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gfpnera-my.sharepoint.com/personal/jinoch_gfp_cz/Documents/Dokumenty/01 Ředitel/Veřejná zakázka/2025/Ležatá kanalizace/Zadávací dokumentace/"/>
    </mc:Choice>
  </mc:AlternateContent>
  <xr:revisionPtr revIDLastSave="0" documentId="8_{DEC0766C-DFEF-4A2E-B79C-6CEE94BFAC8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GFP_KAN - Obnova areálové..." sheetId="2" r:id="rId2"/>
    <sheet name="GFP_KOM - Obnova komunika..." sheetId="3" r:id="rId3"/>
    <sheet name="Pokyny pro vyplnění" sheetId="4" r:id="rId4"/>
  </sheets>
  <definedNames>
    <definedName name="_xlnm._FilterDatabase" localSheetId="1" hidden="1">'GFP_KAN - Obnova areálové...'!$C$88:$K$285</definedName>
    <definedName name="_xlnm._FilterDatabase" localSheetId="2" hidden="1">'GFP_KOM - Obnova komunika...'!$C$86:$K$202</definedName>
    <definedName name="_xlnm.Print_Titles" localSheetId="1">'GFP_KAN - Obnova areálové...'!$88:$88</definedName>
    <definedName name="_xlnm.Print_Titles" localSheetId="2">'GFP_KOM - Obnova komunika...'!$86:$86</definedName>
    <definedName name="_xlnm.Print_Titles" localSheetId="0">'Rekapitulace stavby'!$52:$52</definedName>
    <definedName name="_xlnm.Print_Area" localSheetId="1">'GFP_KAN - Obnova areálové...'!$C$4:$J$39,'GFP_KAN - Obnova areálové...'!$C$45:$J$70,'GFP_KAN - Obnova areálové...'!$C$76:$J$285</definedName>
    <definedName name="_xlnm.Print_Area" localSheetId="2">'GFP_KOM - Obnova komunika...'!$C$4:$J$39,'GFP_KOM - Obnova komunika...'!$C$45:$J$68,'GFP_KOM - Obnova komunika...'!$C$74:$J$202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 s="1"/>
  <c r="J35" i="3"/>
  <c r="AX56" i="1" s="1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4" i="3"/>
  <c r="BH184" i="3"/>
  <c r="BG184" i="3"/>
  <c r="BF184" i="3"/>
  <c r="T184" i="3"/>
  <c r="T183" i="3"/>
  <c r="R184" i="3"/>
  <c r="R183" i="3"/>
  <c r="P184" i="3"/>
  <c r="P183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61" i="3"/>
  <c r="BH161" i="3"/>
  <c r="BG161" i="3"/>
  <c r="BF161" i="3"/>
  <c r="T161" i="3"/>
  <c r="R161" i="3"/>
  <c r="P161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5" i="3"/>
  <c r="BH155" i="3"/>
  <c r="BG155" i="3"/>
  <c r="BF155" i="3"/>
  <c r="T155" i="3"/>
  <c r="R155" i="3"/>
  <c r="P155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8" i="3"/>
  <c r="BH118" i="3"/>
  <c r="BG118" i="3"/>
  <c r="BF118" i="3"/>
  <c r="T118" i="3"/>
  <c r="R118" i="3"/>
  <c r="P118" i="3"/>
  <c r="BI114" i="3"/>
  <c r="BH114" i="3"/>
  <c r="BG114" i="3"/>
  <c r="BF114" i="3"/>
  <c r="T114" i="3"/>
  <c r="R114" i="3"/>
  <c r="P114" i="3"/>
  <c r="BI111" i="3"/>
  <c r="BH111" i="3"/>
  <c r="BG111" i="3"/>
  <c r="BF111" i="3"/>
  <c r="T111" i="3"/>
  <c r="R111" i="3"/>
  <c r="P111" i="3"/>
  <c r="BI108" i="3"/>
  <c r="BH108" i="3"/>
  <c r="BG108" i="3"/>
  <c r="BF108" i="3"/>
  <c r="T108" i="3"/>
  <c r="R108" i="3"/>
  <c r="P108" i="3"/>
  <c r="BI105" i="3"/>
  <c r="BH105" i="3"/>
  <c r="BG105" i="3"/>
  <c r="BF105" i="3"/>
  <c r="T105" i="3"/>
  <c r="R105" i="3"/>
  <c r="P105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4" i="3"/>
  <c r="BH94" i="3"/>
  <c r="BG94" i="3"/>
  <c r="BF94" i="3"/>
  <c r="T94" i="3"/>
  <c r="R94" i="3"/>
  <c r="P94" i="3"/>
  <c r="BI92" i="3"/>
  <c r="BH92" i="3"/>
  <c r="BG92" i="3"/>
  <c r="BF92" i="3"/>
  <c r="T92" i="3"/>
  <c r="R92" i="3"/>
  <c r="P92" i="3"/>
  <c r="BI90" i="3"/>
  <c r="BH90" i="3"/>
  <c r="BG90" i="3"/>
  <c r="BF90" i="3"/>
  <c r="T90" i="3"/>
  <c r="R90" i="3"/>
  <c r="P90" i="3"/>
  <c r="J83" i="3"/>
  <c r="F83" i="3"/>
  <c r="F81" i="3"/>
  <c r="E79" i="3"/>
  <c r="J54" i="3"/>
  <c r="F54" i="3"/>
  <c r="F52" i="3"/>
  <c r="E50" i="3"/>
  <c r="J24" i="3"/>
  <c r="E24" i="3"/>
  <c r="J84" i="3" s="1"/>
  <c r="J23" i="3"/>
  <c r="J18" i="3"/>
  <c r="E18" i="3"/>
  <c r="F55" i="3" s="1"/>
  <c r="J17" i="3"/>
  <c r="J12" i="3"/>
  <c r="J81" i="3"/>
  <c r="E7" i="3"/>
  <c r="E77" i="3"/>
  <c r="J37" i="2"/>
  <c r="J36" i="2"/>
  <c r="AY55" i="1" s="1"/>
  <c r="J35" i="2"/>
  <c r="AX55" i="1" s="1"/>
  <c r="BI284" i="2"/>
  <c r="BH284" i="2"/>
  <c r="BG284" i="2"/>
  <c r="BF284" i="2"/>
  <c r="T284" i="2"/>
  <c r="T283" i="2" s="1"/>
  <c r="R284" i="2"/>
  <c r="R283" i="2" s="1"/>
  <c r="P284" i="2"/>
  <c r="P283" i="2" s="1"/>
  <c r="BI281" i="2"/>
  <c r="BH281" i="2"/>
  <c r="BG281" i="2"/>
  <c r="BF281" i="2"/>
  <c r="T281" i="2"/>
  <c r="T280" i="2" s="1"/>
  <c r="R281" i="2"/>
  <c r="R280" i="2" s="1"/>
  <c r="P281" i="2"/>
  <c r="P280" i="2" s="1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T263" i="2" s="1"/>
  <c r="R264" i="2"/>
  <c r="P264" i="2"/>
  <c r="P263" i="2" s="1"/>
  <c r="BI261" i="2"/>
  <c r="BH261" i="2"/>
  <c r="BG261" i="2"/>
  <c r="BF261" i="2"/>
  <c r="T261" i="2"/>
  <c r="T260" i="2" s="1"/>
  <c r="R261" i="2"/>
  <c r="R260" i="2" s="1"/>
  <c r="P261" i="2"/>
  <c r="P260" i="2" s="1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4" i="2"/>
  <c r="BH254" i="2"/>
  <c r="BG254" i="2"/>
  <c r="BF254" i="2"/>
  <c r="T254" i="2"/>
  <c r="R254" i="2"/>
  <c r="P254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2" i="2"/>
  <c r="BH202" i="2"/>
  <c r="BG202" i="2"/>
  <c r="BF202" i="2"/>
  <c r="T202" i="2"/>
  <c r="R202" i="2"/>
  <c r="P202" i="2"/>
  <c r="BI200" i="2"/>
  <c r="BH200" i="2"/>
  <c r="BG200" i="2"/>
  <c r="BF200" i="2"/>
  <c r="T200" i="2"/>
  <c r="R200" i="2"/>
  <c r="P200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1" i="2"/>
  <c r="BH131" i="2"/>
  <c r="BG131" i="2"/>
  <c r="BF131" i="2"/>
  <c r="T131" i="2"/>
  <c r="R131" i="2"/>
  <c r="P131" i="2"/>
  <c r="BI127" i="2"/>
  <c r="BH127" i="2"/>
  <c r="BG127" i="2"/>
  <c r="BF127" i="2"/>
  <c r="T127" i="2"/>
  <c r="R127" i="2"/>
  <c r="P127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BI94" i="2"/>
  <c r="BH94" i="2"/>
  <c r="BG94" i="2"/>
  <c r="BF94" i="2"/>
  <c r="T94" i="2"/>
  <c r="R94" i="2"/>
  <c r="P94" i="2"/>
  <c r="BI92" i="2"/>
  <c r="BH92" i="2"/>
  <c r="BG92" i="2"/>
  <c r="BF92" i="2"/>
  <c r="T92" i="2"/>
  <c r="R92" i="2"/>
  <c r="P92" i="2"/>
  <c r="J85" i="2"/>
  <c r="F85" i="2"/>
  <c r="F83" i="2"/>
  <c r="E81" i="2"/>
  <c r="J54" i="2"/>
  <c r="F54" i="2"/>
  <c r="F52" i="2"/>
  <c r="E50" i="2"/>
  <c r="J24" i="2"/>
  <c r="E24" i="2"/>
  <c r="J86" i="2" s="1"/>
  <c r="J23" i="2"/>
  <c r="J18" i="2"/>
  <c r="E18" i="2"/>
  <c r="F55" i="2" s="1"/>
  <c r="J17" i="2"/>
  <c r="J12" i="2"/>
  <c r="J52" i="2" s="1"/>
  <c r="E7" i="2"/>
  <c r="E79" i="2"/>
  <c r="L50" i="1"/>
  <c r="AM50" i="1"/>
  <c r="AM49" i="1"/>
  <c r="L49" i="1"/>
  <c r="AM47" i="1"/>
  <c r="L47" i="1"/>
  <c r="L45" i="1"/>
  <c r="L44" i="1"/>
  <c r="BK258" i="2"/>
  <c r="BK210" i="2"/>
  <c r="J176" i="2"/>
  <c r="BK131" i="2"/>
  <c r="J258" i="2"/>
  <c r="BK143" i="2"/>
  <c r="J281" i="2"/>
  <c r="J248" i="2"/>
  <c r="J210" i="2"/>
  <c r="BK192" i="2"/>
  <c r="BK157" i="2"/>
  <c r="J116" i="2"/>
  <c r="J264" i="2"/>
  <c r="BK208" i="2"/>
  <c r="J172" i="2"/>
  <c r="BK193" i="3"/>
  <c r="BK161" i="3"/>
  <c r="J123" i="3"/>
  <c r="J184" i="3"/>
  <c r="J132" i="3"/>
  <c r="BK105" i="3"/>
  <c r="BK147" i="3"/>
  <c r="J134" i="3"/>
  <c r="J114" i="3"/>
  <c r="J170" i="3"/>
  <c r="BK284" i="2"/>
  <c r="BK256" i="2"/>
  <c r="J218" i="2"/>
  <c r="BK170" i="2"/>
  <c r="J146" i="2"/>
  <c r="BK248" i="2"/>
  <c r="BK137" i="2"/>
  <c r="J274" i="2"/>
  <c r="J242" i="2"/>
  <c r="BK224" i="2"/>
  <c r="J208" i="2"/>
  <c r="BK176" i="2"/>
  <c r="BK140" i="2"/>
  <c r="BK245" i="2"/>
  <c r="BK196" i="2"/>
  <c r="J118" i="2"/>
  <c r="BK159" i="3"/>
  <c r="BK143" i="3"/>
  <c r="BK201" i="3"/>
  <c r="BK170" i="3"/>
  <c r="J173" i="3"/>
  <c r="J161" i="3"/>
  <c r="BK270" i="2"/>
  <c r="J224" i="2"/>
  <c r="J157" i="2"/>
  <c r="J226" i="2"/>
  <c r="J261" i="2"/>
  <c r="BK216" i="2"/>
  <c r="BK159" i="2"/>
  <c r="BK122" i="2"/>
  <c r="BK200" i="2"/>
  <c r="J187" i="3"/>
  <c r="J125" i="3"/>
  <c r="J159" i="3"/>
  <c r="BK130" i="3"/>
  <c r="J141" i="3"/>
  <c r="BK128" i="3"/>
  <c r="J190" i="3"/>
  <c r="BK132" i="3"/>
  <c r="BK264" i="2"/>
  <c r="BK204" i="2"/>
  <c r="BK152" i="2"/>
  <c r="BK212" i="2"/>
  <c r="BK276" i="2"/>
  <c r="J222" i="2"/>
  <c r="J155" i="2"/>
  <c r="J278" i="2"/>
  <c r="BK186" i="2"/>
  <c r="BK102" i="2"/>
  <c r="J118" i="3"/>
  <c r="J136" i="3"/>
  <c r="J102" i="3"/>
  <c r="BK136" i="3"/>
  <c r="BK90" i="3"/>
  <c r="J166" i="3"/>
  <c r="BK252" i="2"/>
  <c r="J196" i="2"/>
  <c r="J140" i="2"/>
  <c r="BK155" i="2"/>
  <c r="J272" i="2"/>
  <c r="J228" i="2"/>
  <c r="J180" i="2"/>
  <c r="J110" i="2"/>
  <c r="BK188" i="2"/>
  <c r="J201" i="3"/>
  <c r="BK138" i="3"/>
  <c r="J177" i="3"/>
  <c r="BK141" i="3"/>
  <c r="J92" i="3"/>
  <c r="J130" i="3"/>
  <c r="BK92" i="3"/>
  <c r="J108" i="3"/>
  <c r="BK228" i="2"/>
  <c r="J137" i="2"/>
  <c r="BK146" i="2"/>
  <c r="J270" i="2"/>
  <c r="J212" i="2"/>
  <c r="J162" i="2"/>
  <c r="BK92" i="2"/>
  <c r="J182" i="2"/>
  <c r="J157" i="3"/>
  <c r="BK187" i="3"/>
  <c r="J197" i="3"/>
  <c r="J111" i="3"/>
  <c r="J200" i="2"/>
  <c r="BK148" i="2"/>
  <c r="BK233" i="2"/>
  <c r="J284" i="2"/>
  <c r="J170" i="2"/>
  <c r="BK108" i="3"/>
  <c r="BK114" i="3"/>
  <c r="BK118" i="3"/>
  <c r="J163" i="3"/>
  <c r="BK226" i="2"/>
  <c r="BK114" i="2"/>
  <c r="J267" i="2"/>
  <c r="BK174" i="2"/>
  <c r="J214" i="2"/>
  <c r="J181" i="3"/>
  <c r="J175" i="3"/>
  <c r="BK157" i="3"/>
  <c r="J193" i="3"/>
  <c r="BK281" i="2"/>
  <c r="J220" i="2"/>
  <c r="BK168" i="2"/>
  <c r="BK242" i="2"/>
  <c r="BK96" i="2"/>
  <c r="J237" i="2"/>
  <c r="J168" i="2"/>
  <c r="BK127" i="2"/>
  <c r="BK237" i="2"/>
  <c r="J114" i="2"/>
  <c r="BK177" i="3"/>
  <c r="J90" i="3"/>
  <c r="BK155" i="3"/>
  <c r="BK98" i="3"/>
  <c r="BK111" i="3"/>
  <c r="J155" i="3"/>
  <c r="BK267" i="2"/>
  <c r="J178" i="2"/>
  <c r="BK112" i="2"/>
  <c r="J106" i="2"/>
  <c r="J235" i="2"/>
  <c r="J184" i="2"/>
  <c r="BK106" i="2"/>
  <c r="J233" i="2"/>
  <c r="J179" i="3"/>
  <c r="BK121" i="3"/>
  <c r="BK163" i="3"/>
  <c r="BK149" i="3"/>
  <c r="BK180" i="2"/>
  <c r="BK99" i="2"/>
  <c r="J92" i="2"/>
  <c r="BK182" i="2"/>
  <c r="BK254" i="2"/>
  <c r="J195" i="3"/>
  <c r="BK173" i="3"/>
  <c r="J94" i="3"/>
  <c r="J98" i="3"/>
  <c r="BK94" i="3"/>
  <c r="J188" i="2"/>
  <c r="BK162" i="2"/>
  <c r="BK214" i="2"/>
  <c r="J112" i="2"/>
  <c r="J199" i="3"/>
  <c r="J153" i="3"/>
  <c r="J121" i="3"/>
  <c r="J145" i="3"/>
  <c r="BK272" i="2"/>
  <c r="BK230" i="2"/>
  <c r="BK184" i="2"/>
  <c r="J159" i="2"/>
  <c r="J102" i="2"/>
  <c r="J206" i="2"/>
  <c r="J127" i="2"/>
  <c r="J256" i="2"/>
  <c r="BK220" i="2"/>
  <c r="BK206" i="2"/>
  <c r="J186" i="2"/>
  <c r="J148" i="2"/>
  <c r="J99" i="2"/>
  <c r="BK222" i="2"/>
  <c r="BK178" i="2"/>
  <c r="J96" i="2"/>
  <c r="BK190" i="3"/>
  <c r="BK153" i="3"/>
  <c r="BK199" i="3"/>
  <c r="J168" i="3"/>
  <c r="J147" i="3"/>
  <c r="J128" i="3"/>
  <c r="J151" i="3"/>
  <c r="J138" i="3"/>
  <c r="BK125" i="3"/>
  <c r="J100" i="3"/>
  <c r="BK134" i="3"/>
  <c r="BK274" i="2"/>
  <c r="BK235" i="2"/>
  <c r="BK202" i="2"/>
  <c r="J190" i="2"/>
  <c r="J164" i="2"/>
  <c r="BK94" i="2"/>
  <c r="J192" i="2"/>
  <c r="J94" i="2"/>
  <c r="J254" i="2"/>
  <c r="BK218" i="2"/>
  <c r="BK190" i="2"/>
  <c r="J152" i="2"/>
  <c r="BK118" i="2"/>
  <c r="BK261" i="2"/>
  <c r="J216" i="2"/>
  <c r="BK164" i="2"/>
  <c r="AS54" i="1"/>
  <c r="BK181" i="3"/>
  <c r="BK184" i="3"/>
  <c r="BK168" i="3"/>
  <c r="BK278" i="2"/>
  <c r="J250" i="2"/>
  <c r="BK172" i="2"/>
  <c r="BK134" i="2"/>
  <c r="BK116" i="2"/>
  <c r="J245" i="2"/>
  <c r="J202" i="2"/>
  <c r="J143" i="2"/>
  <c r="J230" i="2"/>
  <c r="BK110" i="2"/>
  <c r="BK166" i="3"/>
  <c r="BK195" i="3"/>
  <c r="J143" i="3"/>
  <c r="J149" i="3"/>
  <c r="J105" i="3"/>
  <c r="BK175" i="3"/>
  <c r="J276" i="2"/>
  <c r="BK239" i="2"/>
  <c r="J174" i="2"/>
  <c r="BK250" i="2"/>
  <c r="J122" i="2"/>
  <c r="J252" i="2"/>
  <c r="J204" i="2"/>
  <c r="J134" i="2"/>
  <c r="J239" i="2"/>
  <c r="J131" i="2"/>
  <c r="BK151" i="3"/>
  <c r="BK197" i="3"/>
  <c r="BK123" i="3"/>
  <c r="BK145" i="3"/>
  <c r="BK102" i="3"/>
  <c r="BK179" i="3"/>
  <c r="BK100" i="3"/>
  <c r="R263" i="2" l="1"/>
  <c r="T91" i="2"/>
  <c r="R161" i="2"/>
  <c r="BK247" i="2"/>
  <c r="J247" i="2" s="1"/>
  <c r="J65" i="2" s="1"/>
  <c r="P97" i="3"/>
  <c r="T127" i="3"/>
  <c r="T165" i="3"/>
  <c r="R91" i="2"/>
  <c r="T161" i="2"/>
  <c r="P247" i="2"/>
  <c r="BK97" i="3"/>
  <c r="J97" i="3"/>
  <c r="J62" i="3"/>
  <c r="R127" i="3"/>
  <c r="P186" i="3"/>
  <c r="BK91" i="2"/>
  <c r="J91" i="2"/>
  <c r="J61" i="2"/>
  <c r="BK151" i="2"/>
  <c r="J151" i="2"/>
  <c r="J62" i="2"/>
  <c r="R151" i="2"/>
  <c r="BK161" i="2"/>
  <c r="J161" i="2"/>
  <c r="J63" i="2"/>
  <c r="BK241" i="2"/>
  <c r="J241" i="2" s="1"/>
  <c r="J64" i="2" s="1"/>
  <c r="R241" i="2"/>
  <c r="R247" i="2"/>
  <c r="P89" i="3"/>
  <c r="T89" i="3"/>
  <c r="T97" i="3"/>
  <c r="P127" i="3"/>
  <c r="P165" i="3"/>
  <c r="BK172" i="3"/>
  <c r="J172" i="3"/>
  <c r="J65" i="3"/>
  <c r="R172" i="3"/>
  <c r="BK186" i="3"/>
  <c r="J186" i="3"/>
  <c r="J67" i="3"/>
  <c r="R186" i="3"/>
  <c r="P91" i="2"/>
  <c r="P151" i="2"/>
  <c r="T151" i="2"/>
  <c r="P161" i="2"/>
  <c r="P241" i="2"/>
  <c r="T241" i="2"/>
  <c r="T247" i="2"/>
  <c r="BK89" i="3"/>
  <c r="J89" i="3"/>
  <c r="J61" i="3"/>
  <c r="R89" i="3"/>
  <c r="R97" i="3"/>
  <c r="BK127" i="3"/>
  <c r="J127" i="3"/>
  <c r="J63" i="3"/>
  <c r="BK165" i="3"/>
  <c r="J165" i="3"/>
  <c r="J64" i="3"/>
  <c r="R165" i="3"/>
  <c r="P172" i="3"/>
  <c r="T172" i="3"/>
  <c r="T186" i="3"/>
  <c r="BK260" i="2"/>
  <c r="J260" i="2" s="1"/>
  <c r="J66" i="2" s="1"/>
  <c r="BK183" i="3"/>
  <c r="J183" i="3"/>
  <c r="J66" i="3"/>
  <c r="BK280" i="2"/>
  <c r="J280" i="2"/>
  <c r="J68" i="2"/>
  <c r="BK283" i="2"/>
  <c r="J283" i="2" s="1"/>
  <c r="J69" i="2" s="1"/>
  <c r="F84" i="3"/>
  <c r="BE94" i="3"/>
  <c r="BE114" i="3"/>
  <c r="BE118" i="3"/>
  <c r="BE121" i="3"/>
  <c r="BE125" i="3"/>
  <c r="BE130" i="3"/>
  <c r="BE149" i="3"/>
  <c r="BE157" i="3"/>
  <c r="BE177" i="3"/>
  <c r="E48" i="3"/>
  <c r="BE151" i="3"/>
  <c r="BE153" i="3"/>
  <c r="BE159" i="3"/>
  <c r="BE161" i="3"/>
  <c r="BE166" i="3"/>
  <c r="J52" i="3"/>
  <c r="J55" i="3"/>
  <c r="BE90" i="3"/>
  <c r="BE100" i="3"/>
  <c r="BE134" i="3"/>
  <c r="BE136" i="3"/>
  <c r="BE138" i="3"/>
  <c r="BE143" i="3"/>
  <c r="BE145" i="3"/>
  <c r="BE147" i="3"/>
  <c r="BE155" i="3"/>
  <c r="BE179" i="3"/>
  <c r="BE193" i="3"/>
  <c r="BE195" i="3"/>
  <c r="BE201" i="3"/>
  <c r="BE92" i="3"/>
  <c r="BE98" i="3"/>
  <c r="BE102" i="3"/>
  <c r="BE105" i="3"/>
  <c r="BE108" i="3"/>
  <c r="BE111" i="3"/>
  <c r="BE123" i="3"/>
  <c r="BE128" i="3"/>
  <c r="BE132" i="3"/>
  <c r="BE141" i="3"/>
  <c r="BE163" i="3"/>
  <c r="BE168" i="3"/>
  <c r="BE170" i="3"/>
  <c r="BE173" i="3"/>
  <c r="BE175" i="3"/>
  <c r="BE181" i="3"/>
  <c r="BE184" i="3"/>
  <c r="BE187" i="3"/>
  <c r="BE190" i="3"/>
  <c r="BE197" i="3"/>
  <c r="BE199" i="3"/>
  <c r="E48" i="2"/>
  <c r="J55" i="2"/>
  <c r="BE137" i="2"/>
  <c r="BE146" i="2"/>
  <c r="BE148" i="2"/>
  <c r="BE162" i="2"/>
  <c r="BE180" i="2"/>
  <c r="BE184" i="2"/>
  <c r="BE190" i="2"/>
  <c r="BE206" i="2"/>
  <c r="BE212" i="2"/>
  <c r="BE218" i="2"/>
  <c r="BE228" i="2"/>
  <c r="BE235" i="2"/>
  <c r="BE252" i="2"/>
  <c r="BE267" i="2"/>
  <c r="BE270" i="2"/>
  <c r="BE274" i="2"/>
  <c r="BE281" i="2"/>
  <c r="J83" i="2"/>
  <c r="F86" i="2"/>
  <c r="BE94" i="2"/>
  <c r="BE96" i="2"/>
  <c r="BE112" i="2"/>
  <c r="BE114" i="2"/>
  <c r="BE118" i="2"/>
  <c r="BE122" i="2"/>
  <c r="BE134" i="2"/>
  <c r="BE140" i="2"/>
  <c r="BE155" i="2"/>
  <c r="BE157" i="2"/>
  <c r="BE172" i="2"/>
  <c r="BE176" i="2"/>
  <c r="BE182" i="2"/>
  <c r="BE186" i="2"/>
  <c r="BE188" i="2"/>
  <c r="BE192" i="2"/>
  <c r="BE196" i="2"/>
  <c r="BE200" i="2"/>
  <c r="BE242" i="2"/>
  <c r="BE250" i="2"/>
  <c r="BE284" i="2"/>
  <c r="BE99" i="2"/>
  <c r="BE127" i="2"/>
  <c r="BE152" i="2"/>
  <c r="BE159" i="2"/>
  <c r="BE164" i="2"/>
  <c r="BE170" i="2"/>
  <c r="BE174" i="2"/>
  <c r="BE204" i="2"/>
  <c r="BE210" i="2"/>
  <c r="BE214" i="2"/>
  <c r="BE216" i="2"/>
  <c r="BE220" i="2"/>
  <c r="BE224" i="2"/>
  <c r="BE237" i="2"/>
  <c r="BE245" i="2"/>
  <c r="BE92" i="2"/>
  <c r="BE102" i="2"/>
  <c r="BE106" i="2"/>
  <c r="BE110" i="2"/>
  <c r="BE116" i="2"/>
  <c r="BE131" i="2"/>
  <c r="BE143" i="2"/>
  <c r="BE168" i="2"/>
  <c r="BE178" i="2"/>
  <c r="BE202" i="2"/>
  <c r="BE208" i="2"/>
  <c r="BE222" i="2"/>
  <c r="BE226" i="2"/>
  <c r="BE230" i="2"/>
  <c r="BE233" i="2"/>
  <c r="BE239" i="2"/>
  <c r="BE248" i="2"/>
  <c r="BE254" i="2"/>
  <c r="BE256" i="2"/>
  <c r="BE258" i="2"/>
  <c r="BE261" i="2"/>
  <c r="BE264" i="2"/>
  <c r="BE272" i="2"/>
  <c r="BE276" i="2"/>
  <c r="BE278" i="2"/>
  <c r="F36" i="3"/>
  <c r="BC56" i="1"/>
  <c r="F36" i="2"/>
  <c r="BC55" i="1"/>
  <c r="F35" i="3"/>
  <c r="BB56" i="1"/>
  <c r="F34" i="2"/>
  <c r="BA55" i="1"/>
  <c r="F34" i="3"/>
  <c r="BA56" i="1"/>
  <c r="F37" i="2"/>
  <c r="BD55" i="1"/>
  <c r="J34" i="2"/>
  <c r="AW55" i="1"/>
  <c r="F37" i="3"/>
  <c r="BD56" i="1"/>
  <c r="F35" i="2"/>
  <c r="BB55" i="1"/>
  <c r="J34" i="3"/>
  <c r="AW56" i="1"/>
  <c r="BK263" i="2" l="1"/>
  <c r="J263" i="2" s="1"/>
  <c r="J67" i="2" s="1"/>
  <c r="R88" i="3"/>
  <c r="R87" i="3"/>
  <c r="P90" i="2"/>
  <c r="P89" i="2" s="1"/>
  <c r="AU55" i="1" s="1"/>
  <c r="T88" i="3"/>
  <c r="T87" i="3"/>
  <c r="P88" i="3"/>
  <c r="P87" i="3"/>
  <c r="AU56" i="1"/>
  <c r="R90" i="2"/>
  <c r="R89" i="2" s="1"/>
  <c r="T90" i="2"/>
  <c r="T89" i="2"/>
  <c r="BK90" i="2"/>
  <c r="J90" i="2" s="1"/>
  <c r="J60" i="2" s="1"/>
  <c r="BK88" i="3"/>
  <c r="J88" i="3"/>
  <c r="J60" i="3" s="1"/>
  <c r="BC54" i="1"/>
  <c r="AY54" i="1"/>
  <c r="BB54" i="1"/>
  <c r="W31" i="1" s="1"/>
  <c r="J33" i="3"/>
  <c r="AV56" i="1"/>
  <c r="AT56" i="1"/>
  <c r="J33" i="2"/>
  <c r="AV55" i="1"/>
  <c r="AT55" i="1"/>
  <c r="F33" i="2"/>
  <c r="AZ55" i="1" s="1"/>
  <c r="BA54" i="1"/>
  <c r="W30" i="1"/>
  <c r="BD54" i="1"/>
  <c r="W33" i="1" s="1"/>
  <c r="F33" i="3"/>
  <c r="AZ56" i="1"/>
  <c r="BK89" i="2" l="1"/>
  <c r="J89" i="2"/>
  <c r="J59" i="2"/>
  <c r="BK87" i="3"/>
  <c r="J87" i="3" s="1"/>
  <c r="J59" i="3" s="1"/>
  <c r="AW54" i="1"/>
  <c r="AK30" i="1"/>
  <c r="AX54" i="1"/>
  <c r="W32" i="1"/>
  <c r="AU54" i="1"/>
  <c r="AZ54" i="1"/>
  <c r="W29" i="1" s="1"/>
  <c r="J30" i="2" l="1"/>
  <c r="AG55" i="1"/>
  <c r="J30" i="3"/>
  <c r="AG56" i="1"/>
  <c r="AV54" i="1"/>
  <c r="AK29" i="1"/>
  <c r="J39" i="3" l="1"/>
  <c r="J39" i="2"/>
  <c r="AN55" i="1"/>
  <c r="AN56" i="1"/>
  <c r="AG54" i="1"/>
  <c r="AK26" i="1"/>
  <c r="AT54" i="1"/>
  <c r="AN54" i="1" l="1"/>
  <c r="AK35" i="1"/>
</calcChain>
</file>

<file path=xl/sharedStrings.xml><?xml version="1.0" encoding="utf-8"?>
<sst xmlns="http://schemas.openxmlformats.org/spreadsheetml/2006/main" count="3486" uniqueCount="745">
  <si>
    <t>Export Komplet</t>
  </si>
  <si>
    <t>VZ</t>
  </si>
  <si>
    <t>2.0</t>
  </si>
  <si>
    <t>ZAMOK</t>
  </si>
  <si>
    <t>False</t>
  </si>
  <si>
    <t>{dced0030-52c8-4e64-87f5-7a5ae388fad9}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</si>
  <si>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</si>
  <si>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</si>
  <si>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</si>
  <si>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</si>
  <si>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</si>
  <si>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</si>
  <si>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</si>
  <si>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</si>
  <si>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GFP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</si>
  <si>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</si>
  <si>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</si>
  <si>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Obnova areálové kanalizace VV 2025_zámková dlažba</t>
  </si>
  <si>
    <t>0,1</t>
  </si>
  <si>
    <t>KSO:</t>
  </si>
  <si>
    <t/>
  </si>
  <si>
    <t>CC-CZ:</t>
  </si>
  <si>
    <t>Místo:</t>
  </si>
  <si>
    <t xml:space="preserve"> </t>
  </si>
  <si>
    <t>Datum:</t>
  </si>
  <si>
    <t>30. 6. 2025</t>
  </si>
  <si>
    <t>Zadavatel:</t>
  </si>
  <si>
    <t>IČ:</t>
  </si>
  <si>
    <t>GFP Neratovice, Masarykova 450, 277 11 Neratovice</t>
  </si>
  <si>
    <t>DIČ:</t>
  </si>
  <si>
    <t>Uchazeč:</t>
  </si>
  <si>
    <t>Vyplň údaj</t>
  </si>
  <si>
    <t>True</t>
  </si>
  <si>
    <t>Projektant:</t>
  </si>
  <si>
    <t>Arkáda + Jan Červenka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</si>
  <si>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</si>
  <si>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</si>
  <si>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</si>
  <si>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</si>
  <si>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</si>
  <si>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</si>
  <si>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</si>
  <si>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</si>
  <si>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</si>
  <si>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</si>
  <si>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</si>
  <si>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</si>
  <si>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</si>
  <si>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</si>
  <si>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</si>
  <si>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</si>
  <si>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</si>
  <si>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</si>
  <si>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</si>
  <si>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</si>
  <si>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</si>
  <si>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</si>
  <si>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</si>
  <si>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</si>
  <si>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</si>
  <si>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</si>
  <si>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</si>
  <si>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</si>
  <si>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</si>
  <si>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</si>
  <si>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</si>
  <si>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</si>
  <si>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</si>
  <si>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</si>
  <si>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</si>
  <si>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</si>
  <si>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</si>
  <si>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</si>
  <si>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</si>
  <si>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</si>
  <si>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</si>
  <si>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</si>
  <si>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GFP_KAN</t>
  </si>
  <si>
    <t>Obnova areálové...</t>
  </si>
  <si>
    <t>STA</t>
  </si>
  <si>
    <t>1</t>
  </si>
  <si>
    <t>{45e837d4-da12-4bba-9a32-18482734bd33}</t>
  </si>
  <si>
    <t>2</t>
  </si>
  <si>
    <t>GFP_KOM</t>
  </si>
  <si>
    <t>Obnova komunikace_zámková dlažba</t>
  </si>
  <si>
    <t>{2a1d303b-3b57-4d7d-907a-80336dda7f18}</t>
  </si>
  <si>
    <t>KRYCÍ LIST SOUPISU PRACÍ</t>
  </si>
  <si>
    <t>Objekt:</t>
  </si>
  <si>
    <t>GFP_KAN - Obnova areálové...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</si>
  <si>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</si>
  <si>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</si>
  <si>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</si>
  <si>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</si>
  <si>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</si>
  <si>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</si>
  <si>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</si>
  <si>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</si>
  <si>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</si>
  <si>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</si>
  <si>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</si>
  <si>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</si>
  <si>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</si>
  <si>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</si>
  <si>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</si>
  <si>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</si>
  <si>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</si>
  <si>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</si>
  <si>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</si>
  <si>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</si>
  <si>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</si>
  <si>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</si>
  <si>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</si>
  <si>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</si>
  <si>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</si>
  <si>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</si>
  <si>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</si>
  <si>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</si>
  <si>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</si>
  <si>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</si>
  <si>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</si>
  <si>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</si>
  <si>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113107182</t>
  </si>
  <si>
    <t>Odstranění podkladů nebo krytů strojně plochy jednotlivě přes 50 m2 do 200 m2 s přemístěním hmot na skládku na vzdálenost do 20 m nebo s naložením na dopravní prostředek živičných, o tl. vrstvy přes 50 do 100 mm</t>
  </si>
  <si>
    <t>m2</t>
  </si>
  <si>
    <t>4</t>
  </si>
  <si>
    <t>PP</t>
  </si>
  <si>
    <t>113107164</t>
  </si>
  <si>
    <t>Odstranění podkladů nebo krytů strojně plochy jednotlivě přes 50 m2 do 200 m2 s přemístěním hmot na skládku na vzdálenost do 20 m nebo s naložením na dopravní prostředek z kameniva hrubého drceného, o tl. vrstvy přes 300 do 400 mm</t>
  </si>
  <si>
    <t>3</t>
  </si>
  <si>
    <t>132254204</t>
  </si>
  <si>
    <t>Hloubení zapažených rýh š do 2000 mm v hornině třídy těžitelnosti I skupiny 3 objem do 500 m3</t>
  </si>
  <si>
    <t>m3</t>
  </si>
  <si>
    <t>1780507636</t>
  </si>
  <si>
    <t>Hloubení zapažených rýh šířky přes 800 do 2 000 mm strojně s urovnáním dna do předepsaného profilu a spádu v hornině třídy těžitelnosti I skupiny 3 přes 100 do 500 m3</t>
  </si>
  <si>
    <t>Online PSC</t>
  </si>
  <si>
    <t>https://podminky.urs.cz/item/CS_URS_2022_02/132254204</t>
  </si>
  <si>
    <t>122702119</t>
  </si>
  <si>
    <t xml:space="preserve">Příplatek za lepivost </t>
  </si>
  <si>
    <t>1709240058</t>
  </si>
  <si>
    <t>Odkopávky a prokopávky výsypek Příplatek k cenám za lepivost zemin</t>
  </si>
  <si>
    <t>https://podminky.urs.cz/item/CS_URS_2022_02/122702119</t>
  </si>
  <si>
    <t>5</t>
  </si>
  <si>
    <t>151101101</t>
  </si>
  <si>
    <t>Zřízení pažení a rozepření stěn rýh pro podzemní vedení pro všechny šířky rýhy příložné pro jakoukoliv mezerovitost, hloubky do 2 m</t>
  </si>
  <si>
    <t>10</t>
  </si>
  <si>
    <t>VV</t>
  </si>
  <si>
    <t>20,46*1,735*2</t>
  </si>
  <si>
    <t>Součet</t>
  </si>
  <si>
    <t>6</t>
  </si>
  <si>
    <t>151101102</t>
  </si>
  <si>
    <t>Zřízení pažení a rozepření stěn rýh pro podzemní vedení pro všechny šířky rýhy příložné pro jakoukoliv mezerovitost, hloubky do 4 m</t>
  </si>
  <si>
    <t>42,7*2,84*2</t>
  </si>
  <si>
    <t>7</t>
  </si>
  <si>
    <t>151101111</t>
  </si>
  <si>
    <t>Odstranění pažení a rozepření stěn rýh pro podzemní vedení s uložením materiálu na vzdálenost do 3 m od kraje výkopu příložné, hloubky do 2 m</t>
  </si>
  <si>
    <t>14</t>
  </si>
  <si>
    <t>8</t>
  </si>
  <si>
    <t>151101112</t>
  </si>
  <si>
    <t>Odstranění pažení a rozepření stěn rýh pro podzemní vedení s uložením materiálu na vzdálenost do 3 m od kraje výkopu příložné, hloubky přes 2 do 4 m</t>
  </si>
  <si>
    <t>16</t>
  </si>
  <si>
    <t>9</t>
  </si>
  <si>
    <t>161151103R</t>
  </si>
  <si>
    <t>Svislé přemístění výkopku z horniny třídy těžitelnosti I skupiny 1 až 3 hl výkopu přes 1 do 2,5 m</t>
  </si>
  <si>
    <t>1259678193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</si>
  <si>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</si>
  <si>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161151104R</t>
  </si>
  <si>
    <t>Svislé přemístění výkopku z horniny třídy těžitelnosti I skupiny 1 až 3 hl výkopu přes 2,5 do 4 m</t>
  </si>
  <si>
    <t>1605584437</t>
  </si>
  <si>
    <t>Svislé přemístění výkopku strojně bez naložení do dopravní nádoby avšak s vyprázdněním dopravní nádoby na hromadu nebo do dopravního prostředku z horniny třídy těžitelnosti I skupiny 1 až 3 při hloubce výkopu přes 8 do 12 m</t>
  </si>
  <si>
    <t>11</t>
  </si>
  <si>
    <t>451573111</t>
  </si>
  <si>
    <t>Lože pod potrubí, stoky a drobné objekty v otevřeném výkopu z písku a štěrkopísku do 63 mm</t>
  </si>
  <si>
    <t>22</t>
  </si>
  <si>
    <t>84*1,1*0,1</t>
  </si>
  <si>
    <t>175151101</t>
  </si>
  <si>
    <t>Obsypání potrubí strojně sypaninou z vhodných hornin tř. 1 až 4 nebo materiálem připraveným podél výkopu ve vzdálenosti do 3 m od jeho kraje, pro jakoukoliv hloubku výkopu a míru zhutnění bez prohození sypaniny</t>
  </si>
  <si>
    <t>24</t>
  </si>
  <si>
    <t>(77+14)*1,1*0,6</t>
  </si>
  <si>
    <t>-(3,14*0,15*0,15*70+3,14*0,0625*0,0625*14+3,14*0,6*0,6*2,405*5)</t>
  </si>
  <si>
    <t>13</t>
  </si>
  <si>
    <t>M</t>
  </si>
  <si>
    <t>58337331</t>
  </si>
  <si>
    <t>štěrkopísek frakce 0/22</t>
  </si>
  <si>
    <t>t</t>
  </si>
  <si>
    <t>26</t>
  </si>
  <si>
    <t>41,35*2 "Přepočtené koeficientem množství</t>
  </si>
  <si>
    <t>174112101</t>
  </si>
  <si>
    <t>Zásyp jam, šachet a rýh do 30 m3 sypaninou se zhutněním při překopech inženýrských sítí ručně</t>
  </si>
  <si>
    <t>1974199375</t>
  </si>
  <si>
    <t>Zásyp sypaninou z jakékoliv horniny při překopech inženýrských sítí ručně objemu do 30 m3 s uložením výkopku ve vrstvách se zhutněním jam, šachet, rýh nebo kolem objektů v těchto vykopávkách</t>
  </si>
  <si>
    <t>https://podminky.urs.cz/item/CS_URS_2022_02/174112101</t>
  </si>
  <si>
    <t>15</t>
  </si>
  <si>
    <t>167151101</t>
  </si>
  <si>
    <t>Nakládání výkopku z hornin třídy těžitelnosti I skupiny 1 až 3 do 100 m3</t>
  </si>
  <si>
    <t>-764960375</t>
  </si>
  <si>
    <t>Nakládání, skládání a překládání neulehlého výkopku nebo sypaniny strojně nakládání, množství do 100 m3, z horniny třídy těžitelnosti I, skupiny 1 až 3</t>
  </si>
  <si>
    <t>https://podminky.urs.cz/item/CS_URS_2022_02/167151101</t>
  </si>
  <si>
    <t>162751117</t>
  </si>
  <si>
    <t>Vodorovné přemístění přes 9 000 do 10000 m výkopku/sypaniny z horniny třídy těžitelnosti I skupiny 1 až 3</t>
  </si>
  <si>
    <t>1559137621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</si>
  <si>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</si>
  <si>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https://podminky.urs.cz/item/CS_URS_2022_02/162751117</t>
  </si>
  <si>
    <t>17</t>
  </si>
  <si>
    <t>162751119</t>
  </si>
  <si>
    <t>Příplatek k vodorovnému přemístění výkopku/sypaniny z horniny třídy těžitelnosti I skupiny 1 až 3 ZKD 1000 m přes 10000 m</t>
  </si>
  <si>
    <t>-1091053372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</si>
  <si>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</si>
  <si>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https://podminky.urs.cz/item/CS_URS_2022_02/162751119</t>
  </si>
  <si>
    <t>18</t>
  </si>
  <si>
    <t>171251201</t>
  </si>
  <si>
    <t>Uložení sypaniny na skládky nebo meziskládky</t>
  </si>
  <si>
    <t>1474490707</t>
  </si>
  <si>
    <t>Uložení sypaniny na skládky nebo meziskládky bez hutnění s upravením uložené sypaniny do předepsaného tvaru</t>
  </si>
  <si>
    <t>https://podminky.urs.cz/item/CS_URS_2022_02/171251201</t>
  </si>
  <si>
    <t>19</t>
  </si>
  <si>
    <t>997223855</t>
  </si>
  <si>
    <t>Poplatek za uložení stavebního odpadu na skládce (skládkovné) zeminy a kameniva zatříděného do Katalogu odpadů pod kódem 170 504</t>
  </si>
  <si>
    <t>38</t>
  </si>
  <si>
    <t>20</t>
  </si>
  <si>
    <t>181951112</t>
  </si>
  <si>
    <t>Úprava pláně v hornině třídy těžitelnosti I skupiny 1 až 3 se zhutněním strojně</t>
  </si>
  <si>
    <t>747910178</t>
  </si>
  <si>
    <t>Úprava pláně vyrovnáním výškových rozdílů strojně v hornině třídy těžitelnosti I, skupiny 1 až 3 se zhutněním</t>
  </si>
  <si>
    <t>https://podminky.urs.cz/item/CS_URS_2022_02/181951112</t>
  </si>
  <si>
    <t>Komunikace pozemní</t>
  </si>
  <si>
    <t>181152302</t>
  </si>
  <si>
    <t>Úprava pláně pro silnice a dálnice v zářezech se zhutněním</t>
  </si>
  <si>
    <t>-1977120504</t>
  </si>
  <si>
    <t>Úprava pláně na stavbách silnic a dálnic strojně v zářezech mimo skalních se zhutněním</t>
  </si>
  <si>
    <t>https://podminky.urs.cz/item/CS_URS_2022_02/181152302</t>
  </si>
  <si>
    <t>564761111</t>
  </si>
  <si>
    <t>Podklad nebo kryt z kameniva hrubého drceného vel. 32-63 mm s rozprostřením a zhutněním, po zhutnění tl. 200 mm</t>
  </si>
  <si>
    <t>44</t>
  </si>
  <si>
    <t>23</t>
  </si>
  <si>
    <t>564752111</t>
  </si>
  <si>
    <t>Podklad nebo kryt z vibrovaného štěrku VŠ s rozprostřením, vlhčením a zhutněním, po zhutnění tl. 150 mm</t>
  </si>
  <si>
    <t>46</t>
  </si>
  <si>
    <t>998225111</t>
  </si>
  <si>
    <t>Přesun hmot pro komunikace s krytem z kameniva, monolitickým betonovým nebo živičným dopravní vzdálenost do 200 m jakékoliv délky objektu</t>
  </si>
  <si>
    <t>48</t>
  </si>
  <si>
    <t>Trubní vedení</t>
  </si>
  <si>
    <t>25</t>
  </si>
  <si>
    <t>871375231</t>
  </si>
  <si>
    <t>Kanalizační potrubí z tvrdého PVC v otevřeném výkopu ve sklonu do 20 %, hladkého plnostěnného jednovrstvého, tuhost třídy SN 10 DN 315</t>
  </si>
  <si>
    <t>m</t>
  </si>
  <si>
    <t>50</t>
  </si>
  <si>
    <t>PPL.M3006</t>
  </si>
  <si>
    <t>Trubka kanalizační Pipelife MASTER SN12 DN300X6m PP, plnostěnná třívrstvá konstr. stěny,zkoušky ráz. odolnosti dle EN1411,odolnost prorůstání kořenů dle EN14741,vysokotl. čištění 120bar dle CEN/TR 14920,značení i uvnitř trub</t>
  </si>
  <si>
    <t>kus</t>
  </si>
  <si>
    <t>52</t>
  </si>
  <si>
    <t>11,8226600985222*1,015 "Přepočtené koeficientem množství</t>
  </si>
  <si>
    <t>27</t>
  </si>
  <si>
    <t>877375211</t>
  </si>
  <si>
    <t>Montáž tvarovek na kanalizačním potrubí z trub z plastu z tvrdého PVC nebo z polypropylenu v otevřeném výkopu jednoosých DN 315</t>
  </si>
  <si>
    <t>54</t>
  </si>
  <si>
    <t>28</t>
  </si>
  <si>
    <t>PPL.MKGU300</t>
  </si>
  <si>
    <t>Přesuvka kanalizační Pipelife PP MASTER DN300 PP</t>
  </si>
  <si>
    <t>56</t>
  </si>
  <si>
    <t>29</t>
  </si>
  <si>
    <t>PPL.MKGEA300150</t>
  </si>
  <si>
    <t>Odbočka 45° kanalizační Pipelife PP MASTER DN300x150 PP</t>
  </si>
  <si>
    <t>58</t>
  </si>
  <si>
    <t>30</t>
  </si>
  <si>
    <t>877370320</t>
  </si>
  <si>
    <t>Montáž tvarovek na kanalizačním plastovém potrubí z polypropylenu PP hladkého plnostěnného odboček DN 300</t>
  </si>
  <si>
    <t>60</t>
  </si>
  <si>
    <t>31</t>
  </si>
  <si>
    <t>871273121</t>
  </si>
  <si>
    <t>Montáž kanalizačního potrubí z plastů z tvrdého PVC těsněných gumovým kroužkem v otevřeném výkopu ve sklonu do 20 % DN 125</t>
  </si>
  <si>
    <t>62</t>
  </si>
  <si>
    <t>32</t>
  </si>
  <si>
    <t>28611174</t>
  </si>
  <si>
    <t>trubka kanalizační PVC DN 160x3000 mm SN 10</t>
  </si>
  <si>
    <t>64</t>
  </si>
  <si>
    <t>33</t>
  </si>
  <si>
    <t>877275211</t>
  </si>
  <si>
    <t>Montáž tvarovek na kanalizačním potrubí z trub z plastu z tvrdého PVC nebo z polypropylenu v otevřeném výkopu jednoosých DN 125</t>
  </si>
  <si>
    <t>66</t>
  </si>
  <si>
    <t>34</t>
  </si>
  <si>
    <t>OSM.221840</t>
  </si>
  <si>
    <t>KGUSM přech. PVC/kam. DN 125 SN8</t>
  </si>
  <si>
    <t>68</t>
  </si>
  <si>
    <t>35</t>
  </si>
  <si>
    <t>28617244</t>
  </si>
  <si>
    <t>redukce kanalizační PP DN 150/DN125</t>
  </si>
  <si>
    <t>70</t>
  </si>
  <si>
    <t>36</t>
  </si>
  <si>
    <t>899722114</t>
  </si>
  <si>
    <t>Krytí potrubí z plastů výstražnou fólií z PVC šířky 40 cm</t>
  </si>
  <si>
    <t>72</t>
  </si>
  <si>
    <t>37</t>
  </si>
  <si>
    <t>721290113</t>
  </si>
  <si>
    <t>Zkouška těsnosti kanalizace v objektech vodou DN 250 nebo DN 300</t>
  </si>
  <si>
    <t>74</t>
  </si>
  <si>
    <t>892372111</t>
  </si>
  <si>
    <t>Tlakové zkoušky vodou zabezpečení konců potrubí při tlakových zkouškách DN do 300</t>
  </si>
  <si>
    <t>úsek</t>
  </si>
  <si>
    <t>76</t>
  </si>
  <si>
    <t>39</t>
  </si>
  <si>
    <t>452311131</t>
  </si>
  <si>
    <t>Podkladní a zajišťovací konstrukce z betonu prostého v otevřeném výkopu desky pod potrubí, stoky a drobné objekty z betonu tř. C 12/15</t>
  </si>
  <si>
    <t>78</t>
  </si>
  <si>
    <t>5*1,1*1,1*0,1</t>
  </si>
  <si>
    <t>40</t>
  </si>
  <si>
    <t>452351101</t>
  </si>
  <si>
    <t>Bednění podkladních a zajišťovacích konstrukcí v otevřeném výkopu desek nebo sedlových loží pod potrubí, stoky a drobné objekty</t>
  </si>
  <si>
    <t>80</t>
  </si>
  <si>
    <t>1,1*20*0,1</t>
  </si>
  <si>
    <t>41</t>
  </si>
  <si>
    <t>877310440</t>
  </si>
  <si>
    <t>Montáž tvarovek na kanalizačním plastovém potrubí z polypropylenu PP korugovaného nebo žebrovaného šachtových vložek DN 150</t>
  </si>
  <si>
    <t>82</t>
  </si>
  <si>
    <t>42</t>
  </si>
  <si>
    <t>OSM.221810</t>
  </si>
  <si>
    <t>KGAM samostatné hrdlo DN 125 SN8</t>
  </si>
  <si>
    <t>84</t>
  </si>
  <si>
    <t>43</t>
  </si>
  <si>
    <t>877370440</t>
  </si>
  <si>
    <t>Montáž tvarovek na kanalizačním plastovém potrubí z polypropylenu PP korugovaného nebo žebrovaného šachtových vložek DN 300</t>
  </si>
  <si>
    <t>86</t>
  </si>
  <si>
    <t>28612253</t>
  </si>
  <si>
    <t>vložka šachtová kanalizační DN 315</t>
  </si>
  <si>
    <t>88</t>
  </si>
  <si>
    <t>45</t>
  </si>
  <si>
    <t>894414111</t>
  </si>
  <si>
    <t>Osazení železobetonových dílců pro šachty skruží základových (dno)</t>
  </si>
  <si>
    <t>90</t>
  </si>
  <si>
    <t>PFB.1131001G</t>
  </si>
  <si>
    <t>Dno výšky 800 mm přímé TBZ-Q.1 100/80 V max 50</t>
  </si>
  <si>
    <t>92</t>
  </si>
  <si>
    <t>47</t>
  </si>
  <si>
    <t>894411311</t>
  </si>
  <si>
    <t>Osazení železobetonových dílců pro šachty skruží rovných</t>
  </si>
  <si>
    <t>94</t>
  </si>
  <si>
    <t>BTL.0006183.URS</t>
  </si>
  <si>
    <t>skruž betonová s ocelová se stupadly +PE povlakem TBS-Q 1000/1000/120 SP 100x100x12 cm</t>
  </si>
  <si>
    <t>96</t>
  </si>
  <si>
    <t>49</t>
  </si>
  <si>
    <t>BTL.0006182.URS</t>
  </si>
  <si>
    <t>skruž betonová s ocelová se stupadly +PE povlakem TBS-Q 1000/500/120 SP 100x50x12 cm</t>
  </si>
  <si>
    <t>98</t>
  </si>
  <si>
    <t>BTL.0006074.URS</t>
  </si>
  <si>
    <t>skruž betonová s ocelová se stupadly +PE povlakem TBS-Q 1000/250/120 SP 100x25x12 cm</t>
  </si>
  <si>
    <t>100</t>
  </si>
  <si>
    <t>51</t>
  </si>
  <si>
    <t>894412411</t>
  </si>
  <si>
    <t>Osazení železobetonových dílců pro šachty skruží přechodových</t>
  </si>
  <si>
    <t>102</t>
  </si>
  <si>
    <t>BTL.0006185.URS</t>
  </si>
  <si>
    <t>skruž betonová přechodová TBR-Q 625/600/120 SPK 62,5/100x60x12 cm</t>
  </si>
  <si>
    <t>104</t>
  </si>
  <si>
    <t>53</t>
  </si>
  <si>
    <t>894414211</t>
  </si>
  <si>
    <t>Osazení železobetonových dílců pro šachty desek zákrytových</t>
  </si>
  <si>
    <t>106</t>
  </si>
  <si>
    <t>BTL.0006069.URS</t>
  </si>
  <si>
    <t>deska betonová přechodová TZK-Q 625/200/90 T 62,5x20x9 cm</t>
  </si>
  <si>
    <t>108</t>
  </si>
  <si>
    <t>55</t>
  </si>
  <si>
    <t>28661800</t>
  </si>
  <si>
    <t>těsnění šachtové roury DN 315</t>
  </si>
  <si>
    <t>110</t>
  </si>
  <si>
    <t>452112112</t>
  </si>
  <si>
    <t>Osazení betonových prstenců nebo rámů v do 100 mm</t>
  </si>
  <si>
    <t>1747733502</t>
  </si>
  <si>
    <t>Osazení betonových dílců prstenců nebo rámů pod poklopy a mříže, výšky do 100 mm</t>
  </si>
  <si>
    <t>https://podminky.urs.cz/item/CS_URS_2022_02/452112112</t>
  </si>
  <si>
    <t>57</t>
  </si>
  <si>
    <t>59224011</t>
  </si>
  <si>
    <t>prstenec šachtový vyrovnávací betonový 625x100x60mm</t>
  </si>
  <si>
    <t>114</t>
  </si>
  <si>
    <t>59224010</t>
  </si>
  <si>
    <t>prstenec šachtový vyrovnávací betonový 625x100x40mm</t>
  </si>
  <si>
    <t>116</t>
  </si>
  <si>
    <t>59</t>
  </si>
  <si>
    <t>899304111</t>
  </si>
  <si>
    <t>Osazení poklopů železobetonových včetně rámů jakékoliv hmotnosti</t>
  </si>
  <si>
    <t>118</t>
  </si>
  <si>
    <t>PFG.0000165</t>
  </si>
  <si>
    <t>poklop šachtový D2 /betonová výplň+ litina/ D 400 - BEGU-B-1, bez odvětrání</t>
  </si>
  <si>
    <t>120</t>
  </si>
  <si>
    <t>Ostatní konstrukce a práce, bourání</t>
  </si>
  <si>
    <t>61</t>
  </si>
  <si>
    <t>969011113</t>
  </si>
  <si>
    <t>Vybourání kanalizačního potrubí přes DN 200 do DN 300</t>
  </si>
  <si>
    <t>450733292</t>
  </si>
  <si>
    <t>Vybourání vnitřního potrubí včetně vysekání drážky kameninového přes DN 200 do DN 300</t>
  </si>
  <si>
    <t>https://podminky.urs.cz/item/CS_URS_2022_02/969011113</t>
  </si>
  <si>
    <t>733390404</t>
  </si>
  <si>
    <t>Manžety prostupové pro potrubí primárních okruhů tepelných čerpadel průměru D 32 - 40</t>
  </si>
  <si>
    <t>kpl</t>
  </si>
  <si>
    <t>124</t>
  </si>
  <si>
    <t>997</t>
  </si>
  <si>
    <t>Přesun sutě</t>
  </si>
  <si>
    <t>63</t>
  </si>
  <si>
    <t>997221611</t>
  </si>
  <si>
    <t>Nakládání na dopravní prostředky pro vodorovnou dopravu suti</t>
  </si>
  <si>
    <t>126</t>
  </si>
  <si>
    <t>997221551</t>
  </si>
  <si>
    <t>Vodorovná doprava suti bez naložení, ale se složením a s hrubým urovnáním ze sypkých materiálů, na vzdálenost do 1 km</t>
  </si>
  <si>
    <t>128</t>
  </si>
  <si>
    <t>65</t>
  </si>
  <si>
    <t>997221559</t>
  </si>
  <si>
    <t>Vodorovná doprava suti bez naložení, ale se složením a s hrubým urovnáním Příplatek k ceně za každý další i započatý 1 km přes 1 km</t>
  </si>
  <si>
    <t>130</t>
  </si>
  <si>
    <t>997223845</t>
  </si>
  <si>
    <t>Poplatek za uložení stavebního odpadu na skládce (skládkovné) asfaltového bez obsahu dehtu zatříděného do Katalogu odpadů pod kódem 170 302</t>
  </si>
  <si>
    <t>132</t>
  </si>
  <si>
    <t>67</t>
  </si>
  <si>
    <t>134</t>
  </si>
  <si>
    <t>997013803</t>
  </si>
  <si>
    <t>Poplatek za uložení stavebního odpadu na skládce (skládkovné) cihelného zatříděného do Katalogu odpadů pod kódem 170 102</t>
  </si>
  <si>
    <t>136</t>
  </si>
  <si>
    <t>998</t>
  </si>
  <si>
    <t>Přesun hmot</t>
  </si>
  <si>
    <t>69</t>
  </si>
  <si>
    <t>998276101</t>
  </si>
  <si>
    <t>Přesun hmot pro trubní vedení hloubené z trub z plastických hmot nebo sklolaminátových pro vodovody nebo kanalizace v otevřeném výkopu dopravní vzdálenost do 15 m</t>
  </si>
  <si>
    <t>138</t>
  </si>
  <si>
    <t>VRN</t>
  </si>
  <si>
    <t>Vedlejší rozpočtové náklady</t>
  </si>
  <si>
    <t>460010025</t>
  </si>
  <si>
    <t>Vytyčení trasy inženýrských sítí v zastavěném prostoru</t>
  </si>
  <si>
    <t>soub</t>
  </si>
  <si>
    <t>140</t>
  </si>
  <si>
    <t>Vytyčení trasy inženýrských sítí v zastavěném prostoru</t>
  </si>
  <si>
    <t>https://podminky.urs.cz/item/CS_URS_2022_02/460010025</t>
  </si>
  <si>
    <t>71</t>
  </si>
  <si>
    <t>460242211</t>
  </si>
  <si>
    <t>Provizorní zajištění kabelů ve výkopech při jejich křížení</t>
  </si>
  <si>
    <t>142</t>
  </si>
  <si>
    <t>Provizorní zajištění inženýrských sítí ve výkopech kabelů při křížení</t>
  </si>
  <si>
    <t>https://podminky.urs.cz/item/CS_URS_2022_02/460242211</t>
  </si>
  <si>
    <t>0100000R3</t>
  </si>
  <si>
    <t>Geodetické práce - vytyčení a zaměření stavby</t>
  </si>
  <si>
    <t>kč</t>
  </si>
  <si>
    <t>144</t>
  </si>
  <si>
    <t>Průzkumné, geodetické a projektové práce</t>
  </si>
  <si>
    <t>73</t>
  </si>
  <si>
    <t>0130000R2</t>
  </si>
  <si>
    <t>Průzkumné práce</t>
  </si>
  <si>
    <t>146</t>
  </si>
  <si>
    <t>0300000R1</t>
  </si>
  <si>
    <t>Zařízení staveniště</t>
  </si>
  <si>
    <t>148</t>
  </si>
  <si>
    <t>75</t>
  </si>
  <si>
    <t>0300000R2</t>
  </si>
  <si>
    <t>Projednání DIO a zajištění DIR komunikace II.a III. třídy</t>
  </si>
  <si>
    <t>150</t>
  </si>
  <si>
    <t>0400000R2</t>
  </si>
  <si>
    <t>Zkoušky hutnicí</t>
  </si>
  <si>
    <t>152</t>
  </si>
  <si>
    <t>VRN1</t>
  </si>
  <si>
    <t>77</t>
  </si>
  <si>
    <t>010001000</t>
  </si>
  <si>
    <t>154</t>
  </si>
  <si>
    <t>VRN4</t>
  </si>
  <si>
    <t>Inženýrská činnost</t>
  </si>
  <si>
    <t>045002000</t>
  </si>
  <si>
    <t>Kompletační a koordinační činnost</t>
  </si>
  <si>
    <t>156</t>
  </si>
  <si>
    <t>GFP_KOM - Obnova komunikace_zámková dlažba</t>
  </si>
  <si>
    <t xml:space="preserve">    9 - Ostatní konstrukce a práce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</si>
  <si>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</si>
  <si>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</si>
  <si>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113107224</t>
  </si>
  <si>
    <t>Odstranění podkladů nebo krytů strojně plochy jednotlivě přes 200 m2 s přemístěním hmot na skládku na vzdálenost do 20 m nebo s naložením na dopravní prostředek z kameniva hrubého drceného, o tl. vrstvy přes 300 do 400 mm</t>
  </si>
  <si>
    <t>-1946522322</t>
  </si>
  <si>
    <t>564750111</t>
  </si>
  <si>
    <t>Podklad nebo kryt z kameniva hrubého drceného vel. 16-32 mm s rozprostřením a zhutněním, po zhutnění tl. 150 mm</t>
  </si>
  <si>
    <t>596212213</t>
  </si>
  <si>
    <t>Kladení zámkové dlažby pozemních komunikací ručně tl 80 mm skupiny A pl přes 300 m2</t>
  </si>
  <si>
    <t>1273449034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</si>
  <si>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přes 300 m2</t>
  </si>
  <si>
    <t>https://podminky.urs.cz/item/CS_URS_2022_02/596212213</t>
  </si>
  <si>
    <t>59245213</t>
  </si>
  <si>
    <t>dlažba zámková tvaru I 196x161x80mm přírodní</t>
  </si>
  <si>
    <t>-2006600379</t>
  </si>
  <si>
    <t>583*1,01 'Přepočtené koeficientem množství</t>
  </si>
  <si>
    <t>919735122</t>
  </si>
  <si>
    <t>Řezání stávajícího betonového krytu hl přes 50 do 100 mm</t>
  </si>
  <si>
    <t>-1655392419</t>
  </si>
  <si>
    <t>Řezání dlažby přes 50 do 100 mm</t>
  </si>
  <si>
    <t>https://podminky.urs.cz/item/CS_URS_2022_02/919735122</t>
  </si>
  <si>
    <t>599432111</t>
  </si>
  <si>
    <t>Vyplnění spár dlažby z lomového kamene drobným kamenivem</t>
  </si>
  <si>
    <t>-302537600</t>
  </si>
  <si>
    <t>Vyplnění spár dlažby (přídlažby) z lomového kamene v jakémkoliv sklonu plochy a jakékoliv tloušťky kamenivem těženým</t>
  </si>
  <si>
    <t>https://podminky.urs.cz/item/CS_URS_2022_02/599432111</t>
  </si>
  <si>
    <t>916131213</t>
  </si>
  <si>
    <t>Osazení silničního obrubníku betonového stojatého s boční opěrou do lože z betonu prostého</t>
  </si>
  <si>
    <t>1489143597</t>
  </si>
  <si>
    <t>Osazení obrubníku betonového se zřízením lože, s vyplněním a zatřením spár cementovou maltou stojatého s boční opěrou z betonu prostého, do lože z betonu prostého</t>
  </si>
  <si>
    <t>https://podminky.urs.cz/item/CS_URS_2022_02/916131213</t>
  </si>
  <si>
    <t>7+61,4+16,9+6,3+3,1+8,1</t>
  </si>
  <si>
    <t>59217017</t>
  </si>
  <si>
    <t>obrubník betonový chodníkový 1000x100x250mm</t>
  </si>
  <si>
    <t>962982674</t>
  </si>
  <si>
    <t>102,8*1,02 'Přepočtené koeficientem množství</t>
  </si>
  <si>
    <t>577155122</t>
  </si>
  <si>
    <t>Asfaltový beton vrstva ložní ACL 16 (ABH) s rozprostřením a zhutněním z nemodifikovaného asfaltu v pruhu šířky přes 3 m, po zhutnění tl. 60 mm</t>
  </si>
  <si>
    <t>573211112</t>
  </si>
  <si>
    <t>Postřik spojovací PS bez posypu kamenivem z asfaltu silničního, v množství 0,70 kg/m2</t>
  </si>
  <si>
    <t>577134121</t>
  </si>
  <si>
    <t>Asfaltový beton vrstva obrusná ACO 11 (ABS) s rozprostřením a se zhutněním z nemodifikovaného asfaltu v pruhu šířky přes 3 m tř. I, po zhutnění tl. 40 mm</t>
  </si>
  <si>
    <t>451572111</t>
  </si>
  <si>
    <t>Lože pod potrubí, stoky a drobné objekty v otevřeném výkopu z kameniva drobného těženého 0 až 4 mm</t>
  </si>
  <si>
    <t>871310310</t>
  </si>
  <si>
    <t>Montáž kanalizačního potrubí z plastů z polypropylenu PP hladkého plnostěnného SN 10 DN 150</t>
  </si>
  <si>
    <t>28617003</t>
  </si>
  <si>
    <t>trubka kanalizační PP plnostěnná třívrstvá DN 150x1000 mm SN 10</t>
  </si>
  <si>
    <t>877310310</t>
  </si>
  <si>
    <t>Montáž tvarovek na kanalizačním plastovém potrubí z polypropylenu PP hladkého plnostěnného kolen DN 150</t>
  </si>
  <si>
    <t>28617162</t>
  </si>
  <si>
    <t>koleno kanalizační PP SN 16 15 ° DN 150</t>
  </si>
  <si>
    <t>895941301</t>
  </si>
  <si>
    <t>Osazení vpusti uliční DN 450 z betonových dílců dno s výtokem</t>
  </si>
  <si>
    <t>407734092</t>
  </si>
  <si>
    <t>Osazení vpusti uliční z betonových dílců DN 450 dno s výtokem</t>
  </si>
  <si>
    <t>https://podminky.urs.cz/item/CS_URS_2022_02/895941301</t>
  </si>
  <si>
    <t>59223864</t>
  </si>
  <si>
    <t>prstenec pro uliční vpusť vyrovnávací betonový 390x60x130mm</t>
  </si>
  <si>
    <t>59223871</t>
  </si>
  <si>
    <t>koš vysoký pro uliční vpusti žárově Pz plech pro rám 500/500mm</t>
  </si>
  <si>
    <t>59223858</t>
  </si>
  <si>
    <t>skruž pro uliční vpusť horní betonová 450x570x50mm</t>
  </si>
  <si>
    <t>59223854</t>
  </si>
  <si>
    <t>skruž pro uliční vpusť s výtokovým otvorem PVC betonová 450x350x50mm</t>
  </si>
  <si>
    <t>59223852</t>
  </si>
  <si>
    <t>dno pro uliční vpusť s kalovou prohlubní betonové 450x300x50mm</t>
  </si>
  <si>
    <t>899204112</t>
  </si>
  <si>
    <t>Osazení mříží litinových včetně rámů a košů na bahno pro třídu zatížení D400, E600</t>
  </si>
  <si>
    <t>56241004</t>
  </si>
  <si>
    <t>rošt mřížkový A15 Pz dl 1m oka 30/10 pro žlab PE š 100mm</t>
  </si>
  <si>
    <t>56241029</t>
  </si>
  <si>
    <t>rošt mřížkový A15 Pz dl 1m oka 30/10 pro žlab PE š 200mm</t>
  </si>
  <si>
    <t>899332111</t>
  </si>
  <si>
    <t>Výšková úprava uličního vstupu nebo vpusti do 200 mm snížením poklopu</t>
  </si>
  <si>
    <t>899432111</t>
  </si>
  <si>
    <t>Výšková úprava uličního vstupu nebo vpusti do 200 mm snížením krycího hrnce, šoupěte, nebo hydrantu bez úpravy armatur</t>
  </si>
  <si>
    <t>899623141</t>
  </si>
  <si>
    <t>Obetonování potrubí nebo zdiva stok betonem prostým v otevřeném výkopu, beton tř. C 12/15</t>
  </si>
  <si>
    <t>935114111</t>
  </si>
  <si>
    <t>Štěrbinový odvodňovací betonový žlab se základem z betonu prostého a s obetonováním rozměru 220x260 mm (mikroštěrbinový) bez vnitřního spádu</t>
  </si>
  <si>
    <t>Ostatní konstrukce a práce</t>
  </si>
  <si>
    <t>919735112</t>
  </si>
  <si>
    <t>Řezání stávajícího živičného krytu nebo podkladu hloubky přes 50 do 100 mm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</si>
  <si>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</si>
  <si>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</si>
  <si>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919794441</t>
  </si>
  <si>
    <t>Úprava ploch kolem hydrantů, šoupat, kanalizačních poklopů a mříží, sloupů apod. v živičných krytech jakékoliv tloušťky, jednotlivě v půdorysné ploše do 2 m2</t>
  </si>
  <si>
    <t>ks</t>
  </si>
  <si>
    <t>460242111</t>
  </si>
  <si>
    <t>Provizorní zajištění potrubí ve výkopech při křížení s kabelem</t>
  </si>
  <si>
    <t>Provizorní zajištění inženýrských sítí ve výkopech potrubí při křížení s kabelem</t>
  </si>
  <si>
    <t>https://podminky.urs.cz/item/CS_URS_2022_02/460242111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</si>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</sst>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6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9" xfId="0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5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5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3" xfId="0" applyFont="1" applyBorder="1" applyAlignment="1">
      <alignment horizontal="center" vertical="center"/>
    </xf>
    <xf numFmtId="49" fontId="20" fillId="0" borderId="23" xfId="0" applyNumberFormat="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center" vertical="center" wrapText="1"/>
    </xf>
    <xf numFmtId="167" fontId="20" fillId="0" borderId="23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6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23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left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2/181951112" TargetMode="External"/><Relationship Id="rId13" Type="http://schemas.openxmlformats.org/officeDocument/2006/relationships/hyperlink" Target="https://podminky.urs.cz/item/CS_URS_2022_02/460242211" TargetMode="External"/><Relationship Id="rId3" Type="http://schemas.openxmlformats.org/officeDocument/2006/relationships/hyperlink" Target="https://podminky.urs.cz/item/CS_URS_2022_02/174112101" TargetMode="External"/><Relationship Id="rId7" Type="http://schemas.openxmlformats.org/officeDocument/2006/relationships/hyperlink" Target="https://podminky.urs.cz/item/CS_URS_2022_02/171251201" TargetMode="External"/><Relationship Id="rId12" Type="http://schemas.openxmlformats.org/officeDocument/2006/relationships/hyperlink" Target="https://podminky.urs.cz/item/CS_URS_2022_02/460010025" TargetMode="External"/><Relationship Id="rId2" Type="http://schemas.openxmlformats.org/officeDocument/2006/relationships/hyperlink" Target="https://podminky.urs.cz/item/CS_URS_2022_02/122702119" TargetMode="External"/><Relationship Id="rId1" Type="http://schemas.openxmlformats.org/officeDocument/2006/relationships/hyperlink" Target="https://podminky.urs.cz/item/CS_URS_2022_02/132254204" TargetMode="External"/><Relationship Id="rId6" Type="http://schemas.openxmlformats.org/officeDocument/2006/relationships/hyperlink" Target="https://podminky.urs.cz/item/CS_URS_2022_02/162751119" TargetMode="External"/><Relationship Id="rId11" Type="http://schemas.openxmlformats.org/officeDocument/2006/relationships/hyperlink" Target="https://podminky.urs.cz/item/CS_URS_2022_02/969011113" TargetMode="External"/><Relationship Id="rId5" Type="http://schemas.openxmlformats.org/officeDocument/2006/relationships/hyperlink" Target="https://podminky.urs.cz/item/CS_URS_2022_02/162751117" TargetMode="External"/><Relationship Id="rId10" Type="http://schemas.openxmlformats.org/officeDocument/2006/relationships/hyperlink" Target="https://podminky.urs.cz/item/CS_URS_2022_02/452112112" TargetMode="External"/><Relationship Id="rId4" Type="http://schemas.openxmlformats.org/officeDocument/2006/relationships/hyperlink" Target="https://podminky.urs.cz/item/CS_URS_2022_02/167151101" TargetMode="External"/><Relationship Id="rId9" Type="http://schemas.openxmlformats.org/officeDocument/2006/relationships/hyperlink" Target="https://podminky.urs.cz/item/CS_URS_2022_02/181152302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2_02/460242111" TargetMode="External"/><Relationship Id="rId3" Type="http://schemas.openxmlformats.org/officeDocument/2006/relationships/hyperlink" Target="https://podminky.urs.cz/item/CS_URS_2022_02/919735122" TargetMode="External"/><Relationship Id="rId7" Type="http://schemas.openxmlformats.org/officeDocument/2006/relationships/hyperlink" Target="https://podminky.urs.cz/item/CS_URS_2022_02/460010025" TargetMode="External"/><Relationship Id="rId2" Type="http://schemas.openxmlformats.org/officeDocument/2006/relationships/hyperlink" Target="https://podminky.urs.cz/item/CS_URS_2022_02/596212213" TargetMode="External"/><Relationship Id="rId1" Type="http://schemas.openxmlformats.org/officeDocument/2006/relationships/hyperlink" Target="https://podminky.urs.cz/item/CS_URS_2022_02/181152302" TargetMode="External"/><Relationship Id="rId6" Type="http://schemas.openxmlformats.org/officeDocument/2006/relationships/hyperlink" Target="https://podminky.urs.cz/item/CS_URS_2022_02/895941301" TargetMode="External"/><Relationship Id="rId5" Type="http://schemas.openxmlformats.org/officeDocument/2006/relationships/hyperlink" Target="https://podminky.urs.cz/item/CS_URS_2022_02/916131213" TargetMode="External"/><Relationship Id="rId4" Type="http://schemas.openxmlformats.org/officeDocument/2006/relationships/hyperlink" Target="https://podminky.urs.cz/item/CS_URS_2022_02/599432111" TargetMode="External"/><Relationship Id="rId9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63" t="s">
        <v>14</v>
      </c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R5" s="19"/>
      <c r="BE5" s="260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65" t="s">
        <v>17</v>
      </c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R6" s="19"/>
      <c r="BE6" s="261"/>
      <c r="BS6" s="16" t="s">
        <v>18</v>
      </c>
    </row>
    <row r="7" spans="1:74" ht="12" customHeight="1">
      <c r="B7" s="19"/>
      <c r="D7" s="26" t="s">
        <v>19</v>
      </c>
      <c r="K7" s="24" t="s">
        <v>20</v>
      </c>
      <c r="AK7" s="26" t="s">
        <v>21</v>
      </c>
      <c r="AN7" s="24" t="s">
        <v>20</v>
      </c>
      <c r="AR7" s="19"/>
      <c r="BE7" s="261"/>
      <c r="BS7" s="16" t="s">
        <v>18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E8" s="261"/>
      <c r="BS8" s="16" t="s">
        <v>18</v>
      </c>
    </row>
    <row r="9" spans="1:74" ht="14.45" customHeight="1">
      <c r="B9" s="19"/>
      <c r="AR9" s="19"/>
      <c r="BE9" s="261"/>
      <c r="BS9" s="16" t="s">
        <v>18</v>
      </c>
    </row>
    <row r="10" spans="1:74" ht="12" customHeight="1">
      <c r="B10" s="19"/>
      <c r="D10" s="26" t="s">
        <v>26</v>
      </c>
      <c r="AK10" s="26" t="s">
        <v>27</v>
      </c>
      <c r="AN10" s="24" t="s">
        <v>20</v>
      </c>
      <c r="AR10" s="19"/>
      <c r="BE10" s="261"/>
      <c r="BS10" s="16" t="s">
        <v>18</v>
      </c>
    </row>
    <row r="11" spans="1:74" ht="18.399999999999999" customHeight="1">
      <c r="B11" s="19"/>
      <c r="E11" s="24" t="s">
        <v>28</v>
      </c>
      <c r="AK11" s="26" t="s">
        <v>29</v>
      </c>
      <c r="AN11" s="24" t="s">
        <v>20</v>
      </c>
      <c r="AR11" s="19"/>
      <c r="BE11" s="261"/>
      <c r="BS11" s="16" t="s">
        <v>18</v>
      </c>
    </row>
    <row r="12" spans="1:74" ht="6.95" customHeight="1">
      <c r="B12" s="19"/>
      <c r="AR12" s="19"/>
      <c r="BE12" s="261"/>
      <c r="BS12" s="16" t="s">
        <v>18</v>
      </c>
    </row>
    <row r="13" spans="1:74" ht="12" customHeight="1">
      <c r="B13" s="19"/>
      <c r="D13" s="26" t="s">
        <v>30</v>
      </c>
      <c r="AK13" s="26" t="s">
        <v>27</v>
      </c>
      <c r="AN13" s="28" t="s">
        <v>31</v>
      </c>
      <c r="AR13" s="19"/>
      <c r="BE13" s="261"/>
      <c r="BS13" s="16" t="s">
        <v>18</v>
      </c>
    </row>
    <row r="14" spans="1:74" ht="12.75">
      <c r="B14" s="19"/>
      <c r="E14" s="266" t="s">
        <v>31</v>
      </c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" t="s">
        <v>29</v>
      </c>
      <c r="AN14" s="28" t="s">
        <v>31</v>
      </c>
      <c r="AR14" s="19"/>
      <c r="BE14" s="261"/>
      <c r="BS14" s="16" t="s">
        <v>18</v>
      </c>
    </row>
    <row r="15" spans="1:74" ht="6.95" customHeight="1">
      <c r="B15" s="19"/>
      <c r="AR15" s="19"/>
      <c r="BE15" s="261"/>
      <c r="BS15" s="16" t="s">
        <v>32</v>
      </c>
    </row>
    <row r="16" spans="1:74" ht="12" customHeight="1">
      <c r="B16" s="19"/>
      <c r="D16" s="26" t="s">
        <v>33</v>
      </c>
      <c r="AK16" s="26" t="s">
        <v>27</v>
      </c>
      <c r="AN16" s="24" t="s">
        <v>20</v>
      </c>
      <c r="AR16" s="19"/>
      <c r="BE16" s="261"/>
      <c r="BS16" s="16" t="s">
        <v>32</v>
      </c>
    </row>
    <row r="17" spans="2:71" ht="18.399999999999999" customHeight="1">
      <c r="B17" s="19"/>
      <c r="E17" s="24" t="s">
        <v>34</v>
      </c>
      <c r="AK17" s="26" t="s">
        <v>29</v>
      </c>
      <c r="AN17" s="24" t="s">
        <v>20</v>
      </c>
      <c r="AR17" s="19"/>
      <c r="BE17" s="261"/>
      <c r="BS17" s="16" t="s">
        <v>32</v>
      </c>
    </row>
    <row r="18" spans="2:71" ht="6.95" customHeight="1">
      <c r="B18" s="19"/>
      <c r="AR18" s="19"/>
      <c r="BE18" s="261"/>
      <c r="BS18" s="16" t="s">
        <v>6</v>
      </c>
    </row>
    <row r="19" spans="2:71" ht="12" customHeight="1">
      <c r="B19" s="19"/>
      <c r="D19" s="26" t="s">
        <v>35</v>
      </c>
      <c r="AK19" s="26" t="s">
        <v>27</v>
      </c>
      <c r="AN19" s="24" t="s">
        <v>20</v>
      </c>
      <c r="AR19" s="19"/>
      <c r="BE19" s="261"/>
      <c r="BS19" s="16" t="s">
        <v>6</v>
      </c>
    </row>
    <row r="20" spans="2:71" ht="18.399999999999999" customHeight="1">
      <c r="B20" s="19"/>
      <c r="E20" s="24" t="s">
        <v>23</v>
      </c>
      <c r="AK20" s="26" t="s">
        <v>29</v>
      </c>
      <c r="AN20" s="24" t="s">
        <v>20</v>
      </c>
      <c r="AR20" s="19"/>
      <c r="BE20" s="261"/>
      <c r="BS20" s="16" t="s">
        <v>32</v>
      </c>
    </row>
    <row r="21" spans="2:71" ht="6.95" customHeight="1">
      <c r="B21" s="19"/>
      <c r="AR21" s="19"/>
      <c r="BE21" s="261"/>
    </row>
    <row r="22" spans="2:71" ht="12" customHeight="1">
      <c r="B22" s="19"/>
      <c r="D22" s="26" t="s">
        <v>36</v>
      </c>
      <c r="AR22" s="19"/>
      <c r="BE22" s="261"/>
    </row>
    <row r="23" spans="2:71" ht="47.25" customHeight="1">
      <c r="B23" s="19"/>
      <c r="E23" s="268" t="s">
        <v>37</v>
      </c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R23" s="19"/>
      <c r="BE23" s="261"/>
    </row>
    <row r="24" spans="2:71" ht="6.95" customHeight="1">
      <c r="B24" s="19"/>
      <c r="AR24" s="19"/>
      <c r="BE24" s="261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61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69">
        <f>ROUND(AG54,2)</f>
        <v>0</v>
      </c>
      <c r="AL26" s="270"/>
      <c r="AM26" s="270"/>
      <c r="AN26" s="270"/>
      <c r="AO26" s="270"/>
      <c r="AR26" s="31"/>
      <c r="BE26" s="261"/>
    </row>
    <row r="27" spans="2:71" s="1" customFormat="1" ht="6.95" customHeight="1">
      <c r="B27" s="31"/>
      <c r="AR27" s="31"/>
      <c r="BE27" s="261"/>
    </row>
    <row r="28" spans="2:71" s="1" customFormat="1" ht="12.75">
      <c r="B28" s="31"/>
      <c r="L28" s="271" t="s">
        <v>39</v>
      </c>
      <c r="M28" s="271"/>
      <c r="N28" s="271"/>
      <c r="O28" s="271"/>
      <c r="P28" s="271"/>
      <c r="W28" s="271" t="s">
        <v>40</v>
      </c>
      <c r="X28" s="271"/>
      <c r="Y28" s="271"/>
      <c r="Z28" s="271"/>
      <c r="AA28" s="271"/>
      <c r="AB28" s="271"/>
      <c r="AC28" s="271"/>
      <c r="AD28" s="271"/>
      <c r="AE28" s="271"/>
      <c r="AK28" s="271" t="s">
        <v>41</v>
      </c>
      <c r="AL28" s="271"/>
      <c r="AM28" s="271"/>
      <c r="AN28" s="271"/>
      <c r="AO28" s="271"/>
      <c r="AR28" s="31"/>
      <c r="BE28" s="261"/>
    </row>
    <row r="29" spans="2:71" s="2" customFormat="1" ht="14.45" customHeight="1">
      <c r="B29" s="35"/>
      <c r="D29" s="26" t="s">
        <v>42</v>
      </c>
      <c r="F29" s="26" t="s">
        <v>43</v>
      </c>
      <c r="L29" s="274">
        <v>0.21</v>
      </c>
      <c r="M29" s="273"/>
      <c r="N29" s="273"/>
      <c r="O29" s="273"/>
      <c r="P29" s="273"/>
      <c r="W29" s="272">
        <f>ROUND(AZ54, 2)</f>
        <v>0</v>
      </c>
      <c r="X29" s="273"/>
      <c r="Y29" s="273"/>
      <c r="Z29" s="273"/>
      <c r="AA29" s="273"/>
      <c r="AB29" s="273"/>
      <c r="AC29" s="273"/>
      <c r="AD29" s="273"/>
      <c r="AE29" s="273"/>
      <c r="AK29" s="272">
        <f>ROUND(AV54, 2)</f>
        <v>0</v>
      </c>
      <c r="AL29" s="273"/>
      <c r="AM29" s="273"/>
      <c r="AN29" s="273"/>
      <c r="AO29" s="273"/>
      <c r="AR29" s="35"/>
      <c r="BE29" s="262"/>
    </row>
    <row r="30" spans="2:71" s="2" customFormat="1" ht="14.45" customHeight="1">
      <c r="B30" s="35"/>
      <c r="F30" s="26" t="s">
        <v>44</v>
      </c>
      <c r="L30" s="274">
        <v>0.12</v>
      </c>
      <c r="M30" s="273"/>
      <c r="N30" s="273"/>
      <c r="O30" s="273"/>
      <c r="P30" s="273"/>
      <c r="W30" s="272">
        <f>ROUND(BA54, 2)</f>
        <v>0</v>
      </c>
      <c r="X30" s="273"/>
      <c r="Y30" s="273"/>
      <c r="Z30" s="273"/>
      <c r="AA30" s="273"/>
      <c r="AB30" s="273"/>
      <c r="AC30" s="273"/>
      <c r="AD30" s="273"/>
      <c r="AE30" s="273"/>
      <c r="AK30" s="272">
        <f>ROUND(AW54, 2)</f>
        <v>0</v>
      </c>
      <c r="AL30" s="273"/>
      <c r="AM30" s="273"/>
      <c r="AN30" s="273"/>
      <c r="AO30" s="273"/>
      <c r="AR30" s="35"/>
      <c r="BE30" s="262"/>
    </row>
    <row r="31" spans="2:71" s="2" customFormat="1" ht="14.45" hidden="1" customHeight="1">
      <c r="B31" s="35"/>
      <c r="F31" s="26" t="s">
        <v>45</v>
      </c>
      <c r="L31" s="274">
        <v>0.21</v>
      </c>
      <c r="M31" s="273"/>
      <c r="N31" s="273"/>
      <c r="O31" s="273"/>
      <c r="P31" s="273"/>
      <c r="W31" s="272">
        <f>ROUND(BB54, 2)</f>
        <v>0</v>
      </c>
      <c r="X31" s="273"/>
      <c r="Y31" s="273"/>
      <c r="Z31" s="273"/>
      <c r="AA31" s="273"/>
      <c r="AB31" s="273"/>
      <c r="AC31" s="273"/>
      <c r="AD31" s="273"/>
      <c r="AE31" s="273"/>
      <c r="AK31" s="272">
        <v>0</v>
      </c>
      <c r="AL31" s="273"/>
      <c r="AM31" s="273"/>
      <c r="AN31" s="273"/>
      <c r="AO31" s="273"/>
      <c r="AR31" s="35"/>
      <c r="BE31" s="262"/>
    </row>
    <row r="32" spans="2:71" s="2" customFormat="1" ht="14.45" hidden="1" customHeight="1">
      <c r="B32" s="35"/>
      <c r="F32" s="26" t="s">
        <v>46</v>
      </c>
      <c r="L32" s="274">
        <v>0.12</v>
      </c>
      <c r="M32" s="273"/>
      <c r="N32" s="273"/>
      <c r="O32" s="273"/>
      <c r="P32" s="273"/>
      <c r="W32" s="272">
        <f>ROUND(BC54, 2)</f>
        <v>0</v>
      </c>
      <c r="X32" s="273"/>
      <c r="Y32" s="273"/>
      <c r="Z32" s="273"/>
      <c r="AA32" s="273"/>
      <c r="AB32" s="273"/>
      <c r="AC32" s="273"/>
      <c r="AD32" s="273"/>
      <c r="AE32" s="273"/>
      <c r="AK32" s="272">
        <v>0</v>
      </c>
      <c r="AL32" s="273"/>
      <c r="AM32" s="273"/>
      <c r="AN32" s="273"/>
      <c r="AO32" s="273"/>
      <c r="AR32" s="35"/>
      <c r="BE32" s="262"/>
    </row>
    <row r="33" spans="2:44" s="2" customFormat="1" ht="14.45" hidden="1" customHeight="1">
      <c r="B33" s="35"/>
      <c r="F33" s="26" t="s">
        <v>47</v>
      </c>
      <c r="L33" s="274">
        <v>0</v>
      </c>
      <c r="M33" s="273"/>
      <c r="N33" s="273"/>
      <c r="O33" s="273"/>
      <c r="P33" s="273"/>
      <c r="W33" s="272">
        <f>ROUND(BD54, 2)</f>
        <v>0</v>
      </c>
      <c r="X33" s="273"/>
      <c r="Y33" s="273"/>
      <c r="Z33" s="273"/>
      <c r="AA33" s="273"/>
      <c r="AB33" s="273"/>
      <c r="AC33" s="273"/>
      <c r="AD33" s="273"/>
      <c r="AE33" s="273"/>
      <c r="AK33" s="272">
        <v>0</v>
      </c>
      <c r="AL33" s="273"/>
      <c r="AM33" s="273"/>
      <c r="AN33" s="273"/>
      <c r="AO33" s="273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275" t="s">
        <v>50</v>
      </c>
      <c r="Y35" s="276"/>
      <c r="Z35" s="276"/>
      <c r="AA35" s="276"/>
      <c r="AB35" s="276"/>
      <c r="AC35" s="38"/>
      <c r="AD35" s="38"/>
      <c r="AE35" s="38"/>
      <c r="AF35" s="38"/>
      <c r="AG35" s="38"/>
      <c r="AH35" s="38"/>
      <c r="AI35" s="38"/>
      <c r="AJ35" s="38"/>
      <c r="AK35" s="277">
        <f>SUM(AK26:AK33)</f>
        <v>0</v>
      </c>
      <c r="AL35" s="276"/>
      <c r="AM35" s="276"/>
      <c r="AN35" s="276"/>
      <c r="AO35" s="278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51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GFP</v>
      </c>
      <c r="AR44" s="44"/>
    </row>
    <row r="45" spans="2:44" s="4" customFormat="1" ht="36.950000000000003" customHeight="1">
      <c r="B45" s="45"/>
      <c r="C45" s="46" t="s">
        <v>16</v>
      </c>
      <c r="L45" s="279" t="str">
        <f>K6</f>
        <v>Obnova areálové kanalizace VV 2025_zámková dlažba</v>
      </c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0"/>
      <c r="AK45" s="280"/>
      <c r="AL45" s="280"/>
      <c r="AM45" s="280"/>
      <c r="AN45" s="280"/>
      <c r="AO45" s="280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22</v>
      </c>
      <c r="L47" s="47" t="str">
        <f>IF(K8="","",K8)</f>
        <v xml:space="preserve"> </v>
      </c>
      <c r="AI47" s="26" t="s">
        <v>24</v>
      </c>
      <c r="AM47" s="281" t="str">
        <f>IF(AN8= "","",AN8)</f>
        <v>30. 6. 2025</v>
      </c>
      <c r="AN47" s="281"/>
      <c r="AR47" s="31"/>
    </row>
    <row r="48" spans="2:44" s="1" customFormat="1" ht="6.95" customHeight="1">
      <c r="B48" s="31"/>
      <c r="AR48" s="31"/>
    </row>
    <row r="49" spans="1:91" s="1" customFormat="1" ht="15.2" customHeight="1">
      <c r="B49" s="31"/>
      <c r="C49" s="26" t="s">
        <v>26</v>
      </c>
      <c r="L49" s="3" t="str">
        <f>IF(E11= "","",E11)</f>
        <v>GFP Neratovice, Masarykova 450, 277 11 Neratovice</v>
      </c>
      <c r="AI49" s="26" t="s">
        <v>33</v>
      </c>
      <c r="AM49" s="282" t="str">
        <f>IF(E17="","",E17)</f>
        <v>Arkáda + Jan Červenka</v>
      </c>
      <c r="AN49" s="283"/>
      <c r="AO49" s="283"/>
      <c r="AP49" s="283"/>
      <c r="AR49" s="31"/>
      <c r="AS49" s="284" t="s">
        <v>52</v>
      </c>
      <c r="AT49" s="285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1" s="1" customFormat="1" ht="15.2" customHeight="1">
      <c r="B50" s="31"/>
      <c r="C50" s="26" t="s">
        <v>30</v>
      </c>
      <c r="L50" s="3" t="str">
        <f>IF(E14= "Vyplň údaj","",E14)</f>
        <v/>
      </c>
      <c r="AI50" s="26" t="s">
        <v>35</v>
      </c>
      <c r="AM50" s="282" t="str">
        <f>IF(E20="","",E20)</f>
        <v xml:space="preserve"> </v>
      </c>
      <c r="AN50" s="283"/>
      <c r="AO50" s="283"/>
      <c r="AP50" s="283"/>
      <c r="AR50" s="31"/>
      <c r="AS50" s="286"/>
      <c r="AT50" s="287"/>
      <c r="BD50" s="52"/>
    </row>
    <row r="51" spans="1:91" s="1" customFormat="1" ht="10.9" customHeight="1">
      <c r="B51" s="31"/>
      <c r="AR51" s="31"/>
      <c r="AS51" s="286"/>
      <c r="AT51" s="287"/>
      <c r="BD51" s="52"/>
    </row>
    <row r="52" spans="1:91" s="1" customFormat="1" ht="29.25" customHeight="1">
      <c r="B52" s="31"/>
      <c r="C52" s="288" t="s">
        <v>53</v>
      </c>
      <c r="D52" s="289"/>
      <c r="E52" s="289"/>
      <c r="F52" s="289"/>
      <c r="G52" s="289"/>
      <c r="H52" s="53"/>
      <c r="I52" s="290" t="s">
        <v>54</v>
      </c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91" t="s">
        <v>55</v>
      </c>
      <c r="AH52" s="289"/>
      <c r="AI52" s="289"/>
      <c r="AJ52" s="289"/>
      <c r="AK52" s="289"/>
      <c r="AL52" s="289"/>
      <c r="AM52" s="289"/>
      <c r="AN52" s="290" t="s">
        <v>56</v>
      </c>
      <c r="AO52" s="289"/>
      <c r="AP52" s="289"/>
      <c r="AQ52" s="54" t="s">
        <v>57</v>
      </c>
      <c r="AR52" s="31"/>
      <c r="AS52" s="55" t="s">
        <v>58</v>
      </c>
      <c r="AT52" s="56" t="s">
        <v>59</v>
      </c>
      <c r="AU52" s="56" t="s">
        <v>60</v>
      </c>
      <c r="AV52" s="56" t="s">
        <v>61</v>
      </c>
      <c r="AW52" s="56" t="s">
        <v>62</v>
      </c>
      <c r="AX52" s="56" t="s">
        <v>63</v>
      </c>
      <c r="AY52" s="56" t="s">
        <v>64</v>
      </c>
      <c r="AZ52" s="56" t="s">
        <v>65</v>
      </c>
      <c r="BA52" s="56" t="s">
        <v>66</v>
      </c>
      <c r="BB52" s="56" t="s">
        <v>67</v>
      </c>
      <c r="BC52" s="56" t="s">
        <v>68</v>
      </c>
      <c r="BD52" s="57" t="s">
        <v>69</v>
      </c>
    </row>
    <row r="53" spans="1:91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1" s="5" customFormat="1" ht="32.450000000000003" customHeight="1">
      <c r="B54" s="59"/>
      <c r="C54" s="60" t="s">
        <v>70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95">
        <f>ROUND(SUM(AG55:AG56),2)</f>
        <v>0</v>
      </c>
      <c r="AH54" s="295"/>
      <c r="AI54" s="295"/>
      <c r="AJ54" s="295"/>
      <c r="AK54" s="295"/>
      <c r="AL54" s="295"/>
      <c r="AM54" s="295"/>
      <c r="AN54" s="296">
        <f>SUM(AG54,AT54)</f>
        <v>0</v>
      </c>
      <c r="AO54" s="296"/>
      <c r="AP54" s="296"/>
      <c r="AQ54" s="63" t="s">
        <v>20</v>
      </c>
      <c r="AR54" s="59"/>
      <c r="AS54" s="64">
        <f>ROUND(SUM(AS55:AS56),2)</f>
        <v>0</v>
      </c>
      <c r="AT54" s="65">
        <f>ROUND(SUM(AV54:AW54),2)</f>
        <v>0</v>
      </c>
      <c r="AU54" s="66">
        <f>ROUND(SUM(AU55:AU56),5)</f>
        <v>0</v>
      </c>
      <c r="AV54" s="65">
        <f>ROUND(AZ54*L29,2)</f>
        <v>0</v>
      </c>
      <c r="AW54" s="65">
        <f>ROUND(BA54*L30,2)</f>
        <v>0</v>
      </c>
      <c r="AX54" s="65">
        <f>ROUND(BB54*L29,2)</f>
        <v>0</v>
      </c>
      <c r="AY54" s="65">
        <f>ROUND(BC54*L30,2)</f>
        <v>0</v>
      </c>
      <c r="AZ54" s="65">
        <f>ROUND(SUM(AZ55:AZ56),2)</f>
        <v>0</v>
      </c>
      <c r="BA54" s="65">
        <f>ROUND(SUM(BA55:BA56),2)</f>
        <v>0</v>
      </c>
      <c r="BB54" s="65">
        <f>ROUND(SUM(BB55:BB56),2)</f>
        <v>0</v>
      </c>
      <c r="BC54" s="65">
        <f>ROUND(SUM(BC55:BC56),2)</f>
        <v>0</v>
      </c>
      <c r="BD54" s="67">
        <f>ROUND(SUM(BD55:BD56),2)</f>
        <v>0</v>
      </c>
      <c r="BS54" s="68" t="s">
        <v>71</v>
      </c>
      <c r="BT54" s="68" t="s">
        <v>72</v>
      </c>
      <c r="BU54" s="69" t="s">
        <v>73</v>
      </c>
      <c r="BV54" s="68" t="s">
        <v>74</v>
      </c>
      <c r="BW54" s="68" t="s">
        <v>5</v>
      </c>
      <c r="BX54" s="68" t="s">
        <v>75</v>
      </c>
      <c r="CL54" s="68" t="s">
        <v>20</v>
      </c>
    </row>
    <row r="55" spans="1:91" s="6" customFormat="1" ht="24.75" customHeight="1">
      <c r="A55" s="70" t="s">
        <v>76</v>
      </c>
      <c r="B55" s="71"/>
      <c r="C55" s="72"/>
      <c r="D55" s="294" t="s">
        <v>77</v>
      </c>
      <c r="E55" s="294"/>
      <c r="F55" s="294"/>
      <c r="G55" s="294"/>
      <c r="H55" s="294"/>
      <c r="I55" s="73"/>
      <c r="J55" s="294" t="s">
        <v>78</v>
      </c>
      <c r="K55" s="294"/>
      <c r="L55" s="294"/>
      <c r="M55" s="294"/>
      <c r="N55" s="294"/>
      <c r="O55" s="294"/>
      <c r="P55" s="294"/>
      <c r="Q55" s="294"/>
      <c r="R55" s="294"/>
      <c r="S55" s="294"/>
      <c r="T55" s="294"/>
      <c r="U55" s="294"/>
      <c r="V55" s="294"/>
      <c r="W55" s="294"/>
      <c r="X55" s="294"/>
      <c r="Y55" s="294"/>
      <c r="Z55" s="294"/>
      <c r="AA55" s="294"/>
      <c r="AB55" s="294"/>
      <c r="AC55" s="294"/>
      <c r="AD55" s="294"/>
      <c r="AE55" s="294"/>
      <c r="AF55" s="294"/>
      <c r="AG55" s="292">
        <f>'GFP_KAN - Obnova areálové...'!J30</f>
        <v>0</v>
      </c>
      <c r="AH55" s="293"/>
      <c r="AI55" s="293"/>
      <c r="AJ55" s="293"/>
      <c r="AK55" s="293"/>
      <c r="AL55" s="293"/>
      <c r="AM55" s="293"/>
      <c r="AN55" s="292">
        <f>SUM(AG55,AT55)</f>
        <v>0</v>
      </c>
      <c r="AO55" s="293"/>
      <c r="AP55" s="293"/>
      <c r="AQ55" s="74" t="s">
        <v>79</v>
      </c>
      <c r="AR55" s="71"/>
      <c r="AS55" s="75">
        <v>0</v>
      </c>
      <c r="AT55" s="76">
        <f>ROUND(SUM(AV55:AW55),2)</f>
        <v>0</v>
      </c>
      <c r="AU55" s="77">
        <f>'GFP_KAN - Obnova areálové...'!P89</f>
        <v>0</v>
      </c>
      <c r="AV55" s="76">
        <f>'GFP_KAN - Obnova areálové...'!J33</f>
        <v>0</v>
      </c>
      <c r="AW55" s="76">
        <f>'GFP_KAN - Obnova areálové...'!J34</f>
        <v>0</v>
      </c>
      <c r="AX55" s="76">
        <f>'GFP_KAN - Obnova areálové...'!J35</f>
        <v>0</v>
      </c>
      <c r="AY55" s="76">
        <f>'GFP_KAN - Obnova areálové...'!J36</f>
        <v>0</v>
      </c>
      <c r="AZ55" s="76">
        <f>'GFP_KAN - Obnova areálové...'!F33</f>
        <v>0</v>
      </c>
      <c r="BA55" s="76">
        <f>'GFP_KAN - Obnova areálové...'!F34</f>
        <v>0</v>
      </c>
      <c r="BB55" s="76">
        <f>'GFP_KAN - Obnova areálové...'!F35</f>
        <v>0</v>
      </c>
      <c r="BC55" s="76">
        <f>'GFP_KAN - Obnova areálové...'!F36</f>
        <v>0</v>
      </c>
      <c r="BD55" s="78">
        <f>'GFP_KAN - Obnova areálové...'!F37</f>
        <v>0</v>
      </c>
      <c r="BT55" s="79" t="s">
        <v>80</v>
      </c>
      <c r="BV55" s="79" t="s">
        <v>74</v>
      </c>
      <c r="BW55" s="79" t="s">
        <v>81</v>
      </c>
      <c r="BX55" s="79" t="s">
        <v>5</v>
      </c>
      <c r="CL55" s="79" t="s">
        <v>20</v>
      </c>
      <c r="CM55" s="79" t="s">
        <v>82</v>
      </c>
    </row>
    <row r="56" spans="1:91" s="6" customFormat="1" ht="24.75" customHeight="1">
      <c r="A56" s="70" t="s">
        <v>76</v>
      </c>
      <c r="B56" s="71"/>
      <c r="C56" s="72"/>
      <c r="D56" s="294" t="s">
        <v>83</v>
      </c>
      <c r="E56" s="294"/>
      <c r="F56" s="294"/>
      <c r="G56" s="294"/>
      <c r="H56" s="294"/>
      <c r="I56" s="73"/>
      <c r="J56" s="294" t="s">
        <v>84</v>
      </c>
      <c r="K56" s="294"/>
      <c r="L56" s="294"/>
      <c r="M56" s="294"/>
      <c r="N56" s="294"/>
      <c r="O56" s="294"/>
      <c r="P56" s="294"/>
      <c r="Q56" s="294"/>
      <c r="R56" s="294"/>
      <c r="S56" s="294"/>
      <c r="T56" s="294"/>
      <c r="U56" s="294"/>
      <c r="V56" s="294"/>
      <c r="W56" s="294"/>
      <c r="X56" s="294"/>
      <c r="Y56" s="294"/>
      <c r="Z56" s="294"/>
      <c r="AA56" s="294"/>
      <c r="AB56" s="294"/>
      <c r="AC56" s="294"/>
      <c r="AD56" s="294"/>
      <c r="AE56" s="294"/>
      <c r="AF56" s="294"/>
      <c r="AG56" s="292">
        <f>'GFP_KOM - Obnova komunika...'!J30</f>
        <v>0</v>
      </c>
      <c r="AH56" s="293"/>
      <c r="AI56" s="293"/>
      <c r="AJ56" s="293"/>
      <c r="AK56" s="293"/>
      <c r="AL56" s="293"/>
      <c r="AM56" s="293"/>
      <c r="AN56" s="292">
        <f>SUM(AG56,AT56)</f>
        <v>0</v>
      </c>
      <c r="AO56" s="293"/>
      <c r="AP56" s="293"/>
      <c r="AQ56" s="74" t="s">
        <v>79</v>
      </c>
      <c r="AR56" s="71"/>
      <c r="AS56" s="80">
        <v>0</v>
      </c>
      <c r="AT56" s="81">
        <f>ROUND(SUM(AV56:AW56),2)</f>
        <v>0</v>
      </c>
      <c r="AU56" s="82">
        <f>'GFP_KOM - Obnova komunika...'!P87</f>
        <v>0</v>
      </c>
      <c r="AV56" s="81">
        <f>'GFP_KOM - Obnova komunika...'!J33</f>
        <v>0</v>
      </c>
      <c r="AW56" s="81">
        <f>'GFP_KOM - Obnova komunika...'!J34</f>
        <v>0</v>
      </c>
      <c r="AX56" s="81">
        <f>'GFP_KOM - Obnova komunika...'!J35</f>
        <v>0</v>
      </c>
      <c r="AY56" s="81">
        <f>'GFP_KOM - Obnova komunika...'!J36</f>
        <v>0</v>
      </c>
      <c r="AZ56" s="81">
        <f>'GFP_KOM - Obnova komunika...'!F33</f>
        <v>0</v>
      </c>
      <c r="BA56" s="81">
        <f>'GFP_KOM - Obnova komunika...'!F34</f>
        <v>0</v>
      </c>
      <c r="BB56" s="81">
        <f>'GFP_KOM - Obnova komunika...'!F35</f>
        <v>0</v>
      </c>
      <c r="BC56" s="81">
        <f>'GFP_KOM - Obnova komunika...'!F36</f>
        <v>0</v>
      </c>
      <c r="BD56" s="83">
        <f>'GFP_KOM - Obnova komunika...'!F37</f>
        <v>0</v>
      </c>
      <c r="BT56" s="79" t="s">
        <v>80</v>
      </c>
      <c r="BV56" s="79" t="s">
        <v>74</v>
      </c>
      <c r="BW56" s="79" t="s">
        <v>85</v>
      </c>
      <c r="BX56" s="79" t="s">
        <v>5</v>
      </c>
      <c r="CL56" s="79" t="s">
        <v>20</v>
      </c>
      <c r="CM56" s="79" t="s">
        <v>82</v>
      </c>
    </row>
    <row r="57" spans="1:91" s="1" customFormat="1" ht="30" customHeight="1">
      <c r="B57" s="31"/>
      <c r="AR57" s="31"/>
    </row>
    <row r="58" spans="1:91" s="1" customFormat="1" ht="6.95" customHeight="1"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31"/>
    </row>
  </sheetData>
  <sheetProtection algorithmName="SHA-512" hashValue="wanVkGvu+uN8kcbwHvPnPLU2E7Edod/c4ujL6JzZJ3tLT504MmeZOcvnkaE/K0EPoFdpsqwyEumdpYVCOKAwbA==" saltValue="YpieWItdKbUcKdm6blE/Bu6f4XvPtB7mwLXK0LETYIcczO1NhYUmwrPs3egE47a86UqDK3e/V83vNuYvhOkgIA==" spinCount="100000" sheet="1" objects="1" scenarios="1"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GFP_KAN - Obnova areálové...'!C2" display="/" xr:uid="{00000000-0004-0000-0000-000000000000}"/>
    <hyperlink ref="A56" location="'GFP_KOM - Obnova komunika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6"/>
  <sheetViews>
    <sheetView showGridLines="0" tabSelected="1" topLeftCell="A6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6" t="s">
        <v>81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97" t="str">
        <f>'Rekapitulace stavby'!K6</f>
        <v>Obnova areálové kanalizace VV 2025_zámková dlažba</v>
      </c>
      <c r="F7" s="298"/>
      <c r="G7" s="298"/>
      <c r="H7" s="298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279" t="s">
        <v>88</v>
      </c>
      <c r="F9" s="299"/>
      <c r="G9" s="299"/>
      <c r="H9" s="299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20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48" t="str">
        <f>'Rekapitulace stavby'!AN8</f>
        <v>30. 6. 2025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26</v>
      </c>
      <c r="I14" s="26" t="s">
        <v>27</v>
      </c>
      <c r="J14" s="24" t="s">
        <v>20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20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27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00" t="str">
        <f>'Rekapitulace stavby'!E14</f>
        <v>Vyplň údaj</v>
      </c>
      <c r="F18" s="263"/>
      <c r="G18" s="263"/>
      <c r="H18" s="263"/>
      <c r="I18" s="26" t="s">
        <v>29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33</v>
      </c>
      <c r="I20" s="26" t="s">
        <v>27</v>
      </c>
      <c r="J20" s="24" t="s">
        <v>20</v>
      </c>
      <c r="L20" s="31"/>
    </row>
    <row r="21" spans="2:12" s="1" customFormat="1" ht="18" customHeight="1">
      <c r="B21" s="31"/>
      <c r="E21" s="24" t="s">
        <v>34</v>
      </c>
      <c r="I21" s="26" t="s">
        <v>29</v>
      </c>
      <c r="J21" s="24" t="s">
        <v>20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27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29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47.25" customHeight="1">
      <c r="B27" s="85"/>
      <c r="E27" s="268" t="s">
        <v>37</v>
      </c>
      <c r="F27" s="268"/>
      <c r="G27" s="268"/>
      <c r="H27" s="268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38</v>
      </c>
      <c r="J30" s="62">
        <f>ROUND(J89,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1" t="s">
        <v>42</v>
      </c>
      <c r="E33" s="26" t="s">
        <v>43</v>
      </c>
      <c r="F33" s="87">
        <f>ROUND((SUM(BE89:BE285)),  2)</f>
        <v>0</v>
      </c>
      <c r="I33" s="88">
        <v>0.21</v>
      </c>
      <c r="J33" s="87">
        <f>ROUND(((SUM(BE89:BE285))*I33),  2)</f>
        <v>0</v>
      </c>
      <c r="L33" s="31"/>
    </row>
    <row r="34" spans="2:12" s="1" customFormat="1" ht="14.45" customHeight="1">
      <c r="B34" s="31"/>
      <c r="E34" s="26" t="s">
        <v>44</v>
      </c>
      <c r="F34" s="87">
        <f>ROUND((SUM(BF89:BF285)),  2)</f>
        <v>0</v>
      </c>
      <c r="I34" s="88">
        <v>0.12</v>
      </c>
      <c r="J34" s="87">
        <f>ROUND(((SUM(BF89:BF285))*I34),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87">
        <f>ROUND((SUM(BG89:BG285)),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87">
        <f>ROUND((SUM(BH89:BH285)),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87">
        <f>ROUND((SUM(BI89:BI285)),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89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97" t="str">
        <f>E7</f>
        <v>Obnova areálové kanalizace VV 2025_zámková dlažba</v>
      </c>
      <c r="F48" s="298"/>
      <c r="G48" s="298"/>
      <c r="H48" s="298"/>
      <c r="L48" s="31"/>
    </row>
    <row r="49" spans="2:47" s="1" customFormat="1" ht="12" customHeight="1">
      <c r="B49" s="31"/>
      <c r="C49" s="26" t="s">
        <v>87</v>
      </c>
      <c r="L49" s="31"/>
    </row>
    <row r="50" spans="2:47" s="1" customFormat="1" ht="16.5" customHeight="1">
      <c r="B50" s="31"/>
      <c r="E50" s="279" t="str">
        <f>E9</f>
        <v>GFP_KAN - Obnova areálové...</v>
      </c>
      <c r="F50" s="299"/>
      <c r="G50" s="299"/>
      <c r="H50" s="299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22</v>
      </c>
      <c r="F52" s="24" t="str">
        <f>F12</f>
        <v xml:space="preserve"> </v>
      </c>
      <c r="I52" s="26" t="s">
        <v>24</v>
      </c>
      <c r="J52" s="48" t="str">
        <f>IF(J12="","",J12)</f>
        <v>30. 6. 2025</v>
      </c>
      <c r="L52" s="31"/>
    </row>
    <row r="53" spans="2:47" s="1" customFormat="1" ht="6.95" customHeight="1">
      <c r="B53" s="31"/>
      <c r="L53" s="31"/>
    </row>
    <row r="54" spans="2:47" s="1" customFormat="1" ht="25.7" customHeight="1">
      <c r="B54" s="31"/>
      <c r="C54" s="26" t="s">
        <v>26</v>
      </c>
      <c r="F54" s="24" t="str">
        <f>E15</f>
        <v>GFP Neratovice, Masarykova 450, 277 11 Neratovice</v>
      </c>
      <c r="I54" s="26" t="s">
        <v>33</v>
      </c>
      <c r="J54" s="29" t="str">
        <f>E21</f>
        <v>Arkáda + Jan Červenka</v>
      </c>
      <c r="L54" s="31"/>
    </row>
    <row r="55" spans="2:47" s="1" customFormat="1" ht="15.2" customHeight="1">
      <c r="B55" s="31"/>
      <c r="C55" s="26" t="s">
        <v>30</v>
      </c>
      <c r="F55" s="24" t="str">
        <f>IF(E18="","",E18)</f>
        <v>Vyplň údaj</v>
      </c>
      <c r="I55" s="26" t="s">
        <v>35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90</v>
      </c>
      <c r="D57" s="89"/>
      <c r="E57" s="89"/>
      <c r="F57" s="89"/>
      <c r="G57" s="89"/>
      <c r="H57" s="89"/>
      <c r="I57" s="89"/>
      <c r="J57" s="96" t="s">
        <v>91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70</v>
      </c>
      <c r="J59" s="62">
        <f>J89</f>
        <v>0</v>
      </c>
      <c r="L59" s="31"/>
      <c r="AU59" s="16" t="s">
        <v>92</v>
      </c>
    </row>
    <row r="60" spans="2:47" s="8" customFormat="1" ht="24.95" customHeight="1">
      <c r="B60" s="98"/>
      <c r="D60" s="99" t="s">
        <v>93</v>
      </c>
      <c r="E60" s="100"/>
      <c r="F60" s="100"/>
      <c r="G60" s="100"/>
      <c r="H60" s="100"/>
      <c r="I60" s="100"/>
      <c r="J60" s="101">
        <f>J90</f>
        <v>0</v>
      </c>
      <c r="L60" s="98"/>
    </row>
    <row r="61" spans="2:47" s="9" customFormat="1" ht="19.899999999999999" customHeight="1">
      <c r="B61" s="102"/>
      <c r="D61" s="103" t="s">
        <v>94</v>
      </c>
      <c r="E61" s="104"/>
      <c r="F61" s="104"/>
      <c r="G61" s="104"/>
      <c r="H61" s="104"/>
      <c r="I61" s="104"/>
      <c r="J61" s="105">
        <f>J91</f>
        <v>0</v>
      </c>
      <c r="L61" s="102"/>
    </row>
    <row r="62" spans="2:47" s="9" customFormat="1" ht="19.899999999999999" customHeight="1">
      <c r="B62" s="102"/>
      <c r="D62" s="103" t="s">
        <v>95</v>
      </c>
      <c r="E62" s="104"/>
      <c r="F62" s="104"/>
      <c r="G62" s="104"/>
      <c r="H62" s="104"/>
      <c r="I62" s="104"/>
      <c r="J62" s="105">
        <f>J151</f>
        <v>0</v>
      </c>
      <c r="L62" s="102"/>
    </row>
    <row r="63" spans="2:47" s="9" customFormat="1" ht="19.899999999999999" customHeight="1">
      <c r="B63" s="102"/>
      <c r="D63" s="103" t="s">
        <v>96</v>
      </c>
      <c r="E63" s="104"/>
      <c r="F63" s="104"/>
      <c r="G63" s="104"/>
      <c r="H63" s="104"/>
      <c r="I63" s="104"/>
      <c r="J63" s="105">
        <f>J161</f>
        <v>0</v>
      </c>
      <c r="L63" s="102"/>
    </row>
    <row r="64" spans="2:47" s="9" customFormat="1" ht="19.899999999999999" customHeight="1">
      <c r="B64" s="102"/>
      <c r="D64" s="103" t="s">
        <v>97</v>
      </c>
      <c r="E64" s="104"/>
      <c r="F64" s="104"/>
      <c r="G64" s="104"/>
      <c r="H64" s="104"/>
      <c r="I64" s="104"/>
      <c r="J64" s="105">
        <f>J241</f>
        <v>0</v>
      </c>
      <c r="L64" s="102"/>
    </row>
    <row r="65" spans="2:12" s="9" customFormat="1" ht="19.899999999999999" customHeight="1">
      <c r="B65" s="102"/>
      <c r="D65" s="103" t="s">
        <v>98</v>
      </c>
      <c r="E65" s="104"/>
      <c r="F65" s="104"/>
      <c r="G65" s="104"/>
      <c r="H65" s="104"/>
      <c r="I65" s="104"/>
      <c r="J65" s="105">
        <f>J247</f>
        <v>0</v>
      </c>
      <c r="L65" s="102"/>
    </row>
    <row r="66" spans="2:12" s="9" customFormat="1" ht="19.899999999999999" customHeight="1">
      <c r="B66" s="102"/>
      <c r="D66" s="103" t="s">
        <v>99</v>
      </c>
      <c r="E66" s="104"/>
      <c r="F66" s="104"/>
      <c r="G66" s="104"/>
      <c r="H66" s="104"/>
      <c r="I66" s="104"/>
      <c r="J66" s="105">
        <f>J260</f>
        <v>0</v>
      </c>
      <c r="L66" s="102"/>
    </row>
    <row r="67" spans="2:12" s="8" customFormat="1" ht="24.95" customHeight="1">
      <c r="B67" s="98"/>
      <c r="D67" s="99" t="s">
        <v>100</v>
      </c>
      <c r="E67" s="100"/>
      <c r="F67" s="100"/>
      <c r="G67" s="100"/>
      <c r="H67" s="100"/>
      <c r="I67" s="100"/>
      <c r="J67" s="101">
        <f>J263</f>
        <v>0</v>
      </c>
      <c r="L67" s="98"/>
    </row>
    <row r="68" spans="2:12" s="9" customFormat="1" ht="19.899999999999999" customHeight="1">
      <c r="B68" s="102"/>
      <c r="D68" s="103" t="s">
        <v>101</v>
      </c>
      <c r="E68" s="104"/>
      <c r="F68" s="104"/>
      <c r="G68" s="104"/>
      <c r="H68" s="104"/>
      <c r="I68" s="104"/>
      <c r="J68" s="105">
        <f>J280</f>
        <v>0</v>
      </c>
      <c r="L68" s="102"/>
    </row>
    <row r="69" spans="2:12" s="9" customFormat="1" ht="19.899999999999999" customHeight="1">
      <c r="B69" s="102"/>
      <c r="D69" s="103" t="s">
        <v>102</v>
      </c>
      <c r="E69" s="104"/>
      <c r="F69" s="104"/>
      <c r="G69" s="104"/>
      <c r="H69" s="104"/>
      <c r="I69" s="104"/>
      <c r="J69" s="105">
        <f>J283</f>
        <v>0</v>
      </c>
      <c r="L69" s="102"/>
    </row>
    <row r="70" spans="2:12" s="1" customFormat="1" ht="21.75" customHeight="1">
      <c r="B70" s="31"/>
      <c r="L70" s="31"/>
    </row>
    <row r="71" spans="2:12" s="1" customFormat="1" ht="6.95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31"/>
    </row>
    <row r="75" spans="2:12" s="1" customFormat="1" ht="6.95" customHeight="1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31"/>
    </row>
    <row r="76" spans="2:12" s="1" customFormat="1" ht="24.95" customHeight="1">
      <c r="B76" s="31"/>
      <c r="C76" s="20" t="s">
        <v>103</v>
      </c>
      <c r="L76" s="31"/>
    </row>
    <row r="77" spans="2:12" s="1" customFormat="1" ht="6.95" customHeight="1">
      <c r="B77" s="31"/>
      <c r="L77" s="31"/>
    </row>
    <row r="78" spans="2:12" s="1" customFormat="1" ht="12" customHeight="1">
      <c r="B78" s="31"/>
      <c r="C78" s="26" t="s">
        <v>16</v>
      </c>
      <c r="L78" s="31"/>
    </row>
    <row r="79" spans="2:12" s="1" customFormat="1" ht="16.5" customHeight="1">
      <c r="B79" s="31"/>
      <c r="E79" s="297" t="str">
        <f>E7</f>
        <v>Obnova areálové kanalizace VV 2025_zámková dlažba</v>
      </c>
      <c r="F79" s="298"/>
      <c r="G79" s="298"/>
      <c r="H79" s="298"/>
      <c r="L79" s="31"/>
    </row>
    <row r="80" spans="2:12" s="1" customFormat="1" ht="12" customHeight="1">
      <c r="B80" s="31"/>
      <c r="C80" s="26" t="s">
        <v>87</v>
      </c>
      <c r="L80" s="31"/>
    </row>
    <row r="81" spans="2:65" s="1" customFormat="1" ht="16.5" customHeight="1">
      <c r="B81" s="31"/>
      <c r="E81" s="279" t="str">
        <f>E9</f>
        <v>GFP_KAN - Obnova areálové...</v>
      </c>
      <c r="F81" s="299"/>
      <c r="G81" s="299"/>
      <c r="H81" s="299"/>
      <c r="L81" s="31"/>
    </row>
    <row r="82" spans="2:65" s="1" customFormat="1" ht="6.95" customHeight="1">
      <c r="B82" s="31"/>
      <c r="L82" s="31"/>
    </row>
    <row r="83" spans="2:65" s="1" customFormat="1" ht="12" customHeight="1">
      <c r="B83" s="31"/>
      <c r="C83" s="26" t="s">
        <v>22</v>
      </c>
      <c r="F83" s="24" t="str">
        <f>F12</f>
        <v xml:space="preserve"> </v>
      </c>
      <c r="I83" s="26" t="s">
        <v>24</v>
      </c>
      <c r="J83" s="48" t="str">
        <f>IF(J12="","",J12)</f>
        <v>30. 6. 2025</v>
      </c>
      <c r="L83" s="31"/>
    </row>
    <row r="84" spans="2:65" s="1" customFormat="1" ht="6.95" customHeight="1">
      <c r="B84" s="31"/>
      <c r="L84" s="31"/>
    </row>
    <row r="85" spans="2:65" s="1" customFormat="1" ht="25.7" customHeight="1">
      <c r="B85" s="31"/>
      <c r="C85" s="26" t="s">
        <v>26</v>
      </c>
      <c r="F85" s="24" t="str">
        <f>E15</f>
        <v>GFP Neratovice, Masarykova 450, 277 11 Neratovice</v>
      </c>
      <c r="I85" s="26" t="s">
        <v>33</v>
      </c>
      <c r="J85" s="29" t="str">
        <f>E21</f>
        <v>Arkáda + Jan Červenka</v>
      </c>
      <c r="L85" s="31"/>
    </row>
    <row r="86" spans="2:65" s="1" customFormat="1" ht="15.2" customHeight="1">
      <c r="B86" s="31"/>
      <c r="C86" s="26" t="s">
        <v>30</v>
      </c>
      <c r="F86" s="24" t="str">
        <f>IF(E18="","",E18)</f>
        <v>Vyplň údaj</v>
      </c>
      <c r="I86" s="26" t="s">
        <v>35</v>
      </c>
      <c r="J86" s="29" t="str">
        <f>E24</f>
        <v xml:space="preserve"> </v>
      </c>
      <c r="L86" s="31"/>
    </row>
    <row r="87" spans="2:65" s="1" customFormat="1" ht="10.35" customHeight="1">
      <c r="B87" s="31"/>
      <c r="L87" s="31"/>
    </row>
    <row r="88" spans="2:65" s="10" customFormat="1" ht="29.25" customHeight="1">
      <c r="B88" s="106"/>
      <c r="C88" s="107" t="s">
        <v>104</v>
      </c>
      <c r="D88" s="108" t="s">
        <v>57</v>
      </c>
      <c r="E88" s="108" t="s">
        <v>53</v>
      </c>
      <c r="F88" s="108" t="s">
        <v>54</v>
      </c>
      <c r="G88" s="108" t="s">
        <v>105</v>
      </c>
      <c r="H88" s="108" t="s">
        <v>106</v>
      </c>
      <c r="I88" s="108" t="s">
        <v>107</v>
      </c>
      <c r="J88" s="109" t="s">
        <v>91</v>
      </c>
      <c r="K88" s="110" t="s">
        <v>108</v>
      </c>
      <c r="L88" s="106"/>
      <c r="M88" s="55" t="s">
        <v>20</v>
      </c>
      <c r="N88" s="56" t="s">
        <v>42</v>
      </c>
      <c r="O88" s="56" t="s">
        <v>109</v>
      </c>
      <c r="P88" s="56" t="s">
        <v>110</v>
      </c>
      <c r="Q88" s="56" t="s">
        <v>111</v>
      </c>
      <c r="R88" s="56" t="s">
        <v>112</v>
      </c>
      <c r="S88" s="56" t="s">
        <v>113</v>
      </c>
      <c r="T88" s="57" t="s">
        <v>114</v>
      </c>
    </row>
    <row r="89" spans="2:65" s="1" customFormat="1" ht="22.9" customHeight="1">
      <c r="B89" s="31"/>
      <c r="C89" s="60" t="s">
        <v>115</v>
      </c>
      <c r="J89" s="111">
        <f>BK89</f>
        <v>0</v>
      </c>
      <c r="L89" s="31"/>
      <c r="M89" s="58"/>
      <c r="N89" s="49"/>
      <c r="O89" s="49"/>
      <c r="P89" s="112">
        <f>P90+P263</f>
        <v>0</v>
      </c>
      <c r="Q89" s="49"/>
      <c r="R89" s="112">
        <f>R90+R263</f>
        <v>257.43370813999996</v>
      </c>
      <c r="S89" s="49"/>
      <c r="T89" s="113">
        <f>T90+T263</f>
        <v>138.18</v>
      </c>
      <c r="AT89" s="16" t="s">
        <v>71</v>
      </c>
      <c r="AU89" s="16" t="s">
        <v>92</v>
      </c>
      <c r="BK89" s="114">
        <f>BK90+BK263</f>
        <v>0</v>
      </c>
    </row>
    <row r="90" spans="2:65" s="11" customFormat="1" ht="25.9" customHeight="1">
      <c r="B90" s="115"/>
      <c r="D90" s="116" t="s">
        <v>71</v>
      </c>
      <c r="E90" s="117" t="s">
        <v>116</v>
      </c>
      <c r="F90" s="117" t="s">
        <v>117</v>
      </c>
      <c r="I90" s="118"/>
      <c r="J90" s="119">
        <f>BK90</f>
        <v>0</v>
      </c>
      <c r="L90" s="115"/>
      <c r="M90" s="120"/>
      <c r="P90" s="121">
        <f>P91+P151+P161+P241+P247+P260</f>
        <v>0</v>
      </c>
      <c r="R90" s="121">
        <f>R91+R151+R161+R241+R247+R260</f>
        <v>257.41620813999998</v>
      </c>
      <c r="T90" s="122">
        <f>T91+T151+T161+T241+T247+T260</f>
        <v>138.18</v>
      </c>
      <c r="AR90" s="116" t="s">
        <v>80</v>
      </c>
      <c r="AT90" s="123" t="s">
        <v>71</v>
      </c>
      <c r="AU90" s="123" t="s">
        <v>72</v>
      </c>
      <c r="AY90" s="116" t="s">
        <v>118</v>
      </c>
      <c r="BK90" s="124">
        <f>BK91+BK151+BK161+BK241+BK247+BK260</f>
        <v>0</v>
      </c>
    </row>
    <row r="91" spans="2:65" s="11" customFormat="1" ht="22.9" customHeight="1">
      <c r="B91" s="115"/>
      <c r="D91" s="116" t="s">
        <v>71</v>
      </c>
      <c r="E91" s="125" t="s">
        <v>80</v>
      </c>
      <c r="F91" s="125" t="s">
        <v>119</v>
      </c>
      <c r="I91" s="118"/>
      <c r="J91" s="126">
        <f>BK91</f>
        <v>0</v>
      </c>
      <c r="L91" s="115"/>
      <c r="M91" s="120"/>
      <c r="P91" s="121">
        <f>SUM(P92:P150)</f>
        <v>0</v>
      </c>
      <c r="R91" s="121">
        <f>SUM(R92:R150)</f>
        <v>100.43650704000001</v>
      </c>
      <c r="T91" s="122">
        <f>SUM(T92:T150)</f>
        <v>134.4</v>
      </c>
      <c r="AR91" s="116" t="s">
        <v>80</v>
      </c>
      <c r="AT91" s="123" t="s">
        <v>71</v>
      </c>
      <c r="AU91" s="123" t="s">
        <v>80</v>
      </c>
      <c r="AY91" s="116" t="s">
        <v>118</v>
      </c>
      <c r="BK91" s="124">
        <f>SUM(BK92:BK150)</f>
        <v>0</v>
      </c>
    </row>
    <row r="92" spans="2:65" s="1" customFormat="1" ht="37.9" customHeight="1">
      <c r="B92" s="31"/>
      <c r="C92" s="127" t="s">
        <v>80</v>
      </c>
      <c r="D92" s="127" t="s">
        <v>120</v>
      </c>
      <c r="E92" s="128" t="s">
        <v>121</v>
      </c>
      <c r="F92" s="129" t="s">
        <v>122</v>
      </c>
      <c r="G92" s="130" t="s">
        <v>123</v>
      </c>
      <c r="H92" s="131">
        <v>168</v>
      </c>
      <c r="I92" s="132"/>
      <c r="J92" s="133">
        <f>ROUND(I92*H92,2)</f>
        <v>0</v>
      </c>
      <c r="K92" s="134"/>
      <c r="L92" s="31"/>
      <c r="M92" s="135" t="s">
        <v>20</v>
      </c>
      <c r="N92" s="136" t="s">
        <v>43</v>
      </c>
      <c r="P92" s="137">
        <f>O92*H92</f>
        <v>0</v>
      </c>
      <c r="Q92" s="137">
        <v>0</v>
      </c>
      <c r="R92" s="137">
        <f>Q92*H92</f>
        <v>0</v>
      </c>
      <c r="S92" s="137">
        <v>0.22</v>
      </c>
      <c r="T92" s="138">
        <f>S92*H92</f>
        <v>36.96</v>
      </c>
      <c r="AR92" s="139" t="s">
        <v>124</v>
      </c>
      <c r="AT92" s="139" t="s">
        <v>120</v>
      </c>
      <c r="AU92" s="139" t="s">
        <v>82</v>
      </c>
      <c r="AY92" s="16" t="s">
        <v>118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6" t="s">
        <v>80</v>
      </c>
      <c r="BK92" s="140">
        <f>ROUND(I92*H92,2)</f>
        <v>0</v>
      </c>
      <c r="BL92" s="16" t="s">
        <v>124</v>
      </c>
      <c r="BM92" s="139" t="s">
        <v>82</v>
      </c>
    </row>
    <row r="93" spans="2:65" s="1" customFormat="1" ht="19.5">
      <c r="B93" s="31"/>
      <c r="D93" s="141" t="s">
        <v>125</v>
      </c>
      <c r="F93" s="142" t="s">
        <v>122</v>
      </c>
      <c r="I93" s="143"/>
      <c r="L93" s="31"/>
      <c r="M93" s="144"/>
      <c r="T93" s="52"/>
      <c r="AT93" s="16" t="s">
        <v>125</v>
      </c>
      <c r="AU93" s="16" t="s">
        <v>82</v>
      </c>
    </row>
    <row r="94" spans="2:65" s="1" customFormat="1" ht="37.9" customHeight="1">
      <c r="B94" s="31"/>
      <c r="C94" s="127" t="s">
        <v>82</v>
      </c>
      <c r="D94" s="127" t="s">
        <v>120</v>
      </c>
      <c r="E94" s="128" t="s">
        <v>126</v>
      </c>
      <c r="F94" s="129" t="s">
        <v>127</v>
      </c>
      <c r="G94" s="130" t="s">
        <v>123</v>
      </c>
      <c r="H94" s="131">
        <v>168</v>
      </c>
      <c r="I94" s="132"/>
      <c r="J94" s="133">
        <f>ROUND(I94*H94,2)</f>
        <v>0</v>
      </c>
      <c r="K94" s="134"/>
      <c r="L94" s="31"/>
      <c r="M94" s="135" t="s">
        <v>20</v>
      </c>
      <c r="N94" s="136" t="s">
        <v>43</v>
      </c>
      <c r="P94" s="137">
        <f>O94*H94</f>
        <v>0</v>
      </c>
      <c r="Q94" s="137">
        <v>0</v>
      </c>
      <c r="R94" s="137">
        <f>Q94*H94</f>
        <v>0</v>
      </c>
      <c r="S94" s="137">
        <v>0.57999999999999996</v>
      </c>
      <c r="T94" s="138">
        <f>S94*H94</f>
        <v>97.44</v>
      </c>
      <c r="AR94" s="139" t="s">
        <v>124</v>
      </c>
      <c r="AT94" s="139" t="s">
        <v>120</v>
      </c>
      <c r="AU94" s="139" t="s">
        <v>82</v>
      </c>
      <c r="AY94" s="16" t="s">
        <v>118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6" t="s">
        <v>80</v>
      </c>
      <c r="BK94" s="140">
        <f>ROUND(I94*H94,2)</f>
        <v>0</v>
      </c>
      <c r="BL94" s="16" t="s">
        <v>124</v>
      </c>
      <c r="BM94" s="139" t="s">
        <v>124</v>
      </c>
    </row>
    <row r="95" spans="2:65" s="1" customFormat="1" ht="19.5">
      <c r="B95" s="31"/>
      <c r="D95" s="141" t="s">
        <v>125</v>
      </c>
      <c r="F95" s="142" t="s">
        <v>127</v>
      </c>
      <c r="I95" s="143"/>
      <c r="L95" s="31"/>
      <c r="M95" s="144"/>
      <c r="T95" s="52"/>
      <c r="AT95" s="16" t="s">
        <v>125</v>
      </c>
      <c r="AU95" s="16" t="s">
        <v>82</v>
      </c>
    </row>
    <row r="96" spans="2:65" s="1" customFormat="1" ht="21.75" customHeight="1">
      <c r="B96" s="31"/>
      <c r="C96" s="127" t="s">
        <v>128</v>
      </c>
      <c r="D96" s="127" t="s">
        <v>120</v>
      </c>
      <c r="E96" s="128" t="s">
        <v>129</v>
      </c>
      <c r="F96" s="129" t="s">
        <v>130</v>
      </c>
      <c r="G96" s="130" t="s">
        <v>131</v>
      </c>
      <c r="H96" s="131">
        <v>154.154</v>
      </c>
      <c r="I96" s="132"/>
      <c r="J96" s="133">
        <f>ROUND(I96*H96,2)</f>
        <v>0</v>
      </c>
      <c r="K96" s="134"/>
      <c r="L96" s="31"/>
      <c r="M96" s="135" t="s">
        <v>20</v>
      </c>
      <c r="N96" s="136" t="s">
        <v>43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124</v>
      </c>
      <c r="AT96" s="139" t="s">
        <v>120</v>
      </c>
      <c r="AU96" s="139" t="s">
        <v>82</v>
      </c>
      <c r="AY96" s="16" t="s">
        <v>118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6" t="s">
        <v>80</v>
      </c>
      <c r="BK96" s="140">
        <f>ROUND(I96*H96,2)</f>
        <v>0</v>
      </c>
      <c r="BL96" s="16" t="s">
        <v>124</v>
      </c>
      <c r="BM96" s="139" t="s">
        <v>132</v>
      </c>
    </row>
    <row r="97" spans="2:65" s="1" customFormat="1" ht="19.5">
      <c r="B97" s="31"/>
      <c r="D97" s="141" t="s">
        <v>125</v>
      </c>
      <c r="F97" s="142" t="s">
        <v>133</v>
      </c>
      <c r="I97" s="143"/>
      <c r="L97" s="31"/>
      <c r="M97" s="144"/>
      <c r="T97" s="52"/>
      <c r="AT97" s="16" t="s">
        <v>125</v>
      </c>
      <c r="AU97" s="16" t="s">
        <v>82</v>
      </c>
    </row>
    <row r="98" spans="2:65" s="1" customFormat="1" ht="11.25">
      <c r="B98" s="31"/>
      <c r="D98" s="145" t="s">
        <v>134</v>
      </c>
      <c r="F98" s="146" t="s">
        <v>135</v>
      </c>
      <c r="I98" s="143"/>
      <c r="L98" s="31"/>
      <c r="M98" s="144"/>
      <c r="T98" s="52"/>
      <c r="AT98" s="16" t="s">
        <v>134</v>
      </c>
      <c r="AU98" s="16" t="s">
        <v>82</v>
      </c>
    </row>
    <row r="99" spans="2:65" s="1" customFormat="1" ht="16.5" customHeight="1">
      <c r="B99" s="31"/>
      <c r="C99" s="127" t="s">
        <v>124</v>
      </c>
      <c r="D99" s="127" t="s">
        <v>120</v>
      </c>
      <c r="E99" s="128" t="s">
        <v>136</v>
      </c>
      <c r="F99" s="129" t="s">
        <v>137</v>
      </c>
      <c r="G99" s="130" t="s">
        <v>131</v>
      </c>
      <c r="H99" s="131">
        <v>154.154</v>
      </c>
      <c r="I99" s="132"/>
      <c r="J99" s="133">
        <f>ROUND(I99*H99,2)</f>
        <v>0</v>
      </c>
      <c r="K99" s="134"/>
      <c r="L99" s="31"/>
      <c r="M99" s="135" t="s">
        <v>20</v>
      </c>
      <c r="N99" s="136" t="s">
        <v>43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124</v>
      </c>
      <c r="AT99" s="139" t="s">
        <v>120</v>
      </c>
      <c r="AU99" s="139" t="s">
        <v>82</v>
      </c>
      <c r="AY99" s="16" t="s">
        <v>118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6" t="s">
        <v>80</v>
      </c>
      <c r="BK99" s="140">
        <f>ROUND(I99*H99,2)</f>
        <v>0</v>
      </c>
      <c r="BL99" s="16" t="s">
        <v>124</v>
      </c>
      <c r="BM99" s="139" t="s">
        <v>138</v>
      </c>
    </row>
    <row r="100" spans="2:65" s="1" customFormat="1" ht="11.25">
      <c r="B100" s="31"/>
      <c r="D100" s="141" t="s">
        <v>125</v>
      </c>
      <c r="F100" s="142" t="s">
        <v>139</v>
      </c>
      <c r="I100" s="143"/>
      <c r="L100" s="31"/>
      <c r="M100" s="144"/>
      <c r="T100" s="52"/>
      <c r="AT100" s="16" t="s">
        <v>125</v>
      </c>
      <c r="AU100" s="16" t="s">
        <v>82</v>
      </c>
    </row>
    <row r="101" spans="2:65" s="1" customFormat="1" ht="11.25">
      <c r="B101" s="31"/>
      <c r="D101" s="145" t="s">
        <v>134</v>
      </c>
      <c r="F101" s="146" t="s">
        <v>140</v>
      </c>
      <c r="I101" s="143"/>
      <c r="L101" s="31"/>
      <c r="M101" s="144"/>
      <c r="T101" s="52"/>
      <c r="AT101" s="16" t="s">
        <v>134</v>
      </c>
      <c r="AU101" s="16" t="s">
        <v>82</v>
      </c>
    </row>
    <row r="102" spans="2:65" s="1" customFormat="1" ht="24.2" customHeight="1">
      <c r="B102" s="31"/>
      <c r="C102" s="127" t="s">
        <v>141</v>
      </c>
      <c r="D102" s="127" t="s">
        <v>120</v>
      </c>
      <c r="E102" s="128" t="s">
        <v>142</v>
      </c>
      <c r="F102" s="129" t="s">
        <v>143</v>
      </c>
      <c r="G102" s="130" t="s">
        <v>123</v>
      </c>
      <c r="H102" s="131">
        <v>70.995999999999995</v>
      </c>
      <c r="I102" s="132"/>
      <c r="J102" s="133">
        <f>ROUND(I102*H102,2)</f>
        <v>0</v>
      </c>
      <c r="K102" s="134"/>
      <c r="L102" s="31"/>
      <c r="M102" s="135" t="s">
        <v>20</v>
      </c>
      <c r="N102" s="136" t="s">
        <v>43</v>
      </c>
      <c r="P102" s="137">
        <f>O102*H102</f>
        <v>0</v>
      </c>
      <c r="Q102" s="137">
        <v>8.4000000000000003E-4</v>
      </c>
      <c r="R102" s="137">
        <f>Q102*H102</f>
        <v>5.9636639999999998E-2</v>
      </c>
      <c r="S102" s="137">
        <v>0</v>
      </c>
      <c r="T102" s="138">
        <f>S102*H102</f>
        <v>0</v>
      </c>
      <c r="AR102" s="139" t="s">
        <v>124</v>
      </c>
      <c r="AT102" s="139" t="s">
        <v>120</v>
      </c>
      <c r="AU102" s="139" t="s">
        <v>82</v>
      </c>
      <c r="AY102" s="16" t="s">
        <v>118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6" t="s">
        <v>80</v>
      </c>
      <c r="BK102" s="140">
        <f>ROUND(I102*H102,2)</f>
        <v>0</v>
      </c>
      <c r="BL102" s="16" t="s">
        <v>124</v>
      </c>
      <c r="BM102" s="139" t="s">
        <v>144</v>
      </c>
    </row>
    <row r="103" spans="2:65" s="1" customFormat="1" ht="11.25">
      <c r="B103" s="31"/>
      <c r="D103" s="141" t="s">
        <v>125</v>
      </c>
      <c r="F103" s="142" t="s">
        <v>143</v>
      </c>
      <c r="I103" s="143"/>
      <c r="L103" s="31"/>
      <c r="M103" s="144"/>
      <c r="T103" s="52"/>
      <c r="AT103" s="16" t="s">
        <v>125</v>
      </c>
      <c r="AU103" s="16" t="s">
        <v>82</v>
      </c>
    </row>
    <row r="104" spans="2:65" s="12" customFormat="1" ht="11.25">
      <c r="B104" s="147"/>
      <c r="D104" s="141" t="s">
        <v>145</v>
      </c>
      <c r="E104" s="148" t="s">
        <v>20</v>
      </c>
      <c r="F104" s="149" t="s">
        <v>146</v>
      </c>
      <c r="H104" s="150">
        <v>70.995999999999995</v>
      </c>
      <c r="I104" s="151"/>
      <c r="L104" s="147"/>
      <c r="M104" s="152"/>
      <c r="T104" s="153"/>
      <c r="AT104" s="148" t="s">
        <v>145</v>
      </c>
      <c r="AU104" s="148" t="s">
        <v>82</v>
      </c>
      <c r="AV104" s="12" t="s">
        <v>82</v>
      </c>
      <c r="AW104" s="12" t="s">
        <v>32</v>
      </c>
      <c r="AX104" s="12" t="s">
        <v>72</v>
      </c>
      <c r="AY104" s="148" t="s">
        <v>118</v>
      </c>
    </row>
    <row r="105" spans="2:65" s="13" customFormat="1" ht="11.25">
      <c r="B105" s="154"/>
      <c r="D105" s="141" t="s">
        <v>145</v>
      </c>
      <c r="E105" s="155" t="s">
        <v>20</v>
      </c>
      <c r="F105" s="156" t="s">
        <v>147</v>
      </c>
      <c r="H105" s="157">
        <v>70.995999999999995</v>
      </c>
      <c r="I105" s="158"/>
      <c r="L105" s="154"/>
      <c r="M105" s="159"/>
      <c r="T105" s="160"/>
      <c r="AT105" s="155" t="s">
        <v>145</v>
      </c>
      <c r="AU105" s="155" t="s">
        <v>82</v>
      </c>
      <c r="AV105" s="13" t="s">
        <v>124</v>
      </c>
      <c r="AW105" s="13" t="s">
        <v>32</v>
      </c>
      <c r="AX105" s="13" t="s">
        <v>80</v>
      </c>
      <c r="AY105" s="155" t="s">
        <v>118</v>
      </c>
    </row>
    <row r="106" spans="2:65" s="1" customFormat="1" ht="24.2" customHeight="1">
      <c r="B106" s="31"/>
      <c r="C106" s="127" t="s">
        <v>148</v>
      </c>
      <c r="D106" s="127" t="s">
        <v>120</v>
      </c>
      <c r="E106" s="128" t="s">
        <v>149</v>
      </c>
      <c r="F106" s="129" t="s">
        <v>150</v>
      </c>
      <c r="G106" s="130" t="s">
        <v>123</v>
      </c>
      <c r="H106" s="131">
        <v>242.536</v>
      </c>
      <c r="I106" s="132"/>
      <c r="J106" s="133">
        <f>ROUND(I106*H106,2)</f>
        <v>0</v>
      </c>
      <c r="K106" s="134"/>
      <c r="L106" s="31"/>
      <c r="M106" s="135" t="s">
        <v>20</v>
      </c>
      <c r="N106" s="136" t="s">
        <v>43</v>
      </c>
      <c r="P106" s="137">
        <f>O106*H106</f>
        <v>0</v>
      </c>
      <c r="Q106" s="137">
        <v>8.4999999999999995E-4</v>
      </c>
      <c r="R106" s="137">
        <f>Q106*H106</f>
        <v>0.20615559999999999</v>
      </c>
      <c r="S106" s="137">
        <v>0</v>
      </c>
      <c r="T106" s="138">
        <f>S106*H106</f>
        <v>0</v>
      </c>
      <c r="AR106" s="139" t="s">
        <v>124</v>
      </c>
      <c r="AT106" s="139" t="s">
        <v>120</v>
      </c>
      <c r="AU106" s="139" t="s">
        <v>82</v>
      </c>
      <c r="AY106" s="16" t="s">
        <v>118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6" t="s">
        <v>80</v>
      </c>
      <c r="BK106" s="140">
        <f>ROUND(I106*H106,2)</f>
        <v>0</v>
      </c>
      <c r="BL106" s="16" t="s">
        <v>124</v>
      </c>
      <c r="BM106" s="139" t="s">
        <v>8</v>
      </c>
    </row>
    <row r="107" spans="2:65" s="1" customFormat="1" ht="11.25">
      <c r="B107" s="31"/>
      <c r="D107" s="141" t="s">
        <v>125</v>
      </c>
      <c r="F107" s="142" t="s">
        <v>150</v>
      </c>
      <c r="I107" s="143"/>
      <c r="L107" s="31"/>
      <c r="M107" s="144"/>
      <c r="T107" s="52"/>
      <c r="AT107" s="16" t="s">
        <v>125</v>
      </c>
      <c r="AU107" s="16" t="s">
        <v>82</v>
      </c>
    </row>
    <row r="108" spans="2:65" s="12" customFormat="1" ht="11.25">
      <c r="B108" s="147"/>
      <c r="D108" s="141" t="s">
        <v>145</v>
      </c>
      <c r="E108" s="148" t="s">
        <v>20</v>
      </c>
      <c r="F108" s="149" t="s">
        <v>151</v>
      </c>
      <c r="H108" s="150">
        <v>242.536</v>
      </c>
      <c r="I108" s="151"/>
      <c r="L108" s="147"/>
      <c r="M108" s="152"/>
      <c r="T108" s="153"/>
      <c r="AT108" s="148" t="s">
        <v>145</v>
      </c>
      <c r="AU108" s="148" t="s">
        <v>82</v>
      </c>
      <c r="AV108" s="12" t="s">
        <v>82</v>
      </c>
      <c r="AW108" s="12" t="s">
        <v>32</v>
      </c>
      <c r="AX108" s="12" t="s">
        <v>72</v>
      </c>
      <c r="AY108" s="148" t="s">
        <v>118</v>
      </c>
    </row>
    <row r="109" spans="2:65" s="13" customFormat="1" ht="11.25">
      <c r="B109" s="154"/>
      <c r="D109" s="141" t="s">
        <v>145</v>
      </c>
      <c r="E109" s="155" t="s">
        <v>20</v>
      </c>
      <c r="F109" s="156" t="s">
        <v>147</v>
      </c>
      <c r="H109" s="157">
        <v>242.536</v>
      </c>
      <c r="I109" s="158"/>
      <c r="L109" s="154"/>
      <c r="M109" s="159"/>
      <c r="T109" s="160"/>
      <c r="AT109" s="155" t="s">
        <v>145</v>
      </c>
      <c r="AU109" s="155" t="s">
        <v>82</v>
      </c>
      <c r="AV109" s="13" t="s">
        <v>124</v>
      </c>
      <c r="AW109" s="13" t="s">
        <v>32</v>
      </c>
      <c r="AX109" s="13" t="s">
        <v>80</v>
      </c>
      <c r="AY109" s="155" t="s">
        <v>118</v>
      </c>
    </row>
    <row r="110" spans="2:65" s="1" customFormat="1" ht="24.2" customHeight="1">
      <c r="B110" s="31"/>
      <c r="C110" s="127" t="s">
        <v>152</v>
      </c>
      <c r="D110" s="127" t="s">
        <v>120</v>
      </c>
      <c r="E110" s="128" t="s">
        <v>153</v>
      </c>
      <c r="F110" s="129" t="s">
        <v>154</v>
      </c>
      <c r="G110" s="130" t="s">
        <v>123</v>
      </c>
      <c r="H110" s="131">
        <v>70.995999999999995</v>
      </c>
      <c r="I110" s="132"/>
      <c r="J110" s="133">
        <f>ROUND(I110*H110,2)</f>
        <v>0</v>
      </c>
      <c r="K110" s="134"/>
      <c r="L110" s="31"/>
      <c r="M110" s="135" t="s">
        <v>20</v>
      </c>
      <c r="N110" s="136" t="s">
        <v>43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124</v>
      </c>
      <c r="AT110" s="139" t="s">
        <v>120</v>
      </c>
      <c r="AU110" s="139" t="s">
        <v>82</v>
      </c>
      <c r="AY110" s="16" t="s">
        <v>118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6" t="s">
        <v>80</v>
      </c>
      <c r="BK110" s="140">
        <f>ROUND(I110*H110,2)</f>
        <v>0</v>
      </c>
      <c r="BL110" s="16" t="s">
        <v>124</v>
      </c>
      <c r="BM110" s="139" t="s">
        <v>155</v>
      </c>
    </row>
    <row r="111" spans="2:65" s="1" customFormat="1" ht="19.5">
      <c r="B111" s="31"/>
      <c r="D111" s="141" t="s">
        <v>125</v>
      </c>
      <c r="F111" s="142" t="s">
        <v>154</v>
      </c>
      <c r="I111" s="143"/>
      <c r="L111" s="31"/>
      <c r="M111" s="144"/>
      <c r="T111" s="52"/>
      <c r="AT111" s="16" t="s">
        <v>125</v>
      </c>
      <c r="AU111" s="16" t="s">
        <v>82</v>
      </c>
    </row>
    <row r="112" spans="2:65" s="1" customFormat="1" ht="24.2" customHeight="1">
      <c r="B112" s="31"/>
      <c r="C112" s="127" t="s">
        <v>156</v>
      </c>
      <c r="D112" s="127" t="s">
        <v>120</v>
      </c>
      <c r="E112" s="128" t="s">
        <v>157</v>
      </c>
      <c r="F112" s="129" t="s">
        <v>158</v>
      </c>
      <c r="G112" s="130" t="s">
        <v>123</v>
      </c>
      <c r="H112" s="131">
        <v>242.536</v>
      </c>
      <c r="I112" s="132"/>
      <c r="J112" s="133">
        <f>ROUND(I112*H112,2)</f>
        <v>0</v>
      </c>
      <c r="K112" s="134"/>
      <c r="L112" s="31"/>
      <c r="M112" s="135" t="s">
        <v>20</v>
      </c>
      <c r="N112" s="136" t="s">
        <v>43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124</v>
      </c>
      <c r="AT112" s="139" t="s">
        <v>120</v>
      </c>
      <c r="AU112" s="139" t="s">
        <v>82</v>
      </c>
      <c r="AY112" s="16" t="s">
        <v>118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6" t="s">
        <v>80</v>
      </c>
      <c r="BK112" s="140">
        <f>ROUND(I112*H112,2)</f>
        <v>0</v>
      </c>
      <c r="BL112" s="16" t="s">
        <v>124</v>
      </c>
      <c r="BM112" s="139" t="s">
        <v>159</v>
      </c>
    </row>
    <row r="113" spans="2:65" s="1" customFormat="1" ht="19.5">
      <c r="B113" s="31"/>
      <c r="D113" s="141" t="s">
        <v>125</v>
      </c>
      <c r="F113" s="142" t="s">
        <v>158</v>
      </c>
      <c r="I113" s="143"/>
      <c r="L113" s="31"/>
      <c r="M113" s="144"/>
      <c r="T113" s="52"/>
      <c r="AT113" s="16" t="s">
        <v>125</v>
      </c>
      <c r="AU113" s="16" t="s">
        <v>82</v>
      </c>
    </row>
    <row r="114" spans="2:65" s="1" customFormat="1" ht="21.75" customHeight="1">
      <c r="B114" s="31"/>
      <c r="C114" s="127" t="s">
        <v>160</v>
      </c>
      <c r="D114" s="127" t="s">
        <v>120</v>
      </c>
      <c r="E114" s="128" t="s">
        <v>161</v>
      </c>
      <c r="F114" s="129" t="s">
        <v>162</v>
      </c>
      <c r="G114" s="130" t="s">
        <v>131</v>
      </c>
      <c r="H114" s="131">
        <v>62.912999999999997</v>
      </c>
      <c r="I114" s="132"/>
      <c r="J114" s="133">
        <f>ROUND(I114*H114,2)</f>
        <v>0</v>
      </c>
      <c r="K114" s="134"/>
      <c r="L114" s="31"/>
      <c r="M114" s="135" t="s">
        <v>20</v>
      </c>
      <c r="N114" s="136" t="s">
        <v>43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124</v>
      </c>
      <c r="AT114" s="139" t="s">
        <v>120</v>
      </c>
      <c r="AU114" s="139" t="s">
        <v>82</v>
      </c>
      <c r="AY114" s="16" t="s">
        <v>118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6" t="s">
        <v>80</v>
      </c>
      <c r="BK114" s="140">
        <f>ROUND(I114*H114,2)</f>
        <v>0</v>
      </c>
      <c r="BL114" s="16" t="s">
        <v>124</v>
      </c>
      <c r="BM114" s="139" t="s">
        <v>163</v>
      </c>
    </row>
    <row r="115" spans="2:65" s="1" customFormat="1" ht="19.5">
      <c r="B115" s="31"/>
      <c r="D115" s="141" t="s">
        <v>125</v>
      </c>
      <c r="F115" s="142" t="s">
        <v>164</v>
      </c>
      <c r="I115" s="143"/>
      <c r="L115" s="31"/>
      <c r="M115" s="144"/>
      <c r="T115" s="52"/>
      <c r="AT115" s="16" t="s">
        <v>125</v>
      </c>
      <c r="AU115" s="16" t="s">
        <v>82</v>
      </c>
    </row>
    <row r="116" spans="2:65" s="1" customFormat="1" ht="21.75" customHeight="1">
      <c r="B116" s="31"/>
      <c r="C116" s="127" t="s">
        <v>144</v>
      </c>
      <c r="D116" s="127" t="s">
        <v>120</v>
      </c>
      <c r="E116" s="128" t="s">
        <v>165</v>
      </c>
      <c r="F116" s="129" t="s">
        <v>166</v>
      </c>
      <c r="G116" s="130" t="s">
        <v>131</v>
      </c>
      <c r="H116" s="131">
        <v>89.477999999999994</v>
      </c>
      <c r="I116" s="132"/>
      <c r="J116" s="133">
        <f>ROUND(I116*H116,2)</f>
        <v>0</v>
      </c>
      <c r="K116" s="134"/>
      <c r="L116" s="31"/>
      <c r="M116" s="135" t="s">
        <v>20</v>
      </c>
      <c r="N116" s="136" t="s">
        <v>43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124</v>
      </c>
      <c r="AT116" s="139" t="s">
        <v>120</v>
      </c>
      <c r="AU116" s="139" t="s">
        <v>82</v>
      </c>
      <c r="AY116" s="16" t="s">
        <v>118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6" t="s">
        <v>80</v>
      </c>
      <c r="BK116" s="140">
        <f>ROUND(I116*H116,2)</f>
        <v>0</v>
      </c>
      <c r="BL116" s="16" t="s">
        <v>124</v>
      </c>
      <c r="BM116" s="139" t="s">
        <v>167</v>
      </c>
    </row>
    <row r="117" spans="2:65" s="1" customFormat="1" ht="19.5">
      <c r="B117" s="31"/>
      <c r="D117" s="141" t="s">
        <v>125</v>
      </c>
      <c r="F117" s="142" t="s">
        <v>168</v>
      </c>
      <c r="I117" s="143"/>
      <c r="L117" s="31"/>
      <c r="M117" s="144"/>
      <c r="T117" s="52"/>
      <c r="AT117" s="16" t="s">
        <v>125</v>
      </c>
      <c r="AU117" s="16" t="s">
        <v>82</v>
      </c>
    </row>
    <row r="118" spans="2:65" s="1" customFormat="1" ht="16.5" customHeight="1">
      <c r="B118" s="31"/>
      <c r="C118" s="127" t="s">
        <v>169</v>
      </c>
      <c r="D118" s="127" t="s">
        <v>120</v>
      </c>
      <c r="E118" s="128" t="s">
        <v>170</v>
      </c>
      <c r="F118" s="129" t="s">
        <v>171</v>
      </c>
      <c r="G118" s="130" t="s">
        <v>131</v>
      </c>
      <c r="H118" s="131">
        <v>9.24</v>
      </c>
      <c r="I118" s="132"/>
      <c r="J118" s="133">
        <f>ROUND(I118*H118,2)</f>
        <v>0</v>
      </c>
      <c r="K118" s="134"/>
      <c r="L118" s="31"/>
      <c r="M118" s="135" t="s">
        <v>20</v>
      </c>
      <c r="N118" s="136" t="s">
        <v>43</v>
      </c>
      <c r="P118" s="137">
        <f>O118*H118</f>
        <v>0</v>
      </c>
      <c r="Q118" s="137">
        <v>1.8907700000000001</v>
      </c>
      <c r="R118" s="137">
        <f>Q118*H118</f>
        <v>17.4707148</v>
      </c>
      <c r="S118" s="137">
        <v>0</v>
      </c>
      <c r="T118" s="138">
        <f>S118*H118</f>
        <v>0</v>
      </c>
      <c r="AR118" s="139" t="s">
        <v>124</v>
      </c>
      <c r="AT118" s="139" t="s">
        <v>120</v>
      </c>
      <c r="AU118" s="139" t="s">
        <v>82</v>
      </c>
      <c r="AY118" s="16" t="s">
        <v>118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6" t="s">
        <v>80</v>
      </c>
      <c r="BK118" s="140">
        <f>ROUND(I118*H118,2)</f>
        <v>0</v>
      </c>
      <c r="BL118" s="16" t="s">
        <v>124</v>
      </c>
      <c r="BM118" s="139" t="s">
        <v>172</v>
      </c>
    </row>
    <row r="119" spans="2:65" s="1" customFormat="1" ht="11.25">
      <c r="B119" s="31"/>
      <c r="D119" s="141" t="s">
        <v>125</v>
      </c>
      <c r="F119" s="142" t="s">
        <v>171</v>
      </c>
      <c r="I119" s="143"/>
      <c r="L119" s="31"/>
      <c r="M119" s="144"/>
      <c r="T119" s="52"/>
      <c r="AT119" s="16" t="s">
        <v>125</v>
      </c>
      <c r="AU119" s="16" t="s">
        <v>82</v>
      </c>
    </row>
    <row r="120" spans="2:65" s="12" customFormat="1" ht="11.25">
      <c r="B120" s="147"/>
      <c r="D120" s="141" t="s">
        <v>145</v>
      </c>
      <c r="E120" s="148" t="s">
        <v>20</v>
      </c>
      <c r="F120" s="149" t="s">
        <v>173</v>
      </c>
      <c r="H120" s="150">
        <v>9.24</v>
      </c>
      <c r="I120" s="151"/>
      <c r="L120" s="147"/>
      <c r="M120" s="152"/>
      <c r="T120" s="153"/>
      <c r="AT120" s="148" t="s">
        <v>145</v>
      </c>
      <c r="AU120" s="148" t="s">
        <v>82</v>
      </c>
      <c r="AV120" s="12" t="s">
        <v>82</v>
      </c>
      <c r="AW120" s="12" t="s">
        <v>32</v>
      </c>
      <c r="AX120" s="12" t="s">
        <v>72</v>
      </c>
      <c r="AY120" s="148" t="s">
        <v>118</v>
      </c>
    </row>
    <row r="121" spans="2:65" s="13" customFormat="1" ht="11.25">
      <c r="B121" s="154"/>
      <c r="D121" s="141" t="s">
        <v>145</v>
      </c>
      <c r="E121" s="155" t="s">
        <v>20</v>
      </c>
      <c r="F121" s="156" t="s">
        <v>147</v>
      </c>
      <c r="H121" s="157">
        <v>9.24</v>
      </c>
      <c r="I121" s="158"/>
      <c r="L121" s="154"/>
      <c r="M121" s="159"/>
      <c r="T121" s="160"/>
      <c r="AT121" s="155" t="s">
        <v>145</v>
      </c>
      <c r="AU121" s="155" t="s">
        <v>82</v>
      </c>
      <c r="AV121" s="13" t="s">
        <v>124</v>
      </c>
      <c r="AW121" s="13" t="s">
        <v>32</v>
      </c>
      <c r="AX121" s="13" t="s">
        <v>80</v>
      </c>
      <c r="AY121" s="155" t="s">
        <v>118</v>
      </c>
    </row>
    <row r="122" spans="2:65" s="1" customFormat="1" ht="33" customHeight="1">
      <c r="B122" s="31"/>
      <c r="C122" s="127" t="s">
        <v>8</v>
      </c>
      <c r="D122" s="127" t="s">
        <v>120</v>
      </c>
      <c r="E122" s="128" t="s">
        <v>174</v>
      </c>
      <c r="F122" s="129" t="s">
        <v>175</v>
      </c>
      <c r="G122" s="130" t="s">
        <v>131</v>
      </c>
      <c r="H122" s="131">
        <v>41.35</v>
      </c>
      <c r="I122" s="132"/>
      <c r="J122" s="133">
        <f>ROUND(I122*H122,2)</f>
        <v>0</v>
      </c>
      <c r="K122" s="134"/>
      <c r="L122" s="31"/>
      <c r="M122" s="135" t="s">
        <v>20</v>
      </c>
      <c r="N122" s="136" t="s">
        <v>43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124</v>
      </c>
      <c r="AT122" s="139" t="s">
        <v>120</v>
      </c>
      <c r="AU122" s="139" t="s">
        <v>82</v>
      </c>
      <c r="AY122" s="16" t="s">
        <v>118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6" t="s">
        <v>80</v>
      </c>
      <c r="BK122" s="140">
        <f>ROUND(I122*H122,2)</f>
        <v>0</v>
      </c>
      <c r="BL122" s="16" t="s">
        <v>124</v>
      </c>
      <c r="BM122" s="139" t="s">
        <v>176</v>
      </c>
    </row>
    <row r="123" spans="2:65" s="1" customFormat="1" ht="19.5">
      <c r="B123" s="31"/>
      <c r="D123" s="141" t="s">
        <v>125</v>
      </c>
      <c r="F123" s="142" t="s">
        <v>175</v>
      </c>
      <c r="I123" s="143"/>
      <c r="L123" s="31"/>
      <c r="M123" s="144"/>
      <c r="T123" s="52"/>
      <c r="AT123" s="16" t="s">
        <v>125</v>
      </c>
      <c r="AU123" s="16" t="s">
        <v>82</v>
      </c>
    </row>
    <row r="124" spans="2:65" s="12" customFormat="1" ht="11.25">
      <c r="B124" s="147"/>
      <c r="D124" s="141" t="s">
        <v>145</v>
      </c>
      <c r="E124" s="148" t="s">
        <v>20</v>
      </c>
      <c r="F124" s="149" t="s">
        <v>177</v>
      </c>
      <c r="H124" s="150">
        <v>60.06</v>
      </c>
      <c r="I124" s="151"/>
      <c r="L124" s="147"/>
      <c r="M124" s="152"/>
      <c r="T124" s="153"/>
      <c r="AT124" s="148" t="s">
        <v>145</v>
      </c>
      <c r="AU124" s="148" t="s">
        <v>82</v>
      </c>
      <c r="AV124" s="12" t="s">
        <v>82</v>
      </c>
      <c r="AW124" s="12" t="s">
        <v>32</v>
      </c>
      <c r="AX124" s="12" t="s">
        <v>72</v>
      </c>
      <c r="AY124" s="148" t="s">
        <v>118</v>
      </c>
    </row>
    <row r="125" spans="2:65" s="12" customFormat="1" ht="11.25">
      <c r="B125" s="147"/>
      <c r="D125" s="141" t="s">
        <v>145</v>
      </c>
      <c r="E125" s="148" t="s">
        <v>20</v>
      </c>
      <c r="F125" s="149" t="s">
        <v>178</v>
      </c>
      <c r="H125" s="150">
        <v>-18.71</v>
      </c>
      <c r="I125" s="151"/>
      <c r="L125" s="147"/>
      <c r="M125" s="152"/>
      <c r="T125" s="153"/>
      <c r="AT125" s="148" t="s">
        <v>145</v>
      </c>
      <c r="AU125" s="148" t="s">
        <v>82</v>
      </c>
      <c r="AV125" s="12" t="s">
        <v>82</v>
      </c>
      <c r="AW125" s="12" t="s">
        <v>32</v>
      </c>
      <c r="AX125" s="12" t="s">
        <v>72</v>
      </c>
      <c r="AY125" s="148" t="s">
        <v>118</v>
      </c>
    </row>
    <row r="126" spans="2:65" s="13" customFormat="1" ht="11.25">
      <c r="B126" s="154"/>
      <c r="D126" s="141" t="s">
        <v>145</v>
      </c>
      <c r="E126" s="155" t="s">
        <v>20</v>
      </c>
      <c r="F126" s="156" t="s">
        <v>147</v>
      </c>
      <c r="H126" s="157">
        <v>41.35</v>
      </c>
      <c r="I126" s="158"/>
      <c r="L126" s="154"/>
      <c r="M126" s="159"/>
      <c r="T126" s="160"/>
      <c r="AT126" s="155" t="s">
        <v>145</v>
      </c>
      <c r="AU126" s="155" t="s">
        <v>82</v>
      </c>
      <c r="AV126" s="13" t="s">
        <v>124</v>
      </c>
      <c r="AW126" s="13" t="s">
        <v>32</v>
      </c>
      <c r="AX126" s="13" t="s">
        <v>80</v>
      </c>
      <c r="AY126" s="155" t="s">
        <v>118</v>
      </c>
    </row>
    <row r="127" spans="2:65" s="1" customFormat="1" ht="16.5" customHeight="1">
      <c r="B127" s="31"/>
      <c r="C127" s="161" t="s">
        <v>179</v>
      </c>
      <c r="D127" s="161" t="s">
        <v>180</v>
      </c>
      <c r="E127" s="162" t="s">
        <v>181</v>
      </c>
      <c r="F127" s="163" t="s">
        <v>182</v>
      </c>
      <c r="G127" s="164" t="s">
        <v>183</v>
      </c>
      <c r="H127" s="165">
        <v>82.7</v>
      </c>
      <c r="I127" s="166"/>
      <c r="J127" s="167">
        <f>ROUND(I127*H127,2)</f>
        <v>0</v>
      </c>
      <c r="K127" s="168"/>
      <c r="L127" s="169"/>
      <c r="M127" s="170" t="s">
        <v>20</v>
      </c>
      <c r="N127" s="171" t="s">
        <v>43</v>
      </c>
      <c r="P127" s="137">
        <f>O127*H127</f>
        <v>0</v>
      </c>
      <c r="Q127" s="137">
        <v>1</v>
      </c>
      <c r="R127" s="137">
        <f>Q127*H127</f>
        <v>82.7</v>
      </c>
      <c r="S127" s="137">
        <v>0</v>
      </c>
      <c r="T127" s="138">
        <f>S127*H127</f>
        <v>0</v>
      </c>
      <c r="AR127" s="139" t="s">
        <v>156</v>
      </c>
      <c r="AT127" s="139" t="s">
        <v>180</v>
      </c>
      <c r="AU127" s="139" t="s">
        <v>82</v>
      </c>
      <c r="AY127" s="16" t="s">
        <v>118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6" t="s">
        <v>80</v>
      </c>
      <c r="BK127" s="140">
        <f>ROUND(I127*H127,2)</f>
        <v>0</v>
      </c>
      <c r="BL127" s="16" t="s">
        <v>124</v>
      </c>
      <c r="BM127" s="139" t="s">
        <v>184</v>
      </c>
    </row>
    <row r="128" spans="2:65" s="1" customFormat="1" ht="11.25">
      <c r="B128" s="31"/>
      <c r="D128" s="141" t="s">
        <v>125</v>
      </c>
      <c r="F128" s="142" t="s">
        <v>182</v>
      </c>
      <c r="I128" s="143"/>
      <c r="L128" s="31"/>
      <c r="M128" s="144"/>
      <c r="T128" s="52"/>
      <c r="AT128" s="16" t="s">
        <v>125</v>
      </c>
      <c r="AU128" s="16" t="s">
        <v>82</v>
      </c>
    </row>
    <row r="129" spans="2:65" s="12" customFormat="1" ht="11.25">
      <c r="B129" s="147"/>
      <c r="D129" s="141" t="s">
        <v>145</v>
      </c>
      <c r="E129" s="148" t="s">
        <v>20</v>
      </c>
      <c r="F129" s="149" t="s">
        <v>185</v>
      </c>
      <c r="H129" s="150">
        <v>82.7</v>
      </c>
      <c r="I129" s="151"/>
      <c r="L129" s="147"/>
      <c r="M129" s="152"/>
      <c r="T129" s="153"/>
      <c r="AT129" s="148" t="s">
        <v>145</v>
      </c>
      <c r="AU129" s="148" t="s">
        <v>82</v>
      </c>
      <c r="AV129" s="12" t="s">
        <v>82</v>
      </c>
      <c r="AW129" s="12" t="s">
        <v>32</v>
      </c>
      <c r="AX129" s="12" t="s">
        <v>72</v>
      </c>
      <c r="AY129" s="148" t="s">
        <v>118</v>
      </c>
    </row>
    <row r="130" spans="2:65" s="13" customFormat="1" ht="11.25">
      <c r="B130" s="154"/>
      <c r="D130" s="141" t="s">
        <v>145</v>
      </c>
      <c r="E130" s="155" t="s">
        <v>20</v>
      </c>
      <c r="F130" s="156" t="s">
        <v>147</v>
      </c>
      <c r="H130" s="157">
        <v>82.7</v>
      </c>
      <c r="I130" s="158"/>
      <c r="L130" s="154"/>
      <c r="M130" s="159"/>
      <c r="T130" s="160"/>
      <c r="AT130" s="155" t="s">
        <v>145</v>
      </c>
      <c r="AU130" s="155" t="s">
        <v>82</v>
      </c>
      <c r="AV130" s="13" t="s">
        <v>124</v>
      </c>
      <c r="AW130" s="13" t="s">
        <v>32</v>
      </c>
      <c r="AX130" s="13" t="s">
        <v>80</v>
      </c>
      <c r="AY130" s="155" t="s">
        <v>118</v>
      </c>
    </row>
    <row r="131" spans="2:65" s="1" customFormat="1" ht="21.75" customHeight="1">
      <c r="B131" s="31"/>
      <c r="C131" s="127" t="s">
        <v>155</v>
      </c>
      <c r="D131" s="127" t="s">
        <v>120</v>
      </c>
      <c r="E131" s="128" t="s">
        <v>186</v>
      </c>
      <c r="F131" s="129" t="s">
        <v>187</v>
      </c>
      <c r="G131" s="130" t="s">
        <v>131</v>
      </c>
      <c r="H131" s="131">
        <v>103.56399999999999</v>
      </c>
      <c r="I131" s="132"/>
      <c r="J131" s="133">
        <f>ROUND(I131*H131,2)</f>
        <v>0</v>
      </c>
      <c r="K131" s="134"/>
      <c r="L131" s="31"/>
      <c r="M131" s="135" t="s">
        <v>20</v>
      </c>
      <c r="N131" s="136" t="s">
        <v>43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124</v>
      </c>
      <c r="AT131" s="139" t="s">
        <v>120</v>
      </c>
      <c r="AU131" s="139" t="s">
        <v>82</v>
      </c>
      <c r="AY131" s="16" t="s">
        <v>118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6" t="s">
        <v>80</v>
      </c>
      <c r="BK131" s="140">
        <f>ROUND(I131*H131,2)</f>
        <v>0</v>
      </c>
      <c r="BL131" s="16" t="s">
        <v>124</v>
      </c>
      <c r="BM131" s="139" t="s">
        <v>188</v>
      </c>
    </row>
    <row r="132" spans="2:65" s="1" customFormat="1" ht="19.5">
      <c r="B132" s="31"/>
      <c r="D132" s="141" t="s">
        <v>125</v>
      </c>
      <c r="F132" s="142" t="s">
        <v>189</v>
      </c>
      <c r="I132" s="143"/>
      <c r="L132" s="31"/>
      <c r="M132" s="144"/>
      <c r="T132" s="52"/>
      <c r="AT132" s="16" t="s">
        <v>125</v>
      </c>
      <c r="AU132" s="16" t="s">
        <v>82</v>
      </c>
    </row>
    <row r="133" spans="2:65" s="1" customFormat="1" ht="11.25">
      <c r="B133" s="31"/>
      <c r="D133" s="145" t="s">
        <v>134</v>
      </c>
      <c r="F133" s="146" t="s">
        <v>190</v>
      </c>
      <c r="I133" s="143"/>
      <c r="L133" s="31"/>
      <c r="M133" s="144"/>
      <c r="T133" s="52"/>
      <c r="AT133" s="16" t="s">
        <v>134</v>
      </c>
      <c r="AU133" s="16" t="s">
        <v>82</v>
      </c>
    </row>
    <row r="134" spans="2:65" s="1" customFormat="1" ht="16.5" customHeight="1">
      <c r="B134" s="31"/>
      <c r="C134" s="127" t="s">
        <v>191</v>
      </c>
      <c r="D134" s="127" t="s">
        <v>120</v>
      </c>
      <c r="E134" s="128" t="s">
        <v>192</v>
      </c>
      <c r="F134" s="129" t="s">
        <v>193</v>
      </c>
      <c r="G134" s="130" t="s">
        <v>131</v>
      </c>
      <c r="H134" s="131">
        <v>50.59</v>
      </c>
      <c r="I134" s="132"/>
      <c r="J134" s="133">
        <f>ROUND(I134*H134,2)</f>
        <v>0</v>
      </c>
      <c r="K134" s="134"/>
      <c r="L134" s="31"/>
      <c r="M134" s="135" t="s">
        <v>20</v>
      </c>
      <c r="N134" s="136" t="s">
        <v>43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124</v>
      </c>
      <c r="AT134" s="139" t="s">
        <v>120</v>
      </c>
      <c r="AU134" s="139" t="s">
        <v>82</v>
      </c>
      <c r="AY134" s="16" t="s">
        <v>118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6" t="s">
        <v>80</v>
      </c>
      <c r="BK134" s="140">
        <f>ROUND(I134*H134,2)</f>
        <v>0</v>
      </c>
      <c r="BL134" s="16" t="s">
        <v>124</v>
      </c>
      <c r="BM134" s="139" t="s">
        <v>194</v>
      </c>
    </row>
    <row r="135" spans="2:65" s="1" customFormat="1" ht="19.5">
      <c r="B135" s="31"/>
      <c r="D135" s="141" t="s">
        <v>125</v>
      </c>
      <c r="F135" s="142" t="s">
        <v>195</v>
      </c>
      <c r="I135" s="143"/>
      <c r="L135" s="31"/>
      <c r="M135" s="144"/>
      <c r="T135" s="52"/>
      <c r="AT135" s="16" t="s">
        <v>125</v>
      </c>
      <c r="AU135" s="16" t="s">
        <v>82</v>
      </c>
    </row>
    <row r="136" spans="2:65" s="1" customFormat="1" ht="11.25">
      <c r="B136" s="31"/>
      <c r="D136" s="145" t="s">
        <v>134</v>
      </c>
      <c r="F136" s="146" t="s">
        <v>196</v>
      </c>
      <c r="I136" s="143"/>
      <c r="L136" s="31"/>
      <c r="M136" s="144"/>
      <c r="T136" s="52"/>
      <c r="AT136" s="16" t="s">
        <v>134</v>
      </c>
      <c r="AU136" s="16" t="s">
        <v>82</v>
      </c>
    </row>
    <row r="137" spans="2:65" s="1" customFormat="1" ht="21.75" customHeight="1">
      <c r="B137" s="31"/>
      <c r="C137" s="127" t="s">
        <v>159</v>
      </c>
      <c r="D137" s="127" t="s">
        <v>120</v>
      </c>
      <c r="E137" s="128" t="s">
        <v>197</v>
      </c>
      <c r="F137" s="129" t="s">
        <v>198</v>
      </c>
      <c r="G137" s="130" t="s">
        <v>131</v>
      </c>
      <c r="H137" s="131">
        <v>50.59</v>
      </c>
      <c r="I137" s="132"/>
      <c r="J137" s="133">
        <f>ROUND(I137*H137,2)</f>
        <v>0</v>
      </c>
      <c r="K137" s="134"/>
      <c r="L137" s="31"/>
      <c r="M137" s="135" t="s">
        <v>20</v>
      </c>
      <c r="N137" s="136" t="s">
        <v>43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124</v>
      </c>
      <c r="AT137" s="139" t="s">
        <v>120</v>
      </c>
      <c r="AU137" s="139" t="s">
        <v>82</v>
      </c>
      <c r="AY137" s="16" t="s">
        <v>118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6" t="s">
        <v>80</v>
      </c>
      <c r="BK137" s="140">
        <f>ROUND(I137*H137,2)</f>
        <v>0</v>
      </c>
      <c r="BL137" s="16" t="s">
        <v>124</v>
      </c>
      <c r="BM137" s="139" t="s">
        <v>199</v>
      </c>
    </row>
    <row r="138" spans="2:65" s="1" customFormat="1" ht="19.5">
      <c r="B138" s="31"/>
      <c r="D138" s="141" t="s">
        <v>125</v>
      </c>
      <c r="F138" s="142" t="s">
        <v>200</v>
      </c>
      <c r="I138" s="143"/>
      <c r="L138" s="31"/>
      <c r="M138" s="144"/>
      <c r="T138" s="52"/>
      <c r="AT138" s="16" t="s">
        <v>125</v>
      </c>
      <c r="AU138" s="16" t="s">
        <v>82</v>
      </c>
    </row>
    <row r="139" spans="2:65" s="1" customFormat="1" ht="11.25">
      <c r="B139" s="31"/>
      <c r="D139" s="145" t="s">
        <v>134</v>
      </c>
      <c r="F139" s="146" t="s">
        <v>201</v>
      </c>
      <c r="I139" s="143"/>
      <c r="L139" s="31"/>
      <c r="M139" s="144"/>
      <c r="T139" s="52"/>
      <c r="AT139" s="16" t="s">
        <v>134</v>
      </c>
      <c r="AU139" s="16" t="s">
        <v>82</v>
      </c>
    </row>
    <row r="140" spans="2:65" s="1" customFormat="1" ht="24.2" customHeight="1">
      <c r="B140" s="31"/>
      <c r="C140" s="127" t="s">
        <v>202</v>
      </c>
      <c r="D140" s="127" t="s">
        <v>120</v>
      </c>
      <c r="E140" s="128" t="s">
        <v>203</v>
      </c>
      <c r="F140" s="129" t="s">
        <v>204</v>
      </c>
      <c r="G140" s="130" t="s">
        <v>131</v>
      </c>
      <c r="H140" s="131">
        <v>50.59</v>
      </c>
      <c r="I140" s="132"/>
      <c r="J140" s="133">
        <f>ROUND(I140*H140,2)</f>
        <v>0</v>
      </c>
      <c r="K140" s="134"/>
      <c r="L140" s="31"/>
      <c r="M140" s="135" t="s">
        <v>20</v>
      </c>
      <c r="N140" s="136" t="s">
        <v>43</v>
      </c>
      <c r="P140" s="137">
        <f>O140*H140</f>
        <v>0</v>
      </c>
      <c r="Q140" s="137">
        <v>0</v>
      </c>
      <c r="R140" s="137">
        <f>Q140*H140</f>
        <v>0</v>
      </c>
      <c r="S140" s="137">
        <v>0</v>
      </c>
      <c r="T140" s="138">
        <f>S140*H140</f>
        <v>0</v>
      </c>
      <c r="AR140" s="139" t="s">
        <v>124</v>
      </c>
      <c r="AT140" s="139" t="s">
        <v>120</v>
      </c>
      <c r="AU140" s="139" t="s">
        <v>82</v>
      </c>
      <c r="AY140" s="16" t="s">
        <v>118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6" t="s">
        <v>80</v>
      </c>
      <c r="BK140" s="140">
        <f>ROUND(I140*H140,2)</f>
        <v>0</v>
      </c>
      <c r="BL140" s="16" t="s">
        <v>124</v>
      </c>
      <c r="BM140" s="139" t="s">
        <v>205</v>
      </c>
    </row>
    <row r="141" spans="2:65" s="1" customFormat="1" ht="19.5">
      <c r="B141" s="31"/>
      <c r="D141" s="141" t="s">
        <v>125</v>
      </c>
      <c r="F141" s="142" t="s">
        <v>206</v>
      </c>
      <c r="I141" s="143"/>
      <c r="L141" s="31"/>
      <c r="M141" s="144"/>
      <c r="T141" s="52"/>
      <c r="AT141" s="16" t="s">
        <v>125</v>
      </c>
      <c r="AU141" s="16" t="s">
        <v>82</v>
      </c>
    </row>
    <row r="142" spans="2:65" s="1" customFormat="1" ht="11.25">
      <c r="B142" s="31"/>
      <c r="D142" s="145" t="s">
        <v>134</v>
      </c>
      <c r="F142" s="146" t="s">
        <v>207</v>
      </c>
      <c r="I142" s="143"/>
      <c r="L142" s="31"/>
      <c r="M142" s="144"/>
      <c r="T142" s="52"/>
      <c r="AT142" s="16" t="s">
        <v>134</v>
      </c>
      <c r="AU142" s="16" t="s">
        <v>82</v>
      </c>
    </row>
    <row r="143" spans="2:65" s="1" customFormat="1" ht="16.5" customHeight="1">
      <c r="B143" s="31"/>
      <c r="C143" s="127" t="s">
        <v>208</v>
      </c>
      <c r="D143" s="127" t="s">
        <v>120</v>
      </c>
      <c r="E143" s="128" t="s">
        <v>209</v>
      </c>
      <c r="F143" s="129" t="s">
        <v>210</v>
      </c>
      <c r="G143" s="130" t="s">
        <v>131</v>
      </c>
      <c r="H143" s="131">
        <v>50.59</v>
      </c>
      <c r="I143" s="132"/>
      <c r="J143" s="133">
        <f>ROUND(I143*H143,2)</f>
        <v>0</v>
      </c>
      <c r="K143" s="134"/>
      <c r="L143" s="31"/>
      <c r="M143" s="135" t="s">
        <v>20</v>
      </c>
      <c r="N143" s="136" t="s">
        <v>43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124</v>
      </c>
      <c r="AT143" s="139" t="s">
        <v>120</v>
      </c>
      <c r="AU143" s="139" t="s">
        <v>82</v>
      </c>
      <c r="AY143" s="16" t="s">
        <v>118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6" t="s">
        <v>80</v>
      </c>
      <c r="BK143" s="140">
        <f>ROUND(I143*H143,2)</f>
        <v>0</v>
      </c>
      <c r="BL143" s="16" t="s">
        <v>124</v>
      </c>
      <c r="BM143" s="139" t="s">
        <v>211</v>
      </c>
    </row>
    <row r="144" spans="2:65" s="1" customFormat="1" ht="11.25">
      <c r="B144" s="31"/>
      <c r="D144" s="141" t="s">
        <v>125</v>
      </c>
      <c r="F144" s="142" t="s">
        <v>212</v>
      </c>
      <c r="I144" s="143"/>
      <c r="L144" s="31"/>
      <c r="M144" s="144"/>
      <c r="T144" s="52"/>
      <c r="AT144" s="16" t="s">
        <v>125</v>
      </c>
      <c r="AU144" s="16" t="s">
        <v>82</v>
      </c>
    </row>
    <row r="145" spans="2:65" s="1" customFormat="1" ht="11.25">
      <c r="B145" s="31"/>
      <c r="D145" s="145" t="s">
        <v>134</v>
      </c>
      <c r="F145" s="146" t="s">
        <v>213</v>
      </c>
      <c r="I145" s="143"/>
      <c r="L145" s="31"/>
      <c r="M145" s="144"/>
      <c r="T145" s="52"/>
      <c r="AT145" s="16" t="s">
        <v>134</v>
      </c>
      <c r="AU145" s="16" t="s">
        <v>82</v>
      </c>
    </row>
    <row r="146" spans="2:65" s="1" customFormat="1" ht="24.2" customHeight="1">
      <c r="B146" s="31"/>
      <c r="C146" s="127" t="s">
        <v>214</v>
      </c>
      <c r="D146" s="127" t="s">
        <v>120</v>
      </c>
      <c r="E146" s="128" t="s">
        <v>215</v>
      </c>
      <c r="F146" s="129" t="s">
        <v>216</v>
      </c>
      <c r="G146" s="130" t="s">
        <v>183</v>
      </c>
      <c r="H146" s="131">
        <v>93.591999999999999</v>
      </c>
      <c r="I146" s="132"/>
      <c r="J146" s="133">
        <f>ROUND(I146*H146,2)</f>
        <v>0</v>
      </c>
      <c r="K146" s="134"/>
      <c r="L146" s="31"/>
      <c r="M146" s="135" t="s">
        <v>20</v>
      </c>
      <c r="N146" s="136" t="s">
        <v>43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124</v>
      </c>
      <c r="AT146" s="139" t="s">
        <v>120</v>
      </c>
      <c r="AU146" s="139" t="s">
        <v>82</v>
      </c>
      <c r="AY146" s="16" t="s">
        <v>118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6" t="s">
        <v>80</v>
      </c>
      <c r="BK146" s="140">
        <f>ROUND(I146*H146,2)</f>
        <v>0</v>
      </c>
      <c r="BL146" s="16" t="s">
        <v>124</v>
      </c>
      <c r="BM146" s="139" t="s">
        <v>217</v>
      </c>
    </row>
    <row r="147" spans="2:65" s="1" customFormat="1" ht="11.25">
      <c r="B147" s="31"/>
      <c r="D147" s="141" t="s">
        <v>125</v>
      </c>
      <c r="F147" s="142" t="s">
        <v>216</v>
      </c>
      <c r="I147" s="143"/>
      <c r="L147" s="31"/>
      <c r="M147" s="144"/>
      <c r="T147" s="52"/>
      <c r="AT147" s="16" t="s">
        <v>125</v>
      </c>
      <c r="AU147" s="16" t="s">
        <v>82</v>
      </c>
    </row>
    <row r="148" spans="2:65" s="1" customFormat="1" ht="16.5" customHeight="1">
      <c r="B148" s="31"/>
      <c r="C148" s="127" t="s">
        <v>218</v>
      </c>
      <c r="D148" s="127" t="s">
        <v>120</v>
      </c>
      <c r="E148" s="128" t="s">
        <v>219</v>
      </c>
      <c r="F148" s="129" t="s">
        <v>220</v>
      </c>
      <c r="G148" s="130" t="s">
        <v>123</v>
      </c>
      <c r="H148" s="131">
        <v>175</v>
      </c>
      <c r="I148" s="132"/>
      <c r="J148" s="133">
        <f>ROUND(I148*H148,2)</f>
        <v>0</v>
      </c>
      <c r="K148" s="134"/>
      <c r="L148" s="31"/>
      <c r="M148" s="135" t="s">
        <v>20</v>
      </c>
      <c r="N148" s="136" t="s">
        <v>43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124</v>
      </c>
      <c r="AT148" s="139" t="s">
        <v>120</v>
      </c>
      <c r="AU148" s="139" t="s">
        <v>82</v>
      </c>
      <c r="AY148" s="16" t="s">
        <v>118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6" t="s">
        <v>80</v>
      </c>
      <c r="BK148" s="140">
        <f>ROUND(I148*H148,2)</f>
        <v>0</v>
      </c>
      <c r="BL148" s="16" t="s">
        <v>124</v>
      </c>
      <c r="BM148" s="139" t="s">
        <v>221</v>
      </c>
    </row>
    <row r="149" spans="2:65" s="1" customFormat="1" ht="11.25">
      <c r="B149" s="31"/>
      <c r="D149" s="141" t="s">
        <v>125</v>
      </c>
      <c r="F149" s="142" t="s">
        <v>222</v>
      </c>
      <c r="I149" s="143"/>
      <c r="L149" s="31"/>
      <c r="M149" s="144"/>
      <c r="T149" s="52"/>
      <c r="AT149" s="16" t="s">
        <v>125</v>
      </c>
      <c r="AU149" s="16" t="s">
        <v>82</v>
      </c>
    </row>
    <row r="150" spans="2:65" s="1" customFormat="1" ht="11.25">
      <c r="B150" s="31"/>
      <c r="D150" s="145" t="s">
        <v>134</v>
      </c>
      <c r="F150" s="146" t="s">
        <v>223</v>
      </c>
      <c r="I150" s="143"/>
      <c r="L150" s="31"/>
      <c r="M150" s="144"/>
      <c r="T150" s="52"/>
      <c r="AT150" s="16" t="s">
        <v>134</v>
      </c>
      <c r="AU150" s="16" t="s">
        <v>82</v>
      </c>
    </row>
    <row r="151" spans="2:65" s="11" customFormat="1" ht="22.9" customHeight="1">
      <c r="B151" s="115"/>
      <c r="D151" s="116" t="s">
        <v>71</v>
      </c>
      <c r="E151" s="125" t="s">
        <v>141</v>
      </c>
      <c r="F151" s="125" t="s">
        <v>224</v>
      </c>
      <c r="I151" s="118"/>
      <c r="J151" s="126">
        <f>BK151</f>
        <v>0</v>
      </c>
      <c r="L151" s="115"/>
      <c r="M151" s="120"/>
      <c r="P151" s="121">
        <f>SUM(P152:P160)</f>
        <v>0</v>
      </c>
      <c r="R151" s="121">
        <f>SUM(R152:R160)</f>
        <v>132.18450000000001</v>
      </c>
      <c r="T151" s="122">
        <f>SUM(T152:T160)</f>
        <v>0</v>
      </c>
      <c r="AR151" s="116" t="s">
        <v>80</v>
      </c>
      <c r="AT151" s="123" t="s">
        <v>71</v>
      </c>
      <c r="AU151" s="123" t="s">
        <v>80</v>
      </c>
      <c r="AY151" s="116" t="s">
        <v>118</v>
      </c>
      <c r="BK151" s="124">
        <f>SUM(BK152:BK160)</f>
        <v>0</v>
      </c>
    </row>
    <row r="152" spans="2:65" s="1" customFormat="1" ht="16.5" customHeight="1">
      <c r="B152" s="31"/>
      <c r="C152" s="127" t="s">
        <v>7</v>
      </c>
      <c r="D152" s="127" t="s">
        <v>120</v>
      </c>
      <c r="E152" s="128" t="s">
        <v>225</v>
      </c>
      <c r="F152" s="129" t="s">
        <v>226</v>
      </c>
      <c r="G152" s="130" t="s">
        <v>123</v>
      </c>
      <c r="H152" s="131">
        <v>175</v>
      </c>
      <c r="I152" s="132"/>
      <c r="J152" s="133">
        <f>ROUND(I152*H152,2)</f>
        <v>0</v>
      </c>
      <c r="K152" s="134"/>
      <c r="L152" s="31"/>
      <c r="M152" s="135" t="s">
        <v>20</v>
      </c>
      <c r="N152" s="136" t="s">
        <v>43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124</v>
      </c>
      <c r="AT152" s="139" t="s">
        <v>120</v>
      </c>
      <c r="AU152" s="139" t="s">
        <v>82</v>
      </c>
      <c r="AY152" s="16" t="s">
        <v>118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6" t="s">
        <v>80</v>
      </c>
      <c r="BK152" s="140">
        <f>ROUND(I152*H152,2)</f>
        <v>0</v>
      </c>
      <c r="BL152" s="16" t="s">
        <v>124</v>
      </c>
      <c r="BM152" s="139" t="s">
        <v>227</v>
      </c>
    </row>
    <row r="153" spans="2:65" s="1" customFormat="1" ht="11.25">
      <c r="B153" s="31"/>
      <c r="D153" s="141" t="s">
        <v>125</v>
      </c>
      <c r="F153" s="142" t="s">
        <v>228</v>
      </c>
      <c r="I153" s="143"/>
      <c r="L153" s="31"/>
      <c r="M153" s="144"/>
      <c r="T153" s="52"/>
      <c r="AT153" s="16" t="s">
        <v>125</v>
      </c>
      <c r="AU153" s="16" t="s">
        <v>82</v>
      </c>
    </row>
    <row r="154" spans="2:65" s="1" customFormat="1" ht="11.25">
      <c r="B154" s="31"/>
      <c r="D154" s="145" t="s">
        <v>134</v>
      </c>
      <c r="F154" s="146" t="s">
        <v>229</v>
      </c>
      <c r="I154" s="143"/>
      <c r="L154" s="31"/>
      <c r="M154" s="144"/>
      <c r="T154" s="52"/>
      <c r="AT154" s="16" t="s">
        <v>134</v>
      </c>
      <c r="AU154" s="16" t="s">
        <v>82</v>
      </c>
    </row>
    <row r="155" spans="2:65" s="1" customFormat="1" ht="24.2" customHeight="1">
      <c r="B155" s="31"/>
      <c r="C155" s="127" t="s">
        <v>172</v>
      </c>
      <c r="D155" s="127" t="s">
        <v>120</v>
      </c>
      <c r="E155" s="128" t="s">
        <v>230</v>
      </c>
      <c r="F155" s="129" t="s">
        <v>231</v>
      </c>
      <c r="G155" s="130" t="s">
        <v>123</v>
      </c>
      <c r="H155" s="131">
        <v>175</v>
      </c>
      <c r="I155" s="132"/>
      <c r="J155" s="133">
        <f>ROUND(I155*H155,2)</f>
        <v>0</v>
      </c>
      <c r="K155" s="134"/>
      <c r="L155" s="31"/>
      <c r="M155" s="135" t="s">
        <v>20</v>
      </c>
      <c r="N155" s="136" t="s">
        <v>43</v>
      </c>
      <c r="P155" s="137">
        <f>O155*H155</f>
        <v>0</v>
      </c>
      <c r="Q155" s="137">
        <v>0.38700000000000001</v>
      </c>
      <c r="R155" s="137">
        <f>Q155*H155</f>
        <v>67.725000000000009</v>
      </c>
      <c r="S155" s="137">
        <v>0</v>
      </c>
      <c r="T155" s="138">
        <f>S155*H155</f>
        <v>0</v>
      </c>
      <c r="AR155" s="139" t="s">
        <v>124</v>
      </c>
      <c r="AT155" s="139" t="s">
        <v>120</v>
      </c>
      <c r="AU155" s="139" t="s">
        <v>82</v>
      </c>
      <c r="AY155" s="16" t="s">
        <v>118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80</v>
      </c>
      <c r="BK155" s="140">
        <f>ROUND(I155*H155,2)</f>
        <v>0</v>
      </c>
      <c r="BL155" s="16" t="s">
        <v>124</v>
      </c>
      <c r="BM155" s="139" t="s">
        <v>232</v>
      </c>
    </row>
    <row r="156" spans="2:65" s="1" customFormat="1" ht="11.25">
      <c r="B156" s="31"/>
      <c r="D156" s="141" t="s">
        <v>125</v>
      </c>
      <c r="F156" s="142" t="s">
        <v>231</v>
      </c>
      <c r="I156" s="143"/>
      <c r="L156" s="31"/>
      <c r="M156" s="144"/>
      <c r="T156" s="52"/>
      <c r="AT156" s="16" t="s">
        <v>125</v>
      </c>
      <c r="AU156" s="16" t="s">
        <v>82</v>
      </c>
    </row>
    <row r="157" spans="2:65" s="1" customFormat="1" ht="21.75" customHeight="1">
      <c r="B157" s="31"/>
      <c r="C157" s="127" t="s">
        <v>233</v>
      </c>
      <c r="D157" s="127" t="s">
        <v>120</v>
      </c>
      <c r="E157" s="128" t="s">
        <v>234</v>
      </c>
      <c r="F157" s="129" t="s">
        <v>235</v>
      </c>
      <c r="G157" s="130" t="s">
        <v>123</v>
      </c>
      <c r="H157" s="131">
        <v>175</v>
      </c>
      <c r="I157" s="132"/>
      <c r="J157" s="133">
        <f>ROUND(I157*H157,2)</f>
        <v>0</v>
      </c>
      <c r="K157" s="134"/>
      <c r="L157" s="31"/>
      <c r="M157" s="135" t="s">
        <v>20</v>
      </c>
      <c r="N157" s="136" t="s">
        <v>43</v>
      </c>
      <c r="P157" s="137">
        <f>O157*H157</f>
        <v>0</v>
      </c>
      <c r="Q157" s="137">
        <v>0.36834</v>
      </c>
      <c r="R157" s="137">
        <f>Q157*H157</f>
        <v>64.459500000000006</v>
      </c>
      <c r="S157" s="137">
        <v>0</v>
      </c>
      <c r="T157" s="138">
        <f>S157*H157</f>
        <v>0</v>
      </c>
      <c r="AR157" s="139" t="s">
        <v>124</v>
      </c>
      <c r="AT157" s="139" t="s">
        <v>120</v>
      </c>
      <c r="AU157" s="139" t="s">
        <v>82</v>
      </c>
      <c r="AY157" s="16" t="s">
        <v>118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80</v>
      </c>
      <c r="BK157" s="140">
        <f>ROUND(I157*H157,2)</f>
        <v>0</v>
      </c>
      <c r="BL157" s="16" t="s">
        <v>124</v>
      </c>
      <c r="BM157" s="139" t="s">
        <v>236</v>
      </c>
    </row>
    <row r="158" spans="2:65" s="1" customFormat="1" ht="11.25">
      <c r="B158" s="31"/>
      <c r="D158" s="141" t="s">
        <v>125</v>
      </c>
      <c r="F158" s="142" t="s">
        <v>235</v>
      </c>
      <c r="I158" s="143"/>
      <c r="L158" s="31"/>
      <c r="M158" s="144"/>
      <c r="T158" s="52"/>
      <c r="AT158" s="16" t="s">
        <v>125</v>
      </c>
      <c r="AU158" s="16" t="s">
        <v>82</v>
      </c>
    </row>
    <row r="159" spans="2:65" s="1" customFormat="1" ht="24.2" customHeight="1">
      <c r="B159" s="31"/>
      <c r="C159" s="127" t="s">
        <v>176</v>
      </c>
      <c r="D159" s="127" t="s">
        <v>120</v>
      </c>
      <c r="E159" s="128" t="s">
        <v>237</v>
      </c>
      <c r="F159" s="129" t="s">
        <v>238</v>
      </c>
      <c r="G159" s="130" t="s">
        <v>183</v>
      </c>
      <c r="H159" s="131">
        <v>132.053</v>
      </c>
      <c r="I159" s="132"/>
      <c r="J159" s="133">
        <f>ROUND(I159*H159,2)</f>
        <v>0</v>
      </c>
      <c r="K159" s="134"/>
      <c r="L159" s="31"/>
      <c r="M159" s="135" t="s">
        <v>20</v>
      </c>
      <c r="N159" s="136" t="s">
        <v>43</v>
      </c>
      <c r="P159" s="137">
        <f>O159*H159</f>
        <v>0</v>
      </c>
      <c r="Q159" s="137">
        <v>0</v>
      </c>
      <c r="R159" s="137">
        <f>Q159*H159</f>
        <v>0</v>
      </c>
      <c r="S159" s="137">
        <v>0</v>
      </c>
      <c r="T159" s="138">
        <f>S159*H159</f>
        <v>0</v>
      </c>
      <c r="AR159" s="139" t="s">
        <v>124</v>
      </c>
      <c r="AT159" s="139" t="s">
        <v>120</v>
      </c>
      <c r="AU159" s="139" t="s">
        <v>82</v>
      </c>
      <c r="AY159" s="16" t="s">
        <v>118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6" t="s">
        <v>80</v>
      </c>
      <c r="BK159" s="140">
        <f>ROUND(I159*H159,2)</f>
        <v>0</v>
      </c>
      <c r="BL159" s="16" t="s">
        <v>124</v>
      </c>
      <c r="BM159" s="139" t="s">
        <v>239</v>
      </c>
    </row>
    <row r="160" spans="2:65" s="1" customFormat="1" ht="19.5">
      <c r="B160" s="31"/>
      <c r="D160" s="141" t="s">
        <v>125</v>
      </c>
      <c r="F160" s="142" t="s">
        <v>238</v>
      </c>
      <c r="I160" s="143"/>
      <c r="L160" s="31"/>
      <c r="M160" s="144"/>
      <c r="T160" s="52"/>
      <c r="AT160" s="16" t="s">
        <v>125</v>
      </c>
      <c r="AU160" s="16" t="s">
        <v>82</v>
      </c>
    </row>
    <row r="161" spans="2:65" s="11" customFormat="1" ht="22.9" customHeight="1">
      <c r="B161" s="115"/>
      <c r="D161" s="116" t="s">
        <v>71</v>
      </c>
      <c r="E161" s="125" t="s">
        <v>156</v>
      </c>
      <c r="F161" s="125" t="s">
        <v>240</v>
      </c>
      <c r="I161" s="118"/>
      <c r="J161" s="126">
        <f>BK161</f>
        <v>0</v>
      </c>
      <c r="L161" s="115"/>
      <c r="M161" s="120"/>
      <c r="P161" s="121">
        <f>SUM(P162:P240)</f>
        <v>0</v>
      </c>
      <c r="R161" s="121">
        <f>SUM(R162:R240)</f>
        <v>24.7948311</v>
      </c>
      <c r="T161" s="122">
        <f>SUM(T162:T240)</f>
        <v>0</v>
      </c>
      <c r="AR161" s="116" t="s">
        <v>80</v>
      </c>
      <c r="AT161" s="123" t="s">
        <v>71</v>
      </c>
      <c r="AU161" s="123" t="s">
        <v>80</v>
      </c>
      <c r="AY161" s="116" t="s">
        <v>118</v>
      </c>
      <c r="BK161" s="124">
        <f>SUM(BK162:BK240)</f>
        <v>0</v>
      </c>
    </row>
    <row r="162" spans="2:65" s="1" customFormat="1" ht="24.2" customHeight="1">
      <c r="B162" s="31"/>
      <c r="C162" s="127" t="s">
        <v>241</v>
      </c>
      <c r="D162" s="127" t="s">
        <v>120</v>
      </c>
      <c r="E162" s="128" t="s">
        <v>242</v>
      </c>
      <c r="F162" s="129" t="s">
        <v>243</v>
      </c>
      <c r="G162" s="130" t="s">
        <v>244</v>
      </c>
      <c r="H162" s="131">
        <v>70</v>
      </c>
      <c r="I162" s="132"/>
      <c r="J162" s="133">
        <f>ROUND(I162*H162,2)</f>
        <v>0</v>
      </c>
      <c r="K162" s="134"/>
      <c r="L162" s="31"/>
      <c r="M162" s="135" t="s">
        <v>20</v>
      </c>
      <c r="N162" s="136" t="s">
        <v>43</v>
      </c>
      <c r="P162" s="137">
        <f>O162*H162</f>
        <v>0</v>
      </c>
      <c r="Q162" s="137">
        <v>1.6410000000000001E-2</v>
      </c>
      <c r="R162" s="137">
        <f>Q162*H162</f>
        <v>1.1487000000000001</v>
      </c>
      <c r="S162" s="137">
        <v>0</v>
      </c>
      <c r="T162" s="138">
        <f>S162*H162</f>
        <v>0</v>
      </c>
      <c r="AR162" s="139" t="s">
        <v>124</v>
      </c>
      <c r="AT162" s="139" t="s">
        <v>120</v>
      </c>
      <c r="AU162" s="139" t="s">
        <v>82</v>
      </c>
      <c r="AY162" s="16" t="s">
        <v>118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6" t="s">
        <v>80</v>
      </c>
      <c r="BK162" s="140">
        <f>ROUND(I162*H162,2)</f>
        <v>0</v>
      </c>
      <c r="BL162" s="16" t="s">
        <v>124</v>
      </c>
      <c r="BM162" s="139" t="s">
        <v>245</v>
      </c>
    </row>
    <row r="163" spans="2:65" s="1" customFormat="1" ht="19.5">
      <c r="B163" s="31"/>
      <c r="D163" s="141" t="s">
        <v>125</v>
      </c>
      <c r="F163" s="142" t="s">
        <v>243</v>
      </c>
      <c r="I163" s="143"/>
      <c r="L163" s="31"/>
      <c r="M163" s="144"/>
      <c r="T163" s="52"/>
      <c r="AT163" s="16" t="s">
        <v>125</v>
      </c>
      <c r="AU163" s="16" t="s">
        <v>82</v>
      </c>
    </row>
    <row r="164" spans="2:65" s="1" customFormat="1" ht="37.9" customHeight="1">
      <c r="B164" s="31"/>
      <c r="C164" s="161" t="s">
        <v>184</v>
      </c>
      <c r="D164" s="161" t="s">
        <v>180</v>
      </c>
      <c r="E164" s="162" t="s">
        <v>246</v>
      </c>
      <c r="F164" s="163" t="s">
        <v>247</v>
      </c>
      <c r="G164" s="164" t="s">
        <v>248</v>
      </c>
      <c r="H164" s="165">
        <v>12</v>
      </c>
      <c r="I164" s="166"/>
      <c r="J164" s="167">
        <f>ROUND(I164*H164,2)</f>
        <v>0</v>
      </c>
      <c r="K164" s="168"/>
      <c r="L164" s="169"/>
      <c r="M164" s="170" t="s">
        <v>20</v>
      </c>
      <c r="N164" s="171" t="s">
        <v>43</v>
      </c>
      <c r="P164" s="137">
        <f>O164*H164</f>
        <v>0</v>
      </c>
      <c r="Q164" s="137">
        <v>7.6230000000000006E-2</v>
      </c>
      <c r="R164" s="137">
        <f>Q164*H164</f>
        <v>0.91476000000000002</v>
      </c>
      <c r="S164" s="137">
        <v>0</v>
      </c>
      <c r="T164" s="138">
        <f>S164*H164</f>
        <v>0</v>
      </c>
      <c r="AR164" s="139" t="s">
        <v>156</v>
      </c>
      <c r="AT164" s="139" t="s">
        <v>180</v>
      </c>
      <c r="AU164" s="139" t="s">
        <v>82</v>
      </c>
      <c r="AY164" s="16" t="s">
        <v>118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6" t="s">
        <v>80</v>
      </c>
      <c r="BK164" s="140">
        <f>ROUND(I164*H164,2)</f>
        <v>0</v>
      </c>
      <c r="BL164" s="16" t="s">
        <v>124</v>
      </c>
      <c r="BM164" s="139" t="s">
        <v>249</v>
      </c>
    </row>
    <row r="165" spans="2:65" s="1" customFormat="1" ht="19.5">
      <c r="B165" s="31"/>
      <c r="D165" s="141" t="s">
        <v>125</v>
      </c>
      <c r="F165" s="142" t="s">
        <v>247</v>
      </c>
      <c r="I165" s="143"/>
      <c r="L165" s="31"/>
      <c r="M165" s="144"/>
      <c r="T165" s="52"/>
      <c r="AT165" s="16" t="s">
        <v>125</v>
      </c>
      <c r="AU165" s="16" t="s">
        <v>82</v>
      </c>
    </row>
    <row r="166" spans="2:65" s="12" customFormat="1" ht="11.25">
      <c r="B166" s="147"/>
      <c r="D166" s="141" t="s">
        <v>145</v>
      </c>
      <c r="E166" s="148" t="s">
        <v>20</v>
      </c>
      <c r="F166" s="149" t="s">
        <v>250</v>
      </c>
      <c r="H166" s="150">
        <v>12</v>
      </c>
      <c r="I166" s="151"/>
      <c r="L166" s="147"/>
      <c r="M166" s="152"/>
      <c r="T166" s="153"/>
      <c r="AT166" s="148" t="s">
        <v>145</v>
      </c>
      <c r="AU166" s="148" t="s">
        <v>82</v>
      </c>
      <c r="AV166" s="12" t="s">
        <v>82</v>
      </c>
      <c r="AW166" s="12" t="s">
        <v>32</v>
      </c>
      <c r="AX166" s="12" t="s">
        <v>72</v>
      </c>
      <c r="AY166" s="148" t="s">
        <v>118</v>
      </c>
    </row>
    <row r="167" spans="2:65" s="13" customFormat="1" ht="11.25">
      <c r="B167" s="154"/>
      <c r="D167" s="141" t="s">
        <v>145</v>
      </c>
      <c r="E167" s="155" t="s">
        <v>20</v>
      </c>
      <c r="F167" s="156" t="s">
        <v>147</v>
      </c>
      <c r="H167" s="157">
        <v>12</v>
      </c>
      <c r="I167" s="158"/>
      <c r="L167" s="154"/>
      <c r="M167" s="159"/>
      <c r="T167" s="160"/>
      <c r="AT167" s="155" t="s">
        <v>145</v>
      </c>
      <c r="AU167" s="155" t="s">
        <v>82</v>
      </c>
      <c r="AV167" s="13" t="s">
        <v>124</v>
      </c>
      <c r="AW167" s="13" t="s">
        <v>32</v>
      </c>
      <c r="AX167" s="13" t="s">
        <v>80</v>
      </c>
      <c r="AY167" s="155" t="s">
        <v>118</v>
      </c>
    </row>
    <row r="168" spans="2:65" s="1" customFormat="1" ht="24.2" customHeight="1">
      <c r="B168" s="31"/>
      <c r="C168" s="127" t="s">
        <v>251</v>
      </c>
      <c r="D168" s="127" t="s">
        <v>120</v>
      </c>
      <c r="E168" s="128" t="s">
        <v>252</v>
      </c>
      <c r="F168" s="129" t="s">
        <v>253</v>
      </c>
      <c r="G168" s="130" t="s">
        <v>248</v>
      </c>
      <c r="H168" s="131">
        <v>3</v>
      </c>
      <c r="I168" s="132"/>
      <c r="J168" s="133">
        <f>ROUND(I168*H168,2)</f>
        <v>0</v>
      </c>
      <c r="K168" s="134"/>
      <c r="L168" s="31"/>
      <c r="M168" s="135" t="s">
        <v>20</v>
      </c>
      <c r="N168" s="136" t="s">
        <v>43</v>
      </c>
      <c r="P168" s="137">
        <f>O168*H168</f>
        <v>0</v>
      </c>
      <c r="Q168" s="137">
        <v>1.0000000000000001E-5</v>
      </c>
      <c r="R168" s="137">
        <f>Q168*H168</f>
        <v>3.0000000000000004E-5</v>
      </c>
      <c r="S168" s="137">
        <v>0</v>
      </c>
      <c r="T168" s="138">
        <f>S168*H168</f>
        <v>0</v>
      </c>
      <c r="AR168" s="139" t="s">
        <v>124</v>
      </c>
      <c r="AT168" s="139" t="s">
        <v>120</v>
      </c>
      <c r="AU168" s="139" t="s">
        <v>82</v>
      </c>
      <c r="AY168" s="16" t="s">
        <v>118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6" t="s">
        <v>80</v>
      </c>
      <c r="BK168" s="140">
        <f>ROUND(I168*H168,2)</f>
        <v>0</v>
      </c>
      <c r="BL168" s="16" t="s">
        <v>124</v>
      </c>
      <c r="BM168" s="139" t="s">
        <v>254</v>
      </c>
    </row>
    <row r="169" spans="2:65" s="1" customFormat="1" ht="11.25">
      <c r="B169" s="31"/>
      <c r="D169" s="141" t="s">
        <v>125</v>
      </c>
      <c r="F169" s="142" t="s">
        <v>253</v>
      </c>
      <c r="I169" s="143"/>
      <c r="L169" s="31"/>
      <c r="M169" s="144"/>
      <c r="T169" s="52"/>
      <c r="AT169" s="16" t="s">
        <v>125</v>
      </c>
      <c r="AU169" s="16" t="s">
        <v>82</v>
      </c>
    </row>
    <row r="170" spans="2:65" s="1" customFormat="1" ht="16.5" customHeight="1">
      <c r="B170" s="31"/>
      <c r="C170" s="161" t="s">
        <v>255</v>
      </c>
      <c r="D170" s="161" t="s">
        <v>180</v>
      </c>
      <c r="E170" s="162" t="s">
        <v>256</v>
      </c>
      <c r="F170" s="163" t="s">
        <v>257</v>
      </c>
      <c r="G170" s="164" t="s">
        <v>248</v>
      </c>
      <c r="H170" s="165">
        <v>3</v>
      </c>
      <c r="I170" s="166"/>
      <c r="J170" s="167">
        <f>ROUND(I170*H170,2)</f>
        <v>0</v>
      </c>
      <c r="K170" s="168"/>
      <c r="L170" s="169"/>
      <c r="M170" s="170" t="s">
        <v>20</v>
      </c>
      <c r="N170" s="171" t="s">
        <v>43</v>
      </c>
      <c r="P170" s="137">
        <f>O170*H170</f>
        <v>0</v>
      </c>
      <c r="Q170" s="137">
        <v>4.1999999999999997E-3</v>
      </c>
      <c r="R170" s="137">
        <f>Q170*H170</f>
        <v>1.26E-2</v>
      </c>
      <c r="S170" s="137">
        <v>0</v>
      </c>
      <c r="T170" s="138">
        <f>S170*H170</f>
        <v>0</v>
      </c>
      <c r="AR170" s="139" t="s">
        <v>156</v>
      </c>
      <c r="AT170" s="139" t="s">
        <v>180</v>
      </c>
      <c r="AU170" s="139" t="s">
        <v>82</v>
      </c>
      <c r="AY170" s="16" t="s">
        <v>118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6" t="s">
        <v>80</v>
      </c>
      <c r="BK170" s="140">
        <f>ROUND(I170*H170,2)</f>
        <v>0</v>
      </c>
      <c r="BL170" s="16" t="s">
        <v>124</v>
      </c>
      <c r="BM170" s="139" t="s">
        <v>258</v>
      </c>
    </row>
    <row r="171" spans="2:65" s="1" customFormat="1" ht="11.25">
      <c r="B171" s="31"/>
      <c r="D171" s="141" t="s">
        <v>125</v>
      </c>
      <c r="F171" s="142" t="s">
        <v>257</v>
      </c>
      <c r="I171" s="143"/>
      <c r="L171" s="31"/>
      <c r="M171" s="144"/>
      <c r="T171" s="52"/>
      <c r="AT171" s="16" t="s">
        <v>125</v>
      </c>
      <c r="AU171" s="16" t="s">
        <v>82</v>
      </c>
    </row>
    <row r="172" spans="2:65" s="1" customFormat="1" ht="24.2" customHeight="1">
      <c r="B172" s="31"/>
      <c r="C172" s="161" t="s">
        <v>259</v>
      </c>
      <c r="D172" s="161" t="s">
        <v>180</v>
      </c>
      <c r="E172" s="162" t="s">
        <v>260</v>
      </c>
      <c r="F172" s="163" t="s">
        <v>261</v>
      </c>
      <c r="G172" s="164" t="s">
        <v>248</v>
      </c>
      <c r="H172" s="165">
        <v>10</v>
      </c>
      <c r="I172" s="166"/>
      <c r="J172" s="167">
        <f>ROUND(I172*H172,2)</f>
        <v>0</v>
      </c>
      <c r="K172" s="168"/>
      <c r="L172" s="169"/>
      <c r="M172" s="170" t="s">
        <v>20</v>
      </c>
      <c r="N172" s="171" t="s">
        <v>43</v>
      </c>
      <c r="P172" s="137">
        <f>O172*H172</f>
        <v>0</v>
      </c>
      <c r="Q172" s="137">
        <v>8.8000000000000005E-3</v>
      </c>
      <c r="R172" s="137">
        <f>Q172*H172</f>
        <v>8.8000000000000009E-2</v>
      </c>
      <c r="S172" s="137">
        <v>0</v>
      </c>
      <c r="T172" s="138">
        <f>S172*H172</f>
        <v>0</v>
      </c>
      <c r="AR172" s="139" t="s">
        <v>156</v>
      </c>
      <c r="AT172" s="139" t="s">
        <v>180</v>
      </c>
      <c r="AU172" s="139" t="s">
        <v>82</v>
      </c>
      <c r="AY172" s="16" t="s">
        <v>118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6" t="s">
        <v>80</v>
      </c>
      <c r="BK172" s="140">
        <f>ROUND(I172*H172,2)</f>
        <v>0</v>
      </c>
      <c r="BL172" s="16" t="s">
        <v>124</v>
      </c>
      <c r="BM172" s="139" t="s">
        <v>262</v>
      </c>
    </row>
    <row r="173" spans="2:65" s="1" customFormat="1" ht="11.25">
      <c r="B173" s="31"/>
      <c r="D173" s="141" t="s">
        <v>125</v>
      </c>
      <c r="F173" s="142" t="s">
        <v>261</v>
      </c>
      <c r="I173" s="143"/>
      <c r="L173" s="31"/>
      <c r="M173" s="144"/>
      <c r="T173" s="52"/>
      <c r="AT173" s="16" t="s">
        <v>125</v>
      </c>
      <c r="AU173" s="16" t="s">
        <v>82</v>
      </c>
    </row>
    <row r="174" spans="2:65" s="1" customFormat="1" ht="24.2" customHeight="1">
      <c r="B174" s="31"/>
      <c r="C174" s="127" t="s">
        <v>263</v>
      </c>
      <c r="D174" s="127" t="s">
        <v>120</v>
      </c>
      <c r="E174" s="128" t="s">
        <v>264</v>
      </c>
      <c r="F174" s="129" t="s">
        <v>265</v>
      </c>
      <c r="G174" s="130" t="s">
        <v>248</v>
      </c>
      <c r="H174" s="131">
        <v>10</v>
      </c>
      <c r="I174" s="132"/>
      <c r="J174" s="133">
        <f>ROUND(I174*H174,2)</f>
        <v>0</v>
      </c>
      <c r="K174" s="134"/>
      <c r="L174" s="31"/>
      <c r="M174" s="135" t="s">
        <v>20</v>
      </c>
      <c r="N174" s="136" t="s">
        <v>43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124</v>
      </c>
      <c r="AT174" s="139" t="s">
        <v>120</v>
      </c>
      <c r="AU174" s="139" t="s">
        <v>82</v>
      </c>
      <c r="AY174" s="16" t="s">
        <v>118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6" t="s">
        <v>80</v>
      </c>
      <c r="BK174" s="140">
        <f>ROUND(I174*H174,2)</f>
        <v>0</v>
      </c>
      <c r="BL174" s="16" t="s">
        <v>124</v>
      </c>
      <c r="BM174" s="139" t="s">
        <v>266</v>
      </c>
    </row>
    <row r="175" spans="2:65" s="1" customFormat="1" ht="11.25">
      <c r="B175" s="31"/>
      <c r="D175" s="141" t="s">
        <v>125</v>
      </c>
      <c r="F175" s="142" t="s">
        <v>265</v>
      </c>
      <c r="I175" s="143"/>
      <c r="L175" s="31"/>
      <c r="M175" s="144"/>
      <c r="T175" s="52"/>
      <c r="AT175" s="16" t="s">
        <v>125</v>
      </c>
      <c r="AU175" s="16" t="s">
        <v>82</v>
      </c>
    </row>
    <row r="176" spans="2:65" s="1" customFormat="1" ht="24.2" customHeight="1">
      <c r="B176" s="31"/>
      <c r="C176" s="127" t="s">
        <v>267</v>
      </c>
      <c r="D176" s="127" t="s">
        <v>120</v>
      </c>
      <c r="E176" s="128" t="s">
        <v>268</v>
      </c>
      <c r="F176" s="129" t="s">
        <v>269</v>
      </c>
      <c r="G176" s="130" t="s">
        <v>244</v>
      </c>
      <c r="H176" s="131">
        <v>14</v>
      </c>
      <c r="I176" s="132"/>
      <c r="J176" s="133">
        <f>ROUND(I176*H176,2)</f>
        <v>0</v>
      </c>
      <c r="K176" s="134"/>
      <c r="L176" s="31"/>
      <c r="M176" s="135" t="s">
        <v>20</v>
      </c>
      <c r="N176" s="136" t="s">
        <v>43</v>
      </c>
      <c r="P176" s="137">
        <f>O176*H176</f>
        <v>0</v>
      </c>
      <c r="Q176" s="137">
        <v>1.0000000000000001E-5</v>
      </c>
      <c r="R176" s="137">
        <f>Q176*H176</f>
        <v>1.4000000000000001E-4</v>
      </c>
      <c r="S176" s="137">
        <v>0</v>
      </c>
      <c r="T176" s="138">
        <f>S176*H176</f>
        <v>0</v>
      </c>
      <c r="AR176" s="139" t="s">
        <v>124</v>
      </c>
      <c r="AT176" s="139" t="s">
        <v>120</v>
      </c>
      <c r="AU176" s="139" t="s">
        <v>82</v>
      </c>
      <c r="AY176" s="16" t="s">
        <v>118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6" t="s">
        <v>80</v>
      </c>
      <c r="BK176" s="140">
        <f>ROUND(I176*H176,2)</f>
        <v>0</v>
      </c>
      <c r="BL176" s="16" t="s">
        <v>124</v>
      </c>
      <c r="BM176" s="139" t="s">
        <v>270</v>
      </c>
    </row>
    <row r="177" spans="2:65" s="1" customFormat="1" ht="11.25">
      <c r="B177" s="31"/>
      <c r="D177" s="141" t="s">
        <v>125</v>
      </c>
      <c r="F177" s="142" t="s">
        <v>269</v>
      </c>
      <c r="I177" s="143"/>
      <c r="L177" s="31"/>
      <c r="M177" s="144"/>
      <c r="T177" s="52"/>
      <c r="AT177" s="16" t="s">
        <v>125</v>
      </c>
      <c r="AU177" s="16" t="s">
        <v>82</v>
      </c>
    </row>
    <row r="178" spans="2:65" s="1" customFormat="1" ht="16.5" customHeight="1">
      <c r="B178" s="31"/>
      <c r="C178" s="161" t="s">
        <v>271</v>
      </c>
      <c r="D178" s="161" t="s">
        <v>180</v>
      </c>
      <c r="E178" s="162" t="s">
        <v>272</v>
      </c>
      <c r="F178" s="163" t="s">
        <v>273</v>
      </c>
      <c r="G178" s="164" t="s">
        <v>244</v>
      </c>
      <c r="H178" s="165">
        <v>14</v>
      </c>
      <c r="I178" s="166"/>
      <c r="J178" s="167">
        <f>ROUND(I178*H178,2)</f>
        <v>0</v>
      </c>
      <c r="K178" s="168"/>
      <c r="L178" s="169"/>
      <c r="M178" s="170" t="s">
        <v>20</v>
      </c>
      <c r="N178" s="171" t="s">
        <v>43</v>
      </c>
      <c r="P178" s="137">
        <f>O178*H178</f>
        <v>0</v>
      </c>
      <c r="Q178" s="137">
        <v>2.4099999999999998E-3</v>
      </c>
      <c r="R178" s="137">
        <f>Q178*H178</f>
        <v>3.3739999999999999E-2</v>
      </c>
      <c r="S178" s="137">
        <v>0</v>
      </c>
      <c r="T178" s="138">
        <f>S178*H178</f>
        <v>0</v>
      </c>
      <c r="AR178" s="139" t="s">
        <v>156</v>
      </c>
      <c r="AT178" s="139" t="s">
        <v>180</v>
      </c>
      <c r="AU178" s="139" t="s">
        <v>82</v>
      </c>
      <c r="AY178" s="16" t="s">
        <v>118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6" t="s">
        <v>80</v>
      </c>
      <c r="BK178" s="140">
        <f>ROUND(I178*H178,2)</f>
        <v>0</v>
      </c>
      <c r="BL178" s="16" t="s">
        <v>124</v>
      </c>
      <c r="BM178" s="139" t="s">
        <v>274</v>
      </c>
    </row>
    <row r="179" spans="2:65" s="1" customFormat="1" ht="11.25">
      <c r="B179" s="31"/>
      <c r="D179" s="141" t="s">
        <v>125</v>
      </c>
      <c r="F179" s="142" t="s">
        <v>273</v>
      </c>
      <c r="I179" s="143"/>
      <c r="L179" s="31"/>
      <c r="M179" s="144"/>
      <c r="T179" s="52"/>
      <c r="AT179" s="16" t="s">
        <v>125</v>
      </c>
      <c r="AU179" s="16" t="s">
        <v>82</v>
      </c>
    </row>
    <row r="180" spans="2:65" s="1" customFormat="1" ht="24.2" customHeight="1">
      <c r="B180" s="31"/>
      <c r="C180" s="127" t="s">
        <v>275</v>
      </c>
      <c r="D180" s="127" t="s">
        <v>120</v>
      </c>
      <c r="E180" s="128" t="s">
        <v>276</v>
      </c>
      <c r="F180" s="129" t="s">
        <v>277</v>
      </c>
      <c r="G180" s="130" t="s">
        <v>248</v>
      </c>
      <c r="H180" s="131">
        <v>13</v>
      </c>
      <c r="I180" s="132"/>
      <c r="J180" s="133">
        <f>ROUND(I180*H180,2)</f>
        <v>0</v>
      </c>
      <c r="K180" s="134"/>
      <c r="L180" s="31"/>
      <c r="M180" s="135" t="s">
        <v>20</v>
      </c>
      <c r="N180" s="136" t="s">
        <v>43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124</v>
      </c>
      <c r="AT180" s="139" t="s">
        <v>120</v>
      </c>
      <c r="AU180" s="139" t="s">
        <v>82</v>
      </c>
      <c r="AY180" s="16" t="s">
        <v>118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6" t="s">
        <v>80</v>
      </c>
      <c r="BK180" s="140">
        <f>ROUND(I180*H180,2)</f>
        <v>0</v>
      </c>
      <c r="BL180" s="16" t="s">
        <v>124</v>
      </c>
      <c r="BM180" s="139" t="s">
        <v>278</v>
      </c>
    </row>
    <row r="181" spans="2:65" s="1" customFormat="1" ht="11.25">
      <c r="B181" s="31"/>
      <c r="D181" s="141" t="s">
        <v>125</v>
      </c>
      <c r="F181" s="142" t="s">
        <v>277</v>
      </c>
      <c r="I181" s="143"/>
      <c r="L181" s="31"/>
      <c r="M181" s="144"/>
      <c r="T181" s="52"/>
      <c r="AT181" s="16" t="s">
        <v>125</v>
      </c>
      <c r="AU181" s="16" t="s">
        <v>82</v>
      </c>
    </row>
    <row r="182" spans="2:65" s="1" customFormat="1" ht="16.5" customHeight="1">
      <c r="B182" s="31"/>
      <c r="C182" s="161" t="s">
        <v>279</v>
      </c>
      <c r="D182" s="161" t="s">
        <v>180</v>
      </c>
      <c r="E182" s="162" t="s">
        <v>280</v>
      </c>
      <c r="F182" s="163" t="s">
        <v>281</v>
      </c>
      <c r="G182" s="164" t="s">
        <v>248</v>
      </c>
      <c r="H182" s="165">
        <v>13</v>
      </c>
      <c r="I182" s="166"/>
      <c r="J182" s="167">
        <f>ROUND(I182*H182,2)</f>
        <v>0</v>
      </c>
      <c r="K182" s="168"/>
      <c r="L182" s="169"/>
      <c r="M182" s="170" t="s">
        <v>20</v>
      </c>
      <c r="N182" s="171" t="s">
        <v>43</v>
      </c>
      <c r="P182" s="137">
        <f>O182*H182</f>
        <v>0</v>
      </c>
      <c r="Q182" s="137">
        <v>3.8000000000000002E-4</v>
      </c>
      <c r="R182" s="137">
        <f>Q182*H182</f>
        <v>4.9399999999999999E-3</v>
      </c>
      <c r="S182" s="137">
        <v>0</v>
      </c>
      <c r="T182" s="138">
        <f>S182*H182</f>
        <v>0</v>
      </c>
      <c r="AR182" s="139" t="s">
        <v>156</v>
      </c>
      <c r="AT182" s="139" t="s">
        <v>180</v>
      </c>
      <c r="AU182" s="139" t="s">
        <v>82</v>
      </c>
      <c r="AY182" s="16" t="s">
        <v>118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6" t="s">
        <v>80</v>
      </c>
      <c r="BK182" s="140">
        <f>ROUND(I182*H182,2)</f>
        <v>0</v>
      </c>
      <c r="BL182" s="16" t="s">
        <v>124</v>
      </c>
      <c r="BM182" s="139" t="s">
        <v>282</v>
      </c>
    </row>
    <row r="183" spans="2:65" s="1" customFormat="1" ht="11.25">
      <c r="B183" s="31"/>
      <c r="D183" s="141" t="s">
        <v>125</v>
      </c>
      <c r="F183" s="142" t="s">
        <v>281</v>
      </c>
      <c r="I183" s="143"/>
      <c r="L183" s="31"/>
      <c r="M183" s="144"/>
      <c r="T183" s="52"/>
      <c r="AT183" s="16" t="s">
        <v>125</v>
      </c>
      <c r="AU183" s="16" t="s">
        <v>82</v>
      </c>
    </row>
    <row r="184" spans="2:65" s="1" customFormat="1" ht="16.5" customHeight="1">
      <c r="B184" s="31"/>
      <c r="C184" s="161" t="s">
        <v>283</v>
      </c>
      <c r="D184" s="161" t="s">
        <v>180</v>
      </c>
      <c r="E184" s="162" t="s">
        <v>284</v>
      </c>
      <c r="F184" s="163" t="s">
        <v>285</v>
      </c>
      <c r="G184" s="164" t="s">
        <v>248</v>
      </c>
      <c r="H184" s="165">
        <v>13</v>
      </c>
      <c r="I184" s="166"/>
      <c r="J184" s="167">
        <f>ROUND(I184*H184,2)</f>
        <v>0</v>
      </c>
      <c r="K184" s="168"/>
      <c r="L184" s="169"/>
      <c r="M184" s="170" t="s">
        <v>20</v>
      </c>
      <c r="N184" s="171" t="s">
        <v>43</v>
      </c>
      <c r="P184" s="137">
        <f>O184*H184</f>
        <v>0</v>
      </c>
      <c r="Q184" s="137">
        <v>1E-3</v>
      </c>
      <c r="R184" s="137">
        <f>Q184*H184</f>
        <v>1.3000000000000001E-2</v>
      </c>
      <c r="S184" s="137">
        <v>0</v>
      </c>
      <c r="T184" s="138">
        <f>S184*H184</f>
        <v>0</v>
      </c>
      <c r="AR184" s="139" t="s">
        <v>156</v>
      </c>
      <c r="AT184" s="139" t="s">
        <v>180</v>
      </c>
      <c r="AU184" s="139" t="s">
        <v>82</v>
      </c>
      <c r="AY184" s="16" t="s">
        <v>118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6" t="s">
        <v>80</v>
      </c>
      <c r="BK184" s="140">
        <f>ROUND(I184*H184,2)</f>
        <v>0</v>
      </c>
      <c r="BL184" s="16" t="s">
        <v>124</v>
      </c>
      <c r="BM184" s="139" t="s">
        <v>286</v>
      </c>
    </row>
    <row r="185" spans="2:65" s="1" customFormat="1" ht="11.25">
      <c r="B185" s="31"/>
      <c r="D185" s="141" t="s">
        <v>125</v>
      </c>
      <c r="F185" s="142" t="s">
        <v>285</v>
      </c>
      <c r="I185" s="143"/>
      <c r="L185" s="31"/>
      <c r="M185" s="144"/>
      <c r="T185" s="52"/>
      <c r="AT185" s="16" t="s">
        <v>125</v>
      </c>
      <c r="AU185" s="16" t="s">
        <v>82</v>
      </c>
    </row>
    <row r="186" spans="2:65" s="1" customFormat="1" ht="16.5" customHeight="1">
      <c r="B186" s="31"/>
      <c r="C186" s="127" t="s">
        <v>287</v>
      </c>
      <c r="D186" s="127" t="s">
        <v>120</v>
      </c>
      <c r="E186" s="128" t="s">
        <v>288</v>
      </c>
      <c r="F186" s="129" t="s">
        <v>289</v>
      </c>
      <c r="G186" s="130" t="s">
        <v>244</v>
      </c>
      <c r="H186" s="131">
        <v>70</v>
      </c>
      <c r="I186" s="132"/>
      <c r="J186" s="133">
        <f>ROUND(I186*H186,2)</f>
        <v>0</v>
      </c>
      <c r="K186" s="134"/>
      <c r="L186" s="31"/>
      <c r="M186" s="135" t="s">
        <v>20</v>
      </c>
      <c r="N186" s="136" t="s">
        <v>43</v>
      </c>
      <c r="P186" s="137">
        <f>O186*H186</f>
        <v>0</v>
      </c>
      <c r="Q186" s="137">
        <v>1.2999999999999999E-4</v>
      </c>
      <c r="R186" s="137">
        <f>Q186*H186</f>
        <v>9.0999999999999987E-3</v>
      </c>
      <c r="S186" s="137">
        <v>0</v>
      </c>
      <c r="T186" s="138">
        <f>S186*H186</f>
        <v>0</v>
      </c>
      <c r="AR186" s="139" t="s">
        <v>124</v>
      </c>
      <c r="AT186" s="139" t="s">
        <v>120</v>
      </c>
      <c r="AU186" s="139" t="s">
        <v>82</v>
      </c>
      <c r="AY186" s="16" t="s">
        <v>118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6" t="s">
        <v>80</v>
      </c>
      <c r="BK186" s="140">
        <f>ROUND(I186*H186,2)</f>
        <v>0</v>
      </c>
      <c r="BL186" s="16" t="s">
        <v>124</v>
      </c>
      <c r="BM186" s="139" t="s">
        <v>290</v>
      </c>
    </row>
    <row r="187" spans="2:65" s="1" customFormat="1" ht="11.25">
      <c r="B187" s="31"/>
      <c r="D187" s="141" t="s">
        <v>125</v>
      </c>
      <c r="F187" s="142" t="s">
        <v>289</v>
      </c>
      <c r="I187" s="143"/>
      <c r="L187" s="31"/>
      <c r="M187" s="144"/>
      <c r="T187" s="52"/>
      <c r="AT187" s="16" t="s">
        <v>125</v>
      </c>
      <c r="AU187" s="16" t="s">
        <v>82</v>
      </c>
    </row>
    <row r="188" spans="2:65" s="1" customFormat="1" ht="16.5" customHeight="1">
      <c r="B188" s="31"/>
      <c r="C188" s="127" t="s">
        <v>291</v>
      </c>
      <c r="D188" s="127" t="s">
        <v>120</v>
      </c>
      <c r="E188" s="128" t="s">
        <v>292</v>
      </c>
      <c r="F188" s="129" t="s">
        <v>293</v>
      </c>
      <c r="G188" s="130" t="s">
        <v>244</v>
      </c>
      <c r="H188" s="131">
        <v>70</v>
      </c>
      <c r="I188" s="132"/>
      <c r="J188" s="133">
        <f>ROUND(I188*H188,2)</f>
        <v>0</v>
      </c>
      <c r="K188" s="134"/>
      <c r="L188" s="31"/>
      <c r="M188" s="135" t="s">
        <v>20</v>
      </c>
      <c r="N188" s="136" t="s">
        <v>43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124</v>
      </c>
      <c r="AT188" s="139" t="s">
        <v>120</v>
      </c>
      <c r="AU188" s="139" t="s">
        <v>82</v>
      </c>
      <c r="AY188" s="16" t="s">
        <v>118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6" t="s">
        <v>80</v>
      </c>
      <c r="BK188" s="140">
        <f>ROUND(I188*H188,2)</f>
        <v>0</v>
      </c>
      <c r="BL188" s="16" t="s">
        <v>124</v>
      </c>
      <c r="BM188" s="139" t="s">
        <v>294</v>
      </c>
    </row>
    <row r="189" spans="2:65" s="1" customFormat="1" ht="11.25">
      <c r="B189" s="31"/>
      <c r="D189" s="141" t="s">
        <v>125</v>
      </c>
      <c r="F189" s="142" t="s">
        <v>293</v>
      </c>
      <c r="I189" s="143"/>
      <c r="L189" s="31"/>
      <c r="M189" s="144"/>
      <c r="T189" s="52"/>
      <c r="AT189" s="16" t="s">
        <v>125</v>
      </c>
      <c r="AU189" s="16" t="s">
        <v>82</v>
      </c>
    </row>
    <row r="190" spans="2:65" s="1" customFormat="1" ht="16.5" customHeight="1">
      <c r="B190" s="31"/>
      <c r="C190" s="127" t="s">
        <v>217</v>
      </c>
      <c r="D190" s="127" t="s">
        <v>120</v>
      </c>
      <c r="E190" s="128" t="s">
        <v>295</v>
      </c>
      <c r="F190" s="129" t="s">
        <v>296</v>
      </c>
      <c r="G190" s="130" t="s">
        <v>297</v>
      </c>
      <c r="H190" s="131">
        <v>1</v>
      </c>
      <c r="I190" s="132"/>
      <c r="J190" s="133">
        <f>ROUND(I190*H190,2)</f>
        <v>0</v>
      </c>
      <c r="K190" s="134"/>
      <c r="L190" s="31"/>
      <c r="M190" s="135" t="s">
        <v>20</v>
      </c>
      <c r="N190" s="136" t="s">
        <v>43</v>
      </c>
      <c r="P190" s="137">
        <f>O190*H190</f>
        <v>0</v>
      </c>
      <c r="Q190" s="137">
        <v>0.45937</v>
      </c>
      <c r="R190" s="137">
        <f>Q190*H190</f>
        <v>0.45937</v>
      </c>
      <c r="S190" s="137">
        <v>0</v>
      </c>
      <c r="T190" s="138">
        <f>S190*H190</f>
        <v>0</v>
      </c>
      <c r="AR190" s="139" t="s">
        <v>124</v>
      </c>
      <c r="AT190" s="139" t="s">
        <v>120</v>
      </c>
      <c r="AU190" s="139" t="s">
        <v>82</v>
      </c>
      <c r="AY190" s="16" t="s">
        <v>118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6" t="s">
        <v>80</v>
      </c>
      <c r="BK190" s="140">
        <f>ROUND(I190*H190,2)</f>
        <v>0</v>
      </c>
      <c r="BL190" s="16" t="s">
        <v>124</v>
      </c>
      <c r="BM190" s="139" t="s">
        <v>298</v>
      </c>
    </row>
    <row r="191" spans="2:65" s="1" customFormat="1" ht="11.25">
      <c r="B191" s="31"/>
      <c r="D191" s="141" t="s">
        <v>125</v>
      </c>
      <c r="F191" s="142" t="s">
        <v>296</v>
      </c>
      <c r="I191" s="143"/>
      <c r="L191" s="31"/>
      <c r="M191" s="144"/>
      <c r="T191" s="52"/>
      <c r="AT191" s="16" t="s">
        <v>125</v>
      </c>
      <c r="AU191" s="16" t="s">
        <v>82</v>
      </c>
    </row>
    <row r="192" spans="2:65" s="1" customFormat="1" ht="24.2" customHeight="1">
      <c r="B192" s="31"/>
      <c r="C192" s="127" t="s">
        <v>299</v>
      </c>
      <c r="D192" s="127" t="s">
        <v>120</v>
      </c>
      <c r="E192" s="128" t="s">
        <v>300</v>
      </c>
      <c r="F192" s="129" t="s">
        <v>301</v>
      </c>
      <c r="G192" s="130" t="s">
        <v>131</v>
      </c>
      <c r="H192" s="131">
        <v>0.60499999999999998</v>
      </c>
      <c r="I192" s="132"/>
      <c r="J192" s="133">
        <f>ROUND(I192*H192,2)</f>
        <v>0</v>
      </c>
      <c r="K192" s="134"/>
      <c r="L192" s="31"/>
      <c r="M192" s="135" t="s">
        <v>20</v>
      </c>
      <c r="N192" s="136" t="s">
        <v>43</v>
      </c>
      <c r="P192" s="137">
        <f>O192*H192</f>
        <v>0</v>
      </c>
      <c r="Q192" s="137">
        <v>2.3010199999999998</v>
      </c>
      <c r="R192" s="137">
        <f>Q192*H192</f>
        <v>1.3921170999999999</v>
      </c>
      <c r="S192" s="137">
        <v>0</v>
      </c>
      <c r="T192" s="138">
        <f>S192*H192</f>
        <v>0</v>
      </c>
      <c r="AR192" s="139" t="s">
        <v>124</v>
      </c>
      <c r="AT192" s="139" t="s">
        <v>120</v>
      </c>
      <c r="AU192" s="139" t="s">
        <v>82</v>
      </c>
      <c r="AY192" s="16" t="s">
        <v>118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6" t="s">
        <v>80</v>
      </c>
      <c r="BK192" s="140">
        <f>ROUND(I192*H192,2)</f>
        <v>0</v>
      </c>
      <c r="BL192" s="16" t="s">
        <v>124</v>
      </c>
      <c r="BM192" s="139" t="s">
        <v>302</v>
      </c>
    </row>
    <row r="193" spans="2:65" s="1" customFormat="1" ht="19.5">
      <c r="B193" s="31"/>
      <c r="D193" s="141" t="s">
        <v>125</v>
      </c>
      <c r="F193" s="142" t="s">
        <v>301</v>
      </c>
      <c r="I193" s="143"/>
      <c r="L193" s="31"/>
      <c r="M193" s="144"/>
      <c r="T193" s="52"/>
      <c r="AT193" s="16" t="s">
        <v>125</v>
      </c>
      <c r="AU193" s="16" t="s">
        <v>82</v>
      </c>
    </row>
    <row r="194" spans="2:65" s="12" customFormat="1" ht="11.25">
      <c r="B194" s="147"/>
      <c r="D194" s="141" t="s">
        <v>145</v>
      </c>
      <c r="E194" s="148" t="s">
        <v>20</v>
      </c>
      <c r="F194" s="149" t="s">
        <v>303</v>
      </c>
      <c r="H194" s="150">
        <v>0.60499999999999998</v>
      </c>
      <c r="I194" s="151"/>
      <c r="L194" s="147"/>
      <c r="M194" s="152"/>
      <c r="T194" s="153"/>
      <c r="AT194" s="148" t="s">
        <v>145</v>
      </c>
      <c r="AU194" s="148" t="s">
        <v>82</v>
      </c>
      <c r="AV194" s="12" t="s">
        <v>82</v>
      </c>
      <c r="AW194" s="12" t="s">
        <v>32</v>
      </c>
      <c r="AX194" s="12" t="s">
        <v>72</v>
      </c>
      <c r="AY194" s="148" t="s">
        <v>118</v>
      </c>
    </row>
    <row r="195" spans="2:65" s="13" customFormat="1" ht="11.25">
      <c r="B195" s="154"/>
      <c r="D195" s="141" t="s">
        <v>145</v>
      </c>
      <c r="E195" s="155" t="s">
        <v>20</v>
      </c>
      <c r="F195" s="156" t="s">
        <v>147</v>
      </c>
      <c r="H195" s="157">
        <v>0.60499999999999998</v>
      </c>
      <c r="I195" s="158"/>
      <c r="L195" s="154"/>
      <c r="M195" s="159"/>
      <c r="T195" s="160"/>
      <c r="AT195" s="155" t="s">
        <v>145</v>
      </c>
      <c r="AU195" s="155" t="s">
        <v>82</v>
      </c>
      <c r="AV195" s="13" t="s">
        <v>124</v>
      </c>
      <c r="AW195" s="13" t="s">
        <v>32</v>
      </c>
      <c r="AX195" s="13" t="s">
        <v>80</v>
      </c>
      <c r="AY195" s="155" t="s">
        <v>118</v>
      </c>
    </row>
    <row r="196" spans="2:65" s="1" customFormat="1" ht="24.2" customHeight="1">
      <c r="B196" s="31"/>
      <c r="C196" s="127" t="s">
        <v>304</v>
      </c>
      <c r="D196" s="127" t="s">
        <v>120</v>
      </c>
      <c r="E196" s="128" t="s">
        <v>305</v>
      </c>
      <c r="F196" s="129" t="s">
        <v>306</v>
      </c>
      <c r="G196" s="130" t="s">
        <v>123</v>
      </c>
      <c r="H196" s="131">
        <v>2.2000000000000002</v>
      </c>
      <c r="I196" s="132"/>
      <c r="J196" s="133">
        <f>ROUND(I196*H196,2)</f>
        <v>0</v>
      </c>
      <c r="K196" s="134"/>
      <c r="L196" s="31"/>
      <c r="M196" s="135" t="s">
        <v>20</v>
      </c>
      <c r="N196" s="136" t="s">
        <v>43</v>
      </c>
      <c r="P196" s="137">
        <f>O196*H196</f>
        <v>0</v>
      </c>
      <c r="Q196" s="137">
        <v>6.3200000000000001E-3</v>
      </c>
      <c r="R196" s="137">
        <f>Q196*H196</f>
        <v>1.3904000000000001E-2</v>
      </c>
      <c r="S196" s="137">
        <v>0</v>
      </c>
      <c r="T196" s="138">
        <f>S196*H196</f>
        <v>0</v>
      </c>
      <c r="AR196" s="139" t="s">
        <v>124</v>
      </c>
      <c r="AT196" s="139" t="s">
        <v>120</v>
      </c>
      <c r="AU196" s="139" t="s">
        <v>82</v>
      </c>
      <c r="AY196" s="16" t="s">
        <v>118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6" t="s">
        <v>80</v>
      </c>
      <c r="BK196" s="140">
        <f>ROUND(I196*H196,2)</f>
        <v>0</v>
      </c>
      <c r="BL196" s="16" t="s">
        <v>124</v>
      </c>
      <c r="BM196" s="139" t="s">
        <v>307</v>
      </c>
    </row>
    <row r="197" spans="2:65" s="1" customFormat="1" ht="11.25">
      <c r="B197" s="31"/>
      <c r="D197" s="141" t="s">
        <v>125</v>
      </c>
      <c r="F197" s="142" t="s">
        <v>306</v>
      </c>
      <c r="I197" s="143"/>
      <c r="L197" s="31"/>
      <c r="M197" s="144"/>
      <c r="T197" s="52"/>
      <c r="AT197" s="16" t="s">
        <v>125</v>
      </c>
      <c r="AU197" s="16" t="s">
        <v>82</v>
      </c>
    </row>
    <row r="198" spans="2:65" s="12" customFormat="1" ht="11.25">
      <c r="B198" s="147"/>
      <c r="D198" s="141" t="s">
        <v>145</v>
      </c>
      <c r="E198" s="148" t="s">
        <v>20</v>
      </c>
      <c r="F198" s="149" t="s">
        <v>308</v>
      </c>
      <c r="H198" s="150">
        <v>2.2000000000000002</v>
      </c>
      <c r="I198" s="151"/>
      <c r="L198" s="147"/>
      <c r="M198" s="152"/>
      <c r="T198" s="153"/>
      <c r="AT198" s="148" t="s">
        <v>145</v>
      </c>
      <c r="AU198" s="148" t="s">
        <v>82</v>
      </c>
      <c r="AV198" s="12" t="s">
        <v>82</v>
      </c>
      <c r="AW198" s="12" t="s">
        <v>32</v>
      </c>
      <c r="AX198" s="12" t="s">
        <v>72</v>
      </c>
      <c r="AY198" s="148" t="s">
        <v>118</v>
      </c>
    </row>
    <row r="199" spans="2:65" s="13" customFormat="1" ht="11.25">
      <c r="B199" s="154"/>
      <c r="D199" s="141" t="s">
        <v>145</v>
      </c>
      <c r="E199" s="155" t="s">
        <v>20</v>
      </c>
      <c r="F199" s="156" t="s">
        <v>147</v>
      </c>
      <c r="H199" s="157">
        <v>2.2000000000000002</v>
      </c>
      <c r="I199" s="158"/>
      <c r="L199" s="154"/>
      <c r="M199" s="159"/>
      <c r="T199" s="160"/>
      <c r="AT199" s="155" t="s">
        <v>145</v>
      </c>
      <c r="AU199" s="155" t="s">
        <v>82</v>
      </c>
      <c r="AV199" s="13" t="s">
        <v>124</v>
      </c>
      <c r="AW199" s="13" t="s">
        <v>32</v>
      </c>
      <c r="AX199" s="13" t="s">
        <v>80</v>
      </c>
      <c r="AY199" s="155" t="s">
        <v>118</v>
      </c>
    </row>
    <row r="200" spans="2:65" s="1" customFormat="1" ht="24.2" customHeight="1">
      <c r="B200" s="31"/>
      <c r="C200" s="127" t="s">
        <v>309</v>
      </c>
      <c r="D200" s="127" t="s">
        <v>120</v>
      </c>
      <c r="E200" s="128" t="s">
        <v>310</v>
      </c>
      <c r="F200" s="129" t="s">
        <v>311</v>
      </c>
      <c r="G200" s="130" t="s">
        <v>248</v>
      </c>
      <c r="H200" s="131">
        <v>3</v>
      </c>
      <c r="I200" s="132"/>
      <c r="J200" s="133">
        <f>ROUND(I200*H200,2)</f>
        <v>0</v>
      </c>
      <c r="K200" s="134"/>
      <c r="L200" s="31"/>
      <c r="M200" s="135" t="s">
        <v>20</v>
      </c>
      <c r="N200" s="136" t="s">
        <v>43</v>
      </c>
      <c r="P200" s="137">
        <f>O200*H200</f>
        <v>0</v>
      </c>
      <c r="Q200" s="137">
        <v>8.0000000000000007E-5</v>
      </c>
      <c r="R200" s="137">
        <f>Q200*H200</f>
        <v>2.4000000000000003E-4</v>
      </c>
      <c r="S200" s="137">
        <v>0</v>
      </c>
      <c r="T200" s="138">
        <f>S200*H200</f>
        <v>0</v>
      </c>
      <c r="AR200" s="139" t="s">
        <v>124</v>
      </c>
      <c r="AT200" s="139" t="s">
        <v>120</v>
      </c>
      <c r="AU200" s="139" t="s">
        <v>82</v>
      </c>
      <c r="AY200" s="16" t="s">
        <v>118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6" t="s">
        <v>80</v>
      </c>
      <c r="BK200" s="140">
        <f>ROUND(I200*H200,2)</f>
        <v>0</v>
      </c>
      <c r="BL200" s="16" t="s">
        <v>124</v>
      </c>
      <c r="BM200" s="139" t="s">
        <v>312</v>
      </c>
    </row>
    <row r="201" spans="2:65" s="1" customFormat="1" ht="11.25">
      <c r="B201" s="31"/>
      <c r="D201" s="141" t="s">
        <v>125</v>
      </c>
      <c r="F201" s="142" t="s">
        <v>311</v>
      </c>
      <c r="I201" s="143"/>
      <c r="L201" s="31"/>
      <c r="M201" s="144"/>
      <c r="T201" s="52"/>
      <c r="AT201" s="16" t="s">
        <v>125</v>
      </c>
      <c r="AU201" s="16" t="s">
        <v>82</v>
      </c>
    </row>
    <row r="202" spans="2:65" s="1" customFormat="1" ht="16.5" customHeight="1">
      <c r="B202" s="31"/>
      <c r="C202" s="161" t="s">
        <v>313</v>
      </c>
      <c r="D202" s="161" t="s">
        <v>180</v>
      </c>
      <c r="E202" s="162" t="s">
        <v>314</v>
      </c>
      <c r="F202" s="163" t="s">
        <v>315</v>
      </c>
      <c r="G202" s="164" t="s">
        <v>248</v>
      </c>
      <c r="H202" s="165">
        <v>3</v>
      </c>
      <c r="I202" s="166"/>
      <c r="J202" s="167">
        <f>ROUND(I202*H202,2)</f>
        <v>0</v>
      </c>
      <c r="K202" s="168"/>
      <c r="L202" s="169"/>
      <c r="M202" s="170" t="s">
        <v>20</v>
      </c>
      <c r="N202" s="171" t="s">
        <v>43</v>
      </c>
      <c r="P202" s="137">
        <f>O202*H202</f>
        <v>0</v>
      </c>
      <c r="Q202" s="137">
        <v>2.5999999999999998E-4</v>
      </c>
      <c r="R202" s="137">
        <f>Q202*H202</f>
        <v>7.7999999999999988E-4</v>
      </c>
      <c r="S202" s="137">
        <v>0</v>
      </c>
      <c r="T202" s="138">
        <f>S202*H202</f>
        <v>0</v>
      </c>
      <c r="AR202" s="139" t="s">
        <v>156</v>
      </c>
      <c r="AT202" s="139" t="s">
        <v>180</v>
      </c>
      <c r="AU202" s="139" t="s">
        <v>82</v>
      </c>
      <c r="AY202" s="16" t="s">
        <v>118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6" t="s">
        <v>80</v>
      </c>
      <c r="BK202" s="140">
        <f>ROUND(I202*H202,2)</f>
        <v>0</v>
      </c>
      <c r="BL202" s="16" t="s">
        <v>124</v>
      </c>
      <c r="BM202" s="139" t="s">
        <v>316</v>
      </c>
    </row>
    <row r="203" spans="2:65" s="1" customFormat="1" ht="11.25">
      <c r="B203" s="31"/>
      <c r="D203" s="141" t="s">
        <v>125</v>
      </c>
      <c r="F203" s="142" t="s">
        <v>315</v>
      </c>
      <c r="I203" s="143"/>
      <c r="L203" s="31"/>
      <c r="M203" s="144"/>
      <c r="T203" s="52"/>
      <c r="AT203" s="16" t="s">
        <v>125</v>
      </c>
      <c r="AU203" s="16" t="s">
        <v>82</v>
      </c>
    </row>
    <row r="204" spans="2:65" s="1" customFormat="1" ht="24.2" customHeight="1">
      <c r="B204" s="31"/>
      <c r="C204" s="127" t="s">
        <v>317</v>
      </c>
      <c r="D204" s="127" t="s">
        <v>120</v>
      </c>
      <c r="E204" s="128" t="s">
        <v>318</v>
      </c>
      <c r="F204" s="129" t="s">
        <v>319</v>
      </c>
      <c r="G204" s="130" t="s">
        <v>248</v>
      </c>
      <c r="H204" s="131">
        <v>10</v>
      </c>
      <c r="I204" s="132"/>
      <c r="J204" s="133">
        <f>ROUND(I204*H204,2)</f>
        <v>0</v>
      </c>
      <c r="K204" s="134"/>
      <c r="L204" s="31"/>
      <c r="M204" s="135" t="s">
        <v>20</v>
      </c>
      <c r="N204" s="136" t="s">
        <v>43</v>
      </c>
      <c r="P204" s="137">
        <f>O204*H204</f>
        <v>0</v>
      </c>
      <c r="Q204" s="137">
        <v>1E-4</v>
      </c>
      <c r="R204" s="137">
        <f>Q204*H204</f>
        <v>1E-3</v>
      </c>
      <c r="S204" s="137">
        <v>0</v>
      </c>
      <c r="T204" s="138">
        <f>S204*H204</f>
        <v>0</v>
      </c>
      <c r="AR204" s="139" t="s">
        <v>124</v>
      </c>
      <c r="AT204" s="139" t="s">
        <v>120</v>
      </c>
      <c r="AU204" s="139" t="s">
        <v>82</v>
      </c>
      <c r="AY204" s="16" t="s">
        <v>118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6" t="s">
        <v>80</v>
      </c>
      <c r="BK204" s="140">
        <f>ROUND(I204*H204,2)</f>
        <v>0</v>
      </c>
      <c r="BL204" s="16" t="s">
        <v>124</v>
      </c>
      <c r="BM204" s="139" t="s">
        <v>320</v>
      </c>
    </row>
    <row r="205" spans="2:65" s="1" customFormat="1" ht="11.25">
      <c r="B205" s="31"/>
      <c r="D205" s="141" t="s">
        <v>125</v>
      </c>
      <c r="F205" s="142" t="s">
        <v>319</v>
      </c>
      <c r="I205" s="143"/>
      <c r="L205" s="31"/>
      <c r="M205" s="144"/>
      <c r="T205" s="52"/>
      <c r="AT205" s="16" t="s">
        <v>125</v>
      </c>
      <c r="AU205" s="16" t="s">
        <v>82</v>
      </c>
    </row>
    <row r="206" spans="2:65" s="1" customFormat="1" ht="16.5" customHeight="1">
      <c r="B206" s="31"/>
      <c r="C206" s="161" t="s">
        <v>232</v>
      </c>
      <c r="D206" s="161" t="s">
        <v>180</v>
      </c>
      <c r="E206" s="162" t="s">
        <v>321</v>
      </c>
      <c r="F206" s="163" t="s">
        <v>322</v>
      </c>
      <c r="G206" s="164" t="s">
        <v>248</v>
      </c>
      <c r="H206" s="165">
        <v>10</v>
      </c>
      <c r="I206" s="166"/>
      <c r="J206" s="167">
        <f>ROUND(I206*H206,2)</f>
        <v>0</v>
      </c>
      <c r="K206" s="168"/>
      <c r="L206" s="169"/>
      <c r="M206" s="170" t="s">
        <v>20</v>
      </c>
      <c r="N206" s="171" t="s">
        <v>43</v>
      </c>
      <c r="P206" s="137">
        <f>O206*H206</f>
        <v>0</v>
      </c>
      <c r="Q206" s="137">
        <v>8.9999999999999998E-4</v>
      </c>
      <c r="R206" s="137">
        <f>Q206*H206</f>
        <v>8.9999999999999993E-3</v>
      </c>
      <c r="S206" s="137">
        <v>0</v>
      </c>
      <c r="T206" s="138">
        <f>S206*H206</f>
        <v>0</v>
      </c>
      <c r="AR206" s="139" t="s">
        <v>156</v>
      </c>
      <c r="AT206" s="139" t="s">
        <v>180</v>
      </c>
      <c r="AU206" s="139" t="s">
        <v>82</v>
      </c>
      <c r="AY206" s="16" t="s">
        <v>118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6" t="s">
        <v>80</v>
      </c>
      <c r="BK206" s="140">
        <f>ROUND(I206*H206,2)</f>
        <v>0</v>
      </c>
      <c r="BL206" s="16" t="s">
        <v>124</v>
      </c>
      <c r="BM206" s="139" t="s">
        <v>323</v>
      </c>
    </row>
    <row r="207" spans="2:65" s="1" customFormat="1" ht="11.25">
      <c r="B207" s="31"/>
      <c r="D207" s="141" t="s">
        <v>125</v>
      </c>
      <c r="F207" s="142" t="s">
        <v>322</v>
      </c>
      <c r="I207" s="143"/>
      <c r="L207" s="31"/>
      <c r="M207" s="144"/>
      <c r="T207" s="52"/>
      <c r="AT207" s="16" t="s">
        <v>125</v>
      </c>
      <c r="AU207" s="16" t="s">
        <v>82</v>
      </c>
    </row>
    <row r="208" spans="2:65" s="1" customFormat="1" ht="16.5" customHeight="1">
      <c r="B208" s="31"/>
      <c r="C208" s="127" t="s">
        <v>324</v>
      </c>
      <c r="D208" s="127" t="s">
        <v>120</v>
      </c>
      <c r="E208" s="128" t="s">
        <v>325</v>
      </c>
      <c r="F208" s="129" t="s">
        <v>326</v>
      </c>
      <c r="G208" s="130" t="s">
        <v>248</v>
      </c>
      <c r="H208" s="131">
        <v>5</v>
      </c>
      <c r="I208" s="132"/>
      <c r="J208" s="133">
        <f>ROUND(I208*H208,2)</f>
        <v>0</v>
      </c>
      <c r="K208" s="134"/>
      <c r="L208" s="31"/>
      <c r="M208" s="135" t="s">
        <v>20</v>
      </c>
      <c r="N208" s="136" t="s">
        <v>43</v>
      </c>
      <c r="P208" s="137">
        <f>O208*H208</f>
        <v>0</v>
      </c>
      <c r="Q208" s="137">
        <v>2.8539999999999999E-2</v>
      </c>
      <c r="R208" s="137">
        <f>Q208*H208</f>
        <v>0.14269999999999999</v>
      </c>
      <c r="S208" s="137">
        <v>0</v>
      </c>
      <c r="T208" s="138">
        <f>S208*H208</f>
        <v>0</v>
      </c>
      <c r="AR208" s="139" t="s">
        <v>124</v>
      </c>
      <c r="AT208" s="139" t="s">
        <v>120</v>
      </c>
      <c r="AU208" s="139" t="s">
        <v>82</v>
      </c>
      <c r="AY208" s="16" t="s">
        <v>118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6" t="s">
        <v>80</v>
      </c>
      <c r="BK208" s="140">
        <f>ROUND(I208*H208,2)</f>
        <v>0</v>
      </c>
      <c r="BL208" s="16" t="s">
        <v>124</v>
      </c>
      <c r="BM208" s="139" t="s">
        <v>327</v>
      </c>
    </row>
    <row r="209" spans="2:65" s="1" customFormat="1" ht="11.25">
      <c r="B209" s="31"/>
      <c r="D209" s="141" t="s">
        <v>125</v>
      </c>
      <c r="F209" s="142" t="s">
        <v>326</v>
      </c>
      <c r="I209" s="143"/>
      <c r="L209" s="31"/>
      <c r="M209" s="144"/>
      <c r="T209" s="52"/>
      <c r="AT209" s="16" t="s">
        <v>125</v>
      </c>
      <c r="AU209" s="16" t="s">
        <v>82</v>
      </c>
    </row>
    <row r="210" spans="2:65" s="1" customFormat="1" ht="16.5" customHeight="1">
      <c r="B210" s="31"/>
      <c r="C210" s="161" t="s">
        <v>236</v>
      </c>
      <c r="D210" s="161" t="s">
        <v>180</v>
      </c>
      <c r="E210" s="162" t="s">
        <v>328</v>
      </c>
      <c r="F210" s="163" t="s">
        <v>329</v>
      </c>
      <c r="G210" s="164" t="s">
        <v>248</v>
      </c>
      <c r="H210" s="165">
        <v>5</v>
      </c>
      <c r="I210" s="166"/>
      <c r="J210" s="167">
        <f>ROUND(I210*H210,2)</f>
        <v>0</v>
      </c>
      <c r="K210" s="168"/>
      <c r="L210" s="169"/>
      <c r="M210" s="170" t="s">
        <v>20</v>
      </c>
      <c r="N210" s="171" t="s">
        <v>43</v>
      </c>
      <c r="P210" s="137">
        <f>O210*H210</f>
        <v>0</v>
      </c>
      <c r="Q210" s="137">
        <v>1.87</v>
      </c>
      <c r="R210" s="137">
        <f>Q210*H210</f>
        <v>9.3500000000000014</v>
      </c>
      <c r="S210" s="137">
        <v>0</v>
      </c>
      <c r="T210" s="138">
        <f>S210*H210</f>
        <v>0</v>
      </c>
      <c r="AR210" s="139" t="s">
        <v>156</v>
      </c>
      <c r="AT210" s="139" t="s">
        <v>180</v>
      </c>
      <c r="AU210" s="139" t="s">
        <v>82</v>
      </c>
      <c r="AY210" s="16" t="s">
        <v>118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6" t="s">
        <v>80</v>
      </c>
      <c r="BK210" s="140">
        <f>ROUND(I210*H210,2)</f>
        <v>0</v>
      </c>
      <c r="BL210" s="16" t="s">
        <v>124</v>
      </c>
      <c r="BM210" s="139" t="s">
        <v>330</v>
      </c>
    </row>
    <row r="211" spans="2:65" s="1" customFormat="1" ht="11.25">
      <c r="B211" s="31"/>
      <c r="D211" s="141" t="s">
        <v>125</v>
      </c>
      <c r="F211" s="142" t="s">
        <v>329</v>
      </c>
      <c r="I211" s="143"/>
      <c r="L211" s="31"/>
      <c r="M211" s="144"/>
      <c r="T211" s="52"/>
      <c r="AT211" s="16" t="s">
        <v>125</v>
      </c>
      <c r="AU211" s="16" t="s">
        <v>82</v>
      </c>
    </row>
    <row r="212" spans="2:65" s="1" customFormat="1" ht="16.5" customHeight="1">
      <c r="B212" s="31"/>
      <c r="C212" s="127" t="s">
        <v>331</v>
      </c>
      <c r="D212" s="127" t="s">
        <v>120</v>
      </c>
      <c r="E212" s="128" t="s">
        <v>332</v>
      </c>
      <c r="F212" s="129" t="s">
        <v>333</v>
      </c>
      <c r="G212" s="130" t="s">
        <v>248</v>
      </c>
      <c r="H212" s="131">
        <v>10</v>
      </c>
      <c r="I212" s="132"/>
      <c r="J212" s="133">
        <f>ROUND(I212*H212,2)</f>
        <v>0</v>
      </c>
      <c r="K212" s="134"/>
      <c r="L212" s="31"/>
      <c r="M212" s="135" t="s">
        <v>20</v>
      </c>
      <c r="N212" s="136" t="s">
        <v>43</v>
      </c>
      <c r="P212" s="137">
        <f>O212*H212</f>
        <v>0</v>
      </c>
      <c r="Q212" s="137">
        <v>1.0189999999999999E-2</v>
      </c>
      <c r="R212" s="137">
        <f>Q212*H212</f>
        <v>0.10189999999999999</v>
      </c>
      <c r="S212" s="137">
        <v>0</v>
      </c>
      <c r="T212" s="138">
        <f>S212*H212</f>
        <v>0</v>
      </c>
      <c r="AR212" s="139" t="s">
        <v>124</v>
      </c>
      <c r="AT212" s="139" t="s">
        <v>120</v>
      </c>
      <c r="AU212" s="139" t="s">
        <v>82</v>
      </c>
      <c r="AY212" s="16" t="s">
        <v>118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6" t="s">
        <v>80</v>
      </c>
      <c r="BK212" s="140">
        <f>ROUND(I212*H212,2)</f>
        <v>0</v>
      </c>
      <c r="BL212" s="16" t="s">
        <v>124</v>
      </c>
      <c r="BM212" s="139" t="s">
        <v>334</v>
      </c>
    </row>
    <row r="213" spans="2:65" s="1" customFormat="1" ht="11.25">
      <c r="B213" s="31"/>
      <c r="D213" s="141" t="s">
        <v>125</v>
      </c>
      <c r="F213" s="142" t="s">
        <v>333</v>
      </c>
      <c r="I213" s="143"/>
      <c r="L213" s="31"/>
      <c r="M213" s="144"/>
      <c r="T213" s="52"/>
      <c r="AT213" s="16" t="s">
        <v>125</v>
      </c>
      <c r="AU213" s="16" t="s">
        <v>82</v>
      </c>
    </row>
    <row r="214" spans="2:65" s="1" customFormat="1" ht="24.2" customHeight="1">
      <c r="B214" s="31"/>
      <c r="C214" s="161" t="s">
        <v>239</v>
      </c>
      <c r="D214" s="161" t="s">
        <v>180</v>
      </c>
      <c r="E214" s="162" t="s">
        <v>335</v>
      </c>
      <c r="F214" s="163" t="s">
        <v>336</v>
      </c>
      <c r="G214" s="164" t="s">
        <v>248</v>
      </c>
      <c r="H214" s="165">
        <v>3</v>
      </c>
      <c r="I214" s="166"/>
      <c r="J214" s="167">
        <f>ROUND(I214*H214,2)</f>
        <v>0</v>
      </c>
      <c r="K214" s="168"/>
      <c r="L214" s="169"/>
      <c r="M214" s="170" t="s">
        <v>20</v>
      </c>
      <c r="N214" s="171" t="s">
        <v>43</v>
      </c>
      <c r="P214" s="137">
        <f>O214*H214</f>
        <v>0</v>
      </c>
      <c r="Q214" s="137">
        <v>1.0129999999999999</v>
      </c>
      <c r="R214" s="137">
        <f>Q214*H214</f>
        <v>3.0389999999999997</v>
      </c>
      <c r="S214" s="137">
        <v>0</v>
      </c>
      <c r="T214" s="138">
        <f>S214*H214</f>
        <v>0</v>
      </c>
      <c r="AR214" s="139" t="s">
        <v>156</v>
      </c>
      <c r="AT214" s="139" t="s">
        <v>180</v>
      </c>
      <c r="AU214" s="139" t="s">
        <v>82</v>
      </c>
      <c r="AY214" s="16" t="s">
        <v>118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6" t="s">
        <v>80</v>
      </c>
      <c r="BK214" s="140">
        <f>ROUND(I214*H214,2)</f>
        <v>0</v>
      </c>
      <c r="BL214" s="16" t="s">
        <v>124</v>
      </c>
      <c r="BM214" s="139" t="s">
        <v>337</v>
      </c>
    </row>
    <row r="215" spans="2:65" s="1" customFormat="1" ht="11.25">
      <c r="B215" s="31"/>
      <c r="D215" s="141" t="s">
        <v>125</v>
      </c>
      <c r="F215" s="142" t="s">
        <v>336</v>
      </c>
      <c r="I215" s="143"/>
      <c r="L215" s="31"/>
      <c r="M215" s="144"/>
      <c r="T215" s="52"/>
      <c r="AT215" s="16" t="s">
        <v>125</v>
      </c>
      <c r="AU215" s="16" t="s">
        <v>82</v>
      </c>
    </row>
    <row r="216" spans="2:65" s="1" customFormat="1" ht="24.2" customHeight="1">
      <c r="B216" s="31"/>
      <c r="C216" s="161" t="s">
        <v>338</v>
      </c>
      <c r="D216" s="161" t="s">
        <v>180</v>
      </c>
      <c r="E216" s="162" t="s">
        <v>339</v>
      </c>
      <c r="F216" s="163" t="s">
        <v>340</v>
      </c>
      <c r="G216" s="164" t="s">
        <v>248</v>
      </c>
      <c r="H216" s="165">
        <v>3</v>
      </c>
      <c r="I216" s="166"/>
      <c r="J216" s="167">
        <f>ROUND(I216*H216,2)</f>
        <v>0</v>
      </c>
      <c r="K216" s="168"/>
      <c r="L216" s="169"/>
      <c r="M216" s="170" t="s">
        <v>20</v>
      </c>
      <c r="N216" s="171" t="s">
        <v>43</v>
      </c>
      <c r="P216" s="137">
        <f>O216*H216</f>
        <v>0</v>
      </c>
      <c r="Q216" s="137">
        <v>0.50600000000000001</v>
      </c>
      <c r="R216" s="137">
        <f>Q216*H216</f>
        <v>1.518</v>
      </c>
      <c r="S216" s="137">
        <v>0</v>
      </c>
      <c r="T216" s="138">
        <f>S216*H216</f>
        <v>0</v>
      </c>
      <c r="AR216" s="139" t="s">
        <v>156</v>
      </c>
      <c r="AT216" s="139" t="s">
        <v>180</v>
      </c>
      <c r="AU216" s="139" t="s">
        <v>82</v>
      </c>
      <c r="AY216" s="16" t="s">
        <v>118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6" t="s">
        <v>80</v>
      </c>
      <c r="BK216" s="140">
        <f>ROUND(I216*H216,2)</f>
        <v>0</v>
      </c>
      <c r="BL216" s="16" t="s">
        <v>124</v>
      </c>
      <c r="BM216" s="139" t="s">
        <v>341</v>
      </c>
    </row>
    <row r="217" spans="2:65" s="1" customFormat="1" ht="11.25">
      <c r="B217" s="31"/>
      <c r="D217" s="141" t="s">
        <v>125</v>
      </c>
      <c r="F217" s="142" t="s">
        <v>340</v>
      </c>
      <c r="I217" s="143"/>
      <c r="L217" s="31"/>
      <c r="M217" s="144"/>
      <c r="T217" s="52"/>
      <c r="AT217" s="16" t="s">
        <v>125</v>
      </c>
      <c r="AU217" s="16" t="s">
        <v>82</v>
      </c>
    </row>
    <row r="218" spans="2:65" s="1" customFormat="1" ht="24.2" customHeight="1">
      <c r="B218" s="31"/>
      <c r="C218" s="161" t="s">
        <v>245</v>
      </c>
      <c r="D218" s="161" t="s">
        <v>180</v>
      </c>
      <c r="E218" s="162" t="s">
        <v>342</v>
      </c>
      <c r="F218" s="163" t="s">
        <v>343</v>
      </c>
      <c r="G218" s="164" t="s">
        <v>248</v>
      </c>
      <c r="H218" s="165">
        <v>4</v>
      </c>
      <c r="I218" s="166"/>
      <c r="J218" s="167">
        <f>ROUND(I218*H218,2)</f>
        <v>0</v>
      </c>
      <c r="K218" s="168"/>
      <c r="L218" s="169"/>
      <c r="M218" s="170" t="s">
        <v>20</v>
      </c>
      <c r="N218" s="171" t="s">
        <v>43</v>
      </c>
      <c r="P218" s="137">
        <f>O218*H218</f>
        <v>0</v>
      </c>
      <c r="Q218" s="137">
        <v>0.254</v>
      </c>
      <c r="R218" s="137">
        <f>Q218*H218</f>
        <v>1.016</v>
      </c>
      <c r="S218" s="137">
        <v>0</v>
      </c>
      <c r="T218" s="138">
        <f>S218*H218</f>
        <v>0</v>
      </c>
      <c r="AR218" s="139" t="s">
        <v>156</v>
      </c>
      <c r="AT218" s="139" t="s">
        <v>180</v>
      </c>
      <c r="AU218" s="139" t="s">
        <v>82</v>
      </c>
      <c r="AY218" s="16" t="s">
        <v>118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6" t="s">
        <v>80</v>
      </c>
      <c r="BK218" s="140">
        <f>ROUND(I218*H218,2)</f>
        <v>0</v>
      </c>
      <c r="BL218" s="16" t="s">
        <v>124</v>
      </c>
      <c r="BM218" s="139" t="s">
        <v>344</v>
      </c>
    </row>
    <row r="219" spans="2:65" s="1" customFormat="1" ht="11.25">
      <c r="B219" s="31"/>
      <c r="D219" s="141" t="s">
        <v>125</v>
      </c>
      <c r="F219" s="142" t="s">
        <v>343</v>
      </c>
      <c r="I219" s="143"/>
      <c r="L219" s="31"/>
      <c r="M219" s="144"/>
      <c r="T219" s="52"/>
      <c r="AT219" s="16" t="s">
        <v>125</v>
      </c>
      <c r="AU219" s="16" t="s">
        <v>82</v>
      </c>
    </row>
    <row r="220" spans="2:65" s="1" customFormat="1" ht="16.5" customHeight="1">
      <c r="B220" s="31"/>
      <c r="C220" s="127" t="s">
        <v>345</v>
      </c>
      <c r="D220" s="127" t="s">
        <v>120</v>
      </c>
      <c r="E220" s="128" t="s">
        <v>346</v>
      </c>
      <c r="F220" s="129" t="s">
        <v>347</v>
      </c>
      <c r="G220" s="130" t="s">
        <v>248</v>
      </c>
      <c r="H220" s="131">
        <v>4</v>
      </c>
      <c r="I220" s="132"/>
      <c r="J220" s="133">
        <f>ROUND(I220*H220,2)</f>
        <v>0</v>
      </c>
      <c r="K220" s="134"/>
      <c r="L220" s="31"/>
      <c r="M220" s="135" t="s">
        <v>20</v>
      </c>
      <c r="N220" s="136" t="s">
        <v>43</v>
      </c>
      <c r="P220" s="137">
        <f>O220*H220</f>
        <v>0</v>
      </c>
      <c r="Q220" s="137">
        <v>1.248E-2</v>
      </c>
      <c r="R220" s="137">
        <f>Q220*H220</f>
        <v>4.9919999999999999E-2</v>
      </c>
      <c r="S220" s="137">
        <v>0</v>
      </c>
      <c r="T220" s="138">
        <f>S220*H220</f>
        <v>0</v>
      </c>
      <c r="AR220" s="139" t="s">
        <v>124</v>
      </c>
      <c r="AT220" s="139" t="s">
        <v>120</v>
      </c>
      <c r="AU220" s="139" t="s">
        <v>82</v>
      </c>
      <c r="AY220" s="16" t="s">
        <v>118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6" t="s">
        <v>80</v>
      </c>
      <c r="BK220" s="140">
        <f>ROUND(I220*H220,2)</f>
        <v>0</v>
      </c>
      <c r="BL220" s="16" t="s">
        <v>124</v>
      </c>
      <c r="BM220" s="139" t="s">
        <v>348</v>
      </c>
    </row>
    <row r="221" spans="2:65" s="1" customFormat="1" ht="11.25">
      <c r="B221" s="31"/>
      <c r="D221" s="141" t="s">
        <v>125</v>
      </c>
      <c r="F221" s="142" t="s">
        <v>347</v>
      </c>
      <c r="I221" s="143"/>
      <c r="L221" s="31"/>
      <c r="M221" s="144"/>
      <c r="T221" s="52"/>
      <c r="AT221" s="16" t="s">
        <v>125</v>
      </c>
      <c r="AU221" s="16" t="s">
        <v>82</v>
      </c>
    </row>
    <row r="222" spans="2:65" s="1" customFormat="1" ht="24.2" customHeight="1">
      <c r="B222" s="31"/>
      <c r="C222" s="161" t="s">
        <v>249</v>
      </c>
      <c r="D222" s="161" t="s">
        <v>180</v>
      </c>
      <c r="E222" s="162" t="s">
        <v>349</v>
      </c>
      <c r="F222" s="163" t="s">
        <v>350</v>
      </c>
      <c r="G222" s="164" t="s">
        <v>248</v>
      </c>
      <c r="H222" s="165">
        <v>4</v>
      </c>
      <c r="I222" s="166"/>
      <c r="J222" s="167">
        <f>ROUND(I222*H222,2)</f>
        <v>0</v>
      </c>
      <c r="K222" s="168"/>
      <c r="L222" s="169"/>
      <c r="M222" s="170" t="s">
        <v>20</v>
      </c>
      <c r="N222" s="171" t="s">
        <v>43</v>
      </c>
      <c r="P222" s="137">
        <f>O222*H222</f>
        <v>0</v>
      </c>
      <c r="Q222" s="137">
        <v>0.54800000000000004</v>
      </c>
      <c r="R222" s="137">
        <f>Q222*H222</f>
        <v>2.1920000000000002</v>
      </c>
      <c r="S222" s="137">
        <v>0</v>
      </c>
      <c r="T222" s="138">
        <f>S222*H222</f>
        <v>0</v>
      </c>
      <c r="AR222" s="139" t="s">
        <v>156</v>
      </c>
      <c r="AT222" s="139" t="s">
        <v>180</v>
      </c>
      <c r="AU222" s="139" t="s">
        <v>82</v>
      </c>
      <c r="AY222" s="16" t="s">
        <v>118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6" t="s">
        <v>80</v>
      </c>
      <c r="BK222" s="140">
        <f>ROUND(I222*H222,2)</f>
        <v>0</v>
      </c>
      <c r="BL222" s="16" t="s">
        <v>124</v>
      </c>
      <c r="BM222" s="139" t="s">
        <v>351</v>
      </c>
    </row>
    <row r="223" spans="2:65" s="1" customFormat="1" ht="11.25">
      <c r="B223" s="31"/>
      <c r="D223" s="141" t="s">
        <v>125</v>
      </c>
      <c r="F223" s="142" t="s">
        <v>350</v>
      </c>
      <c r="I223" s="143"/>
      <c r="L223" s="31"/>
      <c r="M223" s="144"/>
      <c r="T223" s="52"/>
      <c r="AT223" s="16" t="s">
        <v>125</v>
      </c>
      <c r="AU223" s="16" t="s">
        <v>82</v>
      </c>
    </row>
    <row r="224" spans="2:65" s="1" customFormat="1" ht="16.5" customHeight="1">
      <c r="B224" s="31"/>
      <c r="C224" s="127" t="s">
        <v>352</v>
      </c>
      <c r="D224" s="127" t="s">
        <v>120</v>
      </c>
      <c r="E224" s="128" t="s">
        <v>353</v>
      </c>
      <c r="F224" s="129" t="s">
        <v>354</v>
      </c>
      <c r="G224" s="130" t="s">
        <v>248</v>
      </c>
      <c r="H224" s="131">
        <v>1</v>
      </c>
      <c r="I224" s="132"/>
      <c r="J224" s="133">
        <f>ROUND(I224*H224,2)</f>
        <v>0</v>
      </c>
      <c r="K224" s="134"/>
      <c r="L224" s="31"/>
      <c r="M224" s="135" t="s">
        <v>20</v>
      </c>
      <c r="N224" s="136" t="s">
        <v>43</v>
      </c>
      <c r="P224" s="137">
        <f>O224*H224</f>
        <v>0</v>
      </c>
      <c r="Q224" s="137">
        <v>3.9269999999999999E-2</v>
      </c>
      <c r="R224" s="137">
        <f>Q224*H224</f>
        <v>3.9269999999999999E-2</v>
      </c>
      <c r="S224" s="137">
        <v>0</v>
      </c>
      <c r="T224" s="138">
        <f>S224*H224</f>
        <v>0</v>
      </c>
      <c r="AR224" s="139" t="s">
        <v>124</v>
      </c>
      <c r="AT224" s="139" t="s">
        <v>120</v>
      </c>
      <c r="AU224" s="139" t="s">
        <v>82</v>
      </c>
      <c r="AY224" s="16" t="s">
        <v>118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6" t="s">
        <v>80</v>
      </c>
      <c r="BK224" s="140">
        <f>ROUND(I224*H224,2)</f>
        <v>0</v>
      </c>
      <c r="BL224" s="16" t="s">
        <v>124</v>
      </c>
      <c r="BM224" s="139" t="s">
        <v>355</v>
      </c>
    </row>
    <row r="225" spans="2:65" s="1" customFormat="1" ht="11.25">
      <c r="B225" s="31"/>
      <c r="D225" s="141" t="s">
        <v>125</v>
      </c>
      <c r="F225" s="142" t="s">
        <v>354</v>
      </c>
      <c r="I225" s="143"/>
      <c r="L225" s="31"/>
      <c r="M225" s="144"/>
      <c r="T225" s="52"/>
      <c r="AT225" s="16" t="s">
        <v>125</v>
      </c>
      <c r="AU225" s="16" t="s">
        <v>82</v>
      </c>
    </row>
    <row r="226" spans="2:65" s="1" customFormat="1" ht="24.2" customHeight="1">
      <c r="B226" s="31"/>
      <c r="C226" s="161" t="s">
        <v>254</v>
      </c>
      <c r="D226" s="161" t="s">
        <v>180</v>
      </c>
      <c r="E226" s="162" t="s">
        <v>356</v>
      </c>
      <c r="F226" s="163" t="s">
        <v>357</v>
      </c>
      <c r="G226" s="164" t="s">
        <v>248</v>
      </c>
      <c r="H226" s="165">
        <v>1</v>
      </c>
      <c r="I226" s="166"/>
      <c r="J226" s="167">
        <f>ROUND(I226*H226,2)</f>
        <v>0</v>
      </c>
      <c r="K226" s="168"/>
      <c r="L226" s="169"/>
      <c r="M226" s="170" t="s">
        <v>20</v>
      </c>
      <c r="N226" s="171" t="s">
        <v>43</v>
      </c>
      <c r="P226" s="137">
        <f>O226*H226</f>
        <v>0</v>
      </c>
      <c r="Q226" s="137">
        <v>0.39300000000000002</v>
      </c>
      <c r="R226" s="137">
        <f>Q226*H226</f>
        <v>0.39300000000000002</v>
      </c>
      <c r="S226" s="137">
        <v>0</v>
      </c>
      <c r="T226" s="138">
        <f>S226*H226</f>
        <v>0</v>
      </c>
      <c r="AR226" s="139" t="s">
        <v>156</v>
      </c>
      <c r="AT226" s="139" t="s">
        <v>180</v>
      </c>
      <c r="AU226" s="139" t="s">
        <v>82</v>
      </c>
      <c r="AY226" s="16" t="s">
        <v>118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6" t="s">
        <v>80</v>
      </c>
      <c r="BK226" s="140">
        <f>ROUND(I226*H226,2)</f>
        <v>0</v>
      </c>
      <c r="BL226" s="16" t="s">
        <v>124</v>
      </c>
      <c r="BM226" s="139" t="s">
        <v>358</v>
      </c>
    </row>
    <row r="227" spans="2:65" s="1" customFormat="1" ht="11.25">
      <c r="B227" s="31"/>
      <c r="D227" s="141" t="s">
        <v>125</v>
      </c>
      <c r="F227" s="142" t="s">
        <v>357</v>
      </c>
      <c r="I227" s="143"/>
      <c r="L227" s="31"/>
      <c r="M227" s="144"/>
      <c r="T227" s="52"/>
      <c r="AT227" s="16" t="s">
        <v>125</v>
      </c>
      <c r="AU227" s="16" t="s">
        <v>82</v>
      </c>
    </row>
    <row r="228" spans="2:65" s="1" customFormat="1" ht="16.5" customHeight="1">
      <c r="B228" s="31"/>
      <c r="C228" s="161" t="s">
        <v>359</v>
      </c>
      <c r="D228" s="161" t="s">
        <v>180</v>
      </c>
      <c r="E228" s="162" t="s">
        <v>360</v>
      </c>
      <c r="F228" s="163" t="s">
        <v>361</v>
      </c>
      <c r="G228" s="164" t="s">
        <v>248</v>
      </c>
      <c r="H228" s="165">
        <v>15</v>
      </c>
      <c r="I228" s="166"/>
      <c r="J228" s="167">
        <f>ROUND(I228*H228,2)</f>
        <v>0</v>
      </c>
      <c r="K228" s="168"/>
      <c r="L228" s="169"/>
      <c r="M228" s="170" t="s">
        <v>20</v>
      </c>
      <c r="N228" s="171" t="s">
        <v>43</v>
      </c>
      <c r="P228" s="137">
        <f>O228*H228</f>
        <v>0</v>
      </c>
      <c r="Q228" s="137">
        <v>2.0000000000000001E-4</v>
      </c>
      <c r="R228" s="137">
        <f>Q228*H228</f>
        <v>3.0000000000000001E-3</v>
      </c>
      <c r="S228" s="137">
        <v>0</v>
      </c>
      <c r="T228" s="138">
        <f>S228*H228</f>
        <v>0</v>
      </c>
      <c r="AR228" s="139" t="s">
        <v>156</v>
      </c>
      <c r="AT228" s="139" t="s">
        <v>180</v>
      </c>
      <c r="AU228" s="139" t="s">
        <v>82</v>
      </c>
      <c r="AY228" s="16" t="s">
        <v>118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6" t="s">
        <v>80</v>
      </c>
      <c r="BK228" s="140">
        <f>ROUND(I228*H228,2)</f>
        <v>0</v>
      </c>
      <c r="BL228" s="16" t="s">
        <v>124</v>
      </c>
      <c r="BM228" s="139" t="s">
        <v>362</v>
      </c>
    </row>
    <row r="229" spans="2:65" s="1" customFormat="1" ht="11.25">
      <c r="B229" s="31"/>
      <c r="D229" s="141" t="s">
        <v>125</v>
      </c>
      <c r="F229" s="142" t="s">
        <v>361</v>
      </c>
      <c r="I229" s="143"/>
      <c r="L229" s="31"/>
      <c r="M229" s="144"/>
      <c r="T229" s="52"/>
      <c r="AT229" s="16" t="s">
        <v>125</v>
      </c>
      <c r="AU229" s="16" t="s">
        <v>82</v>
      </c>
    </row>
    <row r="230" spans="2:65" s="1" customFormat="1" ht="16.5" customHeight="1">
      <c r="B230" s="31"/>
      <c r="C230" s="127" t="s">
        <v>258</v>
      </c>
      <c r="D230" s="127" t="s">
        <v>120</v>
      </c>
      <c r="E230" s="128" t="s">
        <v>363</v>
      </c>
      <c r="F230" s="129" t="s">
        <v>364</v>
      </c>
      <c r="G230" s="130" t="s">
        <v>248</v>
      </c>
      <c r="H230" s="131">
        <v>8</v>
      </c>
      <c r="I230" s="132"/>
      <c r="J230" s="133">
        <f>ROUND(I230*H230,2)</f>
        <v>0</v>
      </c>
      <c r="K230" s="134"/>
      <c r="L230" s="31"/>
      <c r="M230" s="135" t="s">
        <v>20</v>
      </c>
      <c r="N230" s="136" t="s">
        <v>43</v>
      </c>
      <c r="P230" s="137">
        <f>O230*H230</f>
        <v>0</v>
      </c>
      <c r="Q230" s="137">
        <v>0.22394</v>
      </c>
      <c r="R230" s="137">
        <f>Q230*H230</f>
        <v>1.79152</v>
      </c>
      <c r="S230" s="137">
        <v>0</v>
      </c>
      <c r="T230" s="138">
        <f>S230*H230</f>
        <v>0</v>
      </c>
      <c r="AR230" s="139" t="s">
        <v>124</v>
      </c>
      <c r="AT230" s="139" t="s">
        <v>120</v>
      </c>
      <c r="AU230" s="139" t="s">
        <v>82</v>
      </c>
      <c r="AY230" s="16" t="s">
        <v>118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6" t="s">
        <v>80</v>
      </c>
      <c r="BK230" s="140">
        <f>ROUND(I230*H230,2)</f>
        <v>0</v>
      </c>
      <c r="BL230" s="16" t="s">
        <v>124</v>
      </c>
      <c r="BM230" s="139" t="s">
        <v>365</v>
      </c>
    </row>
    <row r="231" spans="2:65" s="1" customFormat="1" ht="11.25">
      <c r="B231" s="31"/>
      <c r="D231" s="141" t="s">
        <v>125</v>
      </c>
      <c r="F231" s="142" t="s">
        <v>366</v>
      </c>
      <c r="I231" s="143"/>
      <c r="L231" s="31"/>
      <c r="M231" s="144"/>
      <c r="T231" s="52"/>
      <c r="AT231" s="16" t="s">
        <v>125</v>
      </c>
      <c r="AU231" s="16" t="s">
        <v>82</v>
      </c>
    </row>
    <row r="232" spans="2:65" s="1" customFormat="1" ht="11.25">
      <c r="B232" s="31"/>
      <c r="D232" s="145" t="s">
        <v>134</v>
      </c>
      <c r="F232" s="146" t="s">
        <v>367</v>
      </c>
      <c r="I232" s="143"/>
      <c r="L232" s="31"/>
      <c r="M232" s="144"/>
      <c r="T232" s="52"/>
      <c r="AT232" s="16" t="s">
        <v>134</v>
      </c>
      <c r="AU232" s="16" t="s">
        <v>82</v>
      </c>
    </row>
    <row r="233" spans="2:65" s="1" customFormat="1" ht="16.5" customHeight="1">
      <c r="B233" s="31"/>
      <c r="C233" s="161" t="s">
        <v>368</v>
      </c>
      <c r="D233" s="161" t="s">
        <v>180</v>
      </c>
      <c r="E233" s="162" t="s">
        <v>369</v>
      </c>
      <c r="F233" s="163" t="s">
        <v>370</v>
      </c>
      <c r="G233" s="164" t="s">
        <v>248</v>
      </c>
      <c r="H233" s="165">
        <v>4</v>
      </c>
      <c r="I233" s="166"/>
      <c r="J233" s="167">
        <f>ROUND(I233*H233,2)</f>
        <v>0</v>
      </c>
      <c r="K233" s="168"/>
      <c r="L233" s="169"/>
      <c r="M233" s="170" t="s">
        <v>20</v>
      </c>
      <c r="N233" s="171" t="s">
        <v>43</v>
      </c>
      <c r="P233" s="137">
        <f>O233*H233</f>
        <v>0</v>
      </c>
      <c r="Q233" s="137">
        <v>3.2000000000000001E-2</v>
      </c>
      <c r="R233" s="137">
        <f>Q233*H233</f>
        <v>0.128</v>
      </c>
      <c r="S233" s="137">
        <v>0</v>
      </c>
      <c r="T233" s="138">
        <f>S233*H233</f>
        <v>0</v>
      </c>
      <c r="AR233" s="139" t="s">
        <v>156</v>
      </c>
      <c r="AT233" s="139" t="s">
        <v>180</v>
      </c>
      <c r="AU233" s="139" t="s">
        <v>82</v>
      </c>
      <c r="AY233" s="16" t="s">
        <v>118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6" t="s">
        <v>80</v>
      </c>
      <c r="BK233" s="140">
        <f>ROUND(I233*H233,2)</f>
        <v>0</v>
      </c>
      <c r="BL233" s="16" t="s">
        <v>124</v>
      </c>
      <c r="BM233" s="139" t="s">
        <v>371</v>
      </c>
    </row>
    <row r="234" spans="2:65" s="1" customFormat="1" ht="11.25">
      <c r="B234" s="31"/>
      <c r="D234" s="141" t="s">
        <v>125</v>
      </c>
      <c r="F234" s="142" t="s">
        <v>370</v>
      </c>
      <c r="I234" s="143"/>
      <c r="L234" s="31"/>
      <c r="M234" s="144"/>
      <c r="T234" s="52"/>
      <c r="AT234" s="16" t="s">
        <v>125</v>
      </c>
      <c r="AU234" s="16" t="s">
        <v>82</v>
      </c>
    </row>
    <row r="235" spans="2:65" s="1" customFormat="1" ht="16.5" customHeight="1">
      <c r="B235" s="31"/>
      <c r="C235" s="161" t="s">
        <v>262</v>
      </c>
      <c r="D235" s="161" t="s">
        <v>180</v>
      </c>
      <c r="E235" s="162" t="s">
        <v>372</v>
      </c>
      <c r="F235" s="163" t="s">
        <v>373</v>
      </c>
      <c r="G235" s="164" t="s">
        <v>248</v>
      </c>
      <c r="H235" s="165">
        <v>4</v>
      </c>
      <c r="I235" s="166"/>
      <c r="J235" s="167">
        <f>ROUND(I235*H235,2)</f>
        <v>0</v>
      </c>
      <c r="K235" s="168"/>
      <c r="L235" s="169"/>
      <c r="M235" s="170" t="s">
        <v>20</v>
      </c>
      <c r="N235" s="171" t="s">
        <v>43</v>
      </c>
      <c r="P235" s="137">
        <f>O235*H235</f>
        <v>0</v>
      </c>
      <c r="Q235" s="137">
        <v>2.1000000000000001E-2</v>
      </c>
      <c r="R235" s="137">
        <f>Q235*H235</f>
        <v>8.4000000000000005E-2</v>
      </c>
      <c r="S235" s="137">
        <v>0</v>
      </c>
      <c r="T235" s="138">
        <f>S235*H235</f>
        <v>0</v>
      </c>
      <c r="AR235" s="139" t="s">
        <v>156</v>
      </c>
      <c r="AT235" s="139" t="s">
        <v>180</v>
      </c>
      <c r="AU235" s="139" t="s">
        <v>82</v>
      </c>
      <c r="AY235" s="16" t="s">
        <v>118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6" t="s">
        <v>80</v>
      </c>
      <c r="BK235" s="140">
        <f>ROUND(I235*H235,2)</f>
        <v>0</v>
      </c>
      <c r="BL235" s="16" t="s">
        <v>124</v>
      </c>
      <c r="BM235" s="139" t="s">
        <v>374</v>
      </c>
    </row>
    <row r="236" spans="2:65" s="1" customFormat="1" ht="11.25">
      <c r="B236" s="31"/>
      <c r="D236" s="141" t="s">
        <v>125</v>
      </c>
      <c r="F236" s="142" t="s">
        <v>373</v>
      </c>
      <c r="I236" s="143"/>
      <c r="L236" s="31"/>
      <c r="M236" s="144"/>
      <c r="T236" s="52"/>
      <c r="AT236" s="16" t="s">
        <v>125</v>
      </c>
      <c r="AU236" s="16" t="s">
        <v>82</v>
      </c>
    </row>
    <row r="237" spans="2:65" s="1" customFormat="1" ht="16.5" customHeight="1">
      <c r="B237" s="31"/>
      <c r="C237" s="127" t="s">
        <v>375</v>
      </c>
      <c r="D237" s="127" t="s">
        <v>120</v>
      </c>
      <c r="E237" s="128" t="s">
        <v>376</v>
      </c>
      <c r="F237" s="129" t="s">
        <v>377</v>
      </c>
      <c r="G237" s="130" t="s">
        <v>248</v>
      </c>
      <c r="H237" s="131">
        <v>5</v>
      </c>
      <c r="I237" s="132"/>
      <c r="J237" s="133">
        <f>ROUND(I237*H237,2)</f>
        <v>0</v>
      </c>
      <c r="K237" s="134"/>
      <c r="L237" s="31"/>
      <c r="M237" s="135" t="s">
        <v>20</v>
      </c>
      <c r="N237" s="136" t="s">
        <v>43</v>
      </c>
      <c r="P237" s="137">
        <f>O237*H237</f>
        <v>0</v>
      </c>
      <c r="Q237" s="137">
        <v>7.0200000000000002E-3</v>
      </c>
      <c r="R237" s="137">
        <f>Q237*H237</f>
        <v>3.5099999999999999E-2</v>
      </c>
      <c r="S237" s="137">
        <v>0</v>
      </c>
      <c r="T237" s="138">
        <f>S237*H237</f>
        <v>0</v>
      </c>
      <c r="AR237" s="139" t="s">
        <v>124</v>
      </c>
      <c r="AT237" s="139" t="s">
        <v>120</v>
      </c>
      <c r="AU237" s="139" t="s">
        <v>82</v>
      </c>
      <c r="AY237" s="16" t="s">
        <v>118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6" t="s">
        <v>80</v>
      </c>
      <c r="BK237" s="140">
        <f>ROUND(I237*H237,2)</f>
        <v>0</v>
      </c>
      <c r="BL237" s="16" t="s">
        <v>124</v>
      </c>
      <c r="BM237" s="139" t="s">
        <v>378</v>
      </c>
    </row>
    <row r="238" spans="2:65" s="1" customFormat="1" ht="11.25">
      <c r="B238" s="31"/>
      <c r="D238" s="141" t="s">
        <v>125</v>
      </c>
      <c r="F238" s="142" t="s">
        <v>377</v>
      </c>
      <c r="I238" s="143"/>
      <c r="L238" s="31"/>
      <c r="M238" s="144"/>
      <c r="T238" s="52"/>
      <c r="AT238" s="16" t="s">
        <v>125</v>
      </c>
      <c r="AU238" s="16" t="s">
        <v>82</v>
      </c>
    </row>
    <row r="239" spans="2:65" s="1" customFormat="1" ht="16.5" customHeight="1">
      <c r="B239" s="31"/>
      <c r="C239" s="161" t="s">
        <v>266</v>
      </c>
      <c r="D239" s="161" t="s">
        <v>180</v>
      </c>
      <c r="E239" s="162" t="s">
        <v>379</v>
      </c>
      <c r="F239" s="163" t="s">
        <v>380</v>
      </c>
      <c r="G239" s="164" t="s">
        <v>248</v>
      </c>
      <c r="H239" s="165">
        <v>5</v>
      </c>
      <c r="I239" s="166"/>
      <c r="J239" s="167">
        <f>ROUND(I239*H239,2)</f>
        <v>0</v>
      </c>
      <c r="K239" s="168"/>
      <c r="L239" s="169"/>
      <c r="M239" s="170" t="s">
        <v>20</v>
      </c>
      <c r="N239" s="171" t="s">
        <v>43</v>
      </c>
      <c r="P239" s="137">
        <f>O239*H239</f>
        <v>0</v>
      </c>
      <c r="Q239" s="137">
        <v>0.16200000000000001</v>
      </c>
      <c r="R239" s="137">
        <f>Q239*H239</f>
        <v>0.81</v>
      </c>
      <c r="S239" s="137">
        <v>0</v>
      </c>
      <c r="T239" s="138">
        <f>S239*H239</f>
        <v>0</v>
      </c>
      <c r="AR239" s="139" t="s">
        <v>156</v>
      </c>
      <c r="AT239" s="139" t="s">
        <v>180</v>
      </c>
      <c r="AU239" s="139" t="s">
        <v>82</v>
      </c>
      <c r="AY239" s="16" t="s">
        <v>118</v>
      </c>
      <c r="BE239" s="140">
        <f>IF(N239="základní",J239,0)</f>
        <v>0</v>
      </c>
      <c r="BF239" s="140">
        <f>IF(N239="snížená",J239,0)</f>
        <v>0</v>
      </c>
      <c r="BG239" s="140">
        <f>IF(N239="zákl. přenesená",J239,0)</f>
        <v>0</v>
      </c>
      <c r="BH239" s="140">
        <f>IF(N239="sníž. přenesená",J239,0)</f>
        <v>0</v>
      </c>
      <c r="BI239" s="140">
        <f>IF(N239="nulová",J239,0)</f>
        <v>0</v>
      </c>
      <c r="BJ239" s="16" t="s">
        <v>80</v>
      </c>
      <c r="BK239" s="140">
        <f>ROUND(I239*H239,2)</f>
        <v>0</v>
      </c>
      <c r="BL239" s="16" t="s">
        <v>124</v>
      </c>
      <c r="BM239" s="139" t="s">
        <v>381</v>
      </c>
    </row>
    <row r="240" spans="2:65" s="1" customFormat="1" ht="11.25">
      <c r="B240" s="31"/>
      <c r="D240" s="141" t="s">
        <v>125</v>
      </c>
      <c r="F240" s="142" t="s">
        <v>380</v>
      </c>
      <c r="I240" s="143"/>
      <c r="L240" s="31"/>
      <c r="M240" s="144"/>
      <c r="T240" s="52"/>
      <c r="AT240" s="16" t="s">
        <v>125</v>
      </c>
      <c r="AU240" s="16" t="s">
        <v>82</v>
      </c>
    </row>
    <row r="241" spans="2:65" s="11" customFormat="1" ht="22.9" customHeight="1">
      <c r="B241" s="115"/>
      <c r="D241" s="116" t="s">
        <v>71</v>
      </c>
      <c r="E241" s="125" t="s">
        <v>160</v>
      </c>
      <c r="F241" s="125" t="s">
        <v>382</v>
      </c>
      <c r="I241" s="118"/>
      <c r="J241" s="126">
        <f>BK241</f>
        <v>0</v>
      </c>
      <c r="L241" s="115"/>
      <c r="M241" s="120"/>
      <c r="P241" s="121">
        <f>SUM(P242:P246)</f>
        <v>0</v>
      </c>
      <c r="R241" s="121">
        <f>SUM(R242:R246)</f>
        <v>3.6999999999999999E-4</v>
      </c>
      <c r="T241" s="122">
        <f>SUM(T242:T246)</f>
        <v>3.78</v>
      </c>
      <c r="AR241" s="116" t="s">
        <v>80</v>
      </c>
      <c r="AT241" s="123" t="s">
        <v>71</v>
      </c>
      <c r="AU241" s="123" t="s">
        <v>80</v>
      </c>
      <c r="AY241" s="116" t="s">
        <v>118</v>
      </c>
      <c r="BK241" s="124">
        <f>SUM(BK242:BK246)</f>
        <v>0</v>
      </c>
    </row>
    <row r="242" spans="2:65" s="1" customFormat="1" ht="16.5" customHeight="1">
      <c r="B242" s="31"/>
      <c r="C242" s="127" t="s">
        <v>383</v>
      </c>
      <c r="D242" s="127" t="s">
        <v>120</v>
      </c>
      <c r="E242" s="128" t="s">
        <v>384</v>
      </c>
      <c r="F242" s="129" t="s">
        <v>385</v>
      </c>
      <c r="G242" s="130" t="s">
        <v>244</v>
      </c>
      <c r="H242" s="131">
        <v>70</v>
      </c>
      <c r="I242" s="132"/>
      <c r="J242" s="133">
        <f>ROUND(I242*H242,2)</f>
        <v>0</v>
      </c>
      <c r="K242" s="134"/>
      <c r="L242" s="31"/>
      <c r="M242" s="135" t="s">
        <v>20</v>
      </c>
      <c r="N242" s="136" t="s">
        <v>43</v>
      </c>
      <c r="P242" s="137">
        <f>O242*H242</f>
        <v>0</v>
      </c>
      <c r="Q242" s="137">
        <v>0</v>
      </c>
      <c r="R242" s="137">
        <f>Q242*H242</f>
        <v>0</v>
      </c>
      <c r="S242" s="137">
        <v>5.3999999999999999E-2</v>
      </c>
      <c r="T242" s="138">
        <f>S242*H242</f>
        <v>3.78</v>
      </c>
      <c r="AR242" s="139" t="s">
        <v>124</v>
      </c>
      <c r="AT242" s="139" t="s">
        <v>120</v>
      </c>
      <c r="AU242" s="139" t="s">
        <v>82</v>
      </c>
      <c r="AY242" s="16" t="s">
        <v>118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6" t="s">
        <v>80</v>
      </c>
      <c r="BK242" s="140">
        <f>ROUND(I242*H242,2)</f>
        <v>0</v>
      </c>
      <c r="BL242" s="16" t="s">
        <v>124</v>
      </c>
      <c r="BM242" s="139" t="s">
        <v>386</v>
      </c>
    </row>
    <row r="243" spans="2:65" s="1" customFormat="1" ht="11.25">
      <c r="B243" s="31"/>
      <c r="D243" s="141" t="s">
        <v>125</v>
      </c>
      <c r="F243" s="142" t="s">
        <v>387</v>
      </c>
      <c r="I243" s="143"/>
      <c r="L243" s="31"/>
      <c r="M243" s="144"/>
      <c r="T243" s="52"/>
      <c r="AT243" s="16" t="s">
        <v>125</v>
      </c>
      <c r="AU243" s="16" t="s">
        <v>82</v>
      </c>
    </row>
    <row r="244" spans="2:65" s="1" customFormat="1" ht="11.25">
      <c r="B244" s="31"/>
      <c r="D244" s="145" t="s">
        <v>134</v>
      </c>
      <c r="F244" s="146" t="s">
        <v>388</v>
      </c>
      <c r="I244" s="143"/>
      <c r="L244" s="31"/>
      <c r="M244" s="144"/>
      <c r="T244" s="52"/>
      <c r="AT244" s="16" t="s">
        <v>134</v>
      </c>
      <c r="AU244" s="16" t="s">
        <v>82</v>
      </c>
    </row>
    <row r="245" spans="2:65" s="1" customFormat="1" ht="16.5" customHeight="1">
      <c r="B245" s="31"/>
      <c r="C245" s="127" t="s">
        <v>270</v>
      </c>
      <c r="D245" s="127" t="s">
        <v>120</v>
      </c>
      <c r="E245" s="128" t="s">
        <v>389</v>
      </c>
      <c r="F245" s="129" t="s">
        <v>390</v>
      </c>
      <c r="G245" s="130" t="s">
        <v>391</v>
      </c>
      <c r="H245" s="131">
        <v>1</v>
      </c>
      <c r="I245" s="132"/>
      <c r="J245" s="133">
        <f>ROUND(I245*H245,2)</f>
        <v>0</v>
      </c>
      <c r="K245" s="134"/>
      <c r="L245" s="31"/>
      <c r="M245" s="135" t="s">
        <v>20</v>
      </c>
      <c r="N245" s="136" t="s">
        <v>43</v>
      </c>
      <c r="P245" s="137">
        <f>O245*H245</f>
        <v>0</v>
      </c>
      <c r="Q245" s="137">
        <v>3.6999999999999999E-4</v>
      </c>
      <c r="R245" s="137">
        <f>Q245*H245</f>
        <v>3.6999999999999999E-4</v>
      </c>
      <c r="S245" s="137">
        <v>0</v>
      </c>
      <c r="T245" s="138">
        <f>S245*H245</f>
        <v>0</v>
      </c>
      <c r="AR245" s="139" t="s">
        <v>124</v>
      </c>
      <c r="AT245" s="139" t="s">
        <v>120</v>
      </c>
      <c r="AU245" s="139" t="s">
        <v>82</v>
      </c>
      <c r="AY245" s="16" t="s">
        <v>118</v>
      </c>
      <c r="BE245" s="140">
        <f>IF(N245="základní",J245,0)</f>
        <v>0</v>
      </c>
      <c r="BF245" s="140">
        <f>IF(N245="snížená",J245,0)</f>
        <v>0</v>
      </c>
      <c r="BG245" s="140">
        <f>IF(N245="zákl. přenesená",J245,0)</f>
        <v>0</v>
      </c>
      <c r="BH245" s="140">
        <f>IF(N245="sníž. přenesená",J245,0)</f>
        <v>0</v>
      </c>
      <c r="BI245" s="140">
        <f>IF(N245="nulová",J245,0)</f>
        <v>0</v>
      </c>
      <c r="BJ245" s="16" t="s">
        <v>80</v>
      </c>
      <c r="BK245" s="140">
        <f>ROUND(I245*H245,2)</f>
        <v>0</v>
      </c>
      <c r="BL245" s="16" t="s">
        <v>124</v>
      </c>
      <c r="BM245" s="139" t="s">
        <v>392</v>
      </c>
    </row>
    <row r="246" spans="2:65" s="1" customFormat="1" ht="11.25">
      <c r="B246" s="31"/>
      <c r="D246" s="141" t="s">
        <v>125</v>
      </c>
      <c r="F246" s="142" t="s">
        <v>390</v>
      </c>
      <c r="I246" s="143"/>
      <c r="L246" s="31"/>
      <c r="M246" s="144"/>
      <c r="T246" s="52"/>
      <c r="AT246" s="16" t="s">
        <v>125</v>
      </c>
      <c r="AU246" s="16" t="s">
        <v>82</v>
      </c>
    </row>
    <row r="247" spans="2:65" s="11" customFormat="1" ht="22.9" customHeight="1">
      <c r="B247" s="115"/>
      <c r="D247" s="116" t="s">
        <v>71</v>
      </c>
      <c r="E247" s="125" t="s">
        <v>393</v>
      </c>
      <c r="F247" s="125" t="s">
        <v>394</v>
      </c>
      <c r="I247" s="118"/>
      <c r="J247" s="126">
        <f>BK247</f>
        <v>0</v>
      </c>
      <c r="L247" s="115"/>
      <c r="M247" s="120"/>
      <c r="P247" s="121">
        <f>SUM(P248:P259)</f>
        <v>0</v>
      </c>
      <c r="R247" s="121">
        <f>SUM(R248:R259)</f>
        <v>0</v>
      </c>
      <c r="T247" s="122">
        <f>SUM(T248:T259)</f>
        <v>0</v>
      </c>
      <c r="AR247" s="116" t="s">
        <v>80</v>
      </c>
      <c r="AT247" s="123" t="s">
        <v>71</v>
      </c>
      <c r="AU247" s="123" t="s">
        <v>80</v>
      </c>
      <c r="AY247" s="116" t="s">
        <v>118</v>
      </c>
      <c r="BK247" s="124">
        <f>SUM(BK248:BK259)</f>
        <v>0</v>
      </c>
    </row>
    <row r="248" spans="2:65" s="1" customFormat="1" ht="16.5" customHeight="1">
      <c r="B248" s="31"/>
      <c r="C248" s="127" t="s">
        <v>395</v>
      </c>
      <c r="D248" s="127" t="s">
        <v>120</v>
      </c>
      <c r="E248" s="128" t="s">
        <v>396</v>
      </c>
      <c r="F248" s="129" t="s">
        <v>397</v>
      </c>
      <c r="G248" s="130" t="s">
        <v>183</v>
      </c>
      <c r="H248" s="131">
        <v>140.91</v>
      </c>
      <c r="I248" s="132"/>
      <c r="J248" s="133">
        <f>ROUND(I248*H248,2)</f>
        <v>0</v>
      </c>
      <c r="K248" s="134"/>
      <c r="L248" s="31"/>
      <c r="M248" s="135" t="s">
        <v>20</v>
      </c>
      <c r="N248" s="136" t="s">
        <v>43</v>
      </c>
      <c r="P248" s="137">
        <f>O248*H248</f>
        <v>0</v>
      </c>
      <c r="Q248" s="137">
        <v>0</v>
      </c>
      <c r="R248" s="137">
        <f>Q248*H248</f>
        <v>0</v>
      </c>
      <c r="S248" s="137">
        <v>0</v>
      </c>
      <c r="T248" s="138">
        <f>S248*H248</f>
        <v>0</v>
      </c>
      <c r="AR248" s="139" t="s">
        <v>124</v>
      </c>
      <c r="AT248" s="139" t="s">
        <v>120</v>
      </c>
      <c r="AU248" s="139" t="s">
        <v>82</v>
      </c>
      <c r="AY248" s="16" t="s">
        <v>118</v>
      </c>
      <c r="BE248" s="140">
        <f>IF(N248="základní",J248,0)</f>
        <v>0</v>
      </c>
      <c r="BF248" s="140">
        <f>IF(N248="snížená",J248,0)</f>
        <v>0</v>
      </c>
      <c r="BG248" s="140">
        <f>IF(N248="zákl. přenesená",J248,0)</f>
        <v>0</v>
      </c>
      <c r="BH248" s="140">
        <f>IF(N248="sníž. přenesená",J248,0)</f>
        <v>0</v>
      </c>
      <c r="BI248" s="140">
        <f>IF(N248="nulová",J248,0)</f>
        <v>0</v>
      </c>
      <c r="BJ248" s="16" t="s">
        <v>80</v>
      </c>
      <c r="BK248" s="140">
        <f>ROUND(I248*H248,2)</f>
        <v>0</v>
      </c>
      <c r="BL248" s="16" t="s">
        <v>124</v>
      </c>
      <c r="BM248" s="139" t="s">
        <v>398</v>
      </c>
    </row>
    <row r="249" spans="2:65" s="1" customFormat="1" ht="11.25">
      <c r="B249" s="31"/>
      <c r="D249" s="141" t="s">
        <v>125</v>
      </c>
      <c r="F249" s="142" t="s">
        <v>397</v>
      </c>
      <c r="I249" s="143"/>
      <c r="L249" s="31"/>
      <c r="M249" s="144"/>
      <c r="T249" s="52"/>
      <c r="AT249" s="16" t="s">
        <v>125</v>
      </c>
      <c r="AU249" s="16" t="s">
        <v>82</v>
      </c>
    </row>
    <row r="250" spans="2:65" s="1" customFormat="1" ht="24.2" customHeight="1">
      <c r="B250" s="31"/>
      <c r="C250" s="127" t="s">
        <v>274</v>
      </c>
      <c r="D250" s="127" t="s">
        <v>120</v>
      </c>
      <c r="E250" s="128" t="s">
        <v>399</v>
      </c>
      <c r="F250" s="129" t="s">
        <v>400</v>
      </c>
      <c r="G250" s="130" t="s">
        <v>183</v>
      </c>
      <c r="H250" s="131">
        <v>140.91</v>
      </c>
      <c r="I250" s="132"/>
      <c r="J250" s="133">
        <f>ROUND(I250*H250,2)</f>
        <v>0</v>
      </c>
      <c r="K250" s="134"/>
      <c r="L250" s="31"/>
      <c r="M250" s="135" t="s">
        <v>20</v>
      </c>
      <c r="N250" s="136" t="s">
        <v>43</v>
      </c>
      <c r="P250" s="137">
        <f>O250*H250</f>
        <v>0</v>
      </c>
      <c r="Q250" s="137">
        <v>0</v>
      </c>
      <c r="R250" s="137">
        <f>Q250*H250</f>
        <v>0</v>
      </c>
      <c r="S250" s="137">
        <v>0</v>
      </c>
      <c r="T250" s="138">
        <f>S250*H250</f>
        <v>0</v>
      </c>
      <c r="AR250" s="139" t="s">
        <v>124</v>
      </c>
      <c r="AT250" s="139" t="s">
        <v>120</v>
      </c>
      <c r="AU250" s="139" t="s">
        <v>82</v>
      </c>
      <c r="AY250" s="16" t="s">
        <v>118</v>
      </c>
      <c r="BE250" s="140">
        <f>IF(N250="základní",J250,0)</f>
        <v>0</v>
      </c>
      <c r="BF250" s="140">
        <f>IF(N250="snížená",J250,0)</f>
        <v>0</v>
      </c>
      <c r="BG250" s="140">
        <f>IF(N250="zákl. přenesená",J250,0)</f>
        <v>0</v>
      </c>
      <c r="BH250" s="140">
        <f>IF(N250="sníž. přenesená",J250,0)</f>
        <v>0</v>
      </c>
      <c r="BI250" s="140">
        <f>IF(N250="nulová",J250,0)</f>
        <v>0</v>
      </c>
      <c r="BJ250" s="16" t="s">
        <v>80</v>
      </c>
      <c r="BK250" s="140">
        <f>ROUND(I250*H250,2)</f>
        <v>0</v>
      </c>
      <c r="BL250" s="16" t="s">
        <v>124</v>
      </c>
      <c r="BM250" s="139" t="s">
        <v>401</v>
      </c>
    </row>
    <row r="251" spans="2:65" s="1" customFormat="1" ht="11.25">
      <c r="B251" s="31"/>
      <c r="D251" s="141" t="s">
        <v>125</v>
      </c>
      <c r="F251" s="142" t="s">
        <v>400</v>
      </c>
      <c r="I251" s="143"/>
      <c r="L251" s="31"/>
      <c r="M251" s="144"/>
      <c r="T251" s="52"/>
      <c r="AT251" s="16" t="s">
        <v>125</v>
      </c>
      <c r="AU251" s="16" t="s">
        <v>82</v>
      </c>
    </row>
    <row r="252" spans="2:65" s="1" customFormat="1" ht="24.2" customHeight="1">
      <c r="B252" s="31"/>
      <c r="C252" s="127" t="s">
        <v>402</v>
      </c>
      <c r="D252" s="127" t="s">
        <v>120</v>
      </c>
      <c r="E252" s="128" t="s">
        <v>403</v>
      </c>
      <c r="F252" s="129" t="s">
        <v>404</v>
      </c>
      <c r="G252" s="130" t="s">
        <v>183</v>
      </c>
      <c r="H252" s="131">
        <v>2522.2890000000002</v>
      </c>
      <c r="I252" s="132"/>
      <c r="J252" s="133">
        <f>ROUND(I252*H252,2)</f>
        <v>0</v>
      </c>
      <c r="K252" s="134"/>
      <c r="L252" s="31"/>
      <c r="M252" s="135" t="s">
        <v>20</v>
      </c>
      <c r="N252" s="136" t="s">
        <v>43</v>
      </c>
      <c r="P252" s="137">
        <f>O252*H252</f>
        <v>0</v>
      </c>
      <c r="Q252" s="137">
        <v>0</v>
      </c>
      <c r="R252" s="137">
        <f>Q252*H252</f>
        <v>0</v>
      </c>
      <c r="S252" s="137">
        <v>0</v>
      </c>
      <c r="T252" s="138">
        <f>S252*H252</f>
        <v>0</v>
      </c>
      <c r="AR252" s="139" t="s">
        <v>124</v>
      </c>
      <c r="AT252" s="139" t="s">
        <v>120</v>
      </c>
      <c r="AU252" s="139" t="s">
        <v>82</v>
      </c>
      <c r="AY252" s="16" t="s">
        <v>118</v>
      </c>
      <c r="BE252" s="140">
        <f>IF(N252="základní",J252,0)</f>
        <v>0</v>
      </c>
      <c r="BF252" s="140">
        <f>IF(N252="snížená",J252,0)</f>
        <v>0</v>
      </c>
      <c r="BG252" s="140">
        <f>IF(N252="zákl. přenesená",J252,0)</f>
        <v>0</v>
      </c>
      <c r="BH252" s="140">
        <f>IF(N252="sníž. přenesená",J252,0)</f>
        <v>0</v>
      </c>
      <c r="BI252" s="140">
        <f>IF(N252="nulová",J252,0)</f>
        <v>0</v>
      </c>
      <c r="BJ252" s="16" t="s">
        <v>80</v>
      </c>
      <c r="BK252" s="140">
        <f>ROUND(I252*H252,2)</f>
        <v>0</v>
      </c>
      <c r="BL252" s="16" t="s">
        <v>124</v>
      </c>
      <c r="BM252" s="139" t="s">
        <v>405</v>
      </c>
    </row>
    <row r="253" spans="2:65" s="1" customFormat="1" ht="11.25">
      <c r="B253" s="31"/>
      <c r="D253" s="141" t="s">
        <v>125</v>
      </c>
      <c r="F253" s="142" t="s">
        <v>404</v>
      </c>
      <c r="I253" s="143"/>
      <c r="L253" s="31"/>
      <c r="M253" s="144"/>
      <c r="T253" s="52"/>
      <c r="AT253" s="16" t="s">
        <v>125</v>
      </c>
      <c r="AU253" s="16" t="s">
        <v>82</v>
      </c>
    </row>
    <row r="254" spans="2:65" s="1" customFormat="1" ht="24.2" customHeight="1">
      <c r="B254" s="31"/>
      <c r="C254" s="127" t="s">
        <v>278</v>
      </c>
      <c r="D254" s="127" t="s">
        <v>120</v>
      </c>
      <c r="E254" s="128" t="s">
        <v>406</v>
      </c>
      <c r="F254" s="129" t="s">
        <v>407</v>
      </c>
      <c r="G254" s="130" t="s">
        <v>183</v>
      </c>
      <c r="H254" s="131">
        <v>36.96</v>
      </c>
      <c r="I254" s="132"/>
      <c r="J254" s="133">
        <f>ROUND(I254*H254,2)</f>
        <v>0</v>
      </c>
      <c r="K254" s="134"/>
      <c r="L254" s="31"/>
      <c r="M254" s="135" t="s">
        <v>20</v>
      </c>
      <c r="N254" s="136" t="s">
        <v>43</v>
      </c>
      <c r="P254" s="137">
        <f>O254*H254</f>
        <v>0</v>
      </c>
      <c r="Q254" s="137">
        <v>0</v>
      </c>
      <c r="R254" s="137">
        <f>Q254*H254</f>
        <v>0</v>
      </c>
      <c r="S254" s="137">
        <v>0</v>
      </c>
      <c r="T254" s="138">
        <f>S254*H254</f>
        <v>0</v>
      </c>
      <c r="AR254" s="139" t="s">
        <v>124</v>
      </c>
      <c r="AT254" s="139" t="s">
        <v>120</v>
      </c>
      <c r="AU254" s="139" t="s">
        <v>82</v>
      </c>
      <c r="AY254" s="16" t="s">
        <v>118</v>
      </c>
      <c r="BE254" s="140">
        <f>IF(N254="základní",J254,0)</f>
        <v>0</v>
      </c>
      <c r="BF254" s="140">
        <f>IF(N254="snížená",J254,0)</f>
        <v>0</v>
      </c>
      <c r="BG254" s="140">
        <f>IF(N254="zákl. přenesená",J254,0)</f>
        <v>0</v>
      </c>
      <c r="BH254" s="140">
        <f>IF(N254="sníž. přenesená",J254,0)</f>
        <v>0</v>
      </c>
      <c r="BI254" s="140">
        <f>IF(N254="nulová",J254,0)</f>
        <v>0</v>
      </c>
      <c r="BJ254" s="16" t="s">
        <v>80</v>
      </c>
      <c r="BK254" s="140">
        <f>ROUND(I254*H254,2)</f>
        <v>0</v>
      </c>
      <c r="BL254" s="16" t="s">
        <v>124</v>
      </c>
      <c r="BM254" s="139" t="s">
        <v>408</v>
      </c>
    </row>
    <row r="255" spans="2:65" s="1" customFormat="1" ht="19.5">
      <c r="B255" s="31"/>
      <c r="D255" s="141" t="s">
        <v>125</v>
      </c>
      <c r="F255" s="142" t="s">
        <v>407</v>
      </c>
      <c r="I255" s="143"/>
      <c r="L255" s="31"/>
      <c r="M255" s="144"/>
      <c r="T255" s="52"/>
      <c r="AT255" s="16" t="s">
        <v>125</v>
      </c>
      <c r="AU255" s="16" t="s">
        <v>82</v>
      </c>
    </row>
    <row r="256" spans="2:65" s="1" customFormat="1" ht="24.2" customHeight="1">
      <c r="B256" s="31"/>
      <c r="C256" s="127" t="s">
        <v>409</v>
      </c>
      <c r="D256" s="127" t="s">
        <v>120</v>
      </c>
      <c r="E256" s="128" t="s">
        <v>215</v>
      </c>
      <c r="F256" s="129" t="s">
        <v>216</v>
      </c>
      <c r="G256" s="130" t="s">
        <v>183</v>
      </c>
      <c r="H256" s="131">
        <v>97.44</v>
      </c>
      <c r="I256" s="132"/>
      <c r="J256" s="133">
        <f>ROUND(I256*H256,2)</f>
        <v>0</v>
      </c>
      <c r="K256" s="134"/>
      <c r="L256" s="31"/>
      <c r="M256" s="135" t="s">
        <v>20</v>
      </c>
      <c r="N256" s="136" t="s">
        <v>43</v>
      </c>
      <c r="P256" s="137">
        <f>O256*H256</f>
        <v>0</v>
      </c>
      <c r="Q256" s="137">
        <v>0</v>
      </c>
      <c r="R256" s="137">
        <f>Q256*H256</f>
        <v>0</v>
      </c>
      <c r="S256" s="137">
        <v>0</v>
      </c>
      <c r="T256" s="138">
        <f>S256*H256</f>
        <v>0</v>
      </c>
      <c r="AR256" s="139" t="s">
        <v>124</v>
      </c>
      <c r="AT256" s="139" t="s">
        <v>120</v>
      </c>
      <c r="AU256" s="139" t="s">
        <v>82</v>
      </c>
      <c r="AY256" s="16" t="s">
        <v>118</v>
      </c>
      <c r="BE256" s="140">
        <f>IF(N256="základní",J256,0)</f>
        <v>0</v>
      </c>
      <c r="BF256" s="140">
        <f>IF(N256="snížená",J256,0)</f>
        <v>0</v>
      </c>
      <c r="BG256" s="140">
        <f>IF(N256="zákl. přenesená",J256,0)</f>
        <v>0</v>
      </c>
      <c r="BH256" s="140">
        <f>IF(N256="sníž. přenesená",J256,0)</f>
        <v>0</v>
      </c>
      <c r="BI256" s="140">
        <f>IF(N256="nulová",J256,0)</f>
        <v>0</v>
      </c>
      <c r="BJ256" s="16" t="s">
        <v>80</v>
      </c>
      <c r="BK256" s="140">
        <f>ROUND(I256*H256,2)</f>
        <v>0</v>
      </c>
      <c r="BL256" s="16" t="s">
        <v>124</v>
      </c>
      <c r="BM256" s="139" t="s">
        <v>410</v>
      </c>
    </row>
    <row r="257" spans="2:65" s="1" customFormat="1" ht="11.25">
      <c r="B257" s="31"/>
      <c r="D257" s="141" t="s">
        <v>125</v>
      </c>
      <c r="F257" s="142" t="s">
        <v>216</v>
      </c>
      <c r="I257" s="143"/>
      <c r="L257" s="31"/>
      <c r="M257" s="144"/>
      <c r="T257" s="52"/>
      <c r="AT257" s="16" t="s">
        <v>125</v>
      </c>
      <c r="AU257" s="16" t="s">
        <v>82</v>
      </c>
    </row>
    <row r="258" spans="2:65" s="1" customFormat="1" ht="24.2" customHeight="1">
      <c r="B258" s="31"/>
      <c r="C258" s="127" t="s">
        <v>282</v>
      </c>
      <c r="D258" s="127" t="s">
        <v>120</v>
      </c>
      <c r="E258" s="128" t="s">
        <v>411</v>
      </c>
      <c r="F258" s="129" t="s">
        <v>412</v>
      </c>
      <c r="G258" s="130" t="s">
        <v>183</v>
      </c>
      <c r="H258" s="131">
        <v>6.51</v>
      </c>
      <c r="I258" s="132"/>
      <c r="J258" s="133">
        <f>ROUND(I258*H258,2)</f>
        <v>0</v>
      </c>
      <c r="K258" s="134"/>
      <c r="L258" s="31"/>
      <c r="M258" s="135" t="s">
        <v>20</v>
      </c>
      <c r="N258" s="136" t="s">
        <v>43</v>
      </c>
      <c r="P258" s="137">
        <f>O258*H258</f>
        <v>0</v>
      </c>
      <c r="Q258" s="137">
        <v>0</v>
      </c>
      <c r="R258" s="137">
        <f>Q258*H258</f>
        <v>0</v>
      </c>
      <c r="S258" s="137">
        <v>0</v>
      </c>
      <c r="T258" s="138">
        <f>S258*H258</f>
        <v>0</v>
      </c>
      <c r="AR258" s="139" t="s">
        <v>124</v>
      </c>
      <c r="AT258" s="139" t="s">
        <v>120</v>
      </c>
      <c r="AU258" s="139" t="s">
        <v>82</v>
      </c>
      <c r="AY258" s="16" t="s">
        <v>118</v>
      </c>
      <c r="BE258" s="140">
        <f>IF(N258="základní",J258,0)</f>
        <v>0</v>
      </c>
      <c r="BF258" s="140">
        <f>IF(N258="snížená",J258,0)</f>
        <v>0</v>
      </c>
      <c r="BG258" s="140">
        <f>IF(N258="zákl. přenesená",J258,0)</f>
        <v>0</v>
      </c>
      <c r="BH258" s="140">
        <f>IF(N258="sníž. přenesená",J258,0)</f>
        <v>0</v>
      </c>
      <c r="BI258" s="140">
        <f>IF(N258="nulová",J258,0)</f>
        <v>0</v>
      </c>
      <c r="BJ258" s="16" t="s">
        <v>80</v>
      </c>
      <c r="BK258" s="140">
        <f>ROUND(I258*H258,2)</f>
        <v>0</v>
      </c>
      <c r="BL258" s="16" t="s">
        <v>124</v>
      </c>
      <c r="BM258" s="139" t="s">
        <v>413</v>
      </c>
    </row>
    <row r="259" spans="2:65" s="1" customFormat="1" ht="11.25">
      <c r="B259" s="31"/>
      <c r="D259" s="141" t="s">
        <v>125</v>
      </c>
      <c r="F259" s="142" t="s">
        <v>412</v>
      </c>
      <c r="I259" s="143"/>
      <c r="L259" s="31"/>
      <c r="M259" s="144"/>
      <c r="T259" s="52"/>
      <c r="AT259" s="16" t="s">
        <v>125</v>
      </c>
      <c r="AU259" s="16" t="s">
        <v>82</v>
      </c>
    </row>
    <row r="260" spans="2:65" s="11" customFormat="1" ht="22.9" customHeight="1">
      <c r="B260" s="115"/>
      <c r="D260" s="116" t="s">
        <v>71</v>
      </c>
      <c r="E260" s="125" t="s">
        <v>414</v>
      </c>
      <c r="F260" s="125" t="s">
        <v>415</v>
      </c>
      <c r="I260" s="118"/>
      <c r="J260" s="126">
        <f>BK260</f>
        <v>0</v>
      </c>
      <c r="L260" s="115"/>
      <c r="M260" s="120"/>
      <c r="P260" s="121">
        <f>SUM(P261:P262)</f>
        <v>0</v>
      </c>
      <c r="R260" s="121">
        <f>SUM(R261:R262)</f>
        <v>0</v>
      </c>
      <c r="T260" s="122">
        <f>SUM(T261:T262)</f>
        <v>0</v>
      </c>
      <c r="AR260" s="116" t="s">
        <v>80</v>
      </c>
      <c r="AT260" s="123" t="s">
        <v>71</v>
      </c>
      <c r="AU260" s="123" t="s">
        <v>80</v>
      </c>
      <c r="AY260" s="116" t="s">
        <v>118</v>
      </c>
      <c r="BK260" s="124">
        <f>SUM(BK261:BK262)</f>
        <v>0</v>
      </c>
    </row>
    <row r="261" spans="2:65" s="1" customFormat="1" ht="24.2" customHeight="1">
      <c r="B261" s="31"/>
      <c r="C261" s="127" t="s">
        <v>416</v>
      </c>
      <c r="D261" s="127" t="s">
        <v>120</v>
      </c>
      <c r="E261" s="128" t="s">
        <v>417</v>
      </c>
      <c r="F261" s="129" t="s">
        <v>418</v>
      </c>
      <c r="G261" s="130" t="s">
        <v>183</v>
      </c>
      <c r="H261" s="131">
        <v>20.606000000000002</v>
      </c>
      <c r="I261" s="132"/>
      <c r="J261" s="133">
        <f>ROUND(I261*H261,2)</f>
        <v>0</v>
      </c>
      <c r="K261" s="134"/>
      <c r="L261" s="31"/>
      <c r="M261" s="135" t="s">
        <v>20</v>
      </c>
      <c r="N261" s="136" t="s">
        <v>43</v>
      </c>
      <c r="P261" s="137">
        <f>O261*H261</f>
        <v>0</v>
      </c>
      <c r="Q261" s="137">
        <v>0</v>
      </c>
      <c r="R261" s="137">
        <f>Q261*H261</f>
        <v>0</v>
      </c>
      <c r="S261" s="137">
        <v>0</v>
      </c>
      <c r="T261" s="138">
        <f>S261*H261</f>
        <v>0</v>
      </c>
      <c r="AR261" s="139" t="s">
        <v>124</v>
      </c>
      <c r="AT261" s="139" t="s">
        <v>120</v>
      </c>
      <c r="AU261" s="139" t="s">
        <v>82</v>
      </c>
      <c r="AY261" s="16" t="s">
        <v>118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6" t="s">
        <v>80</v>
      </c>
      <c r="BK261" s="140">
        <f>ROUND(I261*H261,2)</f>
        <v>0</v>
      </c>
      <c r="BL261" s="16" t="s">
        <v>124</v>
      </c>
      <c r="BM261" s="139" t="s">
        <v>419</v>
      </c>
    </row>
    <row r="262" spans="2:65" s="1" customFormat="1" ht="19.5">
      <c r="B262" s="31"/>
      <c r="D262" s="141" t="s">
        <v>125</v>
      </c>
      <c r="F262" s="142" t="s">
        <v>418</v>
      </c>
      <c r="I262" s="143"/>
      <c r="L262" s="31"/>
      <c r="M262" s="144"/>
      <c r="T262" s="52"/>
      <c r="AT262" s="16" t="s">
        <v>125</v>
      </c>
      <c r="AU262" s="16" t="s">
        <v>82</v>
      </c>
    </row>
    <row r="263" spans="2:65" s="11" customFormat="1" ht="25.9" customHeight="1">
      <c r="B263" s="115"/>
      <c r="D263" s="116" t="s">
        <v>71</v>
      </c>
      <c r="E263" s="117" t="s">
        <v>420</v>
      </c>
      <c r="F263" s="117" t="s">
        <v>421</v>
      </c>
      <c r="I263" s="118"/>
      <c r="J263" s="119">
        <f>BK263</f>
        <v>0</v>
      </c>
      <c r="L263" s="115"/>
      <c r="M263" s="120"/>
      <c r="P263" s="121">
        <f>P264+SUM(P265:P280)+P283</f>
        <v>0</v>
      </c>
      <c r="R263" s="121">
        <f>R264+SUM(R265:R280)+R283</f>
        <v>1.7500000000000002E-2</v>
      </c>
      <c r="T263" s="122">
        <f>T264+SUM(T265:T280)+T283</f>
        <v>0</v>
      </c>
      <c r="AR263" s="116" t="s">
        <v>141</v>
      </c>
      <c r="AT263" s="123" t="s">
        <v>71</v>
      </c>
      <c r="AU263" s="123" t="s">
        <v>72</v>
      </c>
      <c r="AY263" s="116" t="s">
        <v>118</v>
      </c>
      <c r="BK263" s="124">
        <f>BK264+SUM(BK265:BK280)+BK283</f>
        <v>0</v>
      </c>
    </row>
    <row r="264" spans="2:65" s="1" customFormat="1" ht="16.5" customHeight="1">
      <c r="B264" s="31"/>
      <c r="C264" s="127" t="s">
        <v>286</v>
      </c>
      <c r="D264" s="127" t="s">
        <v>120</v>
      </c>
      <c r="E264" s="128" t="s">
        <v>422</v>
      </c>
      <c r="F264" s="129" t="s">
        <v>423</v>
      </c>
      <c r="G264" s="130" t="s">
        <v>424</v>
      </c>
      <c r="H264" s="131">
        <v>1</v>
      </c>
      <c r="I264" s="132"/>
      <c r="J264" s="133">
        <f>ROUND(I264*H264,2)</f>
        <v>0</v>
      </c>
      <c r="K264" s="134"/>
      <c r="L264" s="31"/>
      <c r="M264" s="135" t="s">
        <v>20</v>
      </c>
      <c r="N264" s="136" t="s">
        <v>43</v>
      </c>
      <c r="P264" s="137">
        <f>O264*H264</f>
        <v>0</v>
      </c>
      <c r="Q264" s="137">
        <v>9.9000000000000008E-3</v>
      </c>
      <c r="R264" s="137">
        <f>Q264*H264</f>
        <v>9.9000000000000008E-3</v>
      </c>
      <c r="S264" s="137">
        <v>0</v>
      </c>
      <c r="T264" s="138">
        <f>S264*H264</f>
        <v>0</v>
      </c>
      <c r="AR264" s="139" t="s">
        <v>124</v>
      </c>
      <c r="AT264" s="139" t="s">
        <v>120</v>
      </c>
      <c r="AU264" s="139" t="s">
        <v>80</v>
      </c>
      <c r="AY264" s="16" t="s">
        <v>118</v>
      </c>
      <c r="BE264" s="140">
        <f>IF(N264="základní",J264,0)</f>
        <v>0</v>
      </c>
      <c r="BF264" s="140">
        <f>IF(N264="snížená",J264,0)</f>
        <v>0</v>
      </c>
      <c r="BG264" s="140">
        <f>IF(N264="zákl. přenesená",J264,0)</f>
        <v>0</v>
      </c>
      <c r="BH264" s="140">
        <f>IF(N264="sníž. přenesená",J264,0)</f>
        <v>0</v>
      </c>
      <c r="BI264" s="140">
        <f>IF(N264="nulová",J264,0)</f>
        <v>0</v>
      </c>
      <c r="BJ264" s="16" t="s">
        <v>80</v>
      </c>
      <c r="BK264" s="140">
        <f>ROUND(I264*H264,2)</f>
        <v>0</v>
      </c>
      <c r="BL264" s="16" t="s">
        <v>124</v>
      </c>
      <c r="BM264" s="139" t="s">
        <v>425</v>
      </c>
    </row>
    <row r="265" spans="2:65" s="1" customFormat="1" ht="11.25">
      <c r="B265" s="31"/>
      <c r="D265" s="141" t="s">
        <v>125</v>
      </c>
      <c r="F265" s="142" t="s">
        <v>426</v>
      </c>
      <c r="I265" s="143"/>
      <c r="L265" s="31"/>
      <c r="M265" s="144"/>
      <c r="T265" s="52"/>
      <c r="AT265" s="16" t="s">
        <v>125</v>
      </c>
      <c r="AU265" s="16" t="s">
        <v>80</v>
      </c>
    </row>
    <row r="266" spans="2:65" s="1" customFormat="1" ht="11.25">
      <c r="B266" s="31"/>
      <c r="D266" s="145" t="s">
        <v>134</v>
      </c>
      <c r="F266" s="146" t="s">
        <v>427</v>
      </c>
      <c r="I266" s="143"/>
      <c r="L266" s="31"/>
      <c r="M266" s="144"/>
      <c r="T266" s="52"/>
      <c r="AT266" s="16" t="s">
        <v>134</v>
      </c>
      <c r="AU266" s="16" t="s">
        <v>80</v>
      </c>
    </row>
    <row r="267" spans="2:65" s="1" customFormat="1" ht="16.5" customHeight="1">
      <c r="B267" s="31"/>
      <c r="C267" s="127" t="s">
        <v>428</v>
      </c>
      <c r="D267" s="127" t="s">
        <v>120</v>
      </c>
      <c r="E267" s="128" t="s">
        <v>429</v>
      </c>
      <c r="F267" s="129" t="s">
        <v>430</v>
      </c>
      <c r="G267" s="130" t="s">
        <v>248</v>
      </c>
      <c r="H267" s="131">
        <v>1</v>
      </c>
      <c r="I267" s="132"/>
      <c r="J267" s="133">
        <f>ROUND(I267*H267,2)</f>
        <v>0</v>
      </c>
      <c r="K267" s="134"/>
      <c r="L267" s="31"/>
      <c r="M267" s="135" t="s">
        <v>20</v>
      </c>
      <c r="N267" s="136" t="s">
        <v>43</v>
      </c>
      <c r="P267" s="137">
        <f>O267*H267</f>
        <v>0</v>
      </c>
      <c r="Q267" s="137">
        <v>7.6E-3</v>
      </c>
      <c r="R267" s="137">
        <f>Q267*H267</f>
        <v>7.6E-3</v>
      </c>
      <c r="S267" s="137">
        <v>0</v>
      </c>
      <c r="T267" s="138">
        <f>S267*H267</f>
        <v>0</v>
      </c>
      <c r="AR267" s="139" t="s">
        <v>124</v>
      </c>
      <c r="AT267" s="139" t="s">
        <v>120</v>
      </c>
      <c r="AU267" s="139" t="s">
        <v>80</v>
      </c>
      <c r="AY267" s="16" t="s">
        <v>118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6" t="s">
        <v>80</v>
      </c>
      <c r="BK267" s="140">
        <f>ROUND(I267*H267,2)</f>
        <v>0</v>
      </c>
      <c r="BL267" s="16" t="s">
        <v>124</v>
      </c>
      <c r="BM267" s="139" t="s">
        <v>431</v>
      </c>
    </row>
    <row r="268" spans="2:65" s="1" customFormat="1" ht="11.25">
      <c r="B268" s="31"/>
      <c r="D268" s="141" t="s">
        <v>125</v>
      </c>
      <c r="F268" s="142" t="s">
        <v>432</v>
      </c>
      <c r="I268" s="143"/>
      <c r="L268" s="31"/>
      <c r="M268" s="144"/>
      <c r="T268" s="52"/>
      <c r="AT268" s="16" t="s">
        <v>125</v>
      </c>
      <c r="AU268" s="16" t="s">
        <v>80</v>
      </c>
    </row>
    <row r="269" spans="2:65" s="1" customFormat="1" ht="11.25">
      <c r="B269" s="31"/>
      <c r="D269" s="145" t="s">
        <v>134</v>
      </c>
      <c r="F269" s="146" t="s">
        <v>433</v>
      </c>
      <c r="I269" s="143"/>
      <c r="L269" s="31"/>
      <c r="M269" s="144"/>
      <c r="T269" s="52"/>
      <c r="AT269" s="16" t="s">
        <v>134</v>
      </c>
      <c r="AU269" s="16" t="s">
        <v>80</v>
      </c>
    </row>
    <row r="270" spans="2:65" s="1" customFormat="1" ht="16.5" customHeight="1">
      <c r="B270" s="31"/>
      <c r="C270" s="127" t="s">
        <v>290</v>
      </c>
      <c r="D270" s="127" t="s">
        <v>120</v>
      </c>
      <c r="E270" s="128" t="s">
        <v>434</v>
      </c>
      <c r="F270" s="129" t="s">
        <v>435</v>
      </c>
      <c r="G270" s="130" t="s">
        <v>436</v>
      </c>
      <c r="H270" s="131">
        <v>1</v>
      </c>
      <c r="I270" s="132"/>
      <c r="J270" s="133">
        <f>ROUND(I270*H270,2)</f>
        <v>0</v>
      </c>
      <c r="K270" s="134"/>
      <c r="L270" s="31"/>
      <c r="M270" s="135" t="s">
        <v>20</v>
      </c>
      <c r="N270" s="136" t="s">
        <v>43</v>
      </c>
      <c r="P270" s="137">
        <f>O270*H270</f>
        <v>0</v>
      </c>
      <c r="Q270" s="137">
        <v>0</v>
      </c>
      <c r="R270" s="137">
        <f>Q270*H270</f>
        <v>0</v>
      </c>
      <c r="S270" s="137">
        <v>0</v>
      </c>
      <c r="T270" s="138">
        <f>S270*H270</f>
        <v>0</v>
      </c>
      <c r="AR270" s="139" t="s">
        <v>124</v>
      </c>
      <c r="AT270" s="139" t="s">
        <v>120</v>
      </c>
      <c r="AU270" s="139" t="s">
        <v>80</v>
      </c>
      <c r="AY270" s="16" t="s">
        <v>118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6" t="s">
        <v>80</v>
      </c>
      <c r="BK270" s="140">
        <f>ROUND(I270*H270,2)</f>
        <v>0</v>
      </c>
      <c r="BL270" s="16" t="s">
        <v>124</v>
      </c>
      <c r="BM270" s="139" t="s">
        <v>437</v>
      </c>
    </row>
    <row r="271" spans="2:65" s="1" customFormat="1" ht="11.25">
      <c r="B271" s="31"/>
      <c r="D271" s="141" t="s">
        <v>125</v>
      </c>
      <c r="F271" s="142" t="s">
        <v>438</v>
      </c>
      <c r="I271" s="143"/>
      <c r="L271" s="31"/>
      <c r="M271" s="144"/>
      <c r="T271" s="52"/>
      <c r="AT271" s="16" t="s">
        <v>125</v>
      </c>
      <c r="AU271" s="16" t="s">
        <v>80</v>
      </c>
    </row>
    <row r="272" spans="2:65" s="1" customFormat="1" ht="16.5" customHeight="1">
      <c r="B272" s="31"/>
      <c r="C272" s="127" t="s">
        <v>439</v>
      </c>
      <c r="D272" s="127" t="s">
        <v>120</v>
      </c>
      <c r="E272" s="128" t="s">
        <v>440</v>
      </c>
      <c r="F272" s="129" t="s">
        <v>441</v>
      </c>
      <c r="G272" s="130" t="s">
        <v>436</v>
      </c>
      <c r="H272" s="131">
        <v>1</v>
      </c>
      <c r="I272" s="132"/>
      <c r="J272" s="133">
        <f>ROUND(I272*H272,2)</f>
        <v>0</v>
      </c>
      <c r="K272" s="134"/>
      <c r="L272" s="31"/>
      <c r="M272" s="135" t="s">
        <v>20</v>
      </c>
      <c r="N272" s="136" t="s">
        <v>43</v>
      </c>
      <c r="P272" s="137">
        <f>O272*H272</f>
        <v>0</v>
      </c>
      <c r="Q272" s="137">
        <v>0</v>
      </c>
      <c r="R272" s="137">
        <f>Q272*H272</f>
        <v>0</v>
      </c>
      <c r="S272" s="137">
        <v>0</v>
      </c>
      <c r="T272" s="138">
        <f>S272*H272</f>
        <v>0</v>
      </c>
      <c r="AR272" s="139" t="s">
        <v>124</v>
      </c>
      <c r="AT272" s="139" t="s">
        <v>120</v>
      </c>
      <c r="AU272" s="139" t="s">
        <v>80</v>
      </c>
      <c r="AY272" s="16" t="s">
        <v>118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6" t="s">
        <v>80</v>
      </c>
      <c r="BK272" s="140">
        <f>ROUND(I272*H272,2)</f>
        <v>0</v>
      </c>
      <c r="BL272" s="16" t="s">
        <v>124</v>
      </c>
      <c r="BM272" s="139" t="s">
        <v>442</v>
      </c>
    </row>
    <row r="273" spans="2:65" s="1" customFormat="1" ht="11.25">
      <c r="B273" s="31"/>
      <c r="D273" s="141" t="s">
        <v>125</v>
      </c>
      <c r="F273" s="142" t="s">
        <v>438</v>
      </c>
      <c r="I273" s="143"/>
      <c r="L273" s="31"/>
      <c r="M273" s="144"/>
      <c r="T273" s="52"/>
      <c r="AT273" s="16" t="s">
        <v>125</v>
      </c>
      <c r="AU273" s="16" t="s">
        <v>80</v>
      </c>
    </row>
    <row r="274" spans="2:65" s="1" customFormat="1" ht="16.5" customHeight="1">
      <c r="B274" s="31"/>
      <c r="C274" s="127" t="s">
        <v>294</v>
      </c>
      <c r="D274" s="127" t="s">
        <v>120</v>
      </c>
      <c r="E274" s="128" t="s">
        <v>443</v>
      </c>
      <c r="F274" s="129" t="s">
        <v>444</v>
      </c>
      <c r="G274" s="130" t="s">
        <v>436</v>
      </c>
      <c r="H274" s="131">
        <v>1</v>
      </c>
      <c r="I274" s="132"/>
      <c r="J274" s="133">
        <f>ROUND(I274*H274,2)</f>
        <v>0</v>
      </c>
      <c r="K274" s="134"/>
      <c r="L274" s="31"/>
      <c r="M274" s="135" t="s">
        <v>20</v>
      </c>
      <c r="N274" s="136" t="s">
        <v>43</v>
      </c>
      <c r="P274" s="137">
        <f>O274*H274</f>
        <v>0</v>
      </c>
      <c r="Q274" s="137">
        <v>0</v>
      </c>
      <c r="R274" s="137">
        <f>Q274*H274</f>
        <v>0</v>
      </c>
      <c r="S274" s="137">
        <v>0</v>
      </c>
      <c r="T274" s="138">
        <f>S274*H274</f>
        <v>0</v>
      </c>
      <c r="AR274" s="139" t="s">
        <v>124</v>
      </c>
      <c r="AT274" s="139" t="s">
        <v>120</v>
      </c>
      <c r="AU274" s="139" t="s">
        <v>80</v>
      </c>
      <c r="AY274" s="16" t="s">
        <v>118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6" t="s">
        <v>80</v>
      </c>
      <c r="BK274" s="140">
        <f>ROUND(I274*H274,2)</f>
        <v>0</v>
      </c>
      <c r="BL274" s="16" t="s">
        <v>124</v>
      </c>
      <c r="BM274" s="139" t="s">
        <v>445</v>
      </c>
    </row>
    <row r="275" spans="2:65" s="1" customFormat="1" ht="11.25">
      <c r="B275" s="31"/>
      <c r="D275" s="141" t="s">
        <v>125</v>
      </c>
      <c r="F275" s="142" t="s">
        <v>444</v>
      </c>
      <c r="I275" s="143"/>
      <c r="L275" s="31"/>
      <c r="M275" s="144"/>
      <c r="T275" s="52"/>
      <c r="AT275" s="16" t="s">
        <v>125</v>
      </c>
      <c r="AU275" s="16" t="s">
        <v>80</v>
      </c>
    </row>
    <row r="276" spans="2:65" s="1" customFormat="1" ht="16.5" customHeight="1">
      <c r="B276" s="31"/>
      <c r="C276" s="127" t="s">
        <v>446</v>
      </c>
      <c r="D276" s="127" t="s">
        <v>120</v>
      </c>
      <c r="E276" s="128" t="s">
        <v>447</v>
      </c>
      <c r="F276" s="129" t="s">
        <v>448</v>
      </c>
      <c r="G276" s="130" t="s">
        <v>436</v>
      </c>
      <c r="H276" s="131">
        <v>1</v>
      </c>
      <c r="I276" s="132"/>
      <c r="J276" s="133">
        <f>ROUND(I276*H276,2)</f>
        <v>0</v>
      </c>
      <c r="K276" s="134"/>
      <c r="L276" s="31"/>
      <c r="M276" s="135" t="s">
        <v>20</v>
      </c>
      <c r="N276" s="136" t="s">
        <v>43</v>
      </c>
      <c r="P276" s="137">
        <f>O276*H276</f>
        <v>0</v>
      </c>
      <c r="Q276" s="137">
        <v>0</v>
      </c>
      <c r="R276" s="137">
        <f>Q276*H276</f>
        <v>0</v>
      </c>
      <c r="S276" s="137">
        <v>0</v>
      </c>
      <c r="T276" s="138">
        <f>S276*H276</f>
        <v>0</v>
      </c>
      <c r="AR276" s="139" t="s">
        <v>124</v>
      </c>
      <c r="AT276" s="139" t="s">
        <v>120</v>
      </c>
      <c r="AU276" s="139" t="s">
        <v>80</v>
      </c>
      <c r="AY276" s="16" t="s">
        <v>118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6" t="s">
        <v>80</v>
      </c>
      <c r="BK276" s="140">
        <f>ROUND(I276*H276,2)</f>
        <v>0</v>
      </c>
      <c r="BL276" s="16" t="s">
        <v>124</v>
      </c>
      <c r="BM276" s="139" t="s">
        <v>449</v>
      </c>
    </row>
    <row r="277" spans="2:65" s="1" customFormat="1" ht="11.25">
      <c r="B277" s="31"/>
      <c r="D277" s="141" t="s">
        <v>125</v>
      </c>
      <c r="F277" s="142" t="s">
        <v>448</v>
      </c>
      <c r="I277" s="143"/>
      <c r="L277" s="31"/>
      <c r="M277" s="144"/>
      <c r="T277" s="52"/>
      <c r="AT277" s="16" t="s">
        <v>125</v>
      </c>
      <c r="AU277" s="16" t="s">
        <v>80</v>
      </c>
    </row>
    <row r="278" spans="2:65" s="1" customFormat="1" ht="16.5" customHeight="1">
      <c r="B278" s="31"/>
      <c r="C278" s="127" t="s">
        <v>298</v>
      </c>
      <c r="D278" s="127" t="s">
        <v>120</v>
      </c>
      <c r="E278" s="128" t="s">
        <v>450</v>
      </c>
      <c r="F278" s="129" t="s">
        <v>451</v>
      </c>
      <c r="G278" s="130" t="s">
        <v>436</v>
      </c>
      <c r="H278" s="131">
        <v>1</v>
      </c>
      <c r="I278" s="132"/>
      <c r="J278" s="133">
        <f>ROUND(I278*H278,2)</f>
        <v>0</v>
      </c>
      <c r="K278" s="134"/>
      <c r="L278" s="31"/>
      <c r="M278" s="135" t="s">
        <v>20</v>
      </c>
      <c r="N278" s="136" t="s">
        <v>43</v>
      </c>
      <c r="P278" s="137">
        <f>O278*H278</f>
        <v>0</v>
      </c>
      <c r="Q278" s="137">
        <v>0</v>
      </c>
      <c r="R278" s="137">
        <f>Q278*H278</f>
        <v>0</v>
      </c>
      <c r="S278" s="137">
        <v>0</v>
      </c>
      <c r="T278" s="138">
        <f>S278*H278</f>
        <v>0</v>
      </c>
      <c r="AR278" s="139" t="s">
        <v>124</v>
      </c>
      <c r="AT278" s="139" t="s">
        <v>120</v>
      </c>
      <c r="AU278" s="139" t="s">
        <v>80</v>
      </c>
      <c r="AY278" s="16" t="s">
        <v>118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6" t="s">
        <v>80</v>
      </c>
      <c r="BK278" s="140">
        <f>ROUND(I278*H278,2)</f>
        <v>0</v>
      </c>
      <c r="BL278" s="16" t="s">
        <v>124</v>
      </c>
      <c r="BM278" s="139" t="s">
        <v>452</v>
      </c>
    </row>
    <row r="279" spans="2:65" s="1" customFormat="1" ht="11.25">
      <c r="B279" s="31"/>
      <c r="D279" s="141" t="s">
        <v>125</v>
      </c>
      <c r="F279" s="142" t="s">
        <v>451</v>
      </c>
      <c r="I279" s="143"/>
      <c r="L279" s="31"/>
      <c r="M279" s="144"/>
      <c r="T279" s="52"/>
      <c r="AT279" s="16" t="s">
        <v>125</v>
      </c>
      <c r="AU279" s="16" t="s">
        <v>80</v>
      </c>
    </row>
    <row r="280" spans="2:65" s="11" customFormat="1" ht="22.9" customHeight="1">
      <c r="B280" s="115"/>
      <c r="D280" s="116" t="s">
        <v>71</v>
      </c>
      <c r="E280" s="125" t="s">
        <v>453</v>
      </c>
      <c r="F280" s="125" t="s">
        <v>438</v>
      </c>
      <c r="I280" s="118"/>
      <c r="J280" s="126">
        <f>BK280</f>
        <v>0</v>
      </c>
      <c r="L280" s="115"/>
      <c r="M280" s="120"/>
      <c r="P280" s="121">
        <f>SUM(P281:P282)</f>
        <v>0</v>
      </c>
      <c r="R280" s="121">
        <f>SUM(R281:R282)</f>
        <v>0</v>
      </c>
      <c r="T280" s="122">
        <f>SUM(T281:T282)</f>
        <v>0</v>
      </c>
      <c r="AR280" s="116" t="s">
        <v>141</v>
      </c>
      <c r="AT280" s="123" t="s">
        <v>71</v>
      </c>
      <c r="AU280" s="123" t="s">
        <v>80</v>
      </c>
      <c r="AY280" s="116" t="s">
        <v>118</v>
      </c>
      <c r="BK280" s="124">
        <f>SUM(BK281:BK282)</f>
        <v>0</v>
      </c>
    </row>
    <row r="281" spans="2:65" s="1" customFormat="1" ht="16.5" customHeight="1">
      <c r="B281" s="31"/>
      <c r="C281" s="127" t="s">
        <v>454</v>
      </c>
      <c r="D281" s="127" t="s">
        <v>120</v>
      </c>
      <c r="E281" s="128" t="s">
        <v>455</v>
      </c>
      <c r="F281" s="129" t="s">
        <v>438</v>
      </c>
      <c r="G281" s="130" t="s">
        <v>391</v>
      </c>
      <c r="H281" s="131">
        <v>1</v>
      </c>
      <c r="I281" s="132"/>
      <c r="J281" s="133">
        <f>ROUND(I281*H281,2)</f>
        <v>0</v>
      </c>
      <c r="K281" s="134"/>
      <c r="L281" s="31"/>
      <c r="M281" s="135" t="s">
        <v>20</v>
      </c>
      <c r="N281" s="136" t="s">
        <v>43</v>
      </c>
      <c r="P281" s="137">
        <f>O281*H281</f>
        <v>0</v>
      </c>
      <c r="Q281" s="137">
        <v>0</v>
      </c>
      <c r="R281" s="137">
        <f>Q281*H281</f>
        <v>0</v>
      </c>
      <c r="S281" s="137">
        <v>0</v>
      </c>
      <c r="T281" s="138">
        <f>S281*H281</f>
        <v>0</v>
      </c>
      <c r="AR281" s="139" t="s">
        <v>124</v>
      </c>
      <c r="AT281" s="139" t="s">
        <v>120</v>
      </c>
      <c r="AU281" s="139" t="s">
        <v>82</v>
      </c>
      <c r="AY281" s="16" t="s">
        <v>118</v>
      </c>
      <c r="BE281" s="140">
        <f>IF(N281="základní",J281,0)</f>
        <v>0</v>
      </c>
      <c r="BF281" s="140">
        <f>IF(N281="snížená",J281,0)</f>
        <v>0</v>
      </c>
      <c r="BG281" s="140">
        <f>IF(N281="zákl. přenesená",J281,0)</f>
        <v>0</v>
      </c>
      <c r="BH281" s="140">
        <f>IF(N281="sníž. přenesená",J281,0)</f>
        <v>0</v>
      </c>
      <c r="BI281" s="140">
        <f>IF(N281="nulová",J281,0)</f>
        <v>0</v>
      </c>
      <c r="BJ281" s="16" t="s">
        <v>80</v>
      </c>
      <c r="BK281" s="140">
        <f>ROUND(I281*H281,2)</f>
        <v>0</v>
      </c>
      <c r="BL281" s="16" t="s">
        <v>124</v>
      </c>
      <c r="BM281" s="139" t="s">
        <v>456</v>
      </c>
    </row>
    <row r="282" spans="2:65" s="1" customFormat="1" ht="11.25">
      <c r="B282" s="31"/>
      <c r="D282" s="141" t="s">
        <v>125</v>
      </c>
      <c r="F282" s="142" t="s">
        <v>438</v>
      </c>
      <c r="I282" s="143"/>
      <c r="L282" s="31"/>
      <c r="M282" s="144"/>
      <c r="T282" s="52"/>
      <c r="AT282" s="16" t="s">
        <v>125</v>
      </c>
      <c r="AU282" s="16" t="s">
        <v>82</v>
      </c>
    </row>
    <row r="283" spans="2:65" s="11" customFormat="1" ht="22.9" customHeight="1">
      <c r="B283" s="115"/>
      <c r="D283" s="116" t="s">
        <v>71</v>
      </c>
      <c r="E283" s="125" t="s">
        <v>457</v>
      </c>
      <c r="F283" s="125" t="s">
        <v>458</v>
      </c>
      <c r="I283" s="118"/>
      <c r="J283" s="126">
        <f>BK283</f>
        <v>0</v>
      </c>
      <c r="L283" s="115"/>
      <c r="M283" s="120"/>
      <c r="P283" s="121">
        <f>SUM(P284:P285)</f>
        <v>0</v>
      </c>
      <c r="R283" s="121">
        <f>SUM(R284:R285)</f>
        <v>0</v>
      </c>
      <c r="T283" s="122">
        <f>SUM(T284:T285)</f>
        <v>0</v>
      </c>
      <c r="AR283" s="116" t="s">
        <v>141</v>
      </c>
      <c r="AT283" s="123" t="s">
        <v>71</v>
      </c>
      <c r="AU283" s="123" t="s">
        <v>80</v>
      </c>
      <c r="AY283" s="116" t="s">
        <v>118</v>
      </c>
      <c r="BK283" s="124">
        <f>SUM(BK284:BK285)</f>
        <v>0</v>
      </c>
    </row>
    <row r="284" spans="2:65" s="1" customFormat="1" ht="16.5" customHeight="1">
      <c r="B284" s="31"/>
      <c r="C284" s="127" t="s">
        <v>302</v>
      </c>
      <c r="D284" s="127" t="s">
        <v>120</v>
      </c>
      <c r="E284" s="128" t="s">
        <v>459</v>
      </c>
      <c r="F284" s="129" t="s">
        <v>460</v>
      </c>
      <c r="G284" s="130" t="s">
        <v>391</v>
      </c>
      <c r="H284" s="131">
        <v>1</v>
      </c>
      <c r="I284" s="132"/>
      <c r="J284" s="133">
        <f>ROUND(I284*H284,2)</f>
        <v>0</v>
      </c>
      <c r="K284" s="134"/>
      <c r="L284" s="31"/>
      <c r="M284" s="135" t="s">
        <v>20</v>
      </c>
      <c r="N284" s="136" t="s">
        <v>43</v>
      </c>
      <c r="P284" s="137">
        <f>O284*H284</f>
        <v>0</v>
      </c>
      <c r="Q284" s="137">
        <v>0</v>
      </c>
      <c r="R284" s="137">
        <f>Q284*H284</f>
        <v>0</v>
      </c>
      <c r="S284" s="137">
        <v>0</v>
      </c>
      <c r="T284" s="138">
        <f>S284*H284</f>
        <v>0</v>
      </c>
      <c r="AR284" s="139" t="s">
        <v>124</v>
      </c>
      <c r="AT284" s="139" t="s">
        <v>120</v>
      </c>
      <c r="AU284" s="139" t="s">
        <v>82</v>
      </c>
      <c r="AY284" s="16" t="s">
        <v>118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6" t="s">
        <v>80</v>
      </c>
      <c r="BK284" s="140">
        <f>ROUND(I284*H284,2)</f>
        <v>0</v>
      </c>
      <c r="BL284" s="16" t="s">
        <v>124</v>
      </c>
      <c r="BM284" s="139" t="s">
        <v>461</v>
      </c>
    </row>
    <row r="285" spans="2:65" s="1" customFormat="1" ht="11.25">
      <c r="B285" s="31"/>
      <c r="D285" s="141" t="s">
        <v>125</v>
      </c>
      <c r="F285" s="142" t="s">
        <v>460</v>
      </c>
      <c r="I285" s="143"/>
      <c r="L285" s="31"/>
      <c r="M285" s="172"/>
      <c r="N285" s="173"/>
      <c r="O285" s="173"/>
      <c r="P285" s="173"/>
      <c r="Q285" s="173"/>
      <c r="R285" s="173"/>
      <c r="S285" s="173"/>
      <c r="T285" s="174"/>
      <c r="AT285" s="16" t="s">
        <v>125</v>
      </c>
      <c r="AU285" s="16" t="s">
        <v>82</v>
      </c>
    </row>
    <row r="286" spans="2:65" s="1" customFormat="1" ht="6.95" customHeight="1">
      <c r="B286" s="40"/>
      <c r="C286" s="41"/>
      <c r="D286" s="41"/>
      <c r="E286" s="41"/>
      <c r="F286" s="41"/>
      <c r="G286" s="41"/>
      <c r="H286" s="41"/>
      <c r="I286" s="41"/>
      <c r="J286" s="41"/>
      <c r="K286" s="41"/>
      <c r="L286" s="31"/>
    </row>
  </sheetData>
  <sheetProtection algorithmName="SHA-512" hashValue="2BwFjvh2PgutxRAhnh3m22nM0spDoY63pT3yU8oVdMKjbBgRVT0WLNqtOl0vluwY8qHiowYaHRqZ7Ru5ggoLUA==" saltValue="eVXqhFgYVww8R8uw7bLDFeF01Zm6VWQSd22sj5BwE+1dUG16GlD0g4nQ2F+jN5ZoKvewQLN6sQUJK+HMUp124A==" spinCount="100000" sheet="1" objects="1" scenarios="1" formatColumns="0" formatRows="0" autoFilter="0"/>
  <autoFilter ref="C88:K285" xr:uid="{00000000-0009-0000-0000-000001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hyperlinks>
    <hyperlink ref="F98" r:id="rId1" xr:uid="{00000000-0004-0000-0100-000000000000}"/>
    <hyperlink ref="F101" r:id="rId2" xr:uid="{00000000-0004-0000-0100-000001000000}"/>
    <hyperlink ref="F133" r:id="rId3" xr:uid="{00000000-0004-0000-0100-000002000000}"/>
    <hyperlink ref="F136" r:id="rId4" xr:uid="{00000000-0004-0000-0100-000003000000}"/>
    <hyperlink ref="F139" r:id="rId5" xr:uid="{00000000-0004-0000-0100-000004000000}"/>
    <hyperlink ref="F142" r:id="rId6" xr:uid="{00000000-0004-0000-0100-000005000000}"/>
    <hyperlink ref="F145" r:id="rId7" xr:uid="{00000000-0004-0000-0100-000006000000}"/>
    <hyperlink ref="F150" r:id="rId8" xr:uid="{00000000-0004-0000-0100-000007000000}"/>
    <hyperlink ref="F154" r:id="rId9" xr:uid="{00000000-0004-0000-0100-000008000000}"/>
    <hyperlink ref="F232" r:id="rId10" xr:uid="{00000000-0004-0000-0100-000009000000}"/>
    <hyperlink ref="F244" r:id="rId11" xr:uid="{00000000-0004-0000-0100-00000A000000}"/>
    <hyperlink ref="F266" r:id="rId12" xr:uid="{00000000-0004-0000-0100-00000B000000}"/>
    <hyperlink ref="F269" r:id="rId13" xr:uid="{00000000-0004-0000-0100-00000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82</v>
      </c>
    </row>
    <row r="4" spans="2:46" ht="24.95" customHeight="1">
      <c r="B4" s="19"/>
      <c r="D4" s="20" t="s">
        <v>86</v>
      </c>
      <c r="L4" s="19"/>
      <c r="M4" s="84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97" t="str">
        <f>'Rekapitulace stavby'!K6</f>
        <v>Obnova areálové kanalizace VV 2025_zámková dlažba</v>
      </c>
      <c r="F7" s="298"/>
      <c r="G7" s="298"/>
      <c r="H7" s="298"/>
      <c r="L7" s="19"/>
    </row>
    <row r="8" spans="2:46" s="1" customFormat="1" ht="12" customHeight="1">
      <c r="B8" s="31"/>
      <c r="D8" s="26" t="s">
        <v>87</v>
      </c>
      <c r="L8" s="31"/>
    </row>
    <row r="9" spans="2:46" s="1" customFormat="1" ht="16.5" customHeight="1">
      <c r="B9" s="31"/>
      <c r="E9" s="279" t="s">
        <v>462</v>
      </c>
      <c r="F9" s="299"/>
      <c r="G9" s="299"/>
      <c r="H9" s="299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19</v>
      </c>
      <c r="F11" s="24" t="s">
        <v>20</v>
      </c>
      <c r="I11" s="26" t="s">
        <v>21</v>
      </c>
      <c r="J11" s="24" t="s">
        <v>20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48" t="str">
        <f>'Rekapitulace stavby'!AN8</f>
        <v>30. 6. 2025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26</v>
      </c>
      <c r="I14" s="26" t="s">
        <v>27</v>
      </c>
      <c r="J14" s="24" t="s">
        <v>20</v>
      </c>
      <c r="L14" s="31"/>
    </row>
    <row r="15" spans="2:46" s="1" customFormat="1" ht="18" customHeight="1">
      <c r="B15" s="31"/>
      <c r="E15" s="24" t="s">
        <v>28</v>
      </c>
      <c r="I15" s="26" t="s">
        <v>29</v>
      </c>
      <c r="J15" s="24" t="s">
        <v>20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30</v>
      </c>
      <c r="I17" s="26" t="s">
        <v>27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300" t="str">
        <f>'Rekapitulace stavby'!E14</f>
        <v>Vyplň údaj</v>
      </c>
      <c r="F18" s="263"/>
      <c r="G18" s="263"/>
      <c r="H18" s="263"/>
      <c r="I18" s="26" t="s">
        <v>29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33</v>
      </c>
      <c r="I20" s="26" t="s">
        <v>27</v>
      </c>
      <c r="J20" s="24" t="s">
        <v>20</v>
      </c>
      <c r="L20" s="31"/>
    </row>
    <row r="21" spans="2:12" s="1" customFormat="1" ht="18" customHeight="1">
      <c r="B21" s="31"/>
      <c r="E21" s="24" t="s">
        <v>34</v>
      </c>
      <c r="I21" s="26" t="s">
        <v>29</v>
      </c>
      <c r="J21" s="24" t="s">
        <v>20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35</v>
      </c>
      <c r="I23" s="26" t="s">
        <v>27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29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47.25" customHeight="1">
      <c r="B27" s="85"/>
      <c r="E27" s="268" t="s">
        <v>37</v>
      </c>
      <c r="F27" s="268"/>
      <c r="G27" s="268"/>
      <c r="H27" s="268"/>
      <c r="L27" s="85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25.35" customHeight="1">
      <c r="B30" s="31"/>
      <c r="D30" s="86" t="s">
        <v>38</v>
      </c>
      <c r="J30" s="62">
        <f>ROUND(J87, 2)</f>
        <v>0</v>
      </c>
      <c r="L30" s="31"/>
    </row>
    <row r="31" spans="2:12" s="1" customFormat="1" ht="6.95" customHeight="1">
      <c r="B31" s="31"/>
      <c r="D31" s="49"/>
      <c r="E31" s="49"/>
      <c r="F31" s="49"/>
      <c r="G31" s="49"/>
      <c r="H31" s="49"/>
      <c r="I31" s="49"/>
      <c r="J31" s="49"/>
      <c r="K31" s="49"/>
      <c r="L31" s="31"/>
    </row>
    <row r="32" spans="2:12" s="1" customFormat="1" ht="14.45" customHeight="1">
      <c r="B32" s="31"/>
      <c r="F32" s="34" t="s">
        <v>40</v>
      </c>
      <c r="I32" s="34" t="s">
        <v>39</v>
      </c>
      <c r="J32" s="34" t="s">
        <v>41</v>
      </c>
      <c r="L32" s="31"/>
    </row>
    <row r="33" spans="2:12" s="1" customFormat="1" ht="14.45" customHeight="1">
      <c r="B33" s="31"/>
      <c r="D33" s="51" t="s">
        <v>42</v>
      </c>
      <c r="E33" s="26" t="s">
        <v>43</v>
      </c>
      <c r="F33" s="87">
        <f>ROUND((SUM(BE87:BE202)),  2)</f>
        <v>0</v>
      </c>
      <c r="I33" s="88">
        <v>0.21</v>
      </c>
      <c r="J33" s="87">
        <f>ROUND(((SUM(BE87:BE202))*I33),  2)</f>
        <v>0</v>
      </c>
      <c r="L33" s="31"/>
    </row>
    <row r="34" spans="2:12" s="1" customFormat="1" ht="14.45" customHeight="1">
      <c r="B34" s="31"/>
      <c r="E34" s="26" t="s">
        <v>44</v>
      </c>
      <c r="F34" s="87">
        <f>ROUND((SUM(BF87:BF202)),  2)</f>
        <v>0</v>
      </c>
      <c r="I34" s="88">
        <v>0.12</v>
      </c>
      <c r="J34" s="87">
        <f>ROUND(((SUM(BF87:BF202))*I34),  2)</f>
        <v>0</v>
      </c>
      <c r="L34" s="31"/>
    </row>
    <row r="35" spans="2:12" s="1" customFormat="1" ht="14.45" hidden="1" customHeight="1">
      <c r="B35" s="31"/>
      <c r="E35" s="26" t="s">
        <v>45</v>
      </c>
      <c r="F35" s="87">
        <f>ROUND((SUM(BG87:BG202)),  2)</f>
        <v>0</v>
      </c>
      <c r="I35" s="88">
        <v>0.21</v>
      </c>
      <c r="J35" s="87">
        <f>0</f>
        <v>0</v>
      </c>
      <c r="L35" s="31"/>
    </row>
    <row r="36" spans="2:12" s="1" customFormat="1" ht="14.45" hidden="1" customHeight="1">
      <c r="B36" s="31"/>
      <c r="E36" s="26" t="s">
        <v>46</v>
      </c>
      <c r="F36" s="87">
        <f>ROUND((SUM(BH87:BH202)),  2)</f>
        <v>0</v>
      </c>
      <c r="I36" s="88">
        <v>0.12</v>
      </c>
      <c r="J36" s="87">
        <f>0</f>
        <v>0</v>
      </c>
      <c r="L36" s="31"/>
    </row>
    <row r="37" spans="2:12" s="1" customFormat="1" ht="14.45" hidden="1" customHeight="1">
      <c r="B37" s="31"/>
      <c r="E37" s="26" t="s">
        <v>47</v>
      </c>
      <c r="F37" s="87">
        <f>ROUND((SUM(BI87:BI202)),  2)</f>
        <v>0</v>
      </c>
      <c r="I37" s="88">
        <v>0</v>
      </c>
      <c r="J37" s="87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9"/>
      <c r="D39" s="90" t="s">
        <v>48</v>
      </c>
      <c r="E39" s="53"/>
      <c r="F39" s="53"/>
      <c r="G39" s="91" t="s">
        <v>49</v>
      </c>
      <c r="H39" s="92" t="s">
        <v>50</v>
      </c>
      <c r="I39" s="53"/>
      <c r="J39" s="93">
        <f>SUM(J30:J37)</f>
        <v>0</v>
      </c>
      <c r="K39" s="94"/>
      <c r="L39" s="31"/>
    </row>
    <row r="40" spans="2:12" s="1" customFormat="1" ht="14.45" customHeight="1">
      <c r="B40" s="40"/>
      <c r="C40" s="41"/>
      <c r="D40" s="41"/>
      <c r="E40" s="41"/>
      <c r="F40" s="41"/>
      <c r="G40" s="41"/>
      <c r="H40" s="41"/>
      <c r="I40" s="41"/>
      <c r="J40" s="41"/>
      <c r="K40" s="41"/>
      <c r="L40" s="31"/>
    </row>
    <row r="44" spans="2:12" s="1" customFormat="1" ht="6.95" customHeight="1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31"/>
    </row>
    <row r="45" spans="2:12" s="1" customFormat="1" ht="24.95" customHeight="1">
      <c r="B45" s="31"/>
      <c r="C45" s="20" t="s">
        <v>89</v>
      </c>
      <c r="L45" s="31"/>
    </row>
    <row r="46" spans="2:12" s="1" customFormat="1" ht="6.95" customHeight="1">
      <c r="B46" s="31"/>
      <c r="L46" s="31"/>
    </row>
    <row r="47" spans="2:12" s="1" customFormat="1" ht="12" customHeight="1">
      <c r="B47" s="31"/>
      <c r="C47" s="26" t="s">
        <v>16</v>
      </c>
      <c r="L47" s="31"/>
    </row>
    <row r="48" spans="2:12" s="1" customFormat="1" ht="16.5" customHeight="1">
      <c r="B48" s="31"/>
      <c r="E48" s="297" t="str">
        <f>E7</f>
        <v>Obnova areálové kanalizace VV 2025_zámková dlažba</v>
      </c>
      <c r="F48" s="298"/>
      <c r="G48" s="298"/>
      <c r="H48" s="298"/>
      <c r="L48" s="31"/>
    </row>
    <row r="49" spans="2:47" s="1" customFormat="1" ht="12" customHeight="1">
      <c r="B49" s="31"/>
      <c r="C49" s="26" t="s">
        <v>87</v>
      </c>
      <c r="L49" s="31"/>
    </row>
    <row r="50" spans="2:47" s="1" customFormat="1" ht="16.5" customHeight="1">
      <c r="B50" s="31"/>
      <c r="E50" s="279" t="str">
        <f>E9</f>
        <v>GFP_KOM - Obnova komunikace_zámková dlažba</v>
      </c>
      <c r="F50" s="299"/>
      <c r="G50" s="299"/>
      <c r="H50" s="299"/>
      <c r="L50" s="31"/>
    </row>
    <row r="51" spans="2:47" s="1" customFormat="1" ht="6.95" customHeight="1">
      <c r="B51" s="31"/>
      <c r="L51" s="31"/>
    </row>
    <row r="52" spans="2:47" s="1" customFormat="1" ht="12" customHeight="1">
      <c r="B52" s="31"/>
      <c r="C52" s="26" t="s">
        <v>22</v>
      </c>
      <c r="F52" s="24" t="str">
        <f>F12</f>
        <v xml:space="preserve"> </v>
      </c>
      <c r="I52" s="26" t="s">
        <v>24</v>
      </c>
      <c r="J52" s="48" t="str">
        <f>IF(J12="","",J12)</f>
        <v>30. 6. 2025</v>
      </c>
      <c r="L52" s="31"/>
    </row>
    <row r="53" spans="2:47" s="1" customFormat="1" ht="6.95" customHeight="1">
      <c r="B53" s="31"/>
      <c r="L53" s="31"/>
    </row>
    <row r="54" spans="2:47" s="1" customFormat="1" ht="25.7" customHeight="1">
      <c r="B54" s="31"/>
      <c r="C54" s="26" t="s">
        <v>26</v>
      </c>
      <c r="F54" s="24" t="str">
        <f>E15</f>
        <v>GFP Neratovice, Masarykova 450, 277 11 Neratovice</v>
      </c>
      <c r="I54" s="26" t="s">
        <v>33</v>
      </c>
      <c r="J54" s="29" t="str">
        <f>E21</f>
        <v>Arkáda + Jan Červenka</v>
      </c>
      <c r="L54" s="31"/>
    </row>
    <row r="55" spans="2:47" s="1" customFormat="1" ht="15.2" customHeight="1">
      <c r="B55" s="31"/>
      <c r="C55" s="26" t="s">
        <v>30</v>
      </c>
      <c r="F55" s="24" t="str">
        <f>IF(E18="","",E18)</f>
        <v>Vyplň údaj</v>
      </c>
      <c r="I55" s="26" t="s">
        <v>35</v>
      </c>
      <c r="J55" s="29" t="str">
        <f>E24</f>
        <v xml:space="preserve"> </v>
      </c>
      <c r="L55" s="31"/>
    </row>
    <row r="56" spans="2:47" s="1" customFormat="1" ht="10.35" customHeight="1">
      <c r="B56" s="31"/>
      <c r="L56" s="31"/>
    </row>
    <row r="57" spans="2:47" s="1" customFormat="1" ht="29.25" customHeight="1">
      <c r="B57" s="31"/>
      <c r="C57" s="95" t="s">
        <v>90</v>
      </c>
      <c r="D57" s="89"/>
      <c r="E57" s="89"/>
      <c r="F57" s="89"/>
      <c r="G57" s="89"/>
      <c r="H57" s="89"/>
      <c r="I57" s="89"/>
      <c r="J57" s="96" t="s">
        <v>91</v>
      </c>
      <c r="K57" s="89"/>
      <c r="L57" s="31"/>
    </row>
    <row r="58" spans="2:47" s="1" customFormat="1" ht="10.35" customHeight="1">
      <c r="B58" s="31"/>
      <c r="L58" s="31"/>
    </row>
    <row r="59" spans="2:47" s="1" customFormat="1" ht="22.9" customHeight="1">
      <c r="B59" s="31"/>
      <c r="C59" s="97" t="s">
        <v>70</v>
      </c>
      <c r="J59" s="62">
        <f>J87</f>
        <v>0</v>
      </c>
      <c r="L59" s="31"/>
      <c r="AU59" s="16" t="s">
        <v>92</v>
      </c>
    </row>
    <row r="60" spans="2:47" s="8" customFormat="1" ht="24.95" customHeight="1">
      <c r="B60" s="98"/>
      <c r="D60" s="99" t="s">
        <v>93</v>
      </c>
      <c r="E60" s="100"/>
      <c r="F60" s="100"/>
      <c r="G60" s="100"/>
      <c r="H60" s="100"/>
      <c r="I60" s="100"/>
      <c r="J60" s="101">
        <f>J88</f>
        <v>0</v>
      </c>
      <c r="L60" s="98"/>
    </row>
    <row r="61" spans="2:47" s="9" customFormat="1" ht="19.899999999999999" customHeight="1">
      <c r="B61" s="102"/>
      <c r="D61" s="103" t="s">
        <v>94</v>
      </c>
      <c r="E61" s="104"/>
      <c r="F61" s="104"/>
      <c r="G61" s="104"/>
      <c r="H61" s="104"/>
      <c r="I61" s="104"/>
      <c r="J61" s="105">
        <f>J89</f>
        <v>0</v>
      </c>
      <c r="L61" s="102"/>
    </row>
    <row r="62" spans="2:47" s="9" customFormat="1" ht="19.899999999999999" customHeight="1">
      <c r="B62" s="102"/>
      <c r="D62" s="103" t="s">
        <v>95</v>
      </c>
      <c r="E62" s="104"/>
      <c r="F62" s="104"/>
      <c r="G62" s="104"/>
      <c r="H62" s="104"/>
      <c r="I62" s="104"/>
      <c r="J62" s="105">
        <f>J97</f>
        <v>0</v>
      </c>
      <c r="L62" s="102"/>
    </row>
    <row r="63" spans="2:47" s="9" customFormat="1" ht="19.899999999999999" customHeight="1">
      <c r="B63" s="102"/>
      <c r="D63" s="103" t="s">
        <v>96</v>
      </c>
      <c r="E63" s="104"/>
      <c r="F63" s="104"/>
      <c r="G63" s="104"/>
      <c r="H63" s="104"/>
      <c r="I63" s="104"/>
      <c r="J63" s="105">
        <f>J127</f>
        <v>0</v>
      </c>
      <c r="L63" s="102"/>
    </row>
    <row r="64" spans="2:47" s="9" customFormat="1" ht="19.899999999999999" customHeight="1">
      <c r="B64" s="102"/>
      <c r="D64" s="103" t="s">
        <v>463</v>
      </c>
      <c r="E64" s="104"/>
      <c r="F64" s="104"/>
      <c r="G64" s="104"/>
      <c r="H64" s="104"/>
      <c r="I64" s="104"/>
      <c r="J64" s="105">
        <f>J165</f>
        <v>0</v>
      </c>
      <c r="L64" s="102"/>
    </row>
    <row r="65" spans="2:12" s="9" customFormat="1" ht="19.899999999999999" customHeight="1">
      <c r="B65" s="102"/>
      <c r="D65" s="103" t="s">
        <v>98</v>
      </c>
      <c r="E65" s="104"/>
      <c r="F65" s="104"/>
      <c r="G65" s="104"/>
      <c r="H65" s="104"/>
      <c r="I65" s="104"/>
      <c r="J65" s="105">
        <f>J172</f>
        <v>0</v>
      </c>
      <c r="L65" s="102"/>
    </row>
    <row r="66" spans="2:12" s="9" customFormat="1" ht="19.899999999999999" customHeight="1">
      <c r="B66" s="102"/>
      <c r="D66" s="103" t="s">
        <v>99</v>
      </c>
      <c r="E66" s="104"/>
      <c r="F66" s="104"/>
      <c r="G66" s="104"/>
      <c r="H66" s="104"/>
      <c r="I66" s="104"/>
      <c r="J66" s="105">
        <f>J183</f>
        <v>0</v>
      </c>
      <c r="L66" s="102"/>
    </row>
    <row r="67" spans="2:12" s="8" customFormat="1" ht="24.95" customHeight="1">
      <c r="B67" s="98"/>
      <c r="D67" s="99" t="s">
        <v>100</v>
      </c>
      <c r="E67" s="100"/>
      <c r="F67" s="100"/>
      <c r="G67" s="100"/>
      <c r="H67" s="100"/>
      <c r="I67" s="100"/>
      <c r="J67" s="101">
        <f>J186</f>
        <v>0</v>
      </c>
      <c r="L67" s="98"/>
    </row>
    <row r="68" spans="2:12" s="1" customFormat="1" ht="21.75" customHeight="1">
      <c r="B68" s="31"/>
      <c r="L68" s="31"/>
    </row>
    <row r="69" spans="2:12" s="1" customFormat="1" ht="6.95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31"/>
    </row>
    <row r="73" spans="2:12" s="1" customFormat="1" ht="6.95" customHeight="1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31"/>
    </row>
    <row r="74" spans="2:12" s="1" customFormat="1" ht="24.95" customHeight="1">
      <c r="B74" s="31"/>
      <c r="C74" s="20" t="s">
        <v>103</v>
      </c>
      <c r="L74" s="31"/>
    </row>
    <row r="75" spans="2:12" s="1" customFormat="1" ht="6.95" customHeight="1">
      <c r="B75" s="31"/>
      <c r="L75" s="31"/>
    </row>
    <row r="76" spans="2:12" s="1" customFormat="1" ht="12" customHeight="1">
      <c r="B76" s="31"/>
      <c r="C76" s="26" t="s">
        <v>16</v>
      </c>
      <c r="L76" s="31"/>
    </row>
    <row r="77" spans="2:12" s="1" customFormat="1" ht="16.5" customHeight="1">
      <c r="B77" s="31"/>
      <c r="E77" s="297" t="str">
        <f>E7</f>
        <v>Obnova areálové kanalizace VV 2025_zámková dlažba</v>
      </c>
      <c r="F77" s="298"/>
      <c r="G77" s="298"/>
      <c r="H77" s="298"/>
      <c r="L77" s="31"/>
    </row>
    <row r="78" spans="2:12" s="1" customFormat="1" ht="12" customHeight="1">
      <c r="B78" s="31"/>
      <c r="C78" s="26" t="s">
        <v>87</v>
      </c>
      <c r="L78" s="31"/>
    </row>
    <row r="79" spans="2:12" s="1" customFormat="1" ht="16.5" customHeight="1">
      <c r="B79" s="31"/>
      <c r="E79" s="279" t="str">
        <f>E9</f>
        <v>GFP_KOM - Obnova komunikace_zámková dlažba</v>
      </c>
      <c r="F79" s="299"/>
      <c r="G79" s="299"/>
      <c r="H79" s="299"/>
      <c r="L79" s="31"/>
    </row>
    <row r="80" spans="2:12" s="1" customFormat="1" ht="6.95" customHeight="1">
      <c r="B80" s="31"/>
      <c r="L80" s="31"/>
    </row>
    <row r="81" spans="2:65" s="1" customFormat="1" ht="12" customHeight="1">
      <c r="B81" s="31"/>
      <c r="C81" s="26" t="s">
        <v>22</v>
      </c>
      <c r="F81" s="24" t="str">
        <f>F12</f>
        <v xml:space="preserve"> </v>
      </c>
      <c r="I81" s="26" t="s">
        <v>24</v>
      </c>
      <c r="J81" s="48" t="str">
        <f>IF(J12="","",J12)</f>
        <v>30. 6. 2025</v>
      </c>
      <c r="L81" s="31"/>
    </row>
    <row r="82" spans="2:65" s="1" customFormat="1" ht="6.95" customHeight="1">
      <c r="B82" s="31"/>
      <c r="L82" s="31"/>
    </row>
    <row r="83" spans="2:65" s="1" customFormat="1" ht="25.7" customHeight="1">
      <c r="B83" s="31"/>
      <c r="C83" s="26" t="s">
        <v>26</v>
      </c>
      <c r="F83" s="24" t="str">
        <f>E15</f>
        <v>GFP Neratovice, Masarykova 450, 277 11 Neratovice</v>
      </c>
      <c r="I83" s="26" t="s">
        <v>33</v>
      </c>
      <c r="J83" s="29" t="str">
        <f>E21</f>
        <v>Arkáda + Jan Červenka</v>
      </c>
      <c r="L83" s="31"/>
    </row>
    <row r="84" spans="2:65" s="1" customFormat="1" ht="15.2" customHeight="1">
      <c r="B84" s="31"/>
      <c r="C84" s="26" t="s">
        <v>30</v>
      </c>
      <c r="F84" s="24" t="str">
        <f>IF(E18="","",E18)</f>
        <v>Vyplň údaj</v>
      </c>
      <c r="I84" s="26" t="s">
        <v>35</v>
      </c>
      <c r="J84" s="29" t="str">
        <f>E24</f>
        <v xml:space="preserve"> </v>
      </c>
      <c r="L84" s="31"/>
    </row>
    <row r="85" spans="2:65" s="1" customFormat="1" ht="10.35" customHeight="1">
      <c r="B85" s="31"/>
      <c r="L85" s="31"/>
    </row>
    <row r="86" spans="2:65" s="10" customFormat="1" ht="29.25" customHeight="1">
      <c r="B86" s="106"/>
      <c r="C86" s="107" t="s">
        <v>104</v>
      </c>
      <c r="D86" s="108" t="s">
        <v>57</v>
      </c>
      <c r="E86" s="108" t="s">
        <v>53</v>
      </c>
      <c r="F86" s="108" t="s">
        <v>54</v>
      </c>
      <c r="G86" s="108" t="s">
        <v>105</v>
      </c>
      <c r="H86" s="108" t="s">
        <v>106</v>
      </c>
      <c r="I86" s="108" t="s">
        <v>107</v>
      </c>
      <c r="J86" s="109" t="s">
        <v>91</v>
      </c>
      <c r="K86" s="110" t="s">
        <v>108</v>
      </c>
      <c r="L86" s="106"/>
      <c r="M86" s="55" t="s">
        <v>20</v>
      </c>
      <c r="N86" s="56" t="s">
        <v>42</v>
      </c>
      <c r="O86" s="56" t="s">
        <v>109</v>
      </c>
      <c r="P86" s="56" t="s">
        <v>110</v>
      </c>
      <c r="Q86" s="56" t="s">
        <v>111</v>
      </c>
      <c r="R86" s="56" t="s">
        <v>112</v>
      </c>
      <c r="S86" s="56" t="s">
        <v>113</v>
      </c>
      <c r="T86" s="57" t="s">
        <v>114</v>
      </c>
    </row>
    <row r="87" spans="2:65" s="1" customFormat="1" ht="22.9" customHeight="1">
      <c r="B87" s="31"/>
      <c r="C87" s="60" t="s">
        <v>115</v>
      </c>
      <c r="J87" s="111">
        <f>BK87</f>
        <v>0</v>
      </c>
      <c r="L87" s="31"/>
      <c r="M87" s="58"/>
      <c r="N87" s="49"/>
      <c r="O87" s="49"/>
      <c r="P87" s="112">
        <f>P88+P186</f>
        <v>0</v>
      </c>
      <c r="Q87" s="49"/>
      <c r="R87" s="112">
        <f>R88+R186</f>
        <v>683.8974561199999</v>
      </c>
      <c r="S87" s="49"/>
      <c r="T87" s="113">
        <f>T88+T186</f>
        <v>466.4</v>
      </c>
      <c r="AT87" s="16" t="s">
        <v>71</v>
      </c>
      <c r="AU87" s="16" t="s">
        <v>92</v>
      </c>
      <c r="BK87" s="114">
        <f>BK88+BK186</f>
        <v>0</v>
      </c>
    </row>
    <row r="88" spans="2:65" s="11" customFormat="1" ht="25.9" customHeight="1">
      <c r="B88" s="115"/>
      <c r="D88" s="116" t="s">
        <v>71</v>
      </c>
      <c r="E88" s="117" t="s">
        <v>116</v>
      </c>
      <c r="F88" s="117" t="s">
        <v>117</v>
      </c>
      <c r="I88" s="118"/>
      <c r="J88" s="119">
        <f>BK88</f>
        <v>0</v>
      </c>
      <c r="L88" s="115"/>
      <c r="M88" s="120"/>
      <c r="P88" s="121">
        <f>P89+P97+P127+P165+P172+P183</f>
        <v>0</v>
      </c>
      <c r="R88" s="121">
        <f>R89+R97+R127+R165+R172+R183</f>
        <v>683.88375611999993</v>
      </c>
      <c r="T88" s="122">
        <f>T89+T97+T127+T165+T172+T183</f>
        <v>466.4</v>
      </c>
      <c r="AR88" s="116" t="s">
        <v>80</v>
      </c>
      <c r="AT88" s="123" t="s">
        <v>71</v>
      </c>
      <c r="AU88" s="123" t="s">
        <v>72</v>
      </c>
      <c r="AY88" s="116" t="s">
        <v>118</v>
      </c>
      <c r="BK88" s="124">
        <f>BK89+BK97+BK127+BK165+BK172+BK183</f>
        <v>0</v>
      </c>
    </row>
    <row r="89" spans="2:65" s="11" customFormat="1" ht="22.9" customHeight="1">
      <c r="B89" s="115"/>
      <c r="D89" s="116" t="s">
        <v>71</v>
      </c>
      <c r="E89" s="125" t="s">
        <v>80</v>
      </c>
      <c r="F89" s="125" t="s">
        <v>119</v>
      </c>
      <c r="I89" s="118"/>
      <c r="J89" s="126">
        <f>BK89</f>
        <v>0</v>
      </c>
      <c r="L89" s="115"/>
      <c r="M89" s="120"/>
      <c r="P89" s="121">
        <f>SUM(P90:P96)</f>
        <v>0</v>
      </c>
      <c r="R89" s="121">
        <f>SUM(R90:R96)</f>
        <v>0</v>
      </c>
      <c r="T89" s="122">
        <f>SUM(T90:T96)</f>
        <v>466.4</v>
      </c>
      <c r="AR89" s="116" t="s">
        <v>80</v>
      </c>
      <c r="AT89" s="123" t="s">
        <v>71</v>
      </c>
      <c r="AU89" s="123" t="s">
        <v>80</v>
      </c>
      <c r="AY89" s="116" t="s">
        <v>118</v>
      </c>
      <c r="BK89" s="124">
        <f>SUM(BK90:BK96)</f>
        <v>0</v>
      </c>
    </row>
    <row r="90" spans="2:65" s="1" customFormat="1" ht="33" customHeight="1">
      <c r="B90" s="31"/>
      <c r="C90" s="127" t="s">
        <v>80</v>
      </c>
      <c r="D90" s="127" t="s">
        <v>120</v>
      </c>
      <c r="E90" s="128" t="s">
        <v>464</v>
      </c>
      <c r="F90" s="129" t="s">
        <v>465</v>
      </c>
      <c r="G90" s="130" t="s">
        <v>123</v>
      </c>
      <c r="H90" s="131">
        <v>583</v>
      </c>
      <c r="I90" s="132"/>
      <c r="J90" s="133">
        <f>ROUND(I90*H90,2)</f>
        <v>0</v>
      </c>
      <c r="K90" s="134"/>
      <c r="L90" s="31"/>
      <c r="M90" s="135" t="s">
        <v>20</v>
      </c>
      <c r="N90" s="136" t="s">
        <v>43</v>
      </c>
      <c r="P90" s="137">
        <f>O90*H90</f>
        <v>0</v>
      </c>
      <c r="Q90" s="137">
        <v>0</v>
      </c>
      <c r="R90" s="137">
        <f>Q90*H90</f>
        <v>0</v>
      </c>
      <c r="S90" s="137">
        <v>0.22</v>
      </c>
      <c r="T90" s="138">
        <f>S90*H90</f>
        <v>128.26</v>
      </c>
      <c r="AR90" s="139" t="s">
        <v>124</v>
      </c>
      <c r="AT90" s="139" t="s">
        <v>120</v>
      </c>
      <c r="AU90" s="139" t="s">
        <v>82</v>
      </c>
      <c r="AY90" s="16" t="s">
        <v>118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6" t="s">
        <v>80</v>
      </c>
      <c r="BK90" s="140">
        <f>ROUND(I90*H90,2)</f>
        <v>0</v>
      </c>
      <c r="BL90" s="16" t="s">
        <v>124</v>
      </c>
      <c r="BM90" s="139" t="s">
        <v>82</v>
      </c>
    </row>
    <row r="91" spans="2:65" s="1" customFormat="1" ht="19.5">
      <c r="B91" s="31"/>
      <c r="D91" s="141" t="s">
        <v>125</v>
      </c>
      <c r="F91" s="142" t="s">
        <v>465</v>
      </c>
      <c r="I91" s="143"/>
      <c r="L91" s="31"/>
      <c r="M91" s="144"/>
      <c r="T91" s="52"/>
      <c r="AT91" s="16" t="s">
        <v>125</v>
      </c>
      <c r="AU91" s="16" t="s">
        <v>82</v>
      </c>
    </row>
    <row r="92" spans="2:65" s="1" customFormat="1" ht="37.9" customHeight="1">
      <c r="B92" s="31"/>
      <c r="C92" s="127" t="s">
        <v>82</v>
      </c>
      <c r="D92" s="127" t="s">
        <v>120</v>
      </c>
      <c r="E92" s="128" t="s">
        <v>466</v>
      </c>
      <c r="F92" s="129" t="s">
        <v>467</v>
      </c>
      <c r="G92" s="130" t="s">
        <v>123</v>
      </c>
      <c r="H92" s="131">
        <v>583</v>
      </c>
      <c r="I92" s="132"/>
      <c r="J92" s="133">
        <f>ROUND(I92*H92,2)</f>
        <v>0</v>
      </c>
      <c r="K92" s="134"/>
      <c r="L92" s="31"/>
      <c r="M92" s="135" t="s">
        <v>20</v>
      </c>
      <c r="N92" s="136" t="s">
        <v>43</v>
      </c>
      <c r="P92" s="137">
        <f>O92*H92</f>
        <v>0</v>
      </c>
      <c r="Q92" s="137">
        <v>0</v>
      </c>
      <c r="R92" s="137">
        <f>Q92*H92</f>
        <v>0</v>
      </c>
      <c r="S92" s="137">
        <v>0.57999999999999996</v>
      </c>
      <c r="T92" s="138">
        <f>S92*H92</f>
        <v>338.14</v>
      </c>
      <c r="AR92" s="139" t="s">
        <v>124</v>
      </c>
      <c r="AT92" s="139" t="s">
        <v>120</v>
      </c>
      <c r="AU92" s="139" t="s">
        <v>82</v>
      </c>
      <c r="AY92" s="16" t="s">
        <v>118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6" t="s">
        <v>80</v>
      </c>
      <c r="BK92" s="140">
        <f>ROUND(I92*H92,2)</f>
        <v>0</v>
      </c>
      <c r="BL92" s="16" t="s">
        <v>124</v>
      </c>
      <c r="BM92" s="139" t="s">
        <v>124</v>
      </c>
    </row>
    <row r="93" spans="2:65" s="1" customFormat="1" ht="19.5">
      <c r="B93" s="31"/>
      <c r="D93" s="141" t="s">
        <v>125</v>
      </c>
      <c r="F93" s="142" t="s">
        <v>467</v>
      </c>
      <c r="I93" s="143"/>
      <c r="L93" s="31"/>
      <c r="M93" s="144"/>
      <c r="T93" s="52"/>
      <c r="AT93" s="16" t="s">
        <v>125</v>
      </c>
      <c r="AU93" s="16" t="s">
        <v>82</v>
      </c>
    </row>
    <row r="94" spans="2:65" s="1" customFormat="1" ht="16.5" customHeight="1">
      <c r="B94" s="31"/>
      <c r="C94" s="127" t="s">
        <v>128</v>
      </c>
      <c r="D94" s="127" t="s">
        <v>120</v>
      </c>
      <c r="E94" s="128" t="s">
        <v>225</v>
      </c>
      <c r="F94" s="129" t="s">
        <v>226</v>
      </c>
      <c r="G94" s="130" t="s">
        <v>123</v>
      </c>
      <c r="H94" s="131">
        <v>583</v>
      </c>
      <c r="I94" s="132"/>
      <c r="J94" s="133">
        <f>ROUND(I94*H94,2)</f>
        <v>0</v>
      </c>
      <c r="K94" s="134"/>
      <c r="L94" s="31"/>
      <c r="M94" s="135" t="s">
        <v>20</v>
      </c>
      <c r="N94" s="136" t="s">
        <v>43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124</v>
      </c>
      <c r="AT94" s="139" t="s">
        <v>120</v>
      </c>
      <c r="AU94" s="139" t="s">
        <v>82</v>
      </c>
      <c r="AY94" s="16" t="s">
        <v>118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6" t="s">
        <v>80</v>
      </c>
      <c r="BK94" s="140">
        <f>ROUND(I94*H94,2)</f>
        <v>0</v>
      </c>
      <c r="BL94" s="16" t="s">
        <v>124</v>
      </c>
      <c r="BM94" s="139" t="s">
        <v>468</v>
      </c>
    </row>
    <row r="95" spans="2:65" s="1" customFormat="1" ht="11.25">
      <c r="B95" s="31"/>
      <c r="D95" s="141" t="s">
        <v>125</v>
      </c>
      <c r="F95" s="142" t="s">
        <v>228</v>
      </c>
      <c r="I95" s="143"/>
      <c r="L95" s="31"/>
      <c r="M95" s="144"/>
      <c r="T95" s="52"/>
      <c r="AT95" s="16" t="s">
        <v>125</v>
      </c>
      <c r="AU95" s="16" t="s">
        <v>82</v>
      </c>
    </row>
    <row r="96" spans="2:65" s="1" customFormat="1" ht="11.25">
      <c r="B96" s="31"/>
      <c r="D96" s="145" t="s">
        <v>134</v>
      </c>
      <c r="F96" s="146" t="s">
        <v>229</v>
      </c>
      <c r="I96" s="143"/>
      <c r="L96" s="31"/>
      <c r="M96" s="144"/>
      <c r="T96" s="52"/>
      <c r="AT96" s="16" t="s">
        <v>134</v>
      </c>
      <c r="AU96" s="16" t="s">
        <v>82</v>
      </c>
    </row>
    <row r="97" spans="2:65" s="11" customFormat="1" ht="22.9" customHeight="1">
      <c r="B97" s="115"/>
      <c r="D97" s="116" t="s">
        <v>71</v>
      </c>
      <c r="E97" s="125" t="s">
        <v>141</v>
      </c>
      <c r="F97" s="125" t="s">
        <v>224</v>
      </c>
      <c r="I97" s="118"/>
      <c r="J97" s="126">
        <f>BK97</f>
        <v>0</v>
      </c>
      <c r="L97" s="115"/>
      <c r="M97" s="120"/>
      <c r="P97" s="121">
        <f>SUM(P98:P126)</f>
        <v>0</v>
      </c>
      <c r="R97" s="121">
        <f>SUM(R98:R126)</f>
        <v>649.70599871999991</v>
      </c>
      <c r="T97" s="122">
        <f>SUM(T98:T126)</f>
        <v>0</v>
      </c>
      <c r="AR97" s="116" t="s">
        <v>80</v>
      </c>
      <c r="AT97" s="123" t="s">
        <v>71</v>
      </c>
      <c r="AU97" s="123" t="s">
        <v>80</v>
      </c>
      <c r="AY97" s="116" t="s">
        <v>118</v>
      </c>
      <c r="BK97" s="124">
        <f>SUM(BK98:BK126)</f>
        <v>0</v>
      </c>
    </row>
    <row r="98" spans="2:65" s="1" customFormat="1" ht="24.2" customHeight="1">
      <c r="B98" s="31"/>
      <c r="C98" s="127" t="s">
        <v>124</v>
      </c>
      <c r="D98" s="127" t="s">
        <v>120</v>
      </c>
      <c r="E98" s="128" t="s">
        <v>230</v>
      </c>
      <c r="F98" s="129" t="s">
        <v>231</v>
      </c>
      <c r="G98" s="130" t="s">
        <v>123</v>
      </c>
      <c r="H98" s="131">
        <v>583</v>
      </c>
      <c r="I98" s="132"/>
      <c r="J98" s="133">
        <f>ROUND(I98*H98,2)</f>
        <v>0</v>
      </c>
      <c r="K98" s="134"/>
      <c r="L98" s="31"/>
      <c r="M98" s="135" t="s">
        <v>20</v>
      </c>
      <c r="N98" s="136" t="s">
        <v>43</v>
      </c>
      <c r="P98" s="137">
        <f>O98*H98</f>
        <v>0</v>
      </c>
      <c r="Q98" s="137">
        <v>0.38700000000000001</v>
      </c>
      <c r="R98" s="137">
        <f>Q98*H98</f>
        <v>225.62100000000001</v>
      </c>
      <c r="S98" s="137">
        <v>0</v>
      </c>
      <c r="T98" s="138">
        <f>S98*H98</f>
        <v>0</v>
      </c>
      <c r="AR98" s="139" t="s">
        <v>124</v>
      </c>
      <c r="AT98" s="139" t="s">
        <v>120</v>
      </c>
      <c r="AU98" s="139" t="s">
        <v>82</v>
      </c>
      <c r="AY98" s="16" t="s">
        <v>118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6" t="s">
        <v>80</v>
      </c>
      <c r="BK98" s="140">
        <f>ROUND(I98*H98,2)</f>
        <v>0</v>
      </c>
      <c r="BL98" s="16" t="s">
        <v>124</v>
      </c>
      <c r="BM98" s="139" t="s">
        <v>156</v>
      </c>
    </row>
    <row r="99" spans="2:65" s="1" customFormat="1" ht="11.25">
      <c r="B99" s="31"/>
      <c r="D99" s="141" t="s">
        <v>125</v>
      </c>
      <c r="F99" s="142" t="s">
        <v>231</v>
      </c>
      <c r="I99" s="143"/>
      <c r="L99" s="31"/>
      <c r="M99" s="144"/>
      <c r="T99" s="52"/>
      <c r="AT99" s="16" t="s">
        <v>125</v>
      </c>
      <c r="AU99" s="16" t="s">
        <v>82</v>
      </c>
    </row>
    <row r="100" spans="2:65" s="1" customFormat="1" ht="24.2" customHeight="1">
      <c r="B100" s="31"/>
      <c r="C100" s="127" t="s">
        <v>141</v>
      </c>
      <c r="D100" s="127" t="s">
        <v>120</v>
      </c>
      <c r="E100" s="128" t="s">
        <v>469</v>
      </c>
      <c r="F100" s="129" t="s">
        <v>470</v>
      </c>
      <c r="G100" s="130" t="s">
        <v>123</v>
      </c>
      <c r="H100" s="131">
        <v>583</v>
      </c>
      <c r="I100" s="132"/>
      <c r="J100" s="133">
        <f>ROUND(I100*H100,2)</f>
        <v>0</v>
      </c>
      <c r="K100" s="134"/>
      <c r="L100" s="31"/>
      <c r="M100" s="135" t="s">
        <v>20</v>
      </c>
      <c r="N100" s="136" t="s">
        <v>43</v>
      </c>
      <c r="P100" s="137">
        <f>O100*H100</f>
        <v>0</v>
      </c>
      <c r="Q100" s="137">
        <v>0.29699999999999999</v>
      </c>
      <c r="R100" s="137">
        <f>Q100*H100</f>
        <v>173.15099999999998</v>
      </c>
      <c r="S100" s="137">
        <v>0</v>
      </c>
      <c r="T100" s="138">
        <f>S100*H100</f>
        <v>0</v>
      </c>
      <c r="AR100" s="139" t="s">
        <v>124</v>
      </c>
      <c r="AT100" s="139" t="s">
        <v>120</v>
      </c>
      <c r="AU100" s="139" t="s">
        <v>82</v>
      </c>
      <c r="AY100" s="16" t="s">
        <v>118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6" t="s">
        <v>80</v>
      </c>
      <c r="BK100" s="140">
        <f>ROUND(I100*H100,2)</f>
        <v>0</v>
      </c>
      <c r="BL100" s="16" t="s">
        <v>124</v>
      </c>
      <c r="BM100" s="139" t="s">
        <v>144</v>
      </c>
    </row>
    <row r="101" spans="2:65" s="1" customFormat="1" ht="11.25">
      <c r="B101" s="31"/>
      <c r="D101" s="141" t="s">
        <v>125</v>
      </c>
      <c r="F101" s="142" t="s">
        <v>470</v>
      </c>
      <c r="I101" s="143"/>
      <c r="L101" s="31"/>
      <c r="M101" s="144"/>
      <c r="T101" s="52"/>
      <c r="AT101" s="16" t="s">
        <v>125</v>
      </c>
      <c r="AU101" s="16" t="s">
        <v>82</v>
      </c>
    </row>
    <row r="102" spans="2:65" s="1" customFormat="1" ht="16.5" customHeight="1">
      <c r="B102" s="31"/>
      <c r="C102" s="127" t="s">
        <v>245</v>
      </c>
      <c r="D102" s="127" t="s">
        <v>120</v>
      </c>
      <c r="E102" s="128" t="s">
        <v>471</v>
      </c>
      <c r="F102" s="129" t="s">
        <v>472</v>
      </c>
      <c r="G102" s="130" t="s">
        <v>123</v>
      </c>
      <c r="H102" s="131">
        <v>583</v>
      </c>
      <c r="I102" s="132"/>
      <c r="J102" s="133">
        <f>ROUND(I102*H102,2)</f>
        <v>0</v>
      </c>
      <c r="K102" s="134"/>
      <c r="L102" s="31"/>
      <c r="M102" s="135" t="s">
        <v>20</v>
      </c>
      <c r="N102" s="136" t="s">
        <v>43</v>
      </c>
      <c r="P102" s="137">
        <f>O102*H102</f>
        <v>0</v>
      </c>
      <c r="Q102" s="137">
        <v>0.11162</v>
      </c>
      <c r="R102" s="137">
        <f>Q102*H102</f>
        <v>65.074460000000002</v>
      </c>
      <c r="S102" s="137">
        <v>0</v>
      </c>
      <c r="T102" s="138">
        <f>S102*H102</f>
        <v>0</v>
      </c>
      <c r="AR102" s="139" t="s">
        <v>124</v>
      </c>
      <c r="AT102" s="139" t="s">
        <v>120</v>
      </c>
      <c r="AU102" s="139" t="s">
        <v>82</v>
      </c>
      <c r="AY102" s="16" t="s">
        <v>118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6" t="s">
        <v>80</v>
      </c>
      <c r="BK102" s="140">
        <f>ROUND(I102*H102,2)</f>
        <v>0</v>
      </c>
      <c r="BL102" s="16" t="s">
        <v>124</v>
      </c>
      <c r="BM102" s="139" t="s">
        <v>473</v>
      </c>
    </row>
    <row r="103" spans="2:65" s="1" customFormat="1" ht="29.25">
      <c r="B103" s="31"/>
      <c r="D103" s="141" t="s">
        <v>125</v>
      </c>
      <c r="F103" s="142" t="s">
        <v>474</v>
      </c>
      <c r="I103" s="143"/>
      <c r="L103" s="31"/>
      <c r="M103" s="144"/>
      <c r="T103" s="52"/>
      <c r="AT103" s="16" t="s">
        <v>125</v>
      </c>
      <c r="AU103" s="16" t="s">
        <v>82</v>
      </c>
    </row>
    <row r="104" spans="2:65" s="1" customFormat="1" ht="11.25">
      <c r="B104" s="31"/>
      <c r="D104" s="145" t="s">
        <v>134</v>
      </c>
      <c r="F104" s="146" t="s">
        <v>475</v>
      </c>
      <c r="I104" s="143"/>
      <c r="L104" s="31"/>
      <c r="M104" s="144"/>
      <c r="T104" s="52"/>
      <c r="AT104" s="16" t="s">
        <v>134</v>
      </c>
      <c r="AU104" s="16" t="s">
        <v>82</v>
      </c>
    </row>
    <row r="105" spans="2:65" s="1" customFormat="1" ht="16.5" customHeight="1">
      <c r="B105" s="31"/>
      <c r="C105" s="161" t="s">
        <v>345</v>
      </c>
      <c r="D105" s="161" t="s">
        <v>180</v>
      </c>
      <c r="E105" s="162" t="s">
        <v>476</v>
      </c>
      <c r="F105" s="163" t="s">
        <v>477</v>
      </c>
      <c r="G105" s="164" t="s">
        <v>123</v>
      </c>
      <c r="H105" s="165">
        <v>588.83000000000004</v>
      </c>
      <c r="I105" s="166"/>
      <c r="J105" s="167">
        <f>ROUND(I105*H105,2)</f>
        <v>0</v>
      </c>
      <c r="K105" s="168"/>
      <c r="L105" s="169"/>
      <c r="M105" s="170" t="s">
        <v>20</v>
      </c>
      <c r="N105" s="171" t="s">
        <v>43</v>
      </c>
      <c r="P105" s="137">
        <f>O105*H105</f>
        <v>0</v>
      </c>
      <c r="Q105" s="137">
        <v>0.17599999999999999</v>
      </c>
      <c r="R105" s="137">
        <f>Q105*H105</f>
        <v>103.63408</v>
      </c>
      <c r="S105" s="137">
        <v>0</v>
      </c>
      <c r="T105" s="138">
        <f>S105*H105</f>
        <v>0</v>
      </c>
      <c r="AR105" s="139" t="s">
        <v>156</v>
      </c>
      <c r="AT105" s="139" t="s">
        <v>180</v>
      </c>
      <c r="AU105" s="139" t="s">
        <v>82</v>
      </c>
      <c r="AY105" s="16" t="s">
        <v>118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6" t="s">
        <v>80</v>
      </c>
      <c r="BK105" s="140">
        <f>ROUND(I105*H105,2)</f>
        <v>0</v>
      </c>
      <c r="BL105" s="16" t="s">
        <v>124</v>
      </c>
      <c r="BM105" s="139" t="s">
        <v>478</v>
      </c>
    </row>
    <row r="106" spans="2:65" s="1" customFormat="1" ht="11.25">
      <c r="B106" s="31"/>
      <c r="D106" s="141" t="s">
        <v>125</v>
      </c>
      <c r="F106" s="142" t="s">
        <v>477</v>
      </c>
      <c r="I106" s="143"/>
      <c r="L106" s="31"/>
      <c r="M106" s="144"/>
      <c r="T106" s="52"/>
      <c r="AT106" s="16" t="s">
        <v>125</v>
      </c>
      <c r="AU106" s="16" t="s">
        <v>82</v>
      </c>
    </row>
    <row r="107" spans="2:65" s="12" customFormat="1" ht="11.25">
      <c r="B107" s="147"/>
      <c r="D107" s="141" t="s">
        <v>145</v>
      </c>
      <c r="F107" s="149" t="s">
        <v>479</v>
      </c>
      <c r="H107" s="150">
        <v>588.83000000000004</v>
      </c>
      <c r="I107" s="151"/>
      <c r="L107" s="147"/>
      <c r="M107" s="152"/>
      <c r="T107" s="153"/>
      <c r="AT107" s="148" t="s">
        <v>145</v>
      </c>
      <c r="AU107" s="148" t="s">
        <v>82</v>
      </c>
      <c r="AV107" s="12" t="s">
        <v>82</v>
      </c>
      <c r="AW107" s="12" t="s">
        <v>4</v>
      </c>
      <c r="AX107" s="12" t="s">
        <v>80</v>
      </c>
      <c r="AY107" s="148" t="s">
        <v>118</v>
      </c>
    </row>
    <row r="108" spans="2:65" s="1" customFormat="1" ht="16.5" customHeight="1">
      <c r="B108" s="31"/>
      <c r="C108" s="127" t="s">
        <v>249</v>
      </c>
      <c r="D108" s="127" t="s">
        <v>120</v>
      </c>
      <c r="E108" s="128" t="s">
        <v>480</v>
      </c>
      <c r="F108" s="129" t="s">
        <v>481</v>
      </c>
      <c r="G108" s="130" t="s">
        <v>244</v>
      </c>
      <c r="H108" s="131">
        <v>100</v>
      </c>
      <c r="I108" s="132"/>
      <c r="J108" s="133">
        <f>ROUND(I108*H108,2)</f>
        <v>0</v>
      </c>
      <c r="K108" s="134"/>
      <c r="L108" s="31"/>
      <c r="M108" s="135" t="s">
        <v>20</v>
      </c>
      <c r="N108" s="136" t="s">
        <v>43</v>
      </c>
      <c r="P108" s="137">
        <f>O108*H108</f>
        <v>0</v>
      </c>
      <c r="Q108" s="137">
        <v>2.0000000000000002E-5</v>
      </c>
      <c r="R108" s="137">
        <f>Q108*H108</f>
        <v>2E-3</v>
      </c>
      <c r="S108" s="137">
        <v>0</v>
      </c>
      <c r="T108" s="138">
        <f>S108*H108</f>
        <v>0</v>
      </c>
      <c r="AR108" s="139" t="s">
        <v>124</v>
      </c>
      <c r="AT108" s="139" t="s">
        <v>120</v>
      </c>
      <c r="AU108" s="139" t="s">
        <v>82</v>
      </c>
      <c r="AY108" s="16" t="s">
        <v>118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6" t="s">
        <v>80</v>
      </c>
      <c r="BK108" s="140">
        <f>ROUND(I108*H108,2)</f>
        <v>0</v>
      </c>
      <c r="BL108" s="16" t="s">
        <v>124</v>
      </c>
      <c r="BM108" s="139" t="s">
        <v>482</v>
      </c>
    </row>
    <row r="109" spans="2:65" s="1" customFormat="1" ht="11.25">
      <c r="B109" s="31"/>
      <c r="D109" s="141" t="s">
        <v>125</v>
      </c>
      <c r="F109" s="142" t="s">
        <v>483</v>
      </c>
      <c r="I109" s="143"/>
      <c r="L109" s="31"/>
      <c r="M109" s="144"/>
      <c r="T109" s="52"/>
      <c r="AT109" s="16" t="s">
        <v>125</v>
      </c>
      <c r="AU109" s="16" t="s">
        <v>82</v>
      </c>
    </row>
    <row r="110" spans="2:65" s="1" customFormat="1" ht="11.25">
      <c r="B110" s="31"/>
      <c r="D110" s="145" t="s">
        <v>134</v>
      </c>
      <c r="F110" s="146" t="s">
        <v>484</v>
      </c>
      <c r="I110" s="143"/>
      <c r="L110" s="31"/>
      <c r="M110" s="144"/>
      <c r="T110" s="52"/>
      <c r="AT110" s="16" t="s">
        <v>134</v>
      </c>
      <c r="AU110" s="16" t="s">
        <v>82</v>
      </c>
    </row>
    <row r="111" spans="2:65" s="1" customFormat="1" ht="16.5" customHeight="1">
      <c r="B111" s="31"/>
      <c r="C111" s="127" t="s">
        <v>352</v>
      </c>
      <c r="D111" s="127" t="s">
        <v>120</v>
      </c>
      <c r="E111" s="128" t="s">
        <v>485</v>
      </c>
      <c r="F111" s="129" t="s">
        <v>486</v>
      </c>
      <c r="G111" s="130" t="s">
        <v>123</v>
      </c>
      <c r="H111" s="131">
        <v>583</v>
      </c>
      <c r="I111" s="132"/>
      <c r="J111" s="133">
        <f>ROUND(I111*H111,2)</f>
        <v>0</v>
      </c>
      <c r="K111" s="134"/>
      <c r="L111" s="31"/>
      <c r="M111" s="135" t="s">
        <v>20</v>
      </c>
      <c r="N111" s="136" t="s">
        <v>43</v>
      </c>
      <c r="P111" s="137">
        <f>O111*H111</f>
        <v>0</v>
      </c>
      <c r="Q111" s="137">
        <v>0.10353999999999999</v>
      </c>
      <c r="R111" s="137">
        <f>Q111*H111</f>
        <v>60.363819999999997</v>
      </c>
      <c r="S111" s="137">
        <v>0</v>
      </c>
      <c r="T111" s="138">
        <f>S111*H111</f>
        <v>0</v>
      </c>
      <c r="AR111" s="139" t="s">
        <v>124</v>
      </c>
      <c r="AT111" s="139" t="s">
        <v>120</v>
      </c>
      <c r="AU111" s="139" t="s">
        <v>82</v>
      </c>
      <c r="AY111" s="16" t="s">
        <v>118</v>
      </c>
      <c r="BE111" s="140">
        <f>IF(N111="základní",J111,0)</f>
        <v>0</v>
      </c>
      <c r="BF111" s="140">
        <f>IF(N111="snížená",J111,0)</f>
        <v>0</v>
      </c>
      <c r="BG111" s="140">
        <f>IF(N111="zákl. přenesená",J111,0)</f>
        <v>0</v>
      </c>
      <c r="BH111" s="140">
        <f>IF(N111="sníž. přenesená",J111,0)</f>
        <v>0</v>
      </c>
      <c r="BI111" s="140">
        <f>IF(N111="nulová",J111,0)</f>
        <v>0</v>
      </c>
      <c r="BJ111" s="16" t="s">
        <v>80</v>
      </c>
      <c r="BK111" s="140">
        <f>ROUND(I111*H111,2)</f>
        <v>0</v>
      </c>
      <c r="BL111" s="16" t="s">
        <v>124</v>
      </c>
      <c r="BM111" s="139" t="s">
        <v>487</v>
      </c>
    </row>
    <row r="112" spans="2:65" s="1" customFormat="1" ht="11.25">
      <c r="B112" s="31"/>
      <c r="D112" s="141" t="s">
        <v>125</v>
      </c>
      <c r="F112" s="142" t="s">
        <v>488</v>
      </c>
      <c r="I112" s="143"/>
      <c r="L112" s="31"/>
      <c r="M112" s="144"/>
      <c r="T112" s="52"/>
      <c r="AT112" s="16" t="s">
        <v>125</v>
      </c>
      <c r="AU112" s="16" t="s">
        <v>82</v>
      </c>
    </row>
    <row r="113" spans="2:65" s="1" customFormat="1" ht="11.25">
      <c r="B113" s="31"/>
      <c r="D113" s="145" t="s">
        <v>134</v>
      </c>
      <c r="F113" s="146" t="s">
        <v>489</v>
      </c>
      <c r="I113" s="143"/>
      <c r="L113" s="31"/>
      <c r="M113" s="144"/>
      <c r="T113" s="52"/>
      <c r="AT113" s="16" t="s">
        <v>134</v>
      </c>
      <c r="AU113" s="16" t="s">
        <v>82</v>
      </c>
    </row>
    <row r="114" spans="2:65" s="1" customFormat="1" ht="16.5" customHeight="1">
      <c r="B114" s="31"/>
      <c r="C114" s="127" t="s">
        <v>254</v>
      </c>
      <c r="D114" s="127" t="s">
        <v>120</v>
      </c>
      <c r="E114" s="128" t="s">
        <v>490</v>
      </c>
      <c r="F114" s="129" t="s">
        <v>491</v>
      </c>
      <c r="G114" s="130" t="s">
        <v>244</v>
      </c>
      <c r="H114" s="131">
        <v>102.8</v>
      </c>
      <c r="I114" s="132"/>
      <c r="J114" s="133">
        <f>ROUND(I114*H114,2)</f>
        <v>0</v>
      </c>
      <c r="K114" s="134"/>
      <c r="L114" s="31"/>
      <c r="M114" s="135" t="s">
        <v>20</v>
      </c>
      <c r="N114" s="136" t="s">
        <v>43</v>
      </c>
      <c r="P114" s="137">
        <f>O114*H114</f>
        <v>0</v>
      </c>
      <c r="Q114" s="137">
        <v>0.15540000000000001</v>
      </c>
      <c r="R114" s="137">
        <f>Q114*H114</f>
        <v>15.97512</v>
      </c>
      <c r="S114" s="137">
        <v>0</v>
      </c>
      <c r="T114" s="138">
        <f>S114*H114</f>
        <v>0</v>
      </c>
      <c r="AR114" s="139" t="s">
        <v>124</v>
      </c>
      <c r="AT114" s="139" t="s">
        <v>120</v>
      </c>
      <c r="AU114" s="139" t="s">
        <v>82</v>
      </c>
      <c r="AY114" s="16" t="s">
        <v>118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6" t="s">
        <v>80</v>
      </c>
      <c r="BK114" s="140">
        <f>ROUND(I114*H114,2)</f>
        <v>0</v>
      </c>
      <c r="BL114" s="16" t="s">
        <v>124</v>
      </c>
      <c r="BM114" s="139" t="s">
        <v>492</v>
      </c>
    </row>
    <row r="115" spans="2:65" s="1" customFormat="1" ht="19.5">
      <c r="B115" s="31"/>
      <c r="D115" s="141" t="s">
        <v>125</v>
      </c>
      <c r="F115" s="142" t="s">
        <v>493</v>
      </c>
      <c r="I115" s="143"/>
      <c r="L115" s="31"/>
      <c r="M115" s="144"/>
      <c r="T115" s="52"/>
      <c r="AT115" s="16" t="s">
        <v>125</v>
      </c>
      <c r="AU115" s="16" t="s">
        <v>82</v>
      </c>
    </row>
    <row r="116" spans="2:65" s="1" customFormat="1" ht="11.25">
      <c r="B116" s="31"/>
      <c r="D116" s="145" t="s">
        <v>134</v>
      </c>
      <c r="F116" s="146" t="s">
        <v>494</v>
      </c>
      <c r="I116" s="143"/>
      <c r="L116" s="31"/>
      <c r="M116" s="144"/>
      <c r="T116" s="52"/>
      <c r="AT116" s="16" t="s">
        <v>134</v>
      </c>
      <c r="AU116" s="16" t="s">
        <v>82</v>
      </c>
    </row>
    <row r="117" spans="2:65" s="12" customFormat="1" ht="11.25">
      <c r="B117" s="147"/>
      <c r="D117" s="141" t="s">
        <v>145</v>
      </c>
      <c r="E117" s="148" t="s">
        <v>20</v>
      </c>
      <c r="F117" s="149" t="s">
        <v>495</v>
      </c>
      <c r="H117" s="150">
        <v>102.8</v>
      </c>
      <c r="I117" s="151"/>
      <c r="L117" s="147"/>
      <c r="M117" s="152"/>
      <c r="T117" s="153"/>
      <c r="AT117" s="148" t="s">
        <v>145</v>
      </c>
      <c r="AU117" s="148" t="s">
        <v>82</v>
      </c>
      <c r="AV117" s="12" t="s">
        <v>82</v>
      </c>
      <c r="AW117" s="12" t="s">
        <v>32</v>
      </c>
      <c r="AX117" s="12" t="s">
        <v>80</v>
      </c>
      <c r="AY117" s="148" t="s">
        <v>118</v>
      </c>
    </row>
    <row r="118" spans="2:65" s="1" customFormat="1" ht="16.5" customHeight="1">
      <c r="B118" s="31"/>
      <c r="C118" s="161" t="s">
        <v>359</v>
      </c>
      <c r="D118" s="161" t="s">
        <v>180</v>
      </c>
      <c r="E118" s="162" t="s">
        <v>496</v>
      </c>
      <c r="F118" s="163" t="s">
        <v>497</v>
      </c>
      <c r="G118" s="164" t="s">
        <v>244</v>
      </c>
      <c r="H118" s="165">
        <v>104.85599999999999</v>
      </c>
      <c r="I118" s="166"/>
      <c r="J118" s="167">
        <f>ROUND(I118*H118,2)</f>
        <v>0</v>
      </c>
      <c r="K118" s="168"/>
      <c r="L118" s="169"/>
      <c r="M118" s="170" t="s">
        <v>20</v>
      </c>
      <c r="N118" s="171" t="s">
        <v>43</v>
      </c>
      <c r="P118" s="137">
        <f>O118*H118</f>
        <v>0</v>
      </c>
      <c r="Q118" s="137">
        <v>5.6120000000000003E-2</v>
      </c>
      <c r="R118" s="137">
        <f>Q118*H118</f>
        <v>5.88451872</v>
      </c>
      <c r="S118" s="137">
        <v>0</v>
      </c>
      <c r="T118" s="138">
        <f>S118*H118</f>
        <v>0</v>
      </c>
      <c r="AR118" s="139" t="s">
        <v>156</v>
      </c>
      <c r="AT118" s="139" t="s">
        <v>180</v>
      </c>
      <c r="AU118" s="139" t="s">
        <v>82</v>
      </c>
      <c r="AY118" s="16" t="s">
        <v>118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6" t="s">
        <v>80</v>
      </c>
      <c r="BK118" s="140">
        <f>ROUND(I118*H118,2)</f>
        <v>0</v>
      </c>
      <c r="BL118" s="16" t="s">
        <v>124</v>
      </c>
      <c r="BM118" s="139" t="s">
        <v>498</v>
      </c>
    </row>
    <row r="119" spans="2:65" s="1" customFormat="1" ht="11.25">
      <c r="B119" s="31"/>
      <c r="D119" s="141" t="s">
        <v>125</v>
      </c>
      <c r="F119" s="142" t="s">
        <v>497</v>
      </c>
      <c r="I119" s="143"/>
      <c r="L119" s="31"/>
      <c r="M119" s="144"/>
      <c r="T119" s="52"/>
      <c r="AT119" s="16" t="s">
        <v>125</v>
      </c>
      <c r="AU119" s="16" t="s">
        <v>82</v>
      </c>
    </row>
    <row r="120" spans="2:65" s="12" customFormat="1" ht="11.25">
      <c r="B120" s="147"/>
      <c r="D120" s="141" t="s">
        <v>145</v>
      </c>
      <c r="F120" s="149" t="s">
        <v>499</v>
      </c>
      <c r="H120" s="150">
        <v>104.85599999999999</v>
      </c>
      <c r="I120" s="151"/>
      <c r="L120" s="147"/>
      <c r="M120" s="152"/>
      <c r="T120" s="153"/>
      <c r="AT120" s="148" t="s">
        <v>145</v>
      </c>
      <c r="AU120" s="148" t="s">
        <v>82</v>
      </c>
      <c r="AV120" s="12" t="s">
        <v>82</v>
      </c>
      <c r="AW120" s="12" t="s">
        <v>4</v>
      </c>
      <c r="AX120" s="12" t="s">
        <v>80</v>
      </c>
      <c r="AY120" s="148" t="s">
        <v>118</v>
      </c>
    </row>
    <row r="121" spans="2:65" s="1" customFormat="1" ht="24.2" customHeight="1">
      <c r="B121" s="31"/>
      <c r="C121" s="127" t="s">
        <v>148</v>
      </c>
      <c r="D121" s="127" t="s">
        <v>120</v>
      </c>
      <c r="E121" s="128" t="s">
        <v>500</v>
      </c>
      <c r="F121" s="129" t="s">
        <v>501</v>
      </c>
      <c r="G121" s="130" t="s">
        <v>123</v>
      </c>
      <c r="H121" s="131">
        <v>0</v>
      </c>
      <c r="I121" s="132"/>
      <c r="J121" s="133">
        <f>ROUND(I121*H121,2)</f>
        <v>0</v>
      </c>
      <c r="K121" s="134"/>
      <c r="L121" s="31"/>
      <c r="M121" s="135" t="s">
        <v>20</v>
      </c>
      <c r="N121" s="136" t="s">
        <v>43</v>
      </c>
      <c r="P121" s="137">
        <f>O121*H121</f>
        <v>0</v>
      </c>
      <c r="Q121" s="137">
        <v>0.15559000000000001</v>
      </c>
      <c r="R121" s="137">
        <f>Q121*H121</f>
        <v>0</v>
      </c>
      <c r="S121" s="137">
        <v>0</v>
      </c>
      <c r="T121" s="138">
        <f>S121*H121</f>
        <v>0</v>
      </c>
      <c r="AR121" s="139" t="s">
        <v>124</v>
      </c>
      <c r="AT121" s="139" t="s">
        <v>120</v>
      </c>
      <c r="AU121" s="139" t="s">
        <v>82</v>
      </c>
      <c r="AY121" s="16" t="s">
        <v>118</v>
      </c>
      <c r="BE121" s="140">
        <f>IF(N121="základní",J121,0)</f>
        <v>0</v>
      </c>
      <c r="BF121" s="140">
        <f>IF(N121="snížená",J121,0)</f>
        <v>0</v>
      </c>
      <c r="BG121" s="140">
        <f>IF(N121="zákl. přenesená",J121,0)</f>
        <v>0</v>
      </c>
      <c r="BH121" s="140">
        <f>IF(N121="sníž. přenesená",J121,0)</f>
        <v>0</v>
      </c>
      <c r="BI121" s="140">
        <f>IF(N121="nulová",J121,0)</f>
        <v>0</v>
      </c>
      <c r="BJ121" s="16" t="s">
        <v>80</v>
      </c>
      <c r="BK121" s="140">
        <f>ROUND(I121*H121,2)</f>
        <v>0</v>
      </c>
      <c r="BL121" s="16" t="s">
        <v>124</v>
      </c>
      <c r="BM121" s="139" t="s">
        <v>8</v>
      </c>
    </row>
    <row r="122" spans="2:65" s="1" customFormat="1" ht="19.5">
      <c r="B122" s="31"/>
      <c r="D122" s="141" t="s">
        <v>125</v>
      </c>
      <c r="F122" s="142" t="s">
        <v>501</v>
      </c>
      <c r="I122" s="143"/>
      <c r="L122" s="31"/>
      <c r="M122" s="144"/>
      <c r="T122" s="52"/>
      <c r="AT122" s="16" t="s">
        <v>125</v>
      </c>
      <c r="AU122" s="16" t="s">
        <v>82</v>
      </c>
    </row>
    <row r="123" spans="2:65" s="1" customFormat="1" ht="16.5" customHeight="1">
      <c r="B123" s="31"/>
      <c r="C123" s="127" t="s">
        <v>152</v>
      </c>
      <c r="D123" s="127" t="s">
        <v>120</v>
      </c>
      <c r="E123" s="128" t="s">
        <v>502</v>
      </c>
      <c r="F123" s="129" t="s">
        <v>503</v>
      </c>
      <c r="G123" s="130" t="s">
        <v>123</v>
      </c>
      <c r="H123" s="131">
        <v>0</v>
      </c>
      <c r="I123" s="132"/>
      <c r="J123" s="133">
        <f>ROUND(I123*H123,2)</f>
        <v>0</v>
      </c>
      <c r="K123" s="134"/>
      <c r="L123" s="31"/>
      <c r="M123" s="135" t="s">
        <v>20</v>
      </c>
      <c r="N123" s="136" t="s">
        <v>43</v>
      </c>
      <c r="P123" s="137">
        <f>O123*H123</f>
        <v>0</v>
      </c>
      <c r="Q123" s="137">
        <v>7.1000000000000002E-4</v>
      </c>
      <c r="R123" s="137">
        <f>Q123*H123</f>
        <v>0</v>
      </c>
      <c r="S123" s="137">
        <v>0</v>
      </c>
      <c r="T123" s="138">
        <f>S123*H123</f>
        <v>0</v>
      </c>
      <c r="AR123" s="139" t="s">
        <v>124</v>
      </c>
      <c r="AT123" s="139" t="s">
        <v>120</v>
      </c>
      <c r="AU123" s="139" t="s">
        <v>82</v>
      </c>
      <c r="AY123" s="16" t="s">
        <v>118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6" t="s">
        <v>80</v>
      </c>
      <c r="BK123" s="140">
        <f>ROUND(I123*H123,2)</f>
        <v>0</v>
      </c>
      <c r="BL123" s="16" t="s">
        <v>124</v>
      </c>
      <c r="BM123" s="139" t="s">
        <v>155</v>
      </c>
    </row>
    <row r="124" spans="2:65" s="1" customFormat="1" ht="11.25">
      <c r="B124" s="31"/>
      <c r="D124" s="141" t="s">
        <v>125</v>
      </c>
      <c r="F124" s="142" t="s">
        <v>503</v>
      </c>
      <c r="I124" s="143"/>
      <c r="L124" s="31"/>
      <c r="M124" s="144"/>
      <c r="T124" s="52"/>
      <c r="AT124" s="16" t="s">
        <v>125</v>
      </c>
      <c r="AU124" s="16" t="s">
        <v>82</v>
      </c>
    </row>
    <row r="125" spans="2:65" s="1" customFormat="1" ht="24.2" customHeight="1">
      <c r="B125" s="31"/>
      <c r="C125" s="127" t="s">
        <v>156</v>
      </c>
      <c r="D125" s="127" t="s">
        <v>120</v>
      </c>
      <c r="E125" s="128" t="s">
        <v>504</v>
      </c>
      <c r="F125" s="129" t="s">
        <v>505</v>
      </c>
      <c r="G125" s="130" t="s">
        <v>123</v>
      </c>
      <c r="H125" s="131">
        <v>0</v>
      </c>
      <c r="I125" s="132"/>
      <c r="J125" s="133">
        <f>ROUND(I125*H125,2)</f>
        <v>0</v>
      </c>
      <c r="K125" s="134"/>
      <c r="L125" s="31"/>
      <c r="M125" s="135" t="s">
        <v>20</v>
      </c>
      <c r="N125" s="136" t="s">
        <v>43</v>
      </c>
      <c r="P125" s="137">
        <f>O125*H125</f>
        <v>0</v>
      </c>
      <c r="Q125" s="137">
        <v>0.10373</v>
      </c>
      <c r="R125" s="137">
        <f>Q125*H125</f>
        <v>0</v>
      </c>
      <c r="S125" s="137">
        <v>0</v>
      </c>
      <c r="T125" s="138">
        <f>S125*H125</f>
        <v>0</v>
      </c>
      <c r="AR125" s="139" t="s">
        <v>124</v>
      </c>
      <c r="AT125" s="139" t="s">
        <v>120</v>
      </c>
      <c r="AU125" s="139" t="s">
        <v>82</v>
      </c>
      <c r="AY125" s="16" t="s">
        <v>118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6" t="s">
        <v>80</v>
      </c>
      <c r="BK125" s="140">
        <f>ROUND(I125*H125,2)</f>
        <v>0</v>
      </c>
      <c r="BL125" s="16" t="s">
        <v>124</v>
      </c>
      <c r="BM125" s="139" t="s">
        <v>159</v>
      </c>
    </row>
    <row r="126" spans="2:65" s="1" customFormat="1" ht="19.5">
      <c r="B126" s="31"/>
      <c r="D126" s="141" t="s">
        <v>125</v>
      </c>
      <c r="F126" s="142" t="s">
        <v>505</v>
      </c>
      <c r="I126" s="143"/>
      <c r="L126" s="31"/>
      <c r="M126" s="144"/>
      <c r="T126" s="52"/>
      <c r="AT126" s="16" t="s">
        <v>125</v>
      </c>
      <c r="AU126" s="16" t="s">
        <v>82</v>
      </c>
    </row>
    <row r="127" spans="2:65" s="11" customFormat="1" ht="22.9" customHeight="1">
      <c r="B127" s="115"/>
      <c r="D127" s="116" t="s">
        <v>71</v>
      </c>
      <c r="E127" s="125" t="s">
        <v>156</v>
      </c>
      <c r="F127" s="125" t="s">
        <v>240</v>
      </c>
      <c r="I127" s="118"/>
      <c r="J127" s="126">
        <f>BK127</f>
        <v>0</v>
      </c>
      <c r="L127" s="115"/>
      <c r="M127" s="120"/>
      <c r="P127" s="121">
        <f>SUM(P128:P164)</f>
        <v>0</v>
      </c>
      <c r="R127" s="121">
        <f>SUM(R128:R164)</f>
        <v>26.051107399999999</v>
      </c>
      <c r="T127" s="122">
        <f>SUM(T128:T164)</f>
        <v>0</v>
      </c>
      <c r="AR127" s="116" t="s">
        <v>80</v>
      </c>
      <c r="AT127" s="123" t="s">
        <v>71</v>
      </c>
      <c r="AU127" s="123" t="s">
        <v>80</v>
      </c>
      <c r="AY127" s="116" t="s">
        <v>118</v>
      </c>
      <c r="BK127" s="124">
        <f>SUM(BK128:BK164)</f>
        <v>0</v>
      </c>
    </row>
    <row r="128" spans="2:65" s="1" customFormat="1" ht="21.75" customHeight="1">
      <c r="B128" s="31"/>
      <c r="C128" s="127" t="s">
        <v>179</v>
      </c>
      <c r="D128" s="127" t="s">
        <v>120</v>
      </c>
      <c r="E128" s="128" t="s">
        <v>506</v>
      </c>
      <c r="F128" s="129" t="s">
        <v>507</v>
      </c>
      <c r="G128" s="130" t="s">
        <v>131</v>
      </c>
      <c r="H128" s="131">
        <v>5.4</v>
      </c>
      <c r="I128" s="132"/>
      <c r="J128" s="133">
        <f>ROUND(I128*H128,2)</f>
        <v>0</v>
      </c>
      <c r="K128" s="134"/>
      <c r="L128" s="31"/>
      <c r="M128" s="135" t="s">
        <v>20</v>
      </c>
      <c r="N128" s="136" t="s">
        <v>43</v>
      </c>
      <c r="P128" s="137">
        <f>O128*H128</f>
        <v>0</v>
      </c>
      <c r="Q128" s="137">
        <v>1.8907700000000001</v>
      </c>
      <c r="R128" s="137">
        <f>Q128*H128</f>
        <v>10.210158000000002</v>
      </c>
      <c r="S128" s="137">
        <v>0</v>
      </c>
      <c r="T128" s="138">
        <f>S128*H128</f>
        <v>0</v>
      </c>
      <c r="AR128" s="139" t="s">
        <v>124</v>
      </c>
      <c r="AT128" s="139" t="s">
        <v>120</v>
      </c>
      <c r="AU128" s="139" t="s">
        <v>82</v>
      </c>
      <c r="AY128" s="16" t="s">
        <v>118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6" t="s">
        <v>80</v>
      </c>
      <c r="BK128" s="140">
        <f>ROUND(I128*H128,2)</f>
        <v>0</v>
      </c>
      <c r="BL128" s="16" t="s">
        <v>124</v>
      </c>
      <c r="BM128" s="139" t="s">
        <v>208</v>
      </c>
    </row>
    <row r="129" spans="2:65" s="1" customFormat="1" ht="11.25">
      <c r="B129" s="31"/>
      <c r="D129" s="141" t="s">
        <v>125</v>
      </c>
      <c r="F129" s="142" t="s">
        <v>507</v>
      </c>
      <c r="I129" s="143"/>
      <c r="L129" s="31"/>
      <c r="M129" s="144"/>
      <c r="T129" s="52"/>
      <c r="AT129" s="16" t="s">
        <v>125</v>
      </c>
      <c r="AU129" s="16" t="s">
        <v>82</v>
      </c>
    </row>
    <row r="130" spans="2:65" s="1" customFormat="1" ht="16.5" customHeight="1">
      <c r="B130" s="31"/>
      <c r="C130" s="127" t="s">
        <v>155</v>
      </c>
      <c r="D130" s="127" t="s">
        <v>120</v>
      </c>
      <c r="E130" s="128" t="s">
        <v>508</v>
      </c>
      <c r="F130" s="129" t="s">
        <v>509</v>
      </c>
      <c r="G130" s="130" t="s">
        <v>244</v>
      </c>
      <c r="H130" s="131">
        <v>15</v>
      </c>
      <c r="I130" s="132"/>
      <c r="J130" s="133">
        <f>ROUND(I130*H130,2)</f>
        <v>0</v>
      </c>
      <c r="K130" s="134"/>
      <c r="L130" s="31"/>
      <c r="M130" s="135" t="s">
        <v>20</v>
      </c>
      <c r="N130" s="136" t="s">
        <v>43</v>
      </c>
      <c r="P130" s="137">
        <f>O130*H130</f>
        <v>0</v>
      </c>
      <c r="Q130" s="137">
        <v>1.0000000000000001E-5</v>
      </c>
      <c r="R130" s="137">
        <f>Q130*H130</f>
        <v>1.5000000000000001E-4</v>
      </c>
      <c r="S130" s="137">
        <v>0</v>
      </c>
      <c r="T130" s="138">
        <f>S130*H130</f>
        <v>0</v>
      </c>
      <c r="AR130" s="139" t="s">
        <v>124</v>
      </c>
      <c r="AT130" s="139" t="s">
        <v>120</v>
      </c>
      <c r="AU130" s="139" t="s">
        <v>82</v>
      </c>
      <c r="AY130" s="16" t="s">
        <v>118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6" t="s">
        <v>80</v>
      </c>
      <c r="BK130" s="140">
        <f>ROUND(I130*H130,2)</f>
        <v>0</v>
      </c>
      <c r="BL130" s="16" t="s">
        <v>124</v>
      </c>
      <c r="BM130" s="139" t="s">
        <v>218</v>
      </c>
    </row>
    <row r="131" spans="2:65" s="1" customFormat="1" ht="11.25">
      <c r="B131" s="31"/>
      <c r="D131" s="141" t="s">
        <v>125</v>
      </c>
      <c r="F131" s="142" t="s">
        <v>509</v>
      </c>
      <c r="I131" s="143"/>
      <c r="L131" s="31"/>
      <c r="M131" s="144"/>
      <c r="T131" s="52"/>
      <c r="AT131" s="16" t="s">
        <v>125</v>
      </c>
      <c r="AU131" s="16" t="s">
        <v>82</v>
      </c>
    </row>
    <row r="132" spans="2:65" s="1" customFormat="1" ht="16.5" customHeight="1">
      <c r="B132" s="31"/>
      <c r="C132" s="161" t="s">
        <v>191</v>
      </c>
      <c r="D132" s="161" t="s">
        <v>180</v>
      </c>
      <c r="E132" s="162" t="s">
        <v>510</v>
      </c>
      <c r="F132" s="163" t="s">
        <v>511</v>
      </c>
      <c r="G132" s="164" t="s">
        <v>244</v>
      </c>
      <c r="H132" s="165">
        <v>15.986000000000001</v>
      </c>
      <c r="I132" s="166"/>
      <c r="J132" s="167">
        <f>ROUND(I132*H132,2)</f>
        <v>0</v>
      </c>
      <c r="K132" s="168"/>
      <c r="L132" s="169"/>
      <c r="M132" s="170" t="s">
        <v>20</v>
      </c>
      <c r="N132" s="171" t="s">
        <v>43</v>
      </c>
      <c r="P132" s="137">
        <f>O132*H132</f>
        <v>0</v>
      </c>
      <c r="Q132" s="137">
        <v>2.8999999999999998E-3</v>
      </c>
      <c r="R132" s="137">
        <f>Q132*H132</f>
        <v>4.6359400000000002E-2</v>
      </c>
      <c r="S132" s="137">
        <v>0</v>
      </c>
      <c r="T132" s="138">
        <f>S132*H132</f>
        <v>0</v>
      </c>
      <c r="AR132" s="139" t="s">
        <v>156</v>
      </c>
      <c r="AT132" s="139" t="s">
        <v>180</v>
      </c>
      <c r="AU132" s="139" t="s">
        <v>82</v>
      </c>
      <c r="AY132" s="16" t="s">
        <v>118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6" t="s">
        <v>80</v>
      </c>
      <c r="BK132" s="140">
        <f>ROUND(I132*H132,2)</f>
        <v>0</v>
      </c>
      <c r="BL132" s="16" t="s">
        <v>124</v>
      </c>
      <c r="BM132" s="139" t="s">
        <v>172</v>
      </c>
    </row>
    <row r="133" spans="2:65" s="1" customFormat="1" ht="11.25">
      <c r="B133" s="31"/>
      <c r="D133" s="141" t="s">
        <v>125</v>
      </c>
      <c r="F133" s="142" t="s">
        <v>511</v>
      </c>
      <c r="I133" s="143"/>
      <c r="L133" s="31"/>
      <c r="M133" s="144"/>
      <c r="T133" s="52"/>
      <c r="AT133" s="16" t="s">
        <v>125</v>
      </c>
      <c r="AU133" s="16" t="s">
        <v>82</v>
      </c>
    </row>
    <row r="134" spans="2:65" s="1" customFormat="1" ht="21.75" customHeight="1">
      <c r="B134" s="31"/>
      <c r="C134" s="127" t="s">
        <v>159</v>
      </c>
      <c r="D134" s="127" t="s">
        <v>120</v>
      </c>
      <c r="E134" s="128" t="s">
        <v>512</v>
      </c>
      <c r="F134" s="129" t="s">
        <v>513</v>
      </c>
      <c r="G134" s="130" t="s">
        <v>248</v>
      </c>
      <c r="H134" s="131">
        <v>5</v>
      </c>
      <c r="I134" s="132"/>
      <c r="J134" s="133">
        <f>ROUND(I134*H134,2)</f>
        <v>0</v>
      </c>
      <c r="K134" s="134"/>
      <c r="L134" s="31"/>
      <c r="M134" s="135" t="s">
        <v>20</v>
      </c>
      <c r="N134" s="136" t="s">
        <v>43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124</v>
      </c>
      <c r="AT134" s="139" t="s">
        <v>120</v>
      </c>
      <c r="AU134" s="139" t="s">
        <v>82</v>
      </c>
      <c r="AY134" s="16" t="s">
        <v>118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6" t="s">
        <v>80</v>
      </c>
      <c r="BK134" s="140">
        <f>ROUND(I134*H134,2)</f>
        <v>0</v>
      </c>
      <c r="BL134" s="16" t="s">
        <v>124</v>
      </c>
      <c r="BM134" s="139" t="s">
        <v>176</v>
      </c>
    </row>
    <row r="135" spans="2:65" s="1" customFormat="1" ht="11.25">
      <c r="B135" s="31"/>
      <c r="D135" s="141" t="s">
        <v>125</v>
      </c>
      <c r="F135" s="142" t="s">
        <v>513</v>
      </c>
      <c r="I135" s="143"/>
      <c r="L135" s="31"/>
      <c r="M135" s="144"/>
      <c r="T135" s="52"/>
      <c r="AT135" s="16" t="s">
        <v>125</v>
      </c>
      <c r="AU135" s="16" t="s">
        <v>82</v>
      </c>
    </row>
    <row r="136" spans="2:65" s="1" customFormat="1" ht="16.5" customHeight="1">
      <c r="B136" s="31"/>
      <c r="C136" s="161" t="s">
        <v>202</v>
      </c>
      <c r="D136" s="161" t="s">
        <v>180</v>
      </c>
      <c r="E136" s="162" t="s">
        <v>514</v>
      </c>
      <c r="F136" s="163" t="s">
        <v>515</v>
      </c>
      <c r="G136" s="164" t="s">
        <v>248</v>
      </c>
      <c r="H136" s="165">
        <v>5</v>
      </c>
      <c r="I136" s="166"/>
      <c r="J136" s="167">
        <f>ROUND(I136*H136,2)</f>
        <v>0</v>
      </c>
      <c r="K136" s="168"/>
      <c r="L136" s="169"/>
      <c r="M136" s="170" t="s">
        <v>20</v>
      </c>
      <c r="N136" s="171" t="s">
        <v>43</v>
      </c>
      <c r="P136" s="137">
        <f>O136*H136</f>
        <v>0</v>
      </c>
      <c r="Q136" s="137">
        <v>6.9999999999999999E-4</v>
      </c>
      <c r="R136" s="137">
        <f>Q136*H136</f>
        <v>3.5000000000000001E-3</v>
      </c>
      <c r="S136" s="137">
        <v>0</v>
      </c>
      <c r="T136" s="138">
        <f>S136*H136</f>
        <v>0</v>
      </c>
      <c r="AR136" s="139" t="s">
        <v>156</v>
      </c>
      <c r="AT136" s="139" t="s">
        <v>180</v>
      </c>
      <c r="AU136" s="139" t="s">
        <v>82</v>
      </c>
      <c r="AY136" s="16" t="s">
        <v>118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6" t="s">
        <v>80</v>
      </c>
      <c r="BK136" s="140">
        <f>ROUND(I136*H136,2)</f>
        <v>0</v>
      </c>
      <c r="BL136" s="16" t="s">
        <v>124</v>
      </c>
      <c r="BM136" s="139" t="s">
        <v>184</v>
      </c>
    </row>
    <row r="137" spans="2:65" s="1" customFormat="1" ht="11.25">
      <c r="B137" s="31"/>
      <c r="D137" s="141" t="s">
        <v>125</v>
      </c>
      <c r="F137" s="142" t="s">
        <v>515</v>
      </c>
      <c r="I137" s="143"/>
      <c r="L137" s="31"/>
      <c r="M137" s="144"/>
      <c r="T137" s="52"/>
      <c r="AT137" s="16" t="s">
        <v>125</v>
      </c>
      <c r="AU137" s="16" t="s">
        <v>82</v>
      </c>
    </row>
    <row r="138" spans="2:65" s="1" customFormat="1" ht="16.5" customHeight="1">
      <c r="B138" s="31"/>
      <c r="C138" s="127" t="s">
        <v>214</v>
      </c>
      <c r="D138" s="127" t="s">
        <v>120</v>
      </c>
      <c r="E138" s="128" t="s">
        <v>516</v>
      </c>
      <c r="F138" s="129" t="s">
        <v>517</v>
      </c>
      <c r="G138" s="130" t="s">
        <v>248</v>
      </c>
      <c r="H138" s="131">
        <v>3</v>
      </c>
      <c r="I138" s="132"/>
      <c r="J138" s="133">
        <f>ROUND(I138*H138,2)</f>
        <v>0</v>
      </c>
      <c r="K138" s="134"/>
      <c r="L138" s="31"/>
      <c r="M138" s="135" t="s">
        <v>20</v>
      </c>
      <c r="N138" s="136" t="s">
        <v>43</v>
      </c>
      <c r="P138" s="137">
        <f>O138*H138</f>
        <v>0</v>
      </c>
      <c r="Q138" s="137">
        <v>0.12422</v>
      </c>
      <c r="R138" s="137">
        <f>Q138*H138</f>
        <v>0.37265999999999999</v>
      </c>
      <c r="S138" s="137">
        <v>0</v>
      </c>
      <c r="T138" s="138">
        <f>S138*H138</f>
        <v>0</v>
      </c>
      <c r="AR138" s="139" t="s">
        <v>124</v>
      </c>
      <c r="AT138" s="139" t="s">
        <v>120</v>
      </c>
      <c r="AU138" s="139" t="s">
        <v>82</v>
      </c>
      <c r="AY138" s="16" t="s">
        <v>118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6" t="s">
        <v>80</v>
      </c>
      <c r="BK138" s="140">
        <f>ROUND(I138*H138,2)</f>
        <v>0</v>
      </c>
      <c r="BL138" s="16" t="s">
        <v>124</v>
      </c>
      <c r="BM138" s="139" t="s">
        <v>518</v>
      </c>
    </row>
    <row r="139" spans="2:65" s="1" customFormat="1" ht="11.25">
      <c r="B139" s="31"/>
      <c r="D139" s="141" t="s">
        <v>125</v>
      </c>
      <c r="F139" s="142" t="s">
        <v>519</v>
      </c>
      <c r="I139" s="143"/>
      <c r="L139" s="31"/>
      <c r="M139" s="144"/>
      <c r="T139" s="52"/>
      <c r="AT139" s="16" t="s">
        <v>125</v>
      </c>
      <c r="AU139" s="16" t="s">
        <v>82</v>
      </c>
    </row>
    <row r="140" spans="2:65" s="1" customFormat="1" ht="11.25">
      <c r="B140" s="31"/>
      <c r="D140" s="145" t="s">
        <v>134</v>
      </c>
      <c r="F140" s="146" t="s">
        <v>520</v>
      </c>
      <c r="I140" s="143"/>
      <c r="L140" s="31"/>
      <c r="M140" s="144"/>
      <c r="T140" s="52"/>
      <c r="AT140" s="16" t="s">
        <v>134</v>
      </c>
      <c r="AU140" s="16" t="s">
        <v>82</v>
      </c>
    </row>
    <row r="141" spans="2:65" s="1" customFormat="1" ht="16.5" customHeight="1">
      <c r="B141" s="31"/>
      <c r="C141" s="161" t="s">
        <v>218</v>
      </c>
      <c r="D141" s="161" t="s">
        <v>180</v>
      </c>
      <c r="E141" s="162" t="s">
        <v>521</v>
      </c>
      <c r="F141" s="163" t="s">
        <v>522</v>
      </c>
      <c r="G141" s="164" t="s">
        <v>248</v>
      </c>
      <c r="H141" s="165">
        <v>3</v>
      </c>
      <c r="I141" s="166"/>
      <c r="J141" s="167">
        <f>ROUND(I141*H141,2)</f>
        <v>0</v>
      </c>
      <c r="K141" s="168"/>
      <c r="L141" s="169"/>
      <c r="M141" s="170" t="s">
        <v>20</v>
      </c>
      <c r="N141" s="171" t="s">
        <v>43</v>
      </c>
      <c r="P141" s="137">
        <f>O141*H141</f>
        <v>0</v>
      </c>
      <c r="Q141" s="137">
        <v>2.7E-2</v>
      </c>
      <c r="R141" s="137">
        <f>Q141*H141</f>
        <v>8.1000000000000003E-2</v>
      </c>
      <c r="S141" s="137">
        <v>0</v>
      </c>
      <c r="T141" s="138">
        <f>S141*H141</f>
        <v>0</v>
      </c>
      <c r="AR141" s="139" t="s">
        <v>156</v>
      </c>
      <c r="AT141" s="139" t="s">
        <v>180</v>
      </c>
      <c r="AU141" s="139" t="s">
        <v>82</v>
      </c>
      <c r="AY141" s="16" t="s">
        <v>118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6" t="s">
        <v>80</v>
      </c>
      <c r="BK141" s="140">
        <f>ROUND(I141*H141,2)</f>
        <v>0</v>
      </c>
      <c r="BL141" s="16" t="s">
        <v>124</v>
      </c>
      <c r="BM141" s="139" t="s">
        <v>263</v>
      </c>
    </row>
    <row r="142" spans="2:65" s="1" customFormat="1" ht="11.25">
      <c r="B142" s="31"/>
      <c r="D142" s="141" t="s">
        <v>125</v>
      </c>
      <c r="F142" s="142" t="s">
        <v>522</v>
      </c>
      <c r="I142" s="143"/>
      <c r="L142" s="31"/>
      <c r="M142" s="144"/>
      <c r="T142" s="52"/>
      <c r="AT142" s="16" t="s">
        <v>125</v>
      </c>
      <c r="AU142" s="16" t="s">
        <v>82</v>
      </c>
    </row>
    <row r="143" spans="2:65" s="1" customFormat="1" ht="16.5" customHeight="1">
      <c r="B143" s="31"/>
      <c r="C143" s="161" t="s">
        <v>7</v>
      </c>
      <c r="D143" s="161" t="s">
        <v>180</v>
      </c>
      <c r="E143" s="162" t="s">
        <v>523</v>
      </c>
      <c r="F143" s="163" t="s">
        <v>524</v>
      </c>
      <c r="G143" s="164" t="s">
        <v>248</v>
      </c>
      <c r="H143" s="165">
        <v>3</v>
      </c>
      <c r="I143" s="166"/>
      <c r="J143" s="167">
        <f>ROUND(I143*H143,2)</f>
        <v>0</v>
      </c>
      <c r="K143" s="168"/>
      <c r="L143" s="169"/>
      <c r="M143" s="170" t="s">
        <v>20</v>
      </c>
      <c r="N143" s="171" t="s">
        <v>43</v>
      </c>
      <c r="P143" s="137">
        <f>O143*H143</f>
        <v>0</v>
      </c>
      <c r="Q143" s="137">
        <v>4.0000000000000001E-3</v>
      </c>
      <c r="R143" s="137">
        <f>Q143*H143</f>
        <v>1.2E-2</v>
      </c>
      <c r="S143" s="137">
        <v>0</v>
      </c>
      <c r="T143" s="138">
        <f>S143*H143</f>
        <v>0</v>
      </c>
      <c r="AR143" s="139" t="s">
        <v>156</v>
      </c>
      <c r="AT143" s="139" t="s">
        <v>180</v>
      </c>
      <c r="AU143" s="139" t="s">
        <v>82</v>
      </c>
      <c r="AY143" s="16" t="s">
        <v>118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6" t="s">
        <v>80</v>
      </c>
      <c r="BK143" s="140">
        <f>ROUND(I143*H143,2)</f>
        <v>0</v>
      </c>
      <c r="BL143" s="16" t="s">
        <v>124</v>
      </c>
      <c r="BM143" s="139" t="s">
        <v>271</v>
      </c>
    </row>
    <row r="144" spans="2:65" s="1" customFormat="1" ht="11.25">
      <c r="B144" s="31"/>
      <c r="D144" s="141" t="s">
        <v>125</v>
      </c>
      <c r="F144" s="142" t="s">
        <v>524</v>
      </c>
      <c r="I144" s="143"/>
      <c r="L144" s="31"/>
      <c r="M144" s="144"/>
      <c r="T144" s="52"/>
      <c r="AT144" s="16" t="s">
        <v>125</v>
      </c>
      <c r="AU144" s="16" t="s">
        <v>82</v>
      </c>
    </row>
    <row r="145" spans="2:65" s="1" customFormat="1" ht="16.5" customHeight="1">
      <c r="B145" s="31"/>
      <c r="C145" s="161" t="s">
        <v>172</v>
      </c>
      <c r="D145" s="161" t="s">
        <v>180</v>
      </c>
      <c r="E145" s="162" t="s">
        <v>525</v>
      </c>
      <c r="F145" s="163" t="s">
        <v>526</v>
      </c>
      <c r="G145" s="164" t="s">
        <v>248</v>
      </c>
      <c r="H145" s="165">
        <v>3</v>
      </c>
      <c r="I145" s="166"/>
      <c r="J145" s="167">
        <f>ROUND(I145*H145,2)</f>
        <v>0</v>
      </c>
      <c r="K145" s="168"/>
      <c r="L145" s="169"/>
      <c r="M145" s="170" t="s">
        <v>20</v>
      </c>
      <c r="N145" s="171" t="s">
        <v>43</v>
      </c>
      <c r="P145" s="137">
        <f>O145*H145</f>
        <v>0</v>
      </c>
      <c r="Q145" s="137">
        <v>0.111</v>
      </c>
      <c r="R145" s="137">
        <f>Q145*H145</f>
        <v>0.33300000000000002</v>
      </c>
      <c r="S145" s="137">
        <v>0</v>
      </c>
      <c r="T145" s="138">
        <f>S145*H145</f>
        <v>0</v>
      </c>
      <c r="AR145" s="139" t="s">
        <v>156</v>
      </c>
      <c r="AT145" s="139" t="s">
        <v>180</v>
      </c>
      <c r="AU145" s="139" t="s">
        <v>82</v>
      </c>
      <c r="AY145" s="16" t="s">
        <v>118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6" t="s">
        <v>80</v>
      </c>
      <c r="BK145" s="140">
        <f>ROUND(I145*H145,2)</f>
        <v>0</v>
      </c>
      <c r="BL145" s="16" t="s">
        <v>124</v>
      </c>
      <c r="BM145" s="139" t="s">
        <v>279</v>
      </c>
    </row>
    <row r="146" spans="2:65" s="1" customFormat="1" ht="11.25">
      <c r="B146" s="31"/>
      <c r="D146" s="141" t="s">
        <v>125</v>
      </c>
      <c r="F146" s="142" t="s">
        <v>526</v>
      </c>
      <c r="I146" s="143"/>
      <c r="L146" s="31"/>
      <c r="M146" s="144"/>
      <c r="T146" s="52"/>
      <c r="AT146" s="16" t="s">
        <v>125</v>
      </c>
      <c r="AU146" s="16" t="s">
        <v>82</v>
      </c>
    </row>
    <row r="147" spans="2:65" s="1" customFormat="1" ht="16.5" customHeight="1">
      <c r="B147" s="31"/>
      <c r="C147" s="161" t="s">
        <v>233</v>
      </c>
      <c r="D147" s="161" t="s">
        <v>180</v>
      </c>
      <c r="E147" s="162" t="s">
        <v>527</v>
      </c>
      <c r="F147" s="163" t="s">
        <v>528</v>
      </c>
      <c r="G147" s="164" t="s">
        <v>248</v>
      </c>
      <c r="H147" s="165">
        <v>3</v>
      </c>
      <c r="I147" s="166"/>
      <c r="J147" s="167">
        <f>ROUND(I147*H147,2)</f>
        <v>0</v>
      </c>
      <c r="K147" s="168"/>
      <c r="L147" s="169"/>
      <c r="M147" s="170" t="s">
        <v>20</v>
      </c>
      <c r="N147" s="171" t="s">
        <v>43</v>
      </c>
      <c r="P147" s="137">
        <f>O147*H147</f>
        <v>0</v>
      </c>
      <c r="Q147" s="137">
        <v>0.08</v>
      </c>
      <c r="R147" s="137">
        <f>Q147*H147</f>
        <v>0.24</v>
      </c>
      <c r="S147" s="137">
        <v>0</v>
      </c>
      <c r="T147" s="138">
        <f>S147*H147</f>
        <v>0</v>
      </c>
      <c r="AR147" s="139" t="s">
        <v>156</v>
      </c>
      <c r="AT147" s="139" t="s">
        <v>180</v>
      </c>
      <c r="AU147" s="139" t="s">
        <v>82</v>
      </c>
      <c r="AY147" s="16" t="s">
        <v>118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6" t="s">
        <v>80</v>
      </c>
      <c r="BK147" s="140">
        <f>ROUND(I147*H147,2)</f>
        <v>0</v>
      </c>
      <c r="BL147" s="16" t="s">
        <v>124</v>
      </c>
      <c r="BM147" s="139" t="s">
        <v>287</v>
      </c>
    </row>
    <row r="148" spans="2:65" s="1" customFormat="1" ht="11.25">
      <c r="B148" s="31"/>
      <c r="D148" s="141" t="s">
        <v>125</v>
      </c>
      <c r="F148" s="142" t="s">
        <v>528</v>
      </c>
      <c r="I148" s="143"/>
      <c r="L148" s="31"/>
      <c r="M148" s="144"/>
      <c r="T148" s="52"/>
      <c r="AT148" s="16" t="s">
        <v>125</v>
      </c>
      <c r="AU148" s="16" t="s">
        <v>82</v>
      </c>
    </row>
    <row r="149" spans="2:65" s="1" customFormat="1" ht="16.5" customHeight="1">
      <c r="B149" s="31"/>
      <c r="C149" s="161" t="s">
        <v>176</v>
      </c>
      <c r="D149" s="161" t="s">
        <v>180</v>
      </c>
      <c r="E149" s="162" t="s">
        <v>529</v>
      </c>
      <c r="F149" s="163" t="s">
        <v>530</v>
      </c>
      <c r="G149" s="164" t="s">
        <v>248</v>
      </c>
      <c r="H149" s="165">
        <v>3</v>
      </c>
      <c r="I149" s="166"/>
      <c r="J149" s="167">
        <f>ROUND(I149*H149,2)</f>
        <v>0</v>
      </c>
      <c r="K149" s="168"/>
      <c r="L149" s="169"/>
      <c r="M149" s="170" t="s">
        <v>20</v>
      </c>
      <c r="N149" s="171" t="s">
        <v>43</v>
      </c>
      <c r="P149" s="137">
        <f>O149*H149</f>
        <v>0</v>
      </c>
      <c r="Q149" s="137">
        <v>7.1999999999999995E-2</v>
      </c>
      <c r="R149" s="137">
        <f>Q149*H149</f>
        <v>0.21599999999999997</v>
      </c>
      <c r="S149" s="137">
        <v>0</v>
      </c>
      <c r="T149" s="138">
        <f>S149*H149</f>
        <v>0</v>
      </c>
      <c r="AR149" s="139" t="s">
        <v>156</v>
      </c>
      <c r="AT149" s="139" t="s">
        <v>180</v>
      </c>
      <c r="AU149" s="139" t="s">
        <v>82</v>
      </c>
      <c r="AY149" s="16" t="s">
        <v>118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6" t="s">
        <v>80</v>
      </c>
      <c r="BK149" s="140">
        <f>ROUND(I149*H149,2)</f>
        <v>0</v>
      </c>
      <c r="BL149" s="16" t="s">
        <v>124</v>
      </c>
      <c r="BM149" s="139" t="s">
        <v>217</v>
      </c>
    </row>
    <row r="150" spans="2:65" s="1" customFormat="1" ht="11.25">
      <c r="B150" s="31"/>
      <c r="D150" s="141" t="s">
        <v>125</v>
      </c>
      <c r="F150" s="142" t="s">
        <v>530</v>
      </c>
      <c r="I150" s="143"/>
      <c r="L150" s="31"/>
      <c r="M150" s="144"/>
      <c r="T150" s="52"/>
      <c r="AT150" s="16" t="s">
        <v>125</v>
      </c>
      <c r="AU150" s="16" t="s">
        <v>82</v>
      </c>
    </row>
    <row r="151" spans="2:65" s="1" customFormat="1" ht="16.5" customHeight="1">
      <c r="B151" s="31"/>
      <c r="C151" s="127" t="s">
        <v>241</v>
      </c>
      <c r="D151" s="127" t="s">
        <v>120</v>
      </c>
      <c r="E151" s="128" t="s">
        <v>531</v>
      </c>
      <c r="F151" s="129" t="s">
        <v>532</v>
      </c>
      <c r="G151" s="130" t="s">
        <v>248</v>
      </c>
      <c r="H151" s="131">
        <v>3</v>
      </c>
      <c r="I151" s="132"/>
      <c r="J151" s="133">
        <f>ROUND(I151*H151,2)</f>
        <v>0</v>
      </c>
      <c r="K151" s="134"/>
      <c r="L151" s="31"/>
      <c r="M151" s="135" t="s">
        <v>20</v>
      </c>
      <c r="N151" s="136" t="s">
        <v>43</v>
      </c>
      <c r="P151" s="137">
        <f>O151*H151</f>
        <v>0</v>
      </c>
      <c r="Q151" s="137">
        <v>0.21734000000000001</v>
      </c>
      <c r="R151" s="137">
        <f>Q151*H151</f>
        <v>0.65202000000000004</v>
      </c>
      <c r="S151" s="137">
        <v>0</v>
      </c>
      <c r="T151" s="138">
        <f>S151*H151</f>
        <v>0</v>
      </c>
      <c r="AR151" s="139" t="s">
        <v>124</v>
      </c>
      <c r="AT151" s="139" t="s">
        <v>120</v>
      </c>
      <c r="AU151" s="139" t="s">
        <v>82</v>
      </c>
      <c r="AY151" s="16" t="s">
        <v>118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6" t="s">
        <v>80</v>
      </c>
      <c r="BK151" s="140">
        <f>ROUND(I151*H151,2)</f>
        <v>0</v>
      </c>
      <c r="BL151" s="16" t="s">
        <v>124</v>
      </c>
      <c r="BM151" s="139" t="s">
        <v>304</v>
      </c>
    </row>
    <row r="152" spans="2:65" s="1" customFormat="1" ht="11.25">
      <c r="B152" s="31"/>
      <c r="D152" s="141" t="s">
        <v>125</v>
      </c>
      <c r="F152" s="142" t="s">
        <v>532</v>
      </c>
      <c r="I152" s="143"/>
      <c r="L152" s="31"/>
      <c r="M152" s="144"/>
      <c r="T152" s="52"/>
      <c r="AT152" s="16" t="s">
        <v>125</v>
      </c>
      <c r="AU152" s="16" t="s">
        <v>82</v>
      </c>
    </row>
    <row r="153" spans="2:65" s="1" customFormat="1" ht="16.5" customHeight="1">
      <c r="B153" s="31"/>
      <c r="C153" s="161" t="s">
        <v>184</v>
      </c>
      <c r="D153" s="161" t="s">
        <v>180</v>
      </c>
      <c r="E153" s="162" t="s">
        <v>533</v>
      </c>
      <c r="F153" s="163" t="s">
        <v>534</v>
      </c>
      <c r="G153" s="164" t="s">
        <v>248</v>
      </c>
      <c r="H153" s="165">
        <v>3</v>
      </c>
      <c r="I153" s="166"/>
      <c r="J153" s="167">
        <f>ROUND(I153*H153,2)</f>
        <v>0</v>
      </c>
      <c r="K153" s="168"/>
      <c r="L153" s="169"/>
      <c r="M153" s="170" t="s">
        <v>20</v>
      </c>
      <c r="N153" s="171" t="s">
        <v>43</v>
      </c>
      <c r="P153" s="137">
        <f>O153*H153</f>
        <v>0</v>
      </c>
      <c r="Q153" s="137">
        <v>3.0200000000000001E-3</v>
      </c>
      <c r="R153" s="137">
        <f>Q153*H153</f>
        <v>9.0600000000000003E-3</v>
      </c>
      <c r="S153" s="137">
        <v>0</v>
      </c>
      <c r="T153" s="138">
        <f>S153*H153</f>
        <v>0</v>
      </c>
      <c r="AR153" s="139" t="s">
        <v>156</v>
      </c>
      <c r="AT153" s="139" t="s">
        <v>180</v>
      </c>
      <c r="AU153" s="139" t="s">
        <v>82</v>
      </c>
      <c r="AY153" s="16" t="s">
        <v>118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6" t="s">
        <v>80</v>
      </c>
      <c r="BK153" s="140">
        <f>ROUND(I153*H153,2)</f>
        <v>0</v>
      </c>
      <c r="BL153" s="16" t="s">
        <v>124</v>
      </c>
      <c r="BM153" s="139" t="s">
        <v>313</v>
      </c>
    </row>
    <row r="154" spans="2:65" s="1" customFormat="1" ht="11.25">
      <c r="B154" s="31"/>
      <c r="D154" s="141" t="s">
        <v>125</v>
      </c>
      <c r="F154" s="142" t="s">
        <v>534</v>
      </c>
      <c r="I154" s="143"/>
      <c r="L154" s="31"/>
      <c r="M154" s="144"/>
      <c r="T154" s="52"/>
      <c r="AT154" s="16" t="s">
        <v>125</v>
      </c>
      <c r="AU154" s="16" t="s">
        <v>82</v>
      </c>
    </row>
    <row r="155" spans="2:65" s="1" customFormat="1" ht="16.5" customHeight="1">
      <c r="B155" s="31"/>
      <c r="C155" s="161" t="s">
        <v>251</v>
      </c>
      <c r="D155" s="161" t="s">
        <v>180</v>
      </c>
      <c r="E155" s="162" t="s">
        <v>535</v>
      </c>
      <c r="F155" s="163" t="s">
        <v>536</v>
      </c>
      <c r="G155" s="164" t="s">
        <v>248</v>
      </c>
      <c r="H155" s="165">
        <v>3</v>
      </c>
      <c r="I155" s="166"/>
      <c r="J155" s="167">
        <f>ROUND(I155*H155,2)</f>
        <v>0</v>
      </c>
      <c r="K155" s="168"/>
      <c r="L155" s="169"/>
      <c r="M155" s="170" t="s">
        <v>20</v>
      </c>
      <c r="N155" s="171" t="s">
        <v>43</v>
      </c>
      <c r="P155" s="137">
        <f>O155*H155</f>
        <v>0</v>
      </c>
      <c r="Q155" s="137">
        <v>5.9699999999999996E-3</v>
      </c>
      <c r="R155" s="137">
        <f>Q155*H155</f>
        <v>1.7909999999999999E-2</v>
      </c>
      <c r="S155" s="137">
        <v>0</v>
      </c>
      <c r="T155" s="138">
        <f>S155*H155</f>
        <v>0</v>
      </c>
      <c r="AR155" s="139" t="s">
        <v>156</v>
      </c>
      <c r="AT155" s="139" t="s">
        <v>180</v>
      </c>
      <c r="AU155" s="139" t="s">
        <v>82</v>
      </c>
      <c r="AY155" s="16" t="s">
        <v>118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6" t="s">
        <v>80</v>
      </c>
      <c r="BK155" s="140">
        <f>ROUND(I155*H155,2)</f>
        <v>0</v>
      </c>
      <c r="BL155" s="16" t="s">
        <v>124</v>
      </c>
      <c r="BM155" s="139" t="s">
        <v>232</v>
      </c>
    </row>
    <row r="156" spans="2:65" s="1" customFormat="1" ht="11.25">
      <c r="B156" s="31"/>
      <c r="D156" s="141" t="s">
        <v>125</v>
      </c>
      <c r="F156" s="142" t="s">
        <v>536</v>
      </c>
      <c r="I156" s="143"/>
      <c r="L156" s="31"/>
      <c r="M156" s="144"/>
      <c r="T156" s="52"/>
      <c r="AT156" s="16" t="s">
        <v>125</v>
      </c>
      <c r="AU156" s="16" t="s">
        <v>82</v>
      </c>
    </row>
    <row r="157" spans="2:65" s="1" customFormat="1" ht="16.5" customHeight="1">
      <c r="B157" s="31"/>
      <c r="C157" s="127" t="s">
        <v>259</v>
      </c>
      <c r="D157" s="127" t="s">
        <v>120</v>
      </c>
      <c r="E157" s="128" t="s">
        <v>537</v>
      </c>
      <c r="F157" s="129" t="s">
        <v>538</v>
      </c>
      <c r="G157" s="130" t="s">
        <v>248</v>
      </c>
      <c r="H157" s="131">
        <v>1</v>
      </c>
      <c r="I157" s="132"/>
      <c r="J157" s="133">
        <f>ROUND(I157*H157,2)</f>
        <v>0</v>
      </c>
      <c r="K157" s="134"/>
      <c r="L157" s="31"/>
      <c r="M157" s="135" t="s">
        <v>20</v>
      </c>
      <c r="N157" s="136" t="s">
        <v>43</v>
      </c>
      <c r="P157" s="137">
        <f>O157*H157</f>
        <v>0</v>
      </c>
      <c r="Q157" s="137">
        <v>0.32973999999999998</v>
      </c>
      <c r="R157" s="137">
        <f>Q157*H157</f>
        <v>0.32973999999999998</v>
      </c>
      <c r="S157" s="137">
        <v>0</v>
      </c>
      <c r="T157" s="138">
        <f>S157*H157</f>
        <v>0</v>
      </c>
      <c r="AR157" s="139" t="s">
        <v>124</v>
      </c>
      <c r="AT157" s="139" t="s">
        <v>120</v>
      </c>
      <c r="AU157" s="139" t="s">
        <v>82</v>
      </c>
      <c r="AY157" s="16" t="s">
        <v>118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6" t="s">
        <v>80</v>
      </c>
      <c r="BK157" s="140">
        <f>ROUND(I157*H157,2)</f>
        <v>0</v>
      </c>
      <c r="BL157" s="16" t="s">
        <v>124</v>
      </c>
      <c r="BM157" s="139" t="s">
        <v>236</v>
      </c>
    </row>
    <row r="158" spans="2:65" s="1" customFormat="1" ht="11.25">
      <c r="B158" s="31"/>
      <c r="D158" s="141" t="s">
        <v>125</v>
      </c>
      <c r="F158" s="142" t="s">
        <v>538</v>
      </c>
      <c r="I158" s="143"/>
      <c r="L158" s="31"/>
      <c r="M158" s="144"/>
      <c r="T158" s="52"/>
      <c r="AT158" s="16" t="s">
        <v>125</v>
      </c>
      <c r="AU158" s="16" t="s">
        <v>82</v>
      </c>
    </row>
    <row r="159" spans="2:65" s="1" customFormat="1" ht="24.2" customHeight="1">
      <c r="B159" s="31"/>
      <c r="C159" s="127" t="s">
        <v>263</v>
      </c>
      <c r="D159" s="127" t="s">
        <v>120</v>
      </c>
      <c r="E159" s="128" t="s">
        <v>539</v>
      </c>
      <c r="F159" s="129" t="s">
        <v>540</v>
      </c>
      <c r="G159" s="130" t="s">
        <v>248</v>
      </c>
      <c r="H159" s="131">
        <v>3</v>
      </c>
      <c r="I159" s="132"/>
      <c r="J159" s="133">
        <f>ROUND(I159*H159,2)</f>
        <v>0</v>
      </c>
      <c r="K159" s="134"/>
      <c r="L159" s="31"/>
      <c r="M159" s="135" t="s">
        <v>20</v>
      </c>
      <c r="N159" s="136" t="s">
        <v>43</v>
      </c>
      <c r="P159" s="137">
        <f>O159*H159</f>
        <v>0</v>
      </c>
      <c r="Q159" s="137">
        <v>0.26469999999999999</v>
      </c>
      <c r="R159" s="137">
        <f>Q159*H159</f>
        <v>0.79410000000000003</v>
      </c>
      <c r="S159" s="137">
        <v>0</v>
      </c>
      <c r="T159" s="138">
        <f>S159*H159</f>
        <v>0</v>
      </c>
      <c r="AR159" s="139" t="s">
        <v>124</v>
      </c>
      <c r="AT159" s="139" t="s">
        <v>120</v>
      </c>
      <c r="AU159" s="139" t="s">
        <v>82</v>
      </c>
      <c r="AY159" s="16" t="s">
        <v>118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6" t="s">
        <v>80</v>
      </c>
      <c r="BK159" s="140">
        <f>ROUND(I159*H159,2)</f>
        <v>0</v>
      </c>
      <c r="BL159" s="16" t="s">
        <v>124</v>
      </c>
      <c r="BM159" s="139" t="s">
        <v>239</v>
      </c>
    </row>
    <row r="160" spans="2:65" s="1" customFormat="1" ht="11.25">
      <c r="B160" s="31"/>
      <c r="D160" s="141" t="s">
        <v>125</v>
      </c>
      <c r="F160" s="142" t="s">
        <v>540</v>
      </c>
      <c r="I160" s="143"/>
      <c r="L160" s="31"/>
      <c r="M160" s="144"/>
      <c r="T160" s="52"/>
      <c r="AT160" s="16" t="s">
        <v>125</v>
      </c>
      <c r="AU160" s="16" t="s">
        <v>82</v>
      </c>
    </row>
    <row r="161" spans="2:65" s="1" customFormat="1" ht="16.5" customHeight="1">
      <c r="B161" s="31"/>
      <c r="C161" s="127" t="s">
        <v>267</v>
      </c>
      <c r="D161" s="127" t="s">
        <v>120</v>
      </c>
      <c r="E161" s="128" t="s">
        <v>541</v>
      </c>
      <c r="F161" s="129" t="s">
        <v>542</v>
      </c>
      <c r="G161" s="130" t="s">
        <v>131</v>
      </c>
      <c r="H161" s="131">
        <v>5</v>
      </c>
      <c r="I161" s="132"/>
      <c r="J161" s="133">
        <f>ROUND(I161*H161,2)</f>
        <v>0</v>
      </c>
      <c r="K161" s="134"/>
      <c r="L161" s="31"/>
      <c r="M161" s="135" t="s">
        <v>20</v>
      </c>
      <c r="N161" s="136" t="s">
        <v>43</v>
      </c>
      <c r="P161" s="137">
        <f>O161*H161</f>
        <v>0</v>
      </c>
      <c r="Q161" s="137">
        <v>2.3010199999999998</v>
      </c>
      <c r="R161" s="137">
        <f>Q161*H161</f>
        <v>11.505099999999999</v>
      </c>
      <c r="S161" s="137">
        <v>0</v>
      </c>
      <c r="T161" s="138">
        <f>S161*H161</f>
        <v>0</v>
      </c>
      <c r="AR161" s="139" t="s">
        <v>124</v>
      </c>
      <c r="AT161" s="139" t="s">
        <v>120</v>
      </c>
      <c r="AU161" s="139" t="s">
        <v>82</v>
      </c>
      <c r="AY161" s="16" t="s">
        <v>118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6" t="s">
        <v>80</v>
      </c>
      <c r="BK161" s="140">
        <f>ROUND(I161*H161,2)</f>
        <v>0</v>
      </c>
      <c r="BL161" s="16" t="s">
        <v>124</v>
      </c>
      <c r="BM161" s="139" t="s">
        <v>245</v>
      </c>
    </row>
    <row r="162" spans="2:65" s="1" customFormat="1" ht="11.25">
      <c r="B162" s="31"/>
      <c r="D162" s="141" t="s">
        <v>125</v>
      </c>
      <c r="F162" s="142" t="s">
        <v>542</v>
      </c>
      <c r="I162" s="143"/>
      <c r="L162" s="31"/>
      <c r="M162" s="144"/>
      <c r="T162" s="52"/>
      <c r="AT162" s="16" t="s">
        <v>125</v>
      </c>
      <c r="AU162" s="16" t="s">
        <v>82</v>
      </c>
    </row>
    <row r="163" spans="2:65" s="1" customFormat="1" ht="24.2" customHeight="1">
      <c r="B163" s="31"/>
      <c r="C163" s="127" t="s">
        <v>271</v>
      </c>
      <c r="D163" s="127" t="s">
        <v>120</v>
      </c>
      <c r="E163" s="128" t="s">
        <v>543</v>
      </c>
      <c r="F163" s="129" t="s">
        <v>544</v>
      </c>
      <c r="G163" s="130" t="s">
        <v>244</v>
      </c>
      <c r="H163" s="131">
        <v>5</v>
      </c>
      <c r="I163" s="132"/>
      <c r="J163" s="133">
        <f>ROUND(I163*H163,2)</f>
        <v>0</v>
      </c>
      <c r="K163" s="134"/>
      <c r="L163" s="31"/>
      <c r="M163" s="135" t="s">
        <v>20</v>
      </c>
      <c r="N163" s="136" t="s">
        <v>43</v>
      </c>
      <c r="P163" s="137">
        <f>O163*H163</f>
        <v>0</v>
      </c>
      <c r="Q163" s="137">
        <v>0.24567</v>
      </c>
      <c r="R163" s="137">
        <f>Q163*H163</f>
        <v>1.2283500000000001</v>
      </c>
      <c r="S163" s="137">
        <v>0</v>
      </c>
      <c r="T163" s="138">
        <f>S163*H163</f>
        <v>0</v>
      </c>
      <c r="AR163" s="139" t="s">
        <v>124</v>
      </c>
      <c r="AT163" s="139" t="s">
        <v>120</v>
      </c>
      <c r="AU163" s="139" t="s">
        <v>82</v>
      </c>
      <c r="AY163" s="16" t="s">
        <v>118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6" t="s">
        <v>80</v>
      </c>
      <c r="BK163" s="140">
        <f>ROUND(I163*H163,2)</f>
        <v>0</v>
      </c>
      <c r="BL163" s="16" t="s">
        <v>124</v>
      </c>
      <c r="BM163" s="139" t="s">
        <v>249</v>
      </c>
    </row>
    <row r="164" spans="2:65" s="1" customFormat="1" ht="19.5">
      <c r="B164" s="31"/>
      <c r="D164" s="141" t="s">
        <v>125</v>
      </c>
      <c r="F164" s="142" t="s">
        <v>544</v>
      </c>
      <c r="I164" s="143"/>
      <c r="L164" s="31"/>
      <c r="M164" s="144"/>
      <c r="T164" s="52"/>
      <c r="AT164" s="16" t="s">
        <v>125</v>
      </c>
      <c r="AU164" s="16" t="s">
        <v>82</v>
      </c>
    </row>
    <row r="165" spans="2:65" s="11" customFormat="1" ht="22.9" customHeight="1">
      <c r="B165" s="115"/>
      <c r="D165" s="116" t="s">
        <v>71</v>
      </c>
      <c r="E165" s="125" t="s">
        <v>160</v>
      </c>
      <c r="F165" s="125" t="s">
        <v>545</v>
      </c>
      <c r="I165" s="118"/>
      <c r="J165" s="126">
        <f>BK165</f>
        <v>0</v>
      </c>
      <c r="L165" s="115"/>
      <c r="M165" s="120"/>
      <c r="P165" s="121">
        <f>SUM(P166:P171)</f>
        <v>0</v>
      </c>
      <c r="R165" s="121">
        <f>SUM(R166:R171)</f>
        <v>8.1266499999999997</v>
      </c>
      <c r="T165" s="122">
        <f>SUM(T166:T171)</f>
        <v>0</v>
      </c>
      <c r="AR165" s="116" t="s">
        <v>80</v>
      </c>
      <c r="AT165" s="123" t="s">
        <v>71</v>
      </c>
      <c r="AU165" s="123" t="s">
        <v>80</v>
      </c>
      <c r="AY165" s="116" t="s">
        <v>118</v>
      </c>
      <c r="BK165" s="124">
        <f>SUM(BK166:BK171)</f>
        <v>0</v>
      </c>
    </row>
    <row r="166" spans="2:65" s="1" customFormat="1" ht="16.5" customHeight="1">
      <c r="B166" s="31"/>
      <c r="C166" s="127" t="s">
        <v>279</v>
      </c>
      <c r="D166" s="127" t="s">
        <v>120</v>
      </c>
      <c r="E166" s="128" t="s">
        <v>546</v>
      </c>
      <c r="F166" s="129" t="s">
        <v>547</v>
      </c>
      <c r="G166" s="130" t="s">
        <v>244</v>
      </c>
      <c r="H166" s="131">
        <v>70</v>
      </c>
      <c r="I166" s="132"/>
      <c r="J166" s="133">
        <f>ROUND(I166*H166,2)</f>
        <v>0</v>
      </c>
      <c r="K166" s="134"/>
      <c r="L166" s="31"/>
      <c r="M166" s="135" t="s">
        <v>20</v>
      </c>
      <c r="N166" s="136" t="s">
        <v>43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124</v>
      </c>
      <c r="AT166" s="139" t="s">
        <v>120</v>
      </c>
      <c r="AU166" s="139" t="s">
        <v>82</v>
      </c>
      <c r="AY166" s="16" t="s">
        <v>118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6" t="s">
        <v>80</v>
      </c>
      <c r="BK166" s="140">
        <f>ROUND(I166*H166,2)</f>
        <v>0</v>
      </c>
      <c r="BL166" s="16" t="s">
        <v>124</v>
      </c>
      <c r="BM166" s="139" t="s">
        <v>254</v>
      </c>
    </row>
    <row r="167" spans="2:65" s="1" customFormat="1" ht="11.25">
      <c r="B167" s="31"/>
      <c r="D167" s="141" t="s">
        <v>125</v>
      </c>
      <c r="F167" s="142" t="s">
        <v>547</v>
      </c>
      <c r="I167" s="143"/>
      <c r="L167" s="31"/>
      <c r="M167" s="144"/>
      <c r="T167" s="52"/>
      <c r="AT167" s="16" t="s">
        <v>125</v>
      </c>
      <c r="AU167" s="16" t="s">
        <v>82</v>
      </c>
    </row>
    <row r="168" spans="2:65" s="1" customFormat="1" ht="33" customHeight="1">
      <c r="B168" s="31"/>
      <c r="C168" s="127" t="s">
        <v>283</v>
      </c>
      <c r="D168" s="127" t="s">
        <v>120</v>
      </c>
      <c r="E168" s="128" t="s">
        <v>548</v>
      </c>
      <c r="F168" s="129" t="s">
        <v>549</v>
      </c>
      <c r="G168" s="130" t="s">
        <v>244</v>
      </c>
      <c r="H168" s="131">
        <v>70</v>
      </c>
      <c r="I168" s="132"/>
      <c r="J168" s="133">
        <f>ROUND(I168*H168,2)</f>
        <v>0</v>
      </c>
      <c r="K168" s="134"/>
      <c r="L168" s="31"/>
      <c r="M168" s="135" t="s">
        <v>20</v>
      </c>
      <c r="N168" s="136" t="s">
        <v>43</v>
      </c>
      <c r="P168" s="137">
        <f>O168*H168</f>
        <v>0</v>
      </c>
      <c r="Q168" s="137">
        <v>6.0999999999999997E-4</v>
      </c>
      <c r="R168" s="137">
        <f>Q168*H168</f>
        <v>4.2699999999999995E-2</v>
      </c>
      <c r="S168" s="137">
        <v>0</v>
      </c>
      <c r="T168" s="138">
        <f>S168*H168</f>
        <v>0</v>
      </c>
      <c r="AR168" s="139" t="s">
        <v>124</v>
      </c>
      <c r="AT168" s="139" t="s">
        <v>120</v>
      </c>
      <c r="AU168" s="139" t="s">
        <v>82</v>
      </c>
      <c r="AY168" s="16" t="s">
        <v>118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6" t="s">
        <v>80</v>
      </c>
      <c r="BK168" s="140">
        <f>ROUND(I168*H168,2)</f>
        <v>0</v>
      </c>
      <c r="BL168" s="16" t="s">
        <v>124</v>
      </c>
      <c r="BM168" s="139" t="s">
        <v>258</v>
      </c>
    </row>
    <row r="169" spans="2:65" s="1" customFormat="1" ht="19.5">
      <c r="B169" s="31"/>
      <c r="D169" s="141" t="s">
        <v>125</v>
      </c>
      <c r="F169" s="142" t="s">
        <v>549</v>
      </c>
      <c r="I169" s="143"/>
      <c r="L169" s="31"/>
      <c r="M169" s="144"/>
      <c r="T169" s="52"/>
      <c r="AT169" s="16" t="s">
        <v>125</v>
      </c>
      <c r="AU169" s="16" t="s">
        <v>82</v>
      </c>
    </row>
    <row r="170" spans="2:65" s="1" customFormat="1" ht="24.2" customHeight="1">
      <c r="B170" s="31"/>
      <c r="C170" s="127" t="s">
        <v>287</v>
      </c>
      <c r="D170" s="127" t="s">
        <v>120</v>
      </c>
      <c r="E170" s="128" t="s">
        <v>550</v>
      </c>
      <c r="F170" s="129" t="s">
        <v>551</v>
      </c>
      <c r="G170" s="130" t="s">
        <v>248</v>
      </c>
      <c r="H170" s="131">
        <v>5</v>
      </c>
      <c r="I170" s="132"/>
      <c r="J170" s="133">
        <f>ROUND(I170*H170,2)</f>
        <v>0</v>
      </c>
      <c r="K170" s="134"/>
      <c r="L170" s="31"/>
      <c r="M170" s="135" t="s">
        <v>20</v>
      </c>
      <c r="N170" s="136" t="s">
        <v>43</v>
      </c>
      <c r="P170" s="137">
        <f>O170*H170</f>
        <v>0</v>
      </c>
      <c r="Q170" s="137">
        <v>1.6167899999999999</v>
      </c>
      <c r="R170" s="137">
        <f>Q170*H170</f>
        <v>8.0839499999999997</v>
      </c>
      <c r="S170" s="137">
        <v>0</v>
      </c>
      <c r="T170" s="138">
        <f>S170*H170</f>
        <v>0</v>
      </c>
      <c r="AR170" s="139" t="s">
        <v>124</v>
      </c>
      <c r="AT170" s="139" t="s">
        <v>120</v>
      </c>
      <c r="AU170" s="139" t="s">
        <v>82</v>
      </c>
      <c r="AY170" s="16" t="s">
        <v>118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6" t="s">
        <v>80</v>
      </c>
      <c r="BK170" s="140">
        <f>ROUND(I170*H170,2)</f>
        <v>0</v>
      </c>
      <c r="BL170" s="16" t="s">
        <v>124</v>
      </c>
      <c r="BM170" s="139" t="s">
        <v>262</v>
      </c>
    </row>
    <row r="171" spans="2:65" s="1" customFormat="1" ht="19.5">
      <c r="B171" s="31"/>
      <c r="D171" s="141" t="s">
        <v>125</v>
      </c>
      <c r="F171" s="142" t="s">
        <v>551</v>
      </c>
      <c r="I171" s="143"/>
      <c r="L171" s="31"/>
      <c r="M171" s="144"/>
      <c r="T171" s="52"/>
      <c r="AT171" s="16" t="s">
        <v>125</v>
      </c>
      <c r="AU171" s="16" t="s">
        <v>82</v>
      </c>
    </row>
    <row r="172" spans="2:65" s="11" customFormat="1" ht="22.9" customHeight="1">
      <c r="B172" s="115"/>
      <c r="D172" s="116" t="s">
        <v>71</v>
      </c>
      <c r="E172" s="125" t="s">
        <v>393</v>
      </c>
      <c r="F172" s="125" t="s">
        <v>394</v>
      </c>
      <c r="I172" s="118"/>
      <c r="J172" s="126">
        <f>BK172</f>
        <v>0</v>
      </c>
      <c r="L172" s="115"/>
      <c r="M172" s="120"/>
      <c r="P172" s="121">
        <f>SUM(P173:P182)</f>
        <v>0</v>
      </c>
      <c r="R172" s="121">
        <f>SUM(R173:R182)</f>
        <v>0</v>
      </c>
      <c r="T172" s="122">
        <f>SUM(T173:T182)</f>
        <v>0</v>
      </c>
      <c r="AR172" s="116" t="s">
        <v>80</v>
      </c>
      <c r="AT172" s="123" t="s">
        <v>71</v>
      </c>
      <c r="AU172" s="123" t="s">
        <v>80</v>
      </c>
      <c r="AY172" s="116" t="s">
        <v>118</v>
      </c>
      <c r="BK172" s="124">
        <f>SUM(BK173:BK182)</f>
        <v>0</v>
      </c>
    </row>
    <row r="173" spans="2:65" s="1" customFormat="1" ht="16.5" customHeight="1">
      <c r="B173" s="31"/>
      <c r="C173" s="127" t="s">
        <v>291</v>
      </c>
      <c r="D173" s="127" t="s">
        <v>120</v>
      </c>
      <c r="E173" s="128" t="s">
        <v>396</v>
      </c>
      <c r="F173" s="129" t="s">
        <v>397</v>
      </c>
      <c r="G173" s="130" t="s">
        <v>183</v>
      </c>
      <c r="H173" s="131">
        <v>466.4</v>
      </c>
      <c r="I173" s="132"/>
      <c r="J173" s="133">
        <f>ROUND(I173*H173,2)</f>
        <v>0</v>
      </c>
      <c r="K173" s="134"/>
      <c r="L173" s="31"/>
      <c r="M173" s="135" t="s">
        <v>20</v>
      </c>
      <c r="N173" s="136" t="s">
        <v>43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124</v>
      </c>
      <c r="AT173" s="139" t="s">
        <v>120</v>
      </c>
      <c r="AU173" s="139" t="s">
        <v>82</v>
      </c>
      <c r="AY173" s="16" t="s">
        <v>118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6" t="s">
        <v>80</v>
      </c>
      <c r="BK173" s="140">
        <f>ROUND(I173*H173,2)</f>
        <v>0</v>
      </c>
      <c r="BL173" s="16" t="s">
        <v>124</v>
      </c>
      <c r="BM173" s="139" t="s">
        <v>266</v>
      </c>
    </row>
    <row r="174" spans="2:65" s="1" customFormat="1" ht="11.25">
      <c r="B174" s="31"/>
      <c r="D174" s="141" t="s">
        <v>125</v>
      </c>
      <c r="F174" s="142" t="s">
        <v>397</v>
      </c>
      <c r="I174" s="143"/>
      <c r="L174" s="31"/>
      <c r="M174" s="144"/>
      <c r="T174" s="52"/>
      <c r="AT174" s="16" t="s">
        <v>125</v>
      </c>
      <c r="AU174" s="16" t="s">
        <v>82</v>
      </c>
    </row>
    <row r="175" spans="2:65" s="1" customFormat="1" ht="24.2" customHeight="1">
      <c r="B175" s="31"/>
      <c r="C175" s="127" t="s">
        <v>217</v>
      </c>
      <c r="D175" s="127" t="s">
        <v>120</v>
      </c>
      <c r="E175" s="128" t="s">
        <v>399</v>
      </c>
      <c r="F175" s="129" t="s">
        <v>400</v>
      </c>
      <c r="G175" s="130" t="s">
        <v>183</v>
      </c>
      <c r="H175" s="131">
        <v>466.4</v>
      </c>
      <c r="I175" s="132"/>
      <c r="J175" s="133">
        <f>ROUND(I175*H175,2)</f>
        <v>0</v>
      </c>
      <c r="K175" s="134"/>
      <c r="L175" s="31"/>
      <c r="M175" s="135" t="s">
        <v>20</v>
      </c>
      <c r="N175" s="136" t="s">
        <v>43</v>
      </c>
      <c r="P175" s="137">
        <f>O175*H175</f>
        <v>0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124</v>
      </c>
      <c r="AT175" s="139" t="s">
        <v>120</v>
      </c>
      <c r="AU175" s="139" t="s">
        <v>82</v>
      </c>
      <c r="AY175" s="16" t="s">
        <v>118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6" t="s">
        <v>80</v>
      </c>
      <c r="BK175" s="140">
        <f>ROUND(I175*H175,2)</f>
        <v>0</v>
      </c>
      <c r="BL175" s="16" t="s">
        <v>124</v>
      </c>
      <c r="BM175" s="139" t="s">
        <v>270</v>
      </c>
    </row>
    <row r="176" spans="2:65" s="1" customFormat="1" ht="11.25">
      <c r="B176" s="31"/>
      <c r="D176" s="141" t="s">
        <v>125</v>
      </c>
      <c r="F176" s="142" t="s">
        <v>400</v>
      </c>
      <c r="I176" s="143"/>
      <c r="L176" s="31"/>
      <c r="M176" s="144"/>
      <c r="T176" s="52"/>
      <c r="AT176" s="16" t="s">
        <v>125</v>
      </c>
      <c r="AU176" s="16" t="s">
        <v>82</v>
      </c>
    </row>
    <row r="177" spans="2:65" s="1" customFormat="1" ht="24.2" customHeight="1">
      <c r="B177" s="31"/>
      <c r="C177" s="127" t="s">
        <v>299</v>
      </c>
      <c r="D177" s="127" t="s">
        <v>120</v>
      </c>
      <c r="E177" s="128" t="s">
        <v>403</v>
      </c>
      <c r="F177" s="129" t="s">
        <v>404</v>
      </c>
      <c r="G177" s="130" t="s">
        <v>183</v>
      </c>
      <c r="H177" s="131">
        <v>5842.56</v>
      </c>
      <c r="I177" s="132"/>
      <c r="J177" s="133">
        <f>ROUND(I177*H177,2)</f>
        <v>0</v>
      </c>
      <c r="K177" s="134"/>
      <c r="L177" s="31"/>
      <c r="M177" s="135" t="s">
        <v>20</v>
      </c>
      <c r="N177" s="136" t="s">
        <v>43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124</v>
      </c>
      <c r="AT177" s="139" t="s">
        <v>120</v>
      </c>
      <c r="AU177" s="139" t="s">
        <v>82</v>
      </c>
      <c r="AY177" s="16" t="s">
        <v>118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6" t="s">
        <v>80</v>
      </c>
      <c r="BK177" s="140">
        <f>ROUND(I177*H177,2)</f>
        <v>0</v>
      </c>
      <c r="BL177" s="16" t="s">
        <v>124</v>
      </c>
      <c r="BM177" s="139" t="s">
        <v>274</v>
      </c>
    </row>
    <row r="178" spans="2:65" s="1" customFormat="1" ht="11.25">
      <c r="B178" s="31"/>
      <c r="D178" s="141" t="s">
        <v>125</v>
      </c>
      <c r="F178" s="142" t="s">
        <v>404</v>
      </c>
      <c r="I178" s="143"/>
      <c r="L178" s="31"/>
      <c r="M178" s="144"/>
      <c r="T178" s="52"/>
      <c r="AT178" s="16" t="s">
        <v>125</v>
      </c>
      <c r="AU178" s="16" t="s">
        <v>82</v>
      </c>
    </row>
    <row r="179" spans="2:65" s="1" customFormat="1" ht="24.2" customHeight="1">
      <c r="B179" s="31"/>
      <c r="C179" s="127" t="s">
        <v>304</v>
      </c>
      <c r="D179" s="127" t="s">
        <v>120</v>
      </c>
      <c r="E179" s="128" t="s">
        <v>406</v>
      </c>
      <c r="F179" s="129" t="s">
        <v>407</v>
      </c>
      <c r="G179" s="130" t="s">
        <v>183</v>
      </c>
      <c r="H179" s="131">
        <v>89.76</v>
      </c>
      <c r="I179" s="132"/>
      <c r="J179" s="133">
        <f>ROUND(I179*H179,2)</f>
        <v>0</v>
      </c>
      <c r="K179" s="134"/>
      <c r="L179" s="31"/>
      <c r="M179" s="135" t="s">
        <v>20</v>
      </c>
      <c r="N179" s="136" t="s">
        <v>43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s="139" t="s">
        <v>124</v>
      </c>
      <c r="AT179" s="139" t="s">
        <v>120</v>
      </c>
      <c r="AU179" s="139" t="s">
        <v>82</v>
      </c>
      <c r="AY179" s="16" t="s">
        <v>118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6" t="s">
        <v>80</v>
      </c>
      <c r="BK179" s="140">
        <f>ROUND(I179*H179,2)</f>
        <v>0</v>
      </c>
      <c r="BL179" s="16" t="s">
        <v>124</v>
      </c>
      <c r="BM179" s="139" t="s">
        <v>278</v>
      </c>
    </row>
    <row r="180" spans="2:65" s="1" customFormat="1" ht="19.5">
      <c r="B180" s="31"/>
      <c r="D180" s="141" t="s">
        <v>125</v>
      </c>
      <c r="F180" s="142" t="s">
        <v>407</v>
      </c>
      <c r="I180" s="143"/>
      <c r="L180" s="31"/>
      <c r="M180" s="144"/>
      <c r="T180" s="52"/>
      <c r="AT180" s="16" t="s">
        <v>125</v>
      </c>
      <c r="AU180" s="16" t="s">
        <v>82</v>
      </c>
    </row>
    <row r="181" spans="2:65" s="1" customFormat="1" ht="24.2" customHeight="1">
      <c r="B181" s="31"/>
      <c r="C181" s="127" t="s">
        <v>309</v>
      </c>
      <c r="D181" s="127" t="s">
        <v>120</v>
      </c>
      <c r="E181" s="128" t="s">
        <v>215</v>
      </c>
      <c r="F181" s="129" t="s">
        <v>216</v>
      </c>
      <c r="G181" s="130" t="s">
        <v>183</v>
      </c>
      <c r="H181" s="131">
        <v>466.4</v>
      </c>
      <c r="I181" s="132"/>
      <c r="J181" s="133">
        <f>ROUND(I181*H181,2)</f>
        <v>0</v>
      </c>
      <c r="K181" s="134"/>
      <c r="L181" s="31"/>
      <c r="M181" s="135" t="s">
        <v>20</v>
      </c>
      <c r="N181" s="136" t="s">
        <v>43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124</v>
      </c>
      <c r="AT181" s="139" t="s">
        <v>120</v>
      </c>
      <c r="AU181" s="139" t="s">
        <v>82</v>
      </c>
      <c r="AY181" s="16" t="s">
        <v>118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6" t="s">
        <v>80</v>
      </c>
      <c r="BK181" s="140">
        <f>ROUND(I181*H181,2)</f>
        <v>0</v>
      </c>
      <c r="BL181" s="16" t="s">
        <v>124</v>
      </c>
      <c r="BM181" s="139" t="s">
        <v>282</v>
      </c>
    </row>
    <row r="182" spans="2:65" s="1" customFormat="1" ht="11.25">
      <c r="B182" s="31"/>
      <c r="D182" s="141" t="s">
        <v>125</v>
      </c>
      <c r="F182" s="142" t="s">
        <v>216</v>
      </c>
      <c r="I182" s="143"/>
      <c r="L182" s="31"/>
      <c r="M182" s="144"/>
      <c r="T182" s="52"/>
      <c r="AT182" s="16" t="s">
        <v>125</v>
      </c>
      <c r="AU182" s="16" t="s">
        <v>82</v>
      </c>
    </row>
    <row r="183" spans="2:65" s="11" customFormat="1" ht="22.9" customHeight="1">
      <c r="B183" s="115"/>
      <c r="D183" s="116" t="s">
        <v>71</v>
      </c>
      <c r="E183" s="125" t="s">
        <v>414</v>
      </c>
      <c r="F183" s="125" t="s">
        <v>415</v>
      </c>
      <c r="I183" s="118"/>
      <c r="J183" s="126">
        <f>BK183</f>
        <v>0</v>
      </c>
      <c r="L183" s="115"/>
      <c r="M183" s="120"/>
      <c r="P183" s="121">
        <f>SUM(P184:P185)</f>
        <v>0</v>
      </c>
      <c r="R183" s="121">
        <f>SUM(R184:R185)</f>
        <v>0</v>
      </c>
      <c r="T183" s="122">
        <f>SUM(T184:T185)</f>
        <v>0</v>
      </c>
      <c r="AR183" s="116" t="s">
        <v>80</v>
      </c>
      <c r="AT183" s="123" t="s">
        <v>71</v>
      </c>
      <c r="AU183" s="123" t="s">
        <v>80</v>
      </c>
      <c r="AY183" s="116" t="s">
        <v>118</v>
      </c>
      <c r="BK183" s="124">
        <f>SUM(BK184:BK185)</f>
        <v>0</v>
      </c>
    </row>
    <row r="184" spans="2:65" s="1" customFormat="1" ht="24.2" customHeight="1">
      <c r="B184" s="31"/>
      <c r="C184" s="127" t="s">
        <v>313</v>
      </c>
      <c r="D184" s="127" t="s">
        <v>120</v>
      </c>
      <c r="E184" s="128" t="s">
        <v>237</v>
      </c>
      <c r="F184" s="129" t="s">
        <v>238</v>
      </c>
      <c r="G184" s="130" t="s">
        <v>183</v>
      </c>
      <c r="H184" s="131">
        <v>210.893</v>
      </c>
      <c r="I184" s="132"/>
      <c r="J184" s="133">
        <f>ROUND(I184*H184,2)</f>
        <v>0</v>
      </c>
      <c r="K184" s="134"/>
      <c r="L184" s="31"/>
      <c r="M184" s="135" t="s">
        <v>20</v>
      </c>
      <c r="N184" s="136" t="s">
        <v>43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124</v>
      </c>
      <c r="AT184" s="139" t="s">
        <v>120</v>
      </c>
      <c r="AU184" s="139" t="s">
        <v>82</v>
      </c>
      <c r="AY184" s="16" t="s">
        <v>118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6" t="s">
        <v>80</v>
      </c>
      <c r="BK184" s="140">
        <f>ROUND(I184*H184,2)</f>
        <v>0</v>
      </c>
      <c r="BL184" s="16" t="s">
        <v>124</v>
      </c>
      <c r="BM184" s="139" t="s">
        <v>286</v>
      </c>
    </row>
    <row r="185" spans="2:65" s="1" customFormat="1" ht="19.5">
      <c r="B185" s="31"/>
      <c r="D185" s="141" t="s">
        <v>125</v>
      </c>
      <c r="F185" s="142" t="s">
        <v>238</v>
      </c>
      <c r="I185" s="143"/>
      <c r="L185" s="31"/>
      <c r="M185" s="144"/>
      <c r="T185" s="52"/>
      <c r="AT185" s="16" t="s">
        <v>125</v>
      </c>
      <c r="AU185" s="16" t="s">
        <v>82</v>
      </c>
    </row>
    <row r="186" spans="2:65" s="11" customFormat="1" ht="25.9" customHeight="1">
      <c r="B186" s="115"/>
      <c r="D186" s="116" t="s">
        <v>71</v>
      </c>
      <c r="E186" s="117" t="s">
        <v>420</v>
      </c>
      <c r="F186" s="117" t="s">
        <v>421</v>
      </c>
      <c r="I186" s="118"/>
      <c r="J186" s="119">
        <f>BK186</f>
        <v>0</v>
      </c>
      <c r="L186" s="115"/>
      <c r="M186" s="120"/>
      <c r="P186" s="121">
        <f>SUM(P187:P202)</f>
        <v>0</v>
      </c>
      <c r="R186" s="121">
        <f>SUM(R187:R202)</f>
        <v>1.37E-2</v>
      </c>
      <c r="T186" s="122">
        <f>SUM(T187:T202)</f>
        <v>0</v>
      </c>
      <c r="AR186" s="116" t="s">
        <v>141</v>
      </c>
      <c r="AT186" s="123" t="s">
        <v>71</v>
      </c>
      <c r="AU186" s="123" t="s">
        <v>72</v>
      </c>
      <c r="AY186" s="116" t="s">
        <v>118</v>
      </c>
      <c r="BK186" s="124">
        <f>SUM(BK187:BK202)</f>
        <v>0</v>
      </c>
    </row>
    <row r="187" spans="2:65" s="1" customFormat="1" ht="16.5" customHeight="1">
      <c r="B187" s="31"/>
      <c r="C187" s="127" t="s">
        <v>317</v>
      </c>
      <c r="D187" s="127" t="s">
        <v>120</v>
      </c>
      <c r="E187" s="128" t="s">
        <v>422</v>
      </c>
      <c r="F187" s="129" t="s">
        <v>423</v>
      </c>
      <c r="G187" s="130" t="s">
        <v>552</v>
      </c>
      <c r="H187" s="131">
        <v>1</v>
      </c>
      <c r="I187" s="132"/>
      <c r="J187" s="133">
        <f>ROUND(I187*H187,2)</f>
        <v>0</v>
      </c>
      <c r="K187" s="134"/>
      <c r="L187" s="31"/>
      <c r="M187" s="135" t="s">
        <v>20</v>
      </c>
      <c r="N187" s="136" t="s">
        <v>43</v>
      </c>
      <c r="P187" s="137">
        <f>O187*H187</f>
        <v>0</v>
      </c>
      <c r="Q187" s="137">
        <v>9.9000000000000008E-3</v>
      </c>
      <c r="R187" s="137">
        <f>Q187*H187</f>
        <v>9.9000000000000008E-3</v>
      </c>
      <c r="S187" s="137">
        <v>0</v>
      </c>
      <c r="T187" s="138">
        <f>S187*H187</f>
        <v>0</v>
      </c>
      <c r="AR187" s="139" t="s">
        <v>124</v>
      </c>
      <c r="AT187" s="139" t="s">
        <v>120</v>
      </c>
      <c r="AU187" s="139" t="s">
        <v>80</v>
      </c>
      <c r="AY187" s="16" t="s">
        <v>118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6" t="s">
        <v>80</v>
      </c>
      <c r="BK187" s="140">
        <f>ROUND(I187*H187,2)</f>
        <v>0</v>
      </c>
      <c r="BL187" s="16" t="s">
        <v>124</v>
      </c>
      <c r="BM187" s="139" t="s">
        <v>290</v>
      </c>
    </row>
    <row r="188" spans="2:65" s="1" customFormat="1" ht="11.25">
      <c r="B188" s="31"/>
      <c r="D188" s="141" t="s">
        <v>125</v>
      </c>
      <c r="F188" s="142" t="s">
        <v>426</v>
      </c>
      <c r="I188" s="143"/>
      <c r="L188" s="31"/>
      <c r="M188" s="144"/>
      <c r="T188" s="52"/>
      <c r="AT188" s="16" t="s">
        <v>125</v>
      </c>
      <c r="AU188" s="16" t="s">
        <v>80</v>
      </c>
    </row>
    <row r="189" spans="2:65" s="1" customFormat="1" ht="11.25">
      <c r="B189" s="31"/>
      <c r="D189" s="145" t="s">
        <v>134</v>
      </c>
      <c r="F189" s="146" t="s">
        <v>427</v>
      </c>
      <c r="I189" s="143"/>
      <c r="L189" s="31"/>
      <c r="M189" s="144"/>
      <c r="T189" s="52"/>
      <c r="AT189" s="16" t="s">
        <v>134</v>
      </c>
      <c r="AU189" s="16" t="s">
        <v>80</v>
      </c>
    </row>
    <row r="190" spans="2:65" s="1" customFormat="1" ht="16.5" customHeight="1">
      <c r="B190" s="31"/>
      <c r="C190" s="127" t="s">
        <v>232</v>
      </c>
      <c r="D190" s="127" t="s">
        <v>120</v>
      </c>
      <c r="E190" s="128" t="s">
        <v>553</v>
      </c>
      <c r="F190" s="129" t="s">
        <v>554</v>
      </c>
      <c r="G190" s="130" t="s">
        <v>248</v>
      </c>
      <c r="H190" s="131">
        <v>1</v>
      </c>
      <c r="I190" s="132"/>
      <c r="J190" s="133">
        <f>ROUND(I190*H190,2)</f>
        <v>0</v>
      </c>
      <c r="K190" s="134"/>
      <c r="L190" s="31"/>
      <c r="M190" s="135" t="s">
        <v>20</v>
      </c>
      <c r="N190" s="136" t="s">
        <v>43</v>
      </c>
      <c r="P190" s="137">
        <f>O190*H190</f>
        <v>0</v>
      </c>
      <c r="Q190" s="137">
        <v>3.8E-3</v>
      </c>
      <c r="R190" s="137">
        <f>Q190*H190</f>
        <v>3.8E-3</v>
      </c>
      <c r="S190" s="137">
        <v>0</v>
      </c>
      <c r="T190" s="138">
        <f>S190*H190</f>
        <v>0</v>
      </c>
      <c r="AR190" s="139" t="s">
        <v>124</v>
      </c>
      <c r="AT190" s="139" t="s">
        <v>120</v>
      </c>
      <c r="AU190" s="139" t="s">
        <v>80</v>
      </c>
      <c r="AY190" s="16" t="s">
        <v>118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6" t="s">
        <v>80</v>
      </c>
      <c r="BK190" s="140">
        <f>ROUND(I190*H190,2)</f>
        <v>0</v>
      </c>
      <c r="BL190" s="16" t="s">
        <v>124</v>
      </c>
      <c r="BM190" s="139" t="s">
        <v>294</v>
      </c>
    </row>
    <row r="191" spans="2:65" s="1" customFormat="1" ht="11.25">
      <c r="B191" s="31"/>
      <c r="D191" s="141" t="s">
        <v>125</v>
      </c>
      <c r="F191" s="142" t="s">
        <v>555</v>
      </c>
      <c r="I191" s="143"/>
      <c r="L191" s="31"/>
      <c r="M191" s="144"/>
      <c r="T191" s="52"/>
      <c r="AT191" s="16" t="s">
        <v>125</v>
      </c>
      <c r="AU191" s="16" t="s">
        <v>80</v>
      </c>
    </row>
    <row r="192" spans="2:65" s="1" customFormat="1" ht="11.25">
      <c r="B192" s="31"/>
      <c r="D192" s="145" t="s">
        <v>134</v>
      </c>
      <c r="F192" s="146" t="s">
        <v>556</v>
      </c>
      <c r="I192" s="143"/>
      <c r="L192" s="31"/>
      <c r="M192" s="144"/>
      <c r="T192" s="52"/>
      <c r="AT192" s="16" t="s">
        <v>134</v>
      </c>
      <c r="AU192" s="16" t="s">
        <v>80</v>
      </c>
    </row>
    <row r="193" spans="2:65" s="1" customFormat="1" ht="16.5" customHeight="1">
      <c r="B193" s="31"/>
      <c r="C193" s="127" t="s">
        <v>324</v>
      </c>
      <c r="D193" s="127" t="s">
        <v>120</v>
      </c>
      <c r="E193" s="128" t="s">
        <v>434</v>
      </c>
      <c r="F193" s="129" t="s">
        <v>435</v>
      </c>
      <c r="G193" s="130" t="s">
        <v>436</v>
      </c>
      <c r="H193" s="131">
        <v>1</v>
      </c>
      <c r="I193" s="132"/>
      <c r="J193" s="133">
        <f>ROUND(I193*H193,2)</f>
        <v>0</v>
      </c>
      <c r="K193" s="134"/>
      <c r="L193" s="31"/>
      <c r="M193" s="135" t="s">
        <v>20</v>
      </c>
      <c r="N193" s="136" t="s">
        <v>43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124</v>
      </c>
      <c r="AT193" s="139" t="s">
        <v>120</v>
      </c>
      <c r="AU193" s="139" t="s">
        <v>80</v>
      </c>
      <c r="AY193" s="16" t="s">
        <v>118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6" t="s">
        <v>80</v>
      </c>
      <c r="BK193" s="140">
        <f>ROUND(I193*H193,2)</f>
        <v>0</v>
      </c>
      <c r="BL193" s="16" t="s">
        <v>124</v>
      </c>
      <c r="BM193" s="139" t="s">
        <v>298</v>
      </c>
    </row>
    <row r="194" spans="2:65" s="1" customFormat="1" ht="11.25">
      <c r="B194" s="31"/>
      <c r="D194" s="141" t="s">
        <v>125</v>
      </c>
      <c r="F194" s="142" t="s">
        <v>438</v>
      </c>
      <c r="I194" s="143"/>
      <c r="L194" s="31"/>
      <c r="M194" s="144"/>
      <c r="T194" s="52"/>
      <c r="AT194" s="16" t="s">
        <v>125</v>
      </c>
      <c r="AU194" s="16" t="s">
        <v>80</v>
      </c>
    </row>
    <row r="195" spans="2:65" s="1" customFormat="1" ht="16.5" customHeight="1">
      <c r="B195" s="31"/>
      <c r="C195" s="127" t="s">
        <v>236</v>
      </c>
      <c r="D195" s="127" t="s">
        <v>120</v>
      </c>
      <c r="E195" s="128" t="s">
        <v>440</v>
      </c>
      <c r="F195" s="129" t="s">
        <v>441</v>
      </c>
      <c r="G195" s="130" t="s">
        <v>436</v>
      </c>
      <c r="H195" s="131">
        <v>1</v>
      </c>
      <c r="I195" s="132"/>
      <c r="J195" s="133">
        <f>ROUND(I195*H195,2)</f>
        <v>0</v>
      </c>
      <c r="K195" s="134"/>
      <c r="L195" s="31"/>
      <c r="M195" s="135" t="s">
        <v>20</v>
      </c>
      <c r="N195" s="136" t="s">
        <v>43</v>
      </c>
      <c r="P195" s="137">
        <f>O195*H195</f>
        <v>0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124</v>
      </c>
      <c r="AT195" s="139" t="s">
        <v>120</v>
      </c>
      <c r="AU195" s="139" t="s">
        <v>80</v>
      </c>
      <c r="AY195" s="16" t="s">
        <v>118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6" t="s">
        <v>80</v>
      </c>
      <c r="BK195" s="140">
        <f>ROUND(I195*H195,2)</f>
        <v>0</v>
      </c>
      <c r="BL195" s="16" t="s">
        <v>124</v>
      </c>
      <c r="BM195" s="139" t="s">
        <v>302</v>
      </c>
    </row>
    <row r="196" spans="2:65" s="1" customFormat="1" ht="11.25">
      <c r="B196" s="31"/>
      <c r="D196" s="141" t="s">
        <v>125</v>
      </c>
      <c r="F196" s="142" t="s">
        <v>438</v>
      </c>
      <c r="I196" s="143"/>
      <c r="L196" s="31"/>
      <c r="M196" s="144"/>
      <c r="T196" s="52"/>
      <c r="AT196" s="16" t="s">
        <v>125</v>
      </c>
      <c r="AU196" s="16" t="s">
        <v>80</v>
      </c>
    </row>
    <row r="197" spans="2:65" s="1" customFormat="1" ht="16.5" customHeight="1">
      <c r="B197" s="31"/>
      <c r="C197" s="127" t="s">
        <v>331</v>
      </c>
      <c r="D197" s="127" t="s">
        <v>120</v>
      </c>
      <c r="E197" s="128" t="s">
        <v>443</v>
      </c>
      <c r="F197" s="129" t="s">
        <v>444</v>
      </c>
      <c r="G197" s="130" t="s">
        <v>436</v>
      </c>
      <c r="H197" s="131">
        <v>1</v>
      </c>
      <c r="I197" s="132"/>
      <c r="J197" s="133">
        <f>ROUND(I197*H197,2)</f>
        <v>0</v>
      </c>
      <c r="K197" s="134"/>
      <c r="L197" s="31"/>
      <c r="M197" s="135" t="s">
        <v>20</v>
      </c>
      <c r="N197" s="136" t="s">
        <v>43</v>
      </c>
      <c r="P197" s="137">
        <f>O197*H197</f>
        <v>0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AR197" s="139" t="s">
        <v>124</v>
      </c>
      <c r="AT197" s="139" t="s">
        <v>120</v>
      </c>
      <c r="AU197" s="139" t="s">
        <v>80</v>
      </c>
      <c r="AY197" s="16" t="s">
        <v>118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6" t="s">
        <v>80</v>
      </c>
      <c r="BK197" s="140">
        <f>ROUND(I197*H197,2)</f>
        <v>0</v>
      </c>
      <c r="BL197" s="16" t="s">
        <v>124</v>
      </c>
      <c r="BM197" s="139" t="s">
        <v>307</v>
      </c>
    </row>
    <row r="198" spans="2:65" s="1" customFormat="1" ht="11.25">
      <c r="B198" s="31"/>
      <c r="D198" s="141" t="s">
        <v>125</v>
      </c>
      <c r="F198" s="142" t="s">
        <v>444</v>
      </c>
      <c r="I198" s="143"/>
      <c r="L198" s="31"/>
      <c r="M198" s="144"/>
      <c r="T198" s="52"/>
      <c r="AT198" s="16" t="s">
        <v>125</v>
      </c>
      <c r="AU198" s="16" t="s">
        <v>80</v>
      </c>
    </row>
    <row r="199" spans="2:65" s="1" customFormat="1" ht="16.5" customHeight="1">
      <c r="B199" s="31"/>
      <c r="C199" s="127" t="s">
        <v>239</v>
      </c>
      <c r="D199" s="127" t="s">
        <v>120</v>
      </c>
      <c r="E199" s="128" t="s">
        <v>447</v>
      </c>
      <c r="F199" s="129" t="s">
        <v>448</v>
      </c>
      <c r="G199" s="130" t="s">
        <v>436</v>
      </c>
      <c r="H199" s="131">
        <v>1</v>
      </c>
      <c r="I199" s="132"/>
      <c r="J199" s="133">
        <f>ROUND(I199*H199,2)</f>
        <v>0</v>
      </c>
      <c r="K199" s="134"/>
      <c r="L199" s="31"/>
      <c r="M199" s="135" t="s">
        <v>20</v>
      </c>
      <c r="N199" s="136" t="s">
        <v>43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124</v>
      </c>
      <c r="AT199" s="139" t="s">
        <v>120</v>
      </c>
      <c r="AU199" s="139" t="s">
        <v>80</v>
      </c>
      <c r="AY199" s="16" t="s">
        <v>118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6" t="s">
        <v>80</v>
      </c>
      <c r="BK199" s="140">
        <f>ROUND(I199*H199,2)</f>
        <v>0</v>
      </c>
      <c r="BL199" s="16" t="s">
        <v>124</v>
      </c>
      <c r="BM199" s="139" t="s">
        <v>312</v>
      </c>
    </row>
    <row r="200" spans="2:65" s="1" customFormat="1" ht="11.25">
      <c r="B200" s="31"/>
      <c r="D200" s="141" t="s">
        <v>125</v>
      </c>
      <c r="F200" s="142" t="s">
        <v>448</v>
      </c>
      <c r="I200" s="143"/>
      <c r="L200" s="31"/>
      <c r="M200" s="144"/>
      <c r="T200" s="52"/>
      <c r="AT200" s="16" t="s">
        <v>125</v>
      </c>
      <c r="AU200" s="16" t="s">
        <v>80</v>
      </c>
    </row>
    <row r="201" spans="2:65" s="1" customFormat="1" ht="16.5" customHeight="1">
      <c r="B201" s="31"/>
      <c r="C201" s="127" t="s">
        <v>338</v>
      </c>
      <c r="D201" s="127" t="s">
        <v>120</v>
      </c>
      <c r="E201" s="128" t="s">
        <v>450</v>
      </c>
      <c r="F201" s="129" t="s">
        <v>451</v>
      </c>
      <c r="G201" s="130" t="s">
        <v>436</v>
      </c>
      <c r="H201" s="131">
        <v>1</v>
      </c>
      <c r="I201" s="132"/>
      <c r="J201" s="133">
        <f>ROUND(I201*H201,2)</f>
        <v>0</v>
      </c>
      <c r="K201" s="134"/>
      <c r="L201" s="31"/>
      <c r="M201" s="135" t="s">
        <v>20</v>
      </c>
      <c r="N201" s="136" t="s">
        <v>43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124</v>
      </c>
      <c r="AT201" s="139" t="s">
        <v>120</v>
      </c>
      <c r="AU201" s="139" t="s">
        <v>80</v>
      </c>
      <c r="AY201" s="16" t="s">
        <v>118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6" t="s">
        <v>80</v>
      </c>
      <c r="BK201" s="140">
        <f>ROUND(I201*H201,2)</f>
        <v>0</v>
      </c>
      <c r="BL201" s="16" t="s">
        <v>124</v>
      </c>
      <c r="BM201" s="139" t="s">
        <v>316</v>
      </c>
    </row>
    <row r="202" spans="2:65" s="1" customFormat="1" ht="11.25">
      <c r="B202" s="31"/>
      <c r="D202" s="141" t="s">
        <v>125</v>
      </c>
      <c r="F202" s="142" t="s">
        <v>451</v>
      </c>
      <c r="I202" s="143"/>
      <c r="L202" s="31"/>
      <c r="M202" s="172"/>
      <c r="N202" s="173"/>
      <c r="O202" s="173"/>
      <c r="P202" s="173"/>
      <c r="Q202" s="173"/>
      <c r="R202" s="173"/>
      <c r="S202" s="173"/>
      <c r="T202" s="174"/>
      <c r="AT202" s="16" t="s">
        <v>125</v>
      </c>
      <c r="AU202" s="16" t="s">
        <v>80</v>
      </c>
    </row>
    <row r="203" spans="2:65" s="1" customFormat="1" ht="6.95" customHeight="1">
      <c r="B203" s="40"/>
      <c r="C203" s="41"/>
      <c r="D203" s="41"/>
      <c r="E203" s="41"/>
      <c r="F203" s="41"/>
      <c r="G203" s="41"/>
      <c r="H203" s="41"/>
      <c r="I203" s="41"/>
      <c r="J203" s="41"/>
      <c r="K203" s="41"/>
      <c r="L203" s="31"/>
    </row>
  </sheetData>
  <sheetProtection algorithmName="SHA-512" hashValue="Ail3Eq+iRb8k+dBgf0mYr6to9MHsy/faLya9aQ58mIqtSctvzfK6IqUMSLyg0Fl/H5jT/TFmjgbJEAg6gIZCtg==" saltValue="BjzkMobo5MSxUz/UPs6ocxDHpFx0wtk2mNYZaju4QOF/Pe4JhKVDa9NP8ixSvIdKBLIEF4QDu/BiVnKB0IoeDw==" spinCount="100000" sheet="1" objects="1" scenarios="1" formatColumns="0" formatRows="0" autoFilter="0"/>
  <autoFilter ref="C86:K202" xr:uid="{00000000-0009-0000-0000-000002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200-000000000000}"/>
    <hyperlink ref="F104" r:id="rId2" xr:uid="{00000000-0004-0000-0200-000001000000}"/>
    <hyperlink ref="F110" r:id="rId3" xr:uid="{00000000-0004-0000-0200-000002000000}"/>
    <hyperlink ref="F113" r:id="rId4" xr:uid="{00000000-0004-0000-0200-000003000000}"/>
    <hyperlink ref="F116" r:id="rId5" xr:uid="{00000000-0004-0000-0200-000004000000}"/>
    <hyperlink ref="F140" r:id="rId6" xr:uid="{00000000-0004-0000-0200-000005000000}"/>
    <hyperlink ref="F189" r:id="rId7" xr:uid="{00000000-0004-0000-0200-000006000000}"/>
    <hyperlink ref="F192" r:id="rId8" xr:uid="{00000000-0004-0000-02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175" customWidth="1"/>
    <col min="2" max="2" width="1.6640625" style="175" customWidth="1"/>
    <col min="3" max="4" width="5" style="175" customWidth="1"/>
    <col min="5" max="5" width="11.6640625" style="175" customWidth="1"/>
    <col min="6" max="6" width="9.1640625" style="175" customWidth="1"/>
    <col min="7" max="7" width="5" style="175" customWidth="1"/>
    <col min="8" max="8" width="77.83203125" style="175" customWidth="1"/>
    <col min="9" max="10" width="20" style="175" customWidth="1"/>
    <col min="11" max="11" width="1.6640625" style="175" customWidth="1"/>
  </cols>
  <sheetData>
    <row r="1" spans="2:11" customFormat="1" ht="37.5" customHeight="1"/>
    <row r="2" spans="2:11" customFormat="1" ht="7.5" customHeight="1">
      <c r="B2" s="176"/>
      <c r="C2" s="177"/>
      <c r="D2" s="177"/>
      <c r="E2" s="177"/>
      <c r="F2" s="177"/>
      <c r="G2" s="177"/>
      <c r="H2" s="177"/>
      <c r="I2" s="177"/>
      <c r="J2" s="177"/>
      <c r="K2" s="178"/>
    </row>
    <row r="3" spans="2:11" s="14" customFormat="1" ht="45" customHeight="1">
      <c r="B3" s="179"/>
      <c r="C3" s="303" t="s">
        <v>557</v>
      </c>
      <c r="D3" s="303"/>
      <c r="E3" s="303"/>
      <c r="F3" s="303"/>
      <c r="G3" s="303"/>
      <c r="H3" s="303"/>
      <c r="I3" s="303"/>
      <c r="J3" s="303"/>
      <c r="K3" s="180"/>
    </row>
    <row r="4" spans="2:11" customFormat="1" ht="25.5" customHeight="1">
      <c r="B4" s="181"/>
      <c r="C4" s="302" t="s">
        <v>558</v>
      </c>
      <c r="D4" s="302"/>
      <c r="E4" s="302"/>
      <c r="F4" s="302"/>
      <c r="G4" s="302"/>
      <c r="H4" s="302"/>
      <c r="I4" s="302"/>
      <c r="J4" s="302"/>
      <c r="K4" s="182"/>
    </row>
    <row r="5" spans="2:11" customFormat="1" ht="5.25" customHeight="1">
      <c r="B5" s="181"/>
      <c r="C5" s="183"/>
      <c r="D5" s="183"/>
      <c r="E5" s="183"/>
      <c r="F5" s="183"/>
      <c r="G5" s="183"/>
      <c r="H5" s="183"/>
      <c r="I5" s="183"/>
      <c r="J5" s="183"/>
      <c r="K5" s="182"/>
    </row>
    <row r="6" spans="2:11" customFormat="1" ht="15" customHeight="1">
      <c r="B6" s="181"/>
      <c r="C6" s="301" t="s">
        <v>559</v>
      </c>
      <c r="D6" s="301"/>
      <c r="E6" s="301"/>
      <c r="F6" s="301"/>
      <c r="G6" s="301"/>
      <c r="H6" s="301"/>
      <c r="I6" s="301"/>
      <c r="J6" s="301"/>
      <c r="K6" s="182"/>
    </row>
    <row r="7" spans="2:11" customFormat="1" ht="15" customHeight="1">
      <c r="B7" s="185"/>
      <c r="C7" s="301" t="s">
        <v>560</v>
      </c>
      <c r="D7" s="301"/>
      <c r="E7" s="301"/>
      <c r="F7" s="301"/>
      <c r="G7" s="301"/>
      <c r="H7" s="301"/>
      <c r="I7" s="301"/>
      <c r="J7" s="301"/>
      <c r="K7" s="182"/>
    </row>
    <row r="8" spans="2:11" customFormat="1" ht="12.75" customHeight="1">
      <c r="B8" s="185"/>
      <c r="C8" s="184"/>
      <c r="D8" s="184"/>
      <c r="E8" s="184"/>
      <c r="F8" s="184"/>
      <c r="G8" s="184"/>
      <c r="H8" s="184"/>
      <c r="I8" s="184"/>
      <c r="J8" s="184"/>
      <c r="K8" s="182"/>
    </row>
    <row r="9" spans="2:11" customFormat="1" ht="15" customHeight="1">
      <c r="B9" s="185"/>
      <c r="C9" s="301" t="s">
        <v>561</v>
      </c>
      <c r="D9" s="301"/>
      <c r="E9" s="301"/>
      <c r="F9" s="301"/>
      <c r="G9" s="301"/>
      <c r="H9" s="301"/>
      <c r="I9" s="301"/>
      <c r="J9" s="301"/>
      <c r="K9" s="182"/>
    </row>
    <row r="10" spans="2:11" customFormat="1" ht="15" customHeight="1">
      <c r="B10" s="185"/>
      <c r="C10" s="184"/>
      <c r="D10" s="301" t="s">
        <v>562</v>
      </c>
      <c r="E10" s="301"/>
      <c r="F10" s="301"/>
      <c r="G10" s="301"/>
      <c r="H10" s="301"/>
      <c r="I10" s="301"/>
      <c r="J10" s="301"/>
      <c r="K10" s="182"/>
    </row>
    <row r="11" spans="2:11" customFormat="1" ht="15" customHeight="1">
      <c r="B11" s="185"/>
      <c r="C11" s="186"/>
      <c r="D11" s="301" t="s">
        <v>563</v>
      </c>
      <c r="E11" s="301"/>
      <c r="F11" s="301"/>
      <c r="G11" s="301"/>
      <c r="H11" s="301"/>
      <c r="I11" s="301"/>
      <c r="J11" s="301"/>
      <c r="K11" s="182"/>
    </row>
    <row r="12" spans="2:11" customFormat="1" ht="15" customHeight="1">
      <c r="B12" s="185"/>
      <c r="C12" s="186"/>
      <c r="D12" s="184"/>
      <c r="E12" s="184"/>
      <c r="F12" s="184"/>
      <c r="G12" s="184"/>
      <c r="H12" s="184"/>
      <c r="I12" s="184"/>
      <c r="J12" s="184"/>
      <c r="K12" s="182"/>
    </row>
    <row r="13" spans="2:11" customFormat="1" ht="15" customHeight="1">
      <c r="B13" s="185"/>
      <c r="C13" s="186"/>
      <c r="D13" s="187" t="s">
        <v>564</v>
      </c>
      <c r="E13" s="184"/>
      <c r="F13" s="184"/>
      <c r="G13" s="184"/>
      <c r="H13" s="184"/>
      <c r="I13" s="184"/>
      <c r="J13" s="184"/>
      <c r="K13" s="182"/>
    </row>
    <row r="14" spans="2:11" customFormat="1" ht="12.75" customHeight="1">
      <c r="B14" s="185"/>
      <c r="C14" s="186"/>
      <c r="D14" s="186"/>
      <c r="E14" s="186"/>
      <c r="F14" s="186"/>
      <c r="G14" s="186"/>
      <c r="H14" s="186"/>
      <c r="I14" s="186"/>
      <c r="J14" s="186"/>
      <c r="K14" s="182"/>
    </row>
    <row r="15" spans="2:11" customFormat="1" ht="15" customHeight="1">
      <c r="B15" s="185"/>
      <c r="C15" s="186"/>
      <c r="D15" s="301" t="s">
        <v>565</v>
      </c>
      <c r="E15" s="301"/>
      <c r="F15" s="301"/>
      <c r="G15" s="301"/>
      <c r="H15" s="301"/>
      <c r="I15" s="301"/>
      <c r="J15" s="301"/>
      <c r="K15" s="182"/>
    </row>
    <row r="16" spans="2:11" customFormat="1" ht="15" customHeight="1">
      <c r="B16" s="185"/>
      <c r="C16" s="186"/>
      <c r="D16" s="301" t="s">
        <v>566</v>
      </c>
      <c r="E16" s="301"/>
      <c r="F16" s="301"/>
      <c r="G16" s="301"/>
      <c r="H16" s="301"/>
      <c r="I16" s="301"/>
      <c r="J16" s="301"/>
      <c r="K16" s="182"/>
    </row>
    <row r="17" spans="2:11" customFormat="1" ht="15" customHeight="1">
      <c r="B17" s="185"/>
      <c r="C17" s="186"/>
      <c r="D17" s="301" t="s">
        <v>567</v>
      </c>
      <c r="E17" s="301"/>
      <c r="F17" s="301"/>
      <c r="G17" s="301"/>
      <c r="H17" s="301"/>
      <c r="I17" s="301"/>
      <c r="J17" s="301"/>
      <c r="K17" s="182"/>
    </row>
    <row r="18" spans="2:11" customFormat="1" ht="15" customHeight="1">
      <c r="B18" s="185"/>
      <c r="C18" s="186"/>
      <c r="D18" s="186"/>
      <c r="E18" s="188" t="s">
        <v>79</v>
      </c>
      <c r="F18" s="301" t="s">
        <v>568</v>
      </c>
      <c r="G18" s="301"/>
      <c r="H18" s="301"/>
      <c r="I18" s="301"/>
      <c r="J18" s="301"/>
      <c r="K18" s="182"/>
    </row>
    <row r="19" spans="2:11" customFormat="1" ht="15" customHeight="1">
      <c r="B19" s="185"/>
      <c r="C19" s="186"/>
      <c r="D19" s="186"/>
      <c r="E19" s="188" t="s">
        <v>569</v>
      </c>
      <c r="F19" s="301" t="s">
        <v>570</v>
      </c>
      <c r="G19" s="301"/>
      <c r="H19" s="301"/>
      <c r="I19" s="301"/>
      <c r="J19" s="301"/>
      <c r="K19" s="182"/>
    </row>
    <row r="20" spans="2:11" customFormat="1" ht="15" customHeight="1">
      <c r="B20" s="185"/>
      <c r="C20" s="186"/>
      <c r="D20" s="186"/>
      <c r="E20" s="188" t="s">
        <v>571</v>
      </c>
      <c r="F20" s="301" t="s">
        <v>572</v>
      </c>
      <c r="G20" s="301"/>
      <c r="H20" s="301"/>
      <c r="I20" s="301"/>
      <c r="J20" s="301"/>
      <c r="K20" s="182"/>
    </row>
    <row r="21" spans="2:11" customFormat="1" ht="15" customHeight="1">
      <c r="B21" s="185"/>
      <c r="C21" s="186"/>
      <c r="D21" s="186"/>
      <c r="E21" s="188" t="s">
        <v>573</v>
      </c>
      <c r="F21" s="301" t="s">
        <v>574</v>
      </c>
      <c r="G21" s="301"/>
      <c r="H21" s="301"/>
      <c r="I21" s="301"/>
      <c r="J21" s="301"/>
      <c r="K21" s="182"/>
    </row>
    <row r="22" spans="2:11" customFormat="1" ht="15" customHeight="1">
      <c r="B22" s="185"/>
      <c r="C22" s="186"/>
      <c r="D22" s="186"/>
      <c r="E22" s="188" t="s">
        <v>575</v>
      </c>
      <c r="F22" s="301" t="s">
        <v>576</v>
      </c>
      <c r="G22" s="301"/>
      <c r="H22" s="301"/>
      <c r="I22" s="301"/>
      <c r="J22" s="301"/>
      <c r="K22" s="182"/>
    </row>
    <row r="23" spans="2:11" customFormat="1" ht="15" customHeight="1">
      <c r="B23" s="185"/>
      <c r="C23" s="186"/>
      <c r="D23" s="186"/>
      <c r="E23" s="188" t="s">
        <v>577</v>
      </c>
      <c r="F23" s="301" t="s">
        <v>578</v>
      </c>
      <c r="G23" s="301"/>
      <c r="H23" s="301"/>
      <c r="I23" s="301"/>
      <c r="J23" s="301"/>
      <c r="K23" s="182"/>
    </row>
    <row r="24" spans="2:11" customFormat="1" ht="12.75" customHeight="1">
      <c r="B24" s="185"/>
      <c r="C24" s="186"/>
      <c r="D24" s="186"/>
      <c r="E24" s="186"/>
      <c r="F24" s="186"/>
      <c r="G24" s="186"/>
      <c r="H24" s="186"/>
      <c r="I24" s="186"/>
      <c r="J24" s="186"/>
      <c r="K24" s="182"/>
    </row>
    <row r="25" spans="2:11" customFormat="1" ht="15" customHeight="1">
      <c r="B25" s="185"/>
      <c r="C25" s="301" t="s">
        <v>579</v>
      </c>
      <c r="D25" s="301"/>
      <c r="E25" s="301"/>
      <c r="F25" s="301"/>
      <c r="G25" s="301"/>
      <c r="H25" s="301"/>
      <c r="I25" s="301"/>
      <c r="J25" s="301"/>
      <c r="K25" s="182"/>
    </row>
    <row r="26" spans="2:11" customFormat="1" ht="15" customHeight="1">
      <c r="B26" s="185"/>
      <c r="C26" s="301" t="s">
        <v>580</v>
      </c>
      <c r="D26" s="301"/>
      <c r="E26" s="301"/>
      <c r="F26" s="301"/>
      <c r="G26" s="301"/>
      <c r="H26" s="301"/>
      <c r="I26" s="301"/>
      <c r="J26" s="301"/>
      <c r="K26" s="182"/>
    </row>
    <row r="27" spans="2:11" customFormat="1" ht="15" customHeight="1">
      <c r="B27" s="185"/>
      <c r="C27" s="184"/>
      <c r="D27" s="301" t="s">
        <v>581</v>
      </c>
      <c r="E27" s="301"/>
      <c r="F27" s="301"/>
      <c r="G27" s="301"/>
      <c r="H27" s="301"/>
      <c r="I27" s="301"/>
      <c r="J27" s="301"/>
      <c r="K27" s="182"/>
    </row>
    <row r="28" spans="2:11" customFormat="1" ht="15" customHeight="1">
      <c r="B28" s="185"/>
      <c r="C28" s="186"/>
      <c r="D28" s="301" t="s">
        <v>582</v>
      </c>
      <c r="E28" s="301"/>
      <c r="F28" s="301"/>
      <c r="G28" s="301"/>
      <c r="H28" s="301"/>
      <c r="I28" s="301"/>
      <c r="J28" s="301"/>
      <c r="K28" s="182"/>
    </row>
    <row r="29" spans="2:11" customFormat="1" ht="12.75" customHeight="1">
      <c r="B29" s="185"/>
      <c r="C29" s="186"/>
      <c r="D29" s="186"/>
      <c r="E29" s="186"/>
      <c r="F29" s="186"/>
      <c r="G29" s="186"/>
      <c r="H29" s="186"/>
      <c r="I29" s="186"/>
      <c r="J29" s="186"/>
      <c r="K29" s="182"/>
    </row>
    <row r="30" spans="2:11" customFormat="1" ht="15" customHeight="1">
      <c r="B30" s="185"/>
      <c r="C30" s="186"/>
      <c r="D30" s="301" t="s">
        <v>583</v>
      </c>
      <c r="E30" s="301"/>
      <c r="F30" s="301"/>
      <c r="G30" s="301"/>
      <c r="H30" s="301"/>
      <c r="I30" s="301"/>
      <c r="J30" s="301"/>
      <c r="K30" s="182"/>
    </row>
    <row r="31" spans="2:11" customFormat="1" ht="15" customHeight="1">
      <c r="B31" s="185"/>
      <c r="C31" s="186"/>
      <c r="D31" s="301" t="s">
        <v>584</v>
      </c>
      <c r="E31" s="301"/>
      <c r="F31" s="301"/>
      <c r="G31" s="301"/>
      <c r="H31" s="301"/>
      <c r="I31" s="301"/>
      <c r="J31" s="301"/>
      <c r="K31" s="182"/>
    </row>
    <row r="32" spans="2:11" customFormat="1" ht="12.75" customHeight="1">
      <c r="B32" s="185"/>
      <c r="C32" s="186"/>
      <c r="D32" s="186"/>
      <c r="E32" s="186"/>
      <c r="F32" s="186"/>
      <c r="G32" s="186"/>
      <c r="H32" s="186"/>
      <c r="I32" s="186"/>
      <c r="J32" s="186"/>
      <c r="K32" s="182"/>
    </row>
    <row r="33" spans="2:11" customFormat="1" ht="15" customHeight="1">
      <c r="B33" s="185"/>
      <c r="C33" s="186"/>
      <c r="D33" s="301" t="s">
        <v>585</v>
      </c>
      <c r="E33" s="301"/>
      <c r="F33" s="301"/>
      <c r="G33" s="301"/>
      <c r="H33" s="301"/>
      <c r="I33" s="301"/>
      <c r="J33" s="301"/>
      <c r="K33" s="182"/>
    </row>
    <row r="34" spans="2:11" customFormat="1" ht="15" customHeight="1">
      <c r="B34" s="185"/>
      <c r="C34" s="186"/>
      <c r="D34" s="301" t="s">
        <v>586</v>
      </c>
      <c r="E34" s="301"/>
      <c r="F34" s="301"/>
      <c r="G34" s="301"/>
      <c r="H34" s="301"/>
      <c r="I34" s="301"/>
      <c r="J34" s="301"/>
      <c r="K34" s="182"/>
    </row>
    <row r="35" spans="2:11" customFormat="1" ht="15" customHeight="1">
      <c r="B35" s="185"/>
      <c r="C35" s="186"/>
      <c r="D35" s="301" t="s">
        <v>587</v>
      </c>
      <c r="E35" s="301"/>
      <c r="F35" s="301"/>
      <c r="G35" s="301"/>
      <c r="H35" s="301"/>
      <c r="I35" s="301"/>
      <c r="J35" s="301"/>
      <c r="K35" s="182"/>
    </row>
    <row r="36" spans="2:11" customFormat="1" ht="15" customHeight="1">
      <c r="B36" s="185"/>
      <c r="C36" s="186"/>
      <c r="D36" s="184"/>
      <c r="E36" s="187" t="s">
        <v>104</v>
      </c>
      <c r="F36" s="184"/>
      <c r="G36" s="301" t="s">
        <v>588</v>
      </c>
      <c r="H36" s="301"/>
      <c r="I36" s="301"/>
      <c r="J36" s="301"/>
      <c r="K36" s="182"/>
    </row>
    <row r="37" spans="2:11" customFormat="1" ht="30.75" customHeight="1">
      <c r="B37" s="185"/>
      <c r="C37" s="186"/>
      <c r="D37" s="184"/>
      <c r="E37" s="187" t="s">
        <v>589</v>
      </c>
      <c r="F37" s="184"/>
      <c r="G37" s="301" t="s">
        <v>590</v>
      </c>
      <c r="H37" s="301"/>
      <c r="I37" s="301"/>
      <c r="J37" s="301"/>
      <c r="K37" s="182"/>
    </row>
    <row r="38" spans="2:11" customFormat="1" ht="15" customHeight="1">
      <c r="B38" s="185"/>
      <c r="C38" s="186"/>
      <c r="D38" s="184"/>
      <c r="E38" s="187" t="s">
        <v>53</v>
      </c>
      <c r="F38" s="184"/>
      <c r="G38" s="301" t="s">
        <v>591</v>
      </c>
      <c r="H38" s="301"/>
      <c r="I38" s="301"/>
      <c r="J38" s="301"/>
      <c r="K38" s="182"/>
    </row>
    <row r="39" spans="2:11" customFormat="1" ht="15" customHeight="1">
      <c r="B39" s="185"/>
      <c r="C39" s="186"/>
      <c r="D39" s="184"/>
      <c r="E39" s="187" t="s">
        <v>54</v>
      </c>
      <c r="F39" s="184"/>
      <c r="G39" s="301" t="s">
        <v>592</v>
      </c>
      <c r="H39" s="301"/>
      <c r="I39" s="301"/>
      <c r="J39" s="301"/>
      <c r="K39" s="182"/>
    </row>
    <row r="40" spans="2:11" customFormat="1" ht="15" customHeight="1">
      <c r="B40" s="185"/>
      <c r="C40" s="186"/>
      <c r="D40" s="184"/>
      <c r="E40" s="187" t="s">
        <v>105</v>
      </c>
      <c r="F40" s="184"/>
      <c r="G40" s="301" t="s">
        <v>593</v>
      </c>
      <c r="H40" s="301"/>
      <c r="I40" s="301"/>
      <c r="J40" s="301"/>
      <c r="K40" s="182"/>
    </row>
    <row r="41" spans="2:11" customFormat="1" ht="15" customHeight="1">
      <c r="B41" s="185"/>
      <c r="C41" s="186"/>
      <c r="D41" s="184"/>
      <c r="E41" s="187" t="s">
        <v>106</v>
      </c>
      <c r="F41" s="184"/>
      <c r="G41" s="301" t="s">
        <v>594</v>
      </c>
      <c r="H41" s="301"/>
      <c r="I41" s="301"/>
      <c r="J41" s="301"/>
      <c r="K41" s="182"/>
    </row>
    <row r="42" spans="2:11" customFormat="1" ht="15" customHeight="1">
      <c r="B42" s="185"/>
      <c r="C42" s="186"/>
      <c r="D42" s="184"/>
      <c r="E42" s="187" t="s">
        <v>595</v>
      </c>
      <c r="F42" s="184"/>
      <c r="G42" s="301" t="s">
        <v>596</v>
      </c>
      <c r="H42" s="301"/>
      <c r="I42" s="301"/>
      <c r="J42" s="301"/>
      <c r="K42" s="182"/>
    </row>
    <row r="43" spans="2:11" customFormat="1" ht="15" customHeight="1">
      <c r="B43" s="185"/>
      <c r="C43" s="186"/>
      <c r="D43" s="184"/>
      <c r="E43" s="187"/>
      <c r="F43" s="184"/>
      <c r="G43" s="301" t="s">
        <v>597</v>
      </c>
      <c r="H43" s="301"/>
      <c r="I43" s="301"/>
      <c r="J43" s="301"/>
      <c r="K43" s="182"/>
    </row>
    <row r="44" spans="2:11" customFormat="1" ht="15" customHeight="1">
      <c r="B44" s="185"/>
      <c r="C44" s="186"/>
      <c r="D44" s="184"/>
      <c r="E44" s="187" t="s">
        <v>598</v>
      </c>
      <c r="F44" s="184"/>
      <c r="G44" s="301" t="s">
        <v>599</v>
      </c>
      <c r="H44" s="301"/>
      <c r="I44" s="301"/>
      <c r="J44" s="301"/>
      <c r="K44" s="182"/>
    </row>
    <row r="45" spans="2:11" customFormat="1" ht="15" customHeight="1">
      <c r="B45" s="185"/>
      <c r="C45" s="186"/>
      <c r="D45" s="184"/>
      <c r="E45" s="187" t="s">
        <v>108</v>
      </c>
      <c r="F45" s="184"/>
      <c r="G45" s="301" t="s">
        <v>600</v>
      </c>
      <c r="H45" s="301"/>
      <c r="I45" s="301"/>
      <c r="J45" s="301"/>
      <c r="K45" s="182"/>
    </row>
    <row r="46" spans="2:11" customFormat="1" ht="12.75" customHeight="1">
      <c r="B46" s="185"/>
      <c r="C46" s="186"/>
      <c r="D46" s="184"/>
      <c r="E46" s="184"/>
      <c r="F46" s="184"/>
      <c r="G46" s="184"/>
      <c r="H46" s="184"/>
      <c r="I46" s="184"/>
      <c r="J46" s="184"/>
      <c r="K46" s="182"/>
    </row>
    <row r="47" spans="2:11" customFormat="1" ht="15" customHeight="1">
      <c r="B47" s="185"/>
      <c r="C47" s="186"/>
      <c r="D47" s="301" t="s">
        <v>601</v>
      </c>
      <c r="E47" s="301"/>
      <c r="F47" s="301"/>
      <c r="G47" s="301"/>
      <c r="H47" s="301"/>
      <c r="I47" s="301"/>
      <c r="J47" s="301"/>
      <c r="K47" s="182"/>
    </row>
    <row r="48" spans="2:11" customFormat="1" ht="15" customHeight="1">
      <c r="B48" s="185"/>
      <c r="C48" s="186"/>
      <c r="D48" s="186"/>
      <c r="E48" s="301" t="s">
        <v>602</v>
      </c>
      <c r="F48" s="301"/>
      <c r="G48" s="301"/>
      <c r="H48" s="301"/>
      <c r="I48" s="301"/>
      <c r="J48" s="301"/>
      <c r="K48" s="182"/>
    </row>
    <row r="49" spans="2:11" customFormat="1" ht="15" customHeight="1">
      <c r="B49" s="185"/>
      <c r="C49" s="186"/>
      <c r="D49" s="186"/>
      <c r="E49" s="301" t="s">
        <v>603</v>
      </c>
      <c r="F49" s="301"/>
      <c r="G49" s="301"/>
      <c r="H49" s="301"/>
      <c r="I49" s="301"/>
      <c r="J49" s="301"/>
      <c r="K49" s="182"/>
    </row>
    <row r="50" spans="2:11" customFormat="1" ht="15" customHeight="1">
      <c r="B50" s="185"/>
      <c r="C50" s="186"/>
      <c r="D50" s="186"/>
      <c r="E50" s="301" t="s">
        <v>604</v>
      </c>
      <c r="F50" s="301"/>
      <c r="G50" s="301"/>
      <c r="H50" s="301"/>
      <c r="I50" s="301"/>
      <c r="J50" s="301"/>
      <c r="K50" s="182"/>
    </row>
    <row r="51" spans="2:11" customFormat="1" ht="15" customHeight="1">
      <c r="B51" s="185"/>
      <c r="C51" s="186"/>
      <c r="D51" s="301" t="s">
        <v>605</v>
      </c>
      <c r="E51" s="301"/>
      <c r="F51" s="301"/>
      <c r="G51" s="301"/>
      <c r="H51" s="301"/>
      <c r="I51" s="301"/>
      <c r="J51" s="301"/>
      <c r="K51" s="182"/>
    </row>
    <row r="52" spans="2:11" customFormat="1" ht="25.5" customHeight="1">
      <c r="B52" s="181"/>
      <c r="C52" s="302" t="s">
        <v>606</v>
      </c>
      <c r="D52" s="302"/>
      <c r="E52" s="302"/>
      <c r="F52" s="302"/>
      <c r="G52" s="302"/>
      <c r="H52" s="302"/>
      <c r="I52" s="302"/>
      <c r="J52" s="302"/>
      <c r="K52" s="182"/>
    </row>
    <row r="53" spans="2:11" customFormat="1" ht="5.25" customHeight="1">
      <c r="B53" s="181"/>
      <c r="C53" s="183"/>
      <c r="D53" s="183"/>
      <c r="E53" s="183"/>
      <c r="F53" s="183"/>
      <c r="G53" s="183"/>
      <c r="H53" s="183"/>
      <c r="I53" s="183"/>
      <c r="J53" s="183"/>
      <c r="K53" s="182"/>
    </row>
    <row r="54" spans="2:11" customFormat="1" ht="15" customHeight="1">
      <c r="B54" s="181"/>
      <c r="C54" s="301" t="s">
        <v>607</v>
      </c>
      <c r="D54" s="301"/>
      <c r="E54" s="301"/>
      <c r="F54" s="301"/>
      <c r="G54" s="301"/>
      <c r="H54" s="301"/>
      <c r="I54" s="301"/>
      <c r="J54" s="301"/>
      <c r="K54" s="182"/>
    </row>
    <row r="55" spans="2:11" customFormat="1" ht="15" customHeight="1">
      <c r="B55" s="181"/>
      <c r="C55" s="301" t="s">
        <v>608</v>
      </c>
      <c r="D55" s="301"/>
      <c r="E55" s="301"/>
      <c r="F55" s="301"/>
      <c r="G55" s="301"/>
      <c r="H55" s="301"/>
      <c r="I55" s="301"/>
      <c r="J55" s="301"/>
      <c r="K55" s="182"/>
    </row>
    <row r="56" spans="2:11" customFormat="1" ht="12.75" customHeight="1">
      <c r="B56" s="181"/>
      <c r="C56" s="184"/>
      <c r="D56" s="184"/>
      <c r="E56" s="184"/>
      <c r="F56" s="184"/>
      <c r="G56" s="184"/>
      <c r="H56" s="184"/>
      <c r="I56" s="184"/>
      <c r="J56" s="184"/>
      <c r="K56" s="182"/>
    </row>
    <row r="57" spans="2:11" customFormat="1" ht="15" customHeight="1">
      <c r="B57" s="181"/>
      <c r="C57" s="301" t="s">
        <v>609</v>
      </c>
      <c r="D57" s="301"/>
      <c r="E57" s="301"/>
      <c r="F57" s="301"/>
      <c r="G57" s="301"/>
      <c r="H57" s="301"/>
      <c r="I57" s="301"/>
      <c r="J57" s="301"/>
      <c r="K57" s="182"/>
    </row>
    <row r="58" spans="2:11" customFormat="1" ht="15" customHeight="1">
      <c r="B58" s="181"/>
      <c r="C58" s="186"/>
      <c r="D58" s="301" t="s">
        <v>610</v>
      </c>
      <c r="E58" s="301"/>
      <c r="F58" s="301"/>
      <c r="G58" s="301"/>
      <c r="H58" s="301"/>
      <c r="I58" s="301"/>
      <c r="J58" s="301"/>
      <c r="K58" s="182"/>
    </row>
    <row r="59" spans="2:11" customFormat="1" ht="15" customHeight="1">
      <c r="B59" s="181"/>
      <c r="C59" s="186"/>
      <c r="D59" s="301" t="s">
        <v>611</v>
      </c>
      <c r="E59" s="301"/>
      <c r="F59" s="301"/>
      <c r="G59" s="301"/>
      <c r="H59" s="301"/>
      <c r="I59" s="301"/>
      <c r="J59" s="301"/>
      <c r="K59" s="182"/>
    </row>
    <row r="60" spans="2:11" customFormat="1" ht="15" customHeight="1">
      <c r="B60" s="181"/>
      <c r="C60" s="186"/>
      <c r="D60" s="301" t="s">
        <v>612</v>
      </c>
      <c r="E60" s="301"/>
      <c r="F60" s="301"/>
      <c r="G60" s="301"/>
      <c r="H60" s="301"/>
      <c r="I60" s="301"/>
      <c r="J60" s="301"/>
      <c r="K60" s="182"/>
    </row>
    <row r="61" spans="2:11" customFormat="1" ht="15" customHeight="1">
      <c r="B61" s="181"/>
      <c r="C61" s="186"/>
      <c r="D61" s="301" t="s">
        <v>613</v>
      </c>
      <c r="E61" s="301"/>
      <c r="F61" s="301"/>
      <c r="G61" s="301"/>
      <c r="H61" s="301"/>
      <c r="I61" s="301"/>
      <c r="J61" s="301"/>
      <c r="K61" s="182"/>
    </row>
    <row r="62" spans="2:11" customFormat="1" ht="15" customHeight="1">
      <c r="B62" s="181"/>
      <c r="C62" s="186"/>
      <c r="D62" s="304" t="s">
        <v>614</v>
      </c>
      <c r="E62" s="304"/>
      <c r="F62" s="304"/>
      <c r="G62" s="304"/>
      <c r="H62" s="304"/>
      <c r="I62" s="304"/>
      <c r="J62" s="304"/>
      <c r="K62" s="182"/>
    </row>
    <row r="63" spans="2:11" customFormat="1" ht="15" customHeight="1">
      <c r="B63" s="181"/>
      <c r="C63" s="186"/>
      <c r="D63" s="301" t="s">
        <v>615</v>
      </c>
      <c r="E63" s="301"/>
      <c r="F63" s="301"/>
      <c r="G63" s="301"/>
      <c r="H63" s="301"/>
      <c r="I63" s="301"/>
      <c r="J63" s="301"/>
      <c r="K63" s="182"/>
    </row>
    <row r="64" spans="2:11" customFormat="1" ht="12.75" customHeight="1">
      <c r="B64" s="181"/>
      <c r="C64" s="186"/>
      <c r="D64" s="186"/>
      <c r="E64" s="189"/>
      <c r="F64" s="186"/>
      <c r="G64" s="186"/>
      <c r="H64" s="186"/>
      <c r="I64" s="186"/>
      <c r="J64" s="186"/>
      <c r="K64" s="182"/>
    </row>
    <row r="65" spans="2:11" customFormat="1" ht="15" customHeight="1">
      <c r="B65" s="181"/>
      <c r="C65" s="186"/>
      <c r="D65" s="301" t="s">
        <v>616</v>
      </c>
      <c r="E65" s="301"/>
      <c r="F65" s="301"/>
      <c r="G65" s="301"/>
      <c r="H65" s="301"/>
      <c r="I65" s="301"/>
      <c r="J65" s="301"/>
      <c r="K65" s="182"/>
    </row>
    <row r="66" spans="2:11" customFormat="1" ht="15" customHeight="1">
      <c r="B66" s="181"/>
      <c r="C66" s="186"/>
      <c r="D66" s="304" t="s">
        <v>617</v>
      </c>
      <c r="E66" s="304"/>
      <c r="F66" s="304"/>
      <c r="G66" s="304"/>
      <c r="H66" s="304"/>
      <c r="I66" s="304"/>
      <c r="J66" s="304"/>
      <c r="K66" s="182"/>
    </row>
    <row r="67" spans="2:11" customFormat="1" ht="15" customHeight="1">
      <c r="B67" s="181"/>
      <c r="C67" s="186"/>
      <c r="D67" s="301" t="s">
        <v>618</v>
      </c>
      <c r="E67" s="301"/>
      <c r="F67" s="301"/>
      <c r="G67" s="301"/>
      <c r="H67" s="301"/>
      <c r="I67" s="301"/>
      <c r="J67" s="301"/>
      <c r="K67" s="182"/>
    </row>
    <row r="68" spans="2:11" customFormat="1" ht="15" customHeight="1">
      <c r="B68" s="181"/>
      <c r="C68" s="186"/>
      <c r="D68" s="301" t="s">
        <v>619</v>
      </c>
      <c r="E68" s="301"/>
      <c r="F68" s="301"/>
      <c r="G68" s="301"/>
      <c r="H68" s="301"/>
      <c r="I68" s="301"/>
      <c r="J68" s="301"/>
      <c r="K68" s="182"/>
    </row>
    <row r="69" spans="2:11" customFormat="1" ht="15" customHeight="1">
      <c r="B69" s="181"/>
      <c r="C69" s="186"/>
      <c r="D69" s="301" t="s">
        <v>620</v>
      </c>
      <c r="E69" s="301"/>
      <c r="F69" s="301"/>
      <c r="G69" s="301"/>
      <c r="H69" s="301"/>
      <c r="I69" s="301"/>
      <c r="J69" s="301"/>
      <c r="K69" s="182"/>
    </row>
    <row r="70" spans="2:11" customFormat="1" ht="15" customHeight="1">
      <c r="B70" s="181"/>
      <c r="C70" s="186"/>
      <c r="D70" s="301" t="s">
        <v>621</v>
      </c>
      <c r="E70" s="301"/>
      <c r="F70" s="301"/>
      <c r="G70" s="301"/>
      <c r="H70" s="301"/>
      <c r="I70" s="301"/>
      <c r="J70" s="301"/>
      <c r="K70" s="182"/>
    </row>
    <row r="71" spans="2:11" customFormat="1" ht="12.75" customHeight="1">
      <c r="B71" s="190"/>
      <c r="C71" s="191"/>
      <c r="D71" s="191"/>
      <c r="E71" s="191"/>
      <c r="F71" s="191"/>
      <c r="G71" s="191"/>
      <c r="H71" s="191"/>
      <c r="I71" s="191"/>
      <c r="J71" s="191"/>
      <c r="K71" s="192"/>
    </row>
    <row r="72" spans="2:11" customFormat="1" ht="18.75" customHeight="1">
      <c r="B72" s="193"/>
      <c r="C72" s="193"/>
      <c r="D72" s="193"/>
      <c r="E72" s="193"/>
      <c r="F72" s="193"/>
      <c r="G72" s="193"/>
      <c r="H72" s="193"/>
      <c r="I72" s="193"/>
      <c r="J72" s="193"/>
      <c r="K72" s="194"/>
    </row>
    <row r="73" spans="2:11" customFormat="1" ht="18.75" customHeight="1">
      <c r="B73" s="194"/>
      <c r="C73" s="194"/>
      <c r="D73" s="194"/>
      <c r="E73" s="194"/>
      <c r="F73" s="194"/>
      <c r="G73" s="194"/>
      <c r="H73" s="194"/>
      <c r="I73" s="194"/>
      <c r="J73" s="194"/>
      <c r="K73" s="194"/>
    </row>
    <row r="74" spans="2:11" customFormat="1" ht="7.5" customHeight="1">
      <c r="B74" s="195"/>
      <c r="C74" s="196"/>
      <c r="D74" s="196"/>
      <c r="E74" s="196"/>
      <c r="F74" s="196"/>
      <c r="G74" s="196"/>
      <c r="H74" s="196"/>
      <c r="I74" s="196"/>
      <c r="J74" s="196"/>
      <c r="K74" s="197"/>
    </row>
    <row r="75" spans="2:11" customFormat="1" ht="45" customHeight="1">
      <c r="B75" s="198"/>
      <c r="C75" s="305" t="s">
        <v>622</v>
      </c>
      <c r="D75" s="305"/>
      <c r="E75" s="305"/>
      <c r="F75" s="305"/>
      <c r="G75" s="305"/>
      <c r="H75" s="305"/>
      <c r="I75" s="305"/>
      <c r="J75" s="305"/>
      <c r="K75" s="199"/>
    </row>
    <row r="76" spans="2:11" customFormat="1" ht="17.25" customHeight="1">
      <c r="B76" s="198"/>
      <c r="C76" s="200" t="s">
        <v>623</v>
      </c>
      <c r="D76" s="200"/>
      <c r="E76" s="200"/>
      <c r="F76" s="200" t="s">
        <v>624</v>
      </c>
      <c r="G76" s="201"/>
      <c r="H76" s="200" t="s">
        <v>54</v>
      </c>
      <c r="I76" s="200" t="s">
        <v>57</v>
      </c>
      <c r="J76" s="200" t="s">
        <v>625</v>
      </c>
      <c r="K76" s="199"/>
    </row>
    <row r="77" spans="2:11" customFormat="1" ht="17.25" customHeight="1">
      <c r="B77" s="198"/>
      <c r="C77" s="202" t="s">
        <v>626</v>
      </c>
      <c r="D77" s="202"/>
      <c r="E77" s="202"/>
      <c r="F77" s="203" t="s">
        <v>627</v>
      </c>
      <c r="G77" s="204"/>
      <c r="H77" s="202"/>
      <c r="I77" s="202"/>
      <c r="J77" s="202" t="s">
        <v>628</v>
      </c>
      <c r="K77" s="199"/>
    </row>
    <row r="78" spans="2:11" customFormat="1" ht="5.25" customHeight="1">
      <c r="B78" s="198"/>
      <c r="C78" s="205"/>
      <c r="D78" s="205"/>
      <c r="E78" s="205"/>
      <c r="F78" s="205"/>
      <c r="G78" s="206"/>
      <c r="H78" s="205"/>
      <c r="I78" s="205"/>
      <c r="J78" s="205"/>
      <c r="K78" s="199"/>
    </row>
    <row r="79" spans="2:11" customFormat="1" ht="15" customHeight="1">
      <c r="B79" s="198"/>
      <c r="C79" s="187" t="s">
        <v>53</v>
      </c>
      <c r="D79" s="207"/>
      <c r="E79" s="207"/>
      <c r="F79" s="208" t="s">
        <v>629</v>
      </c>
      <c r="G79" s="209"/>
      <c r="H79" s="187" t="s">
        <v>630</v>
      </c>
      <c r="I79" s="187" t="s">
        <v>631</v>
      </c>
      <c r="J79" s="187">
        <v>20</v>
      </c>
      <c r="K79" s="199"/>
    </row>
    <row r="80" spans="2:11" customFormat="1" ht="15" customHeight="1">
      <c r="B80" s="198"/>
      <c r="C80" s="187" t="s">
        <v>632</v>
      </c>
      <c r="D80" s="187"/>
      <c r="E80" s="187"/>
      <c r="F80" s="208" t="s">
        <v>629</v>
      </c>
      <c r="G80" s="209"/>
      <c r="H80" s="187" t="s">
        <v>633</v>
      </c>
      <c r="I80" s="187" t="s">
        <v>631</v>
      </c>
      <c r="J80" s="187">
        <v>120</v>
      </c>
      <c r="K80" s="199"/>
    </row>
    <row r="81" spans="2:11" customFormat="1" ht="15" customHeight="1">
      <c r="B81" s="210"/>
      <c r="C81" s="187" t="s">
        <v>634</v>
      </c>
      <c r="D81" s="187"/>
      <c r="E81" s="187"/>
      <c r="F81" s="208" t="s">
        <v>635</v>
      </c>
      <c r="G81" s="209"/>
      <c r="H81" s="187" t="s">
        <v>636</v>
      </c>
      <c r="I81" s="187" t="s">
        <v>631</v>
      </c>
      <c r="J81" s="187">
        <v>50</v>
      </c>
      <c r="K81" s="199"/>
    </row>
    <row r="82" spans="2:11" customFormat="1" ht="15" customHeight="1">
      <c r="B82" s="210"/>
      <c r="C82" s="187" t="s">
        <v>637</v>
      </c>
      <c r="D82" s="187"/>
      <c r="E82" s="187"/>
      <c r="F82" s="208" t="s">
        <v>629</v>
      </c>
      <c r="G82" s="209"/>
      <c r="H82" s="187" t="s">
        <v>638</v>
      </c>
      <c r="I82" s="187" t="s">
        <v>639</v>
      </c>
      <c r="J82" s="187"/>
      <c r="K82" s="199"/>
    </row>
    <row r="83" spans="2:11" customFormat="1" ht="15" customHeight="1">
      <c r="B83" s="210"/>
      <c r="C83" s="187" t="s">
        <v>640</v>
      </c>
      <c r="D83" s="187"/>
      <c r="E83" s="187"/>
      <c r="F83" s="208" t="s">
        <v>635</v>
      </c>
      <c r="G83" s="187"/>
      <c r="H83" s="187" t="s">
        <v>641</v>
      </c>
      <c r="I83" s="187" t="s">
        <v>631</v>
      </c>
      <c r="J83" s="187">
        <v>15</v>
      </c>
      <c r="K83" s="199"/>
    </row>
    <row r="84" spans="2:11" customFormat="1" ht="15" customHeight="1">
      <c r="B84" s="210"/>
      <c r="C84" s="187" t="s">
        <v>642</v>
      </c>
      <c r="D84" s="187"/>
      <c r="E84" s="187"/>
      <c r="F84" s="208" t="s">
        <v>635</v>
      </c>
      <c r="G84" s="187"/>
      <c r="H84" s="187" t="s">
        <v>643</v>
      </c>
      <c r="I84" s="187" t="s">
        <v>631</v>
      </c>
      <c r="J84" s="187">
        <v>15</v>
      </c>
      <c r="K84" s="199"/>
    </row>
    <row r="85" spans="2:11" customFormat="1" ht="15" customHeight="1">
      <c r="B85" s="210"/>
      <c r="C85" s="187" t="s">
        <v>644</v>
      </c>
      <c r="D85" s="187"/>
      <c r="E85" s="187"/>
      <c r="F85" s="208" t="s">
        <v>635</v>
      </c>
      <c r="G85" s="187"/>
      <c r="H85" s="187" t="s">
        <v>645</v>
      </c>
      <c r="I85" s="187" t="s">
        <v>631</v>
      </c>
      <c r="J85" s="187">
        <v>20</v>
      </c>
      <c r="K85" s="199"/>
    </row>
    <row r="86" spans="2:11" customFormat="1" ht="15" customHeight="1">
      <c r="B86" s="210"/>
      <c r="C86" s="187" t="s">
        <v>646</v>
      </c>
      <c r="D86" s="187"/>
      <c r="E86" s="187"/>
      <c r="F86" s="208" t="s">
        <v>635</v>
      </c>
      <c r="G86" s="187"/>
      <c r="H86" s="187" t="s">
        <v>647</v>
      </c>
      <c r="I86" s="187" t="s">
        <v>631</v>
      </c>
      <c r="J86" s="187">
        <v>20</v>
      </c>
      <c r="K86" s="199"/>
    </row>
    <row r="87" spans="2:11" customFormat="1" ht="15" customHeight="1">
      <c r="B87" s="210"/>
      <c r="C87" s="187" t="s">
        <v>648</v>
      </c>
      <c r="D87" s="187"/>
      <c r="E87" s="187"/>
      <c r="F87" s="208" t="s">
        <v>635</v>
      </c>
      <c r="G87" s="209"/>
      <c r="H87" s="187" t="s">
        <v>649</v>
      </c>
      <c r="I87" s="187" t="s">
        <v>631</v>
      </c>
      <c r="J87" s="187">
        <v>50</v>
      </c>
      <c r="K87" s="199"/>
    </row>
    <row r="88" spans="2:11" customFormat="1" ht="15" customHeight="1">
      <c r="B88" s="210"/>
      <c r="C88" s="187" t="s">
        <v>650</v>
      </c>
      <c r="D88" s="187"/>
      <c r="E88" s="187"/>
      <c r="F88" s="208" t="s">
        <v>635</v>
      </c>
      <c r="G88" s="209"/>
      <c r="H88" s="187" t="s">
        <v>651</v>
      </c>
      <c r="I88" s="187" t="s">
        <v>631</v>
      </c>
      <c r="J88" s="187">
        <v>20</v>
      </c>
      <c r="K88" s="199"/>
    </row>
    <row r="89" spans="2:11" customFormat="1" ht="15" customHeight="1">
      <c r="B89" s="210"/>
      <c r="C89" s="187" t="s">
        <v>652</v>
      </c>
      <c r="D89" s="187"/>
      <c r="E89" s="187"/>
      <c r="F89" s="208" t="s">
        <v>635</v>
      </c>
      <c r="G89" s="209"/>
      <c r="H89" s="187" t="s">
        <v>653</v>
      </c>
      <c r="I89" s="187" t="s">
        <v>631</v>
      </c>
      <c r="J89" s="187">
        <v>20</v>
      </c>
      <c r="K89" s="199"/>
    </row>
    <row r="90" spans="2:11" customFormat="1" ht="15" customHeight="1">
      <c r="B90" s="210"/>
      <c r="C90" s="187" t="s">
        <v>654</v>
      </c>
      <c r="D90" s="187"/>
      <c r="E90" s="187"/>
      <c r="F90" s="208" t="s">
        <v>635</v>
      </c>
      <c r="G90" s="209"/>
      <c r="H90" s="187" t="s">
        <v>655</v>
      </c>
      <c r="I90" s="187" t="s">
        <v>631</v>
      </c>
      <c r="J90" s="187">
        <v>50</v>
      </c>
      <c r="K90" s="199"/>
    </row>
    <row r="91" spans="2:11" customFormat="1" ht="15" customHeight="1">
      <c r="B91" s="210"/>
      <c r="C91" s="187" t="s">
        <v>656</v>
      </c>
      <c r="D91" s="187"/>
      <c r="E91" s="187"/>
      <c r="F91" s="208" t="s">
        <v>635</v>
      </c>
      <c r="G91" s="209"/>
      <c r="H91" s="187" t="s">
        <v>656</v>
      </c>
      <c r="I91" s="187" t="s">
        <v>631</v>
      </c>
      <c r="J91" s="187">
        <v>50</v>
      </c>
      <c r="K91" s="199"/>
    </row>
    <row r="92" spans="2:11" customFormat="1" ht="15" customHeight="1">
      <c r="B92" s="210"/>
      <c r="C92" s="187" t="s">
        <v>657</v>
      </c>
      <c r="D92" s="187"/>
      <c r="E92" s="187"/>
      <c r="F92" s="208" t="s">
        <v>635</v>
      </c>
      <c r="G92" s="209"/>
      <c r="H92" s="187" t="s">
        <v>658</v>
      </c>
      <c r="I92" s="187" t="s">
        <v>631</v>
      </c>
      <c r="J92" s="187">
        <v>255</v>
      </c>
      <c r="K92" s="199"/>
    </row>
    <row r="93" spans="2:11" customFormat="1" ht="15" customHeight="1">
      <c r="B93" s="210"/>
      <c r="C93" s="187" t="s">
        <v>659</v>
      </c>
      <c r="D93" s="187"/>
      <c r="E93" s="187"/>
      <c r="F93" s="208" t="s">
        <v>629</v>
      </c>
      <c r="G93" s="209"/>
      <c r="H93" s="187" t="s">
        <v>660</v>
      </c>
      <c r="I93" s="187" t="s">
        <v>661</v>
      </c>
      <c r="J93" s="187"/>
      <c r="K93" s="199"/>
    </row>
    <row r="94" spans="2:11" customFormat="1" ht="15" customHeight="1">
      <c r="B94" s="210"/>
      <c r="C94" s="187" t="s">
        <v>662</v>
      </c>
      <c r="D94" s="187"/>
      <c r="E94" s="187"/>
      <c r="F94" s="208" t="s">
        <v>629</v>
      </c>
      <c r="G94" s="209"/>
      <c r="H94" s="187" t="s">
        <v>663</v>
      </c>
      <c r="I94" s="187" t="s">
        <v>664</v>
      </c>
      <c r="J94" s="187"/>
      <c r="K94" s="199"/>
    </row>
    <row r="95" spans="2:11" customFormat="1" ht="15" customHeight="1">
      <c r="B95" s="210"/>
      <c r="C95" s="187" t="s">
        <v>665</v>
      </c>
      <c r="D95" s="187"/>
      <c r="E95" s="187"/>
      <c r="F95" s="208" t="s">
        <v>629</v>
      </c>
      <c r="G95" s="209"/>
      <c r="H95" s="187" t="s">
        <v>665</v>
      </c>
      <c r="I95" s="187" t="s">
        <v>664</v>
      </c>
      <c r="J95" s="187"/>
      <c r="K95" s="199"/>
    </row>
    <row r="96" spans="2:11" customFormat="1" ht="15" customHeight="1">
      <c r="B96" s="210"/>
      <c r="C96" s="187" t="s">
        <v>38</v>
      </c>
      <c r="D96" s="187"/>
      <c r="E96" s="187"/>
      <c r="F96" s="208" t="s">
        <v>629</v>
      </c>
      <c r="G96" s="209"/>
      <c r="H96" s="187" t="s">
        <v>666</v>
      </c>
      <c r="I96" s="187" t="s">
        <v>664</v>
      </c>
      <c r="J96" s="187"/>
      <c r="K96" s="199"/>
    </row>
    <row r="97" spans="2:11" customFormat="1" ht="15" customHeight="1">
      <c r="B97" s="210"/>
      <c r="C97" s="187" t="s">
        <v>48</v>
      </c>
      <c r="D97" s="187"/>
      <c r="E97" s="187"/>
      <c r="F97" s="208" t="s">
        <v>629</v>
      </c>
      <c r="G97" s="209"/>
      <c r="H97" s="187" t="s">
        <v>667</v>
      </c>
      <c r="I97" s="187" t="s">
        <v>664</v>
      </c>
      <c r="J97" s="187"/>
      <c r="K97" s="199"/>
    </row>
    <row r="98" spans="2:11" customFormat="1" ht="15" customHeight="1">
      <c r="B98" s="211"/>
      <c r="C98" s="212"/>
      <c r="D98" s="212"/>
      <c r="E98" s="212"/>
      <c r="F98" s="212"/>
      <c r="G98" s="212"/>
      <c r="H98" s="212"/>
      <c r="I98" s="212"/>
      <c r="J98" s="212"/>
      <c r="K98" s="213"/>
    </row>
    <row r="99" spans="2:11" customFormat="1" ht="18.75" customHeight="1">
      <c r="B99" s="214"/>
      <c r="C99" s="215"/>
      <c r="D99" s="215"/>
      <c r="E99" s="215"/>
      <c r="F99" s="215"/>
      <c r="G99" s="215"/>
      <c r="H99" s="215"/>
      <c r="I99" s="215"/>
      <c r="J99" s="215"/>
      <c r="K99" s="214"/>
    </row>
    <row r="100" spans="2:11" customFormat="1" ht="18.75" customHeight="1"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</row>
    <row r="101" spans="2:11" customFormat="1" ht="7.5" customHeight="1">
      <c r="B101" s="195"/>
      <c r="C101" s="196"/>
      <c r="D101" s="196"/>
      <c r="E101" s="196"/>
      <c r="F101" s="196"/>
      <c r="G101" s="196"/>
      <c r="H101" s="196"/>
      <c r="I101" s="196"/>
      <c r="J101" s="196"/>
      <c r="K101" s="197"/>
    </row>
    <row r="102" spans="2:11" customFormat="1" ht="45" customHeight="1">
      <c r="B102" s="198"/>
      <c r="C102" s="305" t="s">
        <v>668</v>
      </c>
      <c r="D102" s="305"/>
      <c r="E102" s="305"/>
      <c r="F102" s="305"/>
      <c r="G102" s="305"/>
      <c r="H102" s="305"/>
      <c r="I102" s="305"/>
      <c r="J102" s="305"/>
      <c r="K102" s="199"/>
    </row>
    <row r="103" spans="2:11" customFormat="1" ht="17.25" customHeight="1">
      <c r="B103" s="198"/>
      <c r="C103" s="200" t="s">
        <v>623</v>
      </c>
      <c r="D103" s="200"/>
      <c r="E103" s="200"/>
      <c r="F103" s="200" t="s">
        <v>624</v>
      </c>
      <c r="G103" s="201"/>
      <c r="H103" s="200" t="s">
        <v>54</v>
      </c>
      <c r="I103" s="200" t="s">
        <v>57</v>
      </c>
      <c r="J103" s="200" t="s">
        <v>625</v>
      </c>
      <c r="K103" s="199"/>
    </row>
    <row r="104" spans="2:11" customFormat="1" ht="17.25" customHeight="1">
      <c r="B104" s="198"/>
      <c r="C104" s="202" t="s">
        <v>626</v>
      </c>
      <c r="D104" s="202"/>
      <c r="E104" s="202"/>
      <c r="F104" s="203" t="s">
        <v>627</v>
      </c>
      <c r="G104" s="204"/>
      <c r="H104" s="202"/>
      <c r="I104" s="202"/>
      <c r="J104" s="202" t="s">
        <v>628</v>
      </c>
      <c r="K104" s="199"/>
    </row>
    <row r="105" spans="2:11" customFormat="1" ht="5.25" customHeight="1">
      <c r="B105" s="198"/>
      <c r="C105" s="200"/>
      <c r="D105" s="200"/>
      <c r="E105" s="200"/>
      <c r="F105" s="200"/>
      <c r="G105" s="216"/>
      <c r="H105" s="200"/>
      <c r="I105" s="200"/>
      <c r="J105" s="200"/>
      <c r="K105" s="199"/>
    </row>
    <row r="106" spans="2:11" customFormat="1" ht="15" customHeight="1">
      <c r="B106" s="198"/>
      <c r="C106" s="187" t="s">
        <v>53</v>
      </c>
      <c r="D106" s="207"/>
      <c r="E106" s="207"/>
      <c r="F106" s="208" t="s">
        <v>629</v>
      </c>
      <c r="G106" s="187"/>
      <c r="H106" s="187" t="s">
        <v>669</v>
      </c>
      <c r="I106" s="187" t="s">
        <v>631</v>
      </c>
      <c r="J106" s="187">
        <v>20</v>
      </c>
      <c r="K106" s="199"/>
    </row>
    <row r="107" spans="2:11" customFormat="1" ht="15" customHeight="1">
      <c r="B107" s="198"/>
      <c r="C107" s="187" t="s">
        <v>632</v>
      </c>
      <c r="D107" s="187"/>
      <c r="E107" s="187"/>
      <c r="F107" s="208" t="s">
        <v>629</v>
      </c>
      <c r="G107" s="187"/>
      <c r="H107" s="187" t="s">
        <v>669</v>
      </c>
      <c r="I107" s="187" t="s">
        <v>631</v>
      </c>
      <c r="J107" s="187">
        <v>120</v>
      </c>
      <c r="K107" s="199"/>
    </row>
    <row r="108" spans="2:11" customFormat="1" ht="15" customHeight="1">
      <c r="B108" s="210"/>
      <c r="C108" s="187" t="s">
        <v>634</v>
      </c>
      <c r="D108" s="187"/>
      <c r="E108" s="187"/>
      <c r="F108" s="208" t="s">
        <v>635</v>
      </c>
      <c r="G108" s="187"/>
      <c r="H108" s="187" t="s">
        <v>669</v>
      </c>
      <c r="I108" s="187" t="s">
        <v>631</v>
      </c>
      <c r="J108" s="187">
        <v>50</v>
      </c>
      <c r="K108" s="199"/>
    </row>
    <row r="109" spans="2:11" customFormat="1" ht="15" customHeight="1">
      <c r="B109" s="210"/>
      <c r="C109" s="187" t="s">
        <v>637</v>
      </c>
      <c r="D109" s="187"/>
      <c r="E109" s="187"/>
      <c r="F109" s="208" t="s">
        <v>629</v>
      </c>
      <c r="G109" s="187"/>
      <c r="H109" s="187" t="s">
        <v>669</v>
      </c>
      <c r="I109" s="187" t="s">
        <v>639</v>
      </c>
      <c r="J109" s="187"/>
      <c r="K109" s="199"/>
    </row>
    <row r="110" spans="2:11" customFormat="1" ht="15" customHeight="1">
      <c r="B110" s="210"/>
      <c r="C110" s="187" t="s">
        <v>648</v>
      </c>
      <c r="D110" s="187"/>
      <c r="E110" s="187"/>
      <c r="F110" s="208" t="s">
        <v>635</v>
      </c>
      <c r="G110" s="187"/>
      <c r="H110" s="187" t="s">
        <v>669</v>
      </c>
      <c r="I110" s="187" t="s">
        <v>631</v>
      </c>
      <c r="J110" s="187">
        <v>50</v>
      </c>
      <c r="K110" s="199"/>
    </row>
    <row r="111" spans="2:11" customFormat="1" ht="15" customHeight="1">
      <c r="B111" s="210"/>
      <c r="C111" s="187" t="s">
        <v>656</v>
      </c>
      <c r="D111" s="187"/>
      <c r="E111" s="187"/>
      <c r="F111" s="208" t="s">
        <v>635</v>
      </c>
      <c r="G111" s="187"/>
      <c r="H111" s="187" t="s">
        <v>669</v>
      </c>
      <c r="I111" s="187" t="s">
        <v>631</v>
      </c>
      <c r="J111" s="187">
        <v>50</v>
      </c>
      <c r="K111" s="199"/>
    </row>
    <row r="112" spans="2:11" customFormat="1" ht="15" customHeight="1">
      <c r="B112" s="210"/>
      <c r="C112" s="187" t="s">
        <v>654</v>
      </c>
      <c r="D112" s="187"/>
      <c r="E112" s="187"/>
      <c r="F112" s="208" t="s">
        <v>635</v>
      </c>
      <c r="G112" s="187"/>
      <c r="H112" s="187" t="s">
        <v>669</v>
      </c>
      <c r="I112" s="187" t="s">
        <v>631</v>
      </c>
      <c r="J112" s="187">
        <v>50</v>
      </c>
      <c r="K112" s="199"/>
    </row>
    <row r="113" spans="2:11" customFormat="1" ht="15" customHeight="1">
      <c r="B113" s="210"/>
      <c r="C113" s="187" t="s">
        <v>53</v>
      </c>
      <c r="D113" s="187"/>
      <c r="E113" s="187"/>
      <c r="F113" s="208" t="s">
        <v>629</v>
      </c>
      <c r="G113" s="187"/>
      <c r="H113" s="187" t="s">
        <v>670</v>
      </c>
      <c r="I113" s="187" t="s">
        <v>631</v>
      </c>
      <c r="J113" s="187">
        <v>20</v>
      </c>
      <c r="K113" s="199"/>
    </row>
    <row r="114" spans="2:11" customFormat="1" ht="15" customHeight="1">
      <c r="B114" s="210"/>
      <c r="C114" s="187" t="s">
        <v>671</v>
      </c>
      <c r="D114" s="187"/>
      <c r="E114" s="187"/>
      <c r="F114" s="208" t="s">
        <v>629</v>
      </c>
      <c r="G114" s="187"/>
      <c r="H114" s="187" t="s">
        <v>672</v>
      </c>
      <c r="I114" s="187" t="s">
        <v>631</v>
      </c>
      <c r="J114" s="187">
        <v>120</v>
      </c>
      <c r="K114" s="199"/>
    </row>
    <row r="115" spans="2:11" customFormat="1" ht="15" customHeight="1">
      <c r="B115" s="210"/>
      <c r="C115" s="187" t="s">
        <v>38</v>
      </c>
      <c r="D115" s="187"/>
      <c r="E115" s="187"/>
      <c r="F115" s="208" t="s">
        <v>629</v>
      </c>
      <c r="G115" s="187"/>
      <c r="H115" s="187" t="s">
        <v>673</v>
      </c>
      <c r="I115" s="187" t="s">
        <v>664</v>
      </c>
      <c r="J115" s="187"/>
      <c r="K115" s="199"/>
    </row>
    <row r="116" spans="2:11" customFormat="1" ht="15" customHeight="1">
      <c r="B116" s="210"/>
      <c r="C116" s="187" t="s">
        <v>48</v>
      </c>
      <c r="D116" s="187"/>
      <c r="E116" s="187"/>
      <c r="F116" s="208" t="s">
        <v>629</v>
      </c>
      <c r="G116" s="187"/>
      <c r="H116" s="187" t="s">
        <v>674</v>
      </c>
      <c r="I116" s="187" t="s">
        <v>664</v>
      </c>
      <c r="J116" s="187"/>
      <c r="K116" s="199"/>
    </row>
    <row r="117" spans="2:11" customFormat="1" ht="15" customHeight="1">
      <c r="B117" s="210"/>
      <c r="C117" s="187" t="s">
        <v>57</v>
      </c>
      <c r="D117" s="187"/>
      <c r="E117" s="187"/>
      <c r="F117" s="208" t="s">
        <v>629</v>
      </c>
      <c r="G117" s="187"/>
      <c r="H117" s="187" t="s">
        <v>675</v>
      </c>
      <c r="I117" s="187" t="s">
        <v>676</v>
      </c>
      <c r="J117" s="187"/>
      <c r="K117" s="199"/>
    </row>
    <row r="118" spans="2:11" customFormat="1" ht="15" customHeight="1">
      <c r="B118" s="211"/>
      <c r="C118" s="217"/>
      <c r="D118" s="217"/>
      <c r="E118" s="217"/>
      <c r="F118" s="217"/>
      <c r="G118" s="217"/>
      <c r="H118" s="217"/>
      <c r="I118" s="217"/>
      <c r="J118" s="217"/>
      <c r="K118" s="213"/>
    </row>
    <row r="119" spans="2:11" customFormat="1" ht="18.75" customHeight="1">
      <c r="B119" s="218"/>
      <c r="C119" s="219"/>
      <c r="D119" s="219"/>
      <c r="E119" s="219"/>
      <c r="F119" s="220"/>
      <c r="G119" s="219"/>
      <c r="H119" s="219"/>
      <c r="I119" s="219"/>
      <c r="J119" s="219"/>
      <c r="K119" s="218"/>
    </row>
    <row r="120" spans="2:11" customFormat="1" ht="18.75" customHeight="1"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</row>
    <row r="121" spans="2:11" customFormat="1" ht="7.5" customHeight="1">
      <c r="B121" s="221"/>
      <c r="C121" s="222"/>
      <c r="D121" s="222"/>
      <c r="E121" s="222"/>
      <c r="F121" s="222"/>
      <c r="G121" s="222"/>
      <c r="H121" s="222"/>
      <c r="I121" s="222"/>
      <c r="J121" s="222"/>
      <c r="K121" s="223"/>
    </row>
    <row r="122" spans="2:11" customFormat="1" ht="45" customHeight="1">
      <c r="B122" s="224"/>
      <c r="C122" s="303" t="s">
        <v>677</v>
      </c>
      <c r="D122" s="303"/>
      <c r="E122" s="303"/>
      <c r="F122" s="303"/>
      <c r="G122" s="303"/>
      <c r="H122" s="303"/>
      <c r="I122" s="303"/>
      <c r="J122" s="303"/>
      <c r="K122" s="225"/>
    </row>
    <row r="123" spans="2:11" customFormat="1" ht="17.25" customHeight="1">
      <c r="B123" s="226"/>
      <c r="C123" s="200" t="s">
        <v>623</v>
      </c>
      <c r="D123" s="200"/>
      <c r="E123" s="200"/>
      <c r="F123" s="200" t="s">
        <v>624</v>
      </c>
      <c r="G123" s="201"/>
      <c r="H123" s="200" t="s">
        <v>54</v>
      </c>
      <c r="I123" s="200" t="s">
        <v>57</v>
      </c>
      <c r="J123" s="200" t="s">
        <v>625</v>
      </c>
      <c r="K123" s="227"/>
    </row>
    <row r="124" spans="2:11" customFormat="1" ht="17.25" customHeight="1">
      <c r="B124" s="226"/>
      <c r="C124" s="202" t="s">
        <v>626</v>
      </c>
      <c r="D124" s="202"/>
      <c r="E124" s="202"/>
      <c r="F124" s="203" t="s">
        <v>627</v>
      </c>
      <c r="G124" s="204"/>
      <c r="H124" s="202"/>
      <c r="I124" s="202"/>
      <c r="J124" s="202" t="s">
        <v>628</v>
      </c>
      <c r="K124" s="227"/>
    </row>
    <row r="125" spans="2:11" customFormat="1" ht="5.25" customHeight="1">
      <c r="B125" s="228"/>
      <c r="C125" s="205"/>
      <c r="D125" s="205"/>
      <c r="E125" s="205"/>
      <c r="F125" s="205"/>
      <c r="G125" s="229"/>
      <c r="H125" s="205"/>
      <c r="I125" s="205"/>
      <c r="J125" s="205"/>
      <c r="K125" s="230"/>
    </row>
    <row r="126" spans="2:11" customFormat="1" ht="15" customHeight="1">
      <c r="B126" s="228"/>
      <c r="C126" s="187" t="s">
        <v>632</v>
      </c>
      <c r="D126" s="207"/>
      <c r="E126" s="207"/>
      <c r="F126" s="208" t="s">
        <v>629</v>
      </c>
      <c r="G126" s="187"/>
      <c r="H126" s="187" t="s">
        <v>669</v>
      </c>
      <c r="I126" s="187" t="s">
        <v>631</v>
      </c>
      <c r="J126" s="187">
        <v>120</v>
      </c>
      <c r="K126" s="231"/>
    </row>
    <row r="127" spans="2:11" customFormat="1" ht="15" customHeight="1">
      <c r="B127" s="228"/>
      <c r="C127" s="187" t="s">
        <v>678</v>
      </c>
      <c r="D127" s="187"/>
      <c r="E127" s="187"/>
      <c r="F127" s="208" t="s">
        <v>629</v>
      </c>
      <c r="G127" s="187"/>
      <c r="H127" s="187" t="s">
        <v>679</v>
      </c>
      <c r="I127" s="187" t="s">
        <v>631</v>
      </c>
      <c r="J127" s="187" t="s">
        <v>680</v>
      </c>
      <c r="K127" s="231"/>
    </row>
    <row r="128" spans="2:11" customFormat="1" ht="15" customHeight="1">
      <c r="B128" s="228"/>
      <c r="C128" s="187" t="s">
        <v>577</v>
      </c>
      <c r="D128" s="187"/>
      <c r="E128" s="187"/>
      <c r="F128" s="208" t="s">
        <v>629</v>
      </c>
      <c r="G128" s="187"/>
      <c r="H128" s="187" t="s">
        <v>681</v>
      </c>
      <c r="I128" s="187" t="s">
        <v>631</v>
      </c>
      <c r="J128" s="187" t="s">
        <v>680</v>
      </c>
      <c r="K128" s="231"/>
    </row>
    <row r="129" spans="2:11" customFormat="1" ht="15" customHeight="1">
      <c r="B129" s="228"/>
      <c r="C129" s="187" t="s">
        <v>640</v>
      </c>
      <c r="D129" s="187"/>
      <c r="E129" s="187"/>
      <c r="F129" s="208" t="s">
        <v>635</v>
      </c>
      <c r="G129" s="187"/>
      <c r="H129" s="187" t="s">
        <v>641</v>
      </c>
      <c r="I129" s="187" t="s">
        <v>631</v>
      </c>
      <c r="J129" s="187">
        <v>15</v>
      </c>
      <c r="K129" s="231"/>
    </row>
    <row r="130" spans="2:11" customFormat="1" ht="15" customHeight="1">
      <c r="B130" s="228"/>
      <c r="C130" s="187" t="s">
        <v>642</v>
      </c>
      <c r="D130" s="187"/>
      <c r="E130" s="187"/>
      <c r="F130" s="208" t="s">
        <v>635</v>
      </c>
      <c r="G130" s="187"/>
      <c r="H130" s="187" t="s">
        <v>643</v>
      </c>
      <c r="I130" s="187" t="s">
        <v>631</v>
      </c>
      <c r="J130" s="187">
        <v>15</v>
      </c>
      <c r="K130" s="231"/>
    </row>
    <row r="131" spans="2:11" customFormat="1" ht="15" customHeight="1">
      <c r="B131" s="228"/>
      <c r="C131" s="187" t="s">
        <v>644</v>
      </c>
      <c r="D131" s="187"/>
      <c r="E131" s="187"/>
      <c r="F131" s="208" t="s">
        <v>635</v>
      </c>
      <c r="G131" s="187"/>
      <c r="H131" s="187" t="s">
        <v>645</v>
      </c>
      <c r="I131" s="187" t="s">
        <v>631</v>
      </c>
      <c r="J131" s="187">
        <v>20</v>
      </c>
      <c r="K131" s="231"/>
    </row>
    <row r="132" spans="2:11" customFormat="1" ht="15" customHeight="1">
      <c r="B132" s="228"/>
      <c r="C132" s="187" t="s">
        <v>646</v>
      </c>
      <c r="D132" s="187"/>
      <c r="E132" s="187"/>
      <c r="F132" s="208" t="s">
        <v>635</v>
      </c>
      <c r="G132" s="187"/>
      <c r="H132" s="187" t="s">
        <v>647</v>
      </c>
      <c r="I132" s="187" t="s">
        <v>631</v>
      </c>
      <c r="J132" s="187">
        <v>20</v>
      </c>
      <c r="K132" s="231"/>
    </row>
    <row r="133" spans="2:11" customFormat="1" ht="15" customHeight="1">
      <c r="B133" s="228"/>
      <c r="C133" s="187" t="s">
        <v>634</v>
      </c>
      <c r="D133" s="187"/>
      <c r="E133" s="187"/>
      <c r="F133" s="208" t="s">
        <v>635</v>
      </c>
      <c r="G133" s="187"/>
      <c r="H133" s="187" t="s">
        <v>669</v>
      </c>
      <c r="I133" s="187" t="s">
        <v>631</v>
      </c>
      <c r="J133" s="187">
        <v>50</v>
      </c>
      <c r="K133" s="231"/>
    </row>
    <row r="134" spans="2:11" customFormat="1" ht="15" customHeight="1">
      <c r="B134" s="228"/>
      <c r="C134" s="187" t="s">
        <v>648</v>
      </c>
      <c r="D134" s="187"/>
      <c r="E134" s="187"/>
      <c r="F134" s="208" t="s">
        <v>635</v>
      </c>
      <c r="G134" s="187"/>
      <c r="H134" s="187" t="s">
        <v>669</v>
      </c>
      <c r="I134" s="187" t="s">
        <v>631</v>
      </c>
      <c r="J134" s="187">
        <v>50</v>
      </c>
      <c r="K134" s="231"/>
    </row>
    <row r="135" spans="2:11" customFormat="1" ht="15" customHeight="1">
      <c r="B135" s="228"/>
      <c r="C135" s="187" t="s">
        <v>654</v>
      </c>
      <c r="D135" s="187"/>
      <c r="E135" s="187"/>
      <c r="F135" s="208" t="s">
        <v>635</v>
      </c>
      <c r="G135" s="187"/>
      <c r="H135" s="187" t="s">
        <v>669</v>
      </c>
      <c r="I135" s="187" t="s">
        <v>631</v>
      </c>
      <c r="J135" s="187">
        <v>50</v>
      </c>
      <c r="K135" s="231"/>
    </row>
    <row r="136" spans="2:11" customFormat="1" ht="15" customHeight="1">
      <c r="B136" s="228"/>
      <c r="C136" s="187" t="s">
        <v>656</v>
      </c>
      <c r="D136" s="187"/>
      <c r="E136" s="187"/>
      <c r="F136" s="208" t="s">
        <v>635</v>
      </c>
      <c r="G136" s="187"/>
      <c r="H136" s="187" t="s">
        <v>669</v>
      </c>
      <c r="I136" s="187" t="s">
        <v>631</v>
      </c>
      <c r="J136" s="187">
        <v>50</v>
      </c>
      <c r="K136" s="231"/>
    </row>
    <row r="137" spans="2:11" customFormat="1" ht="15" customHeight="1">
      <c r="B137" s="228"/>
      <c r="C137" s="187" t="s">
        <v>657</v>
      </c>
      <c r="D137" s="187"/>
      <c r="E137" s="187"/>
      <c r="F137" s="208" t="s">
        <v>635</v>
      </c>
      <c r="G137" s="187"/>
      <c r="H137" s="187" t="s">
        <v>682</v>
      </c>
      <c r="I137" s="187" t="s">
        <v>631</v>
      </c>
      <c r="J137" s="187">
        <v>255</v>
      </c>
      <c r="K137" s="231"/>
    </row>
    <row r="138" spans="2:11" customFormat="1" ht="15" customHeight="1">
      <c r="B138" s="228"/>
      <c r="C138" s="187" t="s">
        <v>659</v>
      </c>
      <c r="D138" s="187"/>
      <c r="E138" s="187"/>
      <c r="F138" s="208" t="s">
        <v>629</v>
      </c>
      <c r="G138" s="187"/>
      <c r="H138" s="187" t="s">
        <v>683</v>
      </c>
      <c r="I138" s="187" t="s">
        <v>661</v>
      </c>
      <c r="J138" s="187"/>
      <c r="K138" s="231"/>
    </row>
    <row r="139" spans="2:11" customFormat="1" ht="15" customHeight="1">
      <c r="B139" s="228"/>
      <c r="C139" s="187" t="s">
        <v>662</v>
      </c>
      <c r="D139" s="187"/>
      <c r="E139" s="187"/>
      <c r="F139" s="208" t="s">
        <v>629</v>
      </c>
      <c r="G139" s="187"/>
      <c r="H139" s="187" t="s">
        <v>684</v>
      </c>
      <c r="I139" s="187" t="s">
        <v>664</v>
      </c>
      <c r="J139" s="187"/>
      <c r="K139" s="231"/>
    </row>
    <row r="140" spans="2:11" customFormat="1" ht="15" customHeight="1">
      <c r="B140" s="228"/>
      <c r="C140" s="187" t="s">
        <v>665</v>
      </c>
      <c r="D140" s="187"/>
      <c r="E140" s="187"/>
      <c r="F140" s="208" t="s">
        <v>629</v>
      </c>
      <c r="G140" s="187"/>
      <c r="H140" s="187" t="s">
        <v>665</v>
      </c>
      <c r="I140" s="187" t="s">
        <v>664</v>
      </c>
      <c r="J140" s="187"/>
      <c r="K140" s="231"/>
    </row>
    <row r="141" spans="2:11" customFormat="1" ht="15" customHeight="1">
      <c r="B141" s="228"/>
      <c r="C141" s="187" t="s">
        <v>38</v>
      </c>
      <c r="D141" s="187"/>
      <c r="E141" s="187"/>
      <c r="F141" s="208" t="s">
        <v>629</v>
      </c>
      <c r="G141" s="187"/>
      <c r="H141" s="187" t="s">
        <v>685</v>
      </c>
      <c r="I141" s="187" t="s">
        <v>664</v>
      </c>
      <c r="J141" s="187"/>
      <c r="K141" s="231"/>
    </row>
    <row r="142" spans="2:11" customFormat="1" ht="15" customHeight="1">
      <c r="B142" s="228"/>
      <c r="C142" s="187" t="s">
        <v>686</v>
      </c>
      <c r="D142" s="187"/>
      <c r="E142" s="187"/>
      <c r="F142" s="208" t="s">
        <v>629</v>
      </c>
      <c r="G142" s="187"/>
      <c r="H142" s="187" t="s">
        <v>687</v>
      </c>
      <c r="I142" s="187" t="s">
        <v>664</v>
      </c>
      <c r="J142" s="187"/>
      <c r="K142" s="231"/>
    </row>
    <row r="143" spans="2:11" customFormat="1" ht="15" customHeight="1">
      <c r="B143" s="232"/>
      <c r="C143" s="233"/>
      <c r="D143" s="233"/>
      <c r="E143" s="233"/>
      <c r="F143" s="233"/>
      <c r="G143" s="233"/>
      <c r="H143" s="233"/>
      <c r="I143" s="233"/>
      <c r="J143" s="233"/>
      <c r="K143" s="234"/>
    </row>
    <row r="144" spans="2:11" customFormat="1" ht="18.75" customHeight="1">
      <c r="B144" s="219"/>
      <c r="C144" s="219"/>
      <c r="D144" s="219"/>
      <c r="E144" s="219"/>
      <c r="F144" s="220"/>
      <c r="G144" s="219"/>
      <c r="H144" s="219"/>
      <c r="I144" s="219"/>
      <c r="J144" s="219"/>
      <c r="K144" s="219"/>
    </row>
    <row r="145" spans="2:11" customFormat="1" ht="18.75" customHeight="1">
      <c r="B145" s="194"/>
      <c r="C145" s="194"/>
      <c r="D145" s="194"/>
      <c r="E145" s="194"/>
      <c r="F145" s="194"/>
      <c r="G145" s="194"/>
      <c r="H145" s="194"/>
      <c r="I145" s="194"/>
      <c r="J145" s="194"/>
      <c r="K145" s="194"/>
    </row>
    <row r="146" spans="2:11" customFormat="1" ht="7.5" customHeight="1">
      <c r="B146" s="195"/>
      <c r="C146" s="196"/>
      <c r="D146" s="196"/>
      <c r="E146" s="196"/>
      <c r="F146" s="196"/>
      <c r="G146" s="196"/>
      <c r="H146" s="196"/>
      <c r="I146" s="196"/>
      <c r="J146" s="196"/>
      <c r="K146" s="197"/>
    </row>
    <row r="147" spans="2:11" customFormat="1" ht="45" customHeight="1">
      <c r="B147" s="198"/>
      <c r="C147" s="305" t="s">
        <v>688</v>
      </c>
      <c r="D147" s="305"/>
      <c r="E147" s="305"/>
      <c r="F147" s="305"/>
      <c r="G147" s="305"/>
      <c r="H147" s="305"/>
      <c r="I147" s="305"/>
      <c r="J147" s="305"/>
      <c r="K147" s="199"/>
    </row>
    <row r="148" spans="2:11" customFormat="1" ht="17.25" customHeight="1">
      <c r="B148" s="198"/>
      <c r="C148" s="200" t="s">
        <v>623</v>
      </c>
      <c r="D148" s="200"/>
      <c r="E148" s="200"/>
      <c r="F148" s="200" t="s">
        <v>624</v>
      </c>
      <c r="G148" s="201"/>
      <c r="H148" s="200" t="s">
        <v>54</v>
      </c>
      <c r="I148" s="200" t="s">
        <v>57</v>
      </c>
      <c r="J148" s="200" t="s">
        <v>625</v>
      </c>
      <c r="K148" s="199"/>
    </row>
    <row r="149" spans="2:11" customFormat="1" ht="17.25" customHeight="1">
      <c r="B149" s="198"/>
      <c r="C149" s="202" t="s">
        <v>626</v>
      </c>
      <c r="D149" s="202"/>
      <c r="E149" s="202"/>
      <c r="F149" s="203" t="s">
        <v>627</v>
      </c>
      <c r="G149" s="204"/>
      <c r="H149" s="202"/>
      <c r="I149" s="202"/>
      <c r="J149" s="202" t="s">
        <v>628</v>
      </c>
      <c r="K149" s="199"/>
    </row>
    <row r="150" spans="2:11" customFormat="1" ht="5.25" customHeight="1">
      <c r="B150" s="210"/>
      <c r="C150" s="205"/>
      <c r="D150" s="205"/>
      <c r="E150" s="205"/>
      <c r="F150" s="205"/>
      <c r="G150" s="206"/>
      <c r="H150" s="205"/>
      <c r="I150" s="205"/>
      <c r="J150" s="205"/>
      <c r="K150" s="231"/>
    </row>
    <row r="151" spans="2:11" customFormat="1" ht="15" customHeight="1">
      <c r="B151" s="210"/>
      <c r="C151" s="235" t="s">
        <v>632</v>
      </c>
      <c r="D151" s="187"/>
      <c r="E151" s="187"/>
      <c r="F151" s="236" t="s">
        <v>629</v>
      </c>
      <c r="G151" s="187"/>
      <c r="H151" s="235" t="s">
        <v>669</v>
      </c>
      <c r="I151" s="235" t="s">
        <v>631</v>
      </c>
      <c r="J151" s="235">
        <v>120</v>
      </c>
      <c r="K151" s="231"/>
    </row>
    <row r="152" spans="2:11" customFormat="1" ht="15" customHeight="1">
      <c r="B152" s="210"/>
      <c r="C152" s="235" t="s">
        <v>678</v>
      </c>
      <c r="D152" s="187"/>
      <c r="E152" s="187"/>
      <c r="F152" s="236" t="s">
        <v>629</v>
      </c>
      <c r="G152" s="187"/>
      <c r="H152" s="235" t="s">
        <v>689</v>
      </c>
      <c r="I152" s="235" t="s">
        <v>631</v>
      </c>
      <c r="J152" s="235" t="s">
        <v>680</v>
      </c>
      <c r="K152" s="231"/>
    </row>
    <row r="153" spans="2:11" customFormat="1" ht="15" customHeight="1">
      <c r="B153" s="210"/>
      <c r="C153" s="235" t="s">
        <v>577</v>
      </c>
      <c r="D153" s="187"/>
      <c r="E153" s="187"/>
      <c r="F153" s="236" t="s">
        <v>629</v>
      </c>
      <c r="G153" s="187"/>
      <c r="H153" s="235" t="s">
        <v>690</v>
      </c>
      <c r="I153" s="235" t="s">
        <v>631</v>
      </c>
      <c r="J153" s="235" t="s">
        <v>680</v>
      </c>
      <c r="K153" s="231"/>
    </row>
    <row r="154" spans="2:11" customFormat="1" ht="15" customHeight="1">
      <c r="B154" s="210"/>
      <c r="C154" s="235" t="s">
        <v>634</v>
      </c>
      <c r="D154" s="187"/>
      <c r="E154" s="187"/>
      <c r="F154" s="236" t="s">
        <v>635</v>
      </c>
      <c r="G154" s="187"/>
      <c r="H154" s="235" t="s">
        <v>669</v>
      </c>
      <c r="I154" s="235" t="s">
        <v>631</v>
      </c>
      <c r="J154" s="235">
        <v>50</v>
      </c>
      <c r="K154" s="231"/>
    </row>
    <row r="155" spans="2:11" customFormat="1" ht="15" customHeight="1">
      <c r="B155" s="210"/>
      <c r="C155" s="235" t="s">
        <v>637</v>
      </c>
      <c r="D155" s="187"/>
      <c r="E155" s="187"/>
      <c r="F155" s="236" t="s">
        <v>629</v>
      </c>
      <c r="G155" s="187"/>
      <c r="H155" s="235" t="s">
        <v>669</v>
      </c>
      <c r="I155" s="235" t="s">
        <v>639</v>
      </c>
      <c r="J155" s="235"/>
      <c r="K155" s="231"/>
    </row>
    <row r="156" spans="2:11" customFormat="1" ht="15" customHeight="1">
      <c r="B156" s="210"/>
      <c r="C156" s="235" t="s">
        <v>648</v>
      </c>
      <c r="D156" s="187"/>
      <c r="E156" s="187"/>
      <c r="F156" s="236" t="s">
        <v>635</v>
      </c>
      <c r="G156" s="187"/>
      <c r="H156" s="235" t="s">
        <v>669</v>
      </c>
      <c r="I156" s="235" t="s">
        <v>631</v>
      </c>
      <c r="J156" s="235">
        <v>50</v>
      </c>
      <c r="K156" s="231"/>
    </row>
    <row r="157" spans="2:11" customFormat="1" ht="15" customHeight="1">
      <c r="B157" s="210"/>
      <c r="C157" s="235" t="s">
        <v>656</v>
      </c>
      <c r="D157" s="187"/>
      <c r="E157" s="187"/>
      <c r="F157" s="236" t="s">
        <v>635</v>
      </c>
      <c r="G157" s="187"/>
      <c r="H157" s="235" t="s">
        <v>669</v>
      </c>
      <c r="I157" s="235" t="s">
        <v>631</v>
      </c>
      <c r="J157" s="235">
        <v>50</v>
      </c>
      <c r="K157" s="231"/>
    </row>
    <row r="158" spans="2:11" customFormat="1" ht="15" customHeight="1">
      <c r="B158" s="210"/>
      <c r="C158" s="235" t="s">
        <v>654</v>
      </c>
      <c r="D158" s="187"/>
      <c r="E158" s="187"/>
      <c r="F158" s="236" t="s">
        <v>635</v>
      </c>
      <c r="G158" s="187"/>
      <c r="H158" s="235" t="s">
        <v>669</v>
      </c>
      <c r="I158" s="235" t="s">
        <v>631</v>
      </c>
      <c r="J158" s="235">
        <v>50</v>
      </c>
      <c r="K158" s="231"/>
    </row>
    <row r="159" spans="2:11" customFormat="1" ht="15" customHeight="1">
      <c r="B159" s="210"/>
      <c r="C159" s="235" t="s">
        <v>90</v>
      </c>
      <c r="D159" s="187"/>
      <c r="E159" s="187"/>
      <c r="F159" s="236" t="s">
        <v>629</v>
      </c>
      <c r="G159" s="187"/>
      <c r="H159" s="235" t="s">
        <v>691</v>
      </c>
      <c r="I159" s="235" t="s">
        <v>631</v>
      </c>
      <c r="J159" s="235" t="s">
        <v>692</v>
      </c>
      <c r="K159" s="231"/>
    </row>
    <row r="160" spans="2:11" customFormat="1" ht="15" customHeight="1">
      <c r="B160" s="210"/>
      <c r="C160" s="235" t="s">
        <v>693</v>
      </c>
      <c r="D160" s="187"/>
      <c r="E160" s="187"/>
      <c r="F160" s="236" t="s">
        <v>629</v>
      </c>
      <c r="G160" s="187"/>
      <c r="H160" s="235" t="s">
        <v>694</v>
      </c>
      <c r="I160" s="235" t="s">
        <v>664</v>
      </c>
      <c r="J160" s="235"/>
      <c r="K160" s="231"/>
    </row>
    <row r="161" spans="2:11" customFormat="1" ht="15" customHeight="1">
      <c r="B161" s="237"/>
      <c r="C161" s="217"/>
      <c r="D161" s="217"/>
      <c r="E161" s="217"/>
      <c r="F161" s="217"/>
      <c r="G161" s="217"/>
      <c r="H161" s="217"/>
      <c r="I161" s="217"/>
      <c r="J161" s="217"/>
      <c r="K161" s="238"/>
    </row>
    <row r="162" spans="2:11" customFormat="1" ht="18.75" customHeight="1">
      <c r="B162" s="219"/>
      <c r="C162" s="229"/>
      <c r="D162" s="229"/>
      <c r="E162" s="229"/>
      <c r="F162" s="239"/>
      <c r="G162" s="229"/>
      <c r="H162" s="229"/>
      <c r="I162" s="229"/>
      <c r="J162" s="229"/>
      <c r="K162" s="219"/>
    </row>
    <row r="163" spans="2:11" customFormat="1" ht="18.75" customHeight="1"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</row>
    <row r="164" spans="2:11" customFormat="1" ht="7.5" customHeight="1">
      <c r="B164" s="176"/>
      <c r="C164" s="177"/>
      <c r="D164" s="177"/>
      <c r="E164" s="177"/>
      <c r="F164" s="177"/>
      <c r="G164" s="177"/>
      <c r="H164" s="177"/>
      <c r="I164" s="177"/>
      <c r="J164" s="177"/>
      <c r="K164" s="178"/>
    </row>
    <row r="165" spans="2:11" customFormat="1" ht="45" customHeight="1">
      <c r="B165" s="179"/>
      <c r="C165" s="303" t="s">
        <v>695</v>
      </c>
      <c r="D165" s="303"/>
      <c r="E165" s="303"/>
      <c r="F165" s="303"/>
      <c r="G165" s="303"/>
      <c r="H165" s="303"/>
      <c r="I165" s="303"/>
      <c r="J165" s="303"/>
      <c r="K165" s="180"/>
    </row>
    <row r="166" spans="2:11" customFormat="1" ht="17.25" customHeight="1">
      <c r="B166" s="179"/>
      <c r="C166" s="200" t="s">
        <v>623</v>
      </c>
      <c r="D166" s="200"/>
      <c r="E166" s="200"/>
      <c r="F166" s="200" t="s">
        <v>624</v>
      </c>
      <c r="G166" s="240"/>
      <c r="H166" s="241" t="s">
        <v>54</v>
      </c>
      <c r="I166" s="241" t="s">
        <v>57</v>
      </c>
      <c r="J166" s="200" t="s">
        <v>625</v>
      </c>
      <c r="K166" s="180"/>
    </row>
    <row r="167" spans="2:11" customFormat="1" ht="17.25" customHeight="1">
      <c r="B167" s="181"/>
      <c r="C167" s="202" t="s">
        <v>626</v>
      </c>
      <c r="D167" s="202"/>
      <c r="E167" s="202"/>
      <c r="F167" s="203" t="s">
        <v>627</v>
      </c>
      <c r="G167" s="242"/>
      <c r="H167" s="243"/>
      <c r="I167" s="243"/>
      <c r="J167" s="202" t="s">
        <v>628</v>
      </c>
      <c r="K167" s="182"/>
    </row>
    <row r="168" spans="2:11" customFormat="1" ht="5.25" customHeight="1">
      <c r="B168" s="210"/>
      <c r="C168" s="205"/>
      <c r="D168" s="205"/>
      <c r="E168" s="205"/>
      <c r="F168" s="205"/>
      <c r="G168" s="206"/>
      <c r="H168" s="205"/>
      <c r="I168" s="205"/>
      <c r="J168" s="205"/>
      <c r="K168" s="231"/>
    </row>
    <row r="169" spans="2:11" customFormat="1" ht="15" customHeight="1">
      <c r="B169" s="210"/>
      <c r="C169" s="187" t="s">
        <v>632</v>
      </c>
      <c r="D169" s="187"/>
      <c r="E169" s="187"/>
      <c r="F169" s="208" t="s">
        <v>629</v>
      </c>
      <c r="G169" s="187"/>
      <c r="H169" s="187" t="s">
        <v>669</v>
      </c>
      <c r="I169" s="187" t="s">
        <v>631</v>
      </c>
      <c r="J169" s="187">
        <v>120</v>
      </c>
      <c r="K169" s="231"/>
    </row>
    <row r="170" spans="2:11" customFormat="1" ht="15" customHeight="1">
      <c r="B170" s="210"/>
      <c r="C170" s="187" t="s">
        <v>678</v>
      </c>
      <c r="D170" s="187"/>
      <c r="E170" s="187"/>
      <c r="F170" s="208" t="s">
        <v>629</v>
      </c>
      <c r="G170" s="187"/>
      <c r="H170" s="187" t="s">
        <v>679</v>
      </c>
      <c r="I170" s="187" t="s">
        <v>631</v>
      </c>
      <c r="J170" s="187" t="s">
        <v>680</v>
      </c>
      <c r="K170" s="231"/>
    </row>
    <row r="171" spans="2:11" customFormat="1" ht="15" customHeight="1">
      <c r="B171" s="210"/>
      <c r="C171" s="187" t="s">
        <v>577</v>
      </c>
      <c r="D171" s="187"/>
      <c r="E171" s="187"/>
      <c r="F171" s="208" t="s">
        <v>629</v>
      </c>
      <c r="G171" s="187"/>
      <c r="H171" s="187" t="s">
        <v>696</v>
      </c>
      <c r="I171" s="187" t="s">
        <v>631</v>
      </c>
      <c r="J171" s="187" t="s">
        <v>680</v>
      </c>
      <c r="K171" s="231"/>
    </row>
    <row r="172" spans="2:11" customFormat="1" ht="15" customHeight="1">
      <c r="B172" s="210"/>
      <c r="C172" s="187" t="s">
        <v>634</v>
      </c>
      <c r="D172" s="187"/>
      <c r="E172" s="187"/>
      <c r="F172" s="208" t="s">
        <v>635</v>
      </c>
      <c r="G172" s="187"/>
      <c r="H172" s="187" t="s">
        <v>696</v>
      </c>
      <c r="I172" s="187" t="s">
        <v>631</v>
      </c>
      <c r="J172" s="187">
        <v>50</v>
      </c>
      <c r="K172" s="231"/>
    </row>
    <row r="173" spans="2:11" customFormat="1" ht="15" customHeight="1">
      <c r="B173" s="210"/>
      <c r="C173" s="187" t="s">
        <v>637</v>
      </c>
      <c r="D173" s="187"/>
      <c r="E173" s="187"/>
      <c r="F173" s="208" t="s">
        <v>629</v>
      </c>
      <c r="G173" s="187"/>
      <c r="H173" s="187" t="s">
        <v>696</v>
      </c>
      <c r="I173" s="187" t="s">
        <v>639</v>
      </c>
      <c r="J173" s="187"/>
      <c r="K173" s="231"/>
    </row>
    <row r="174" spans="2:11" customFormat="1" ht="15" customHeight="1">
      <c r="B174" s="210"/>
      <c r="C174" s="187" t="s">
        <v>648</v>
      </c>
      <c r="D174" s="187"/>
      <c r="E174" s="187"/>
      <c r="F174" s="208" t="s">
        <v>635</v>
      </c>
      <c r="G174" s="187"/>
      <c r="H174" s="187" t="s">
        <v>696</v>
      </c>
      <c r="I174" s="187" t="s">
        <v>631</v>
      </c>
      <c r="J174" s="187">
        <v>50</v>
      </c>
      <c r="K174" s="231"/>
    </row>
    <row r="175" spans="2:11" customFormat="1" ht="15" customHeight="1">
      <c r="B175" s="210"/>
      <c r="C175" s="187" t="s">
        <v>656</v>
      </c>
      <c r="D175" s="187"/>
      <c r="E175" s="187"/>
      <c r="F175" s="208" t="s">
        <v>635</v>
      </c>
      <c r="G175" s="187"/>
      <c r="H175" s="187" t="s">
        <v>696</v>
      </c>
      <c r="I175" s="187" t="s">
        <v>631</v>
      </c>
      <c r="J175" s="187">
        <v>50</v>
      </c>
      <c r="K175" s="231"/>
    </row>
    <row r="176" spans="2:11" customFormat="1" ht="15" customHeight="1">
      <c r="B176" s="210"/>
      <c r="C176" s="187" t="s">
        <v>654</v>
      </c>
      <c r="D176" s="187"/>
      <c r="E176" s="187"/>
      <c r="F176" s="208" t="s">
        <v>635</v>
      </c>
      <c r="G176" s="187"/>
      <c r="H176" s="187" t="s">
        <v>696</v>
      </c>
      <c r="I176" s="187" t="s">
        <v>631</v>
      </c>
      <c r="J176" s="187">
        <v>50</v>
      </c>
      <c r="K176" s="231"/>
    </row>
    <row r="177" spans="2:11" customFormat="1" ht="15" customHeight="1">
      <c r="B177" s="210"/>
      <c r="C177" s="187" t="s">
        <v>104</v>
      </c>
      <c r="D177" s="187"/>
      <c r="E177" s="187"/>
      <c r="F177" s="208" t="s">
        <v>629</v>
      </c>
      <c r="G177" s="187"/>
      <c r="H177" s="187" t="s">
        <v>697</v>
      </c>
      <c r="I177" s="187" t="s">
        <v>698</v>
      </c>
      <c r="J177" s="187"/>
      <c r="K177" s="231"/>
    </row>
    <row r="178" spans="2:11" customFormat="1" ht="15" customHeight="1">
      <c r="B178" s="210"/>
      <c r="C178" s="187" t="s">
        <v>57</v>
      </c>
      <c r="D178" s="187"/>
      <c r="E178" s="187"/>
      <c r="F178" s="208" t="s">
        <v>629</v>
      </c>
      <c r="G178" s="187"/>
      <c r="H178" s="187" t="s">
        <v>699</v>
      </c>
      <c r="I178" s="187" t="s">
        <v>700</v>
      </c>
      <c r="J178" s="187">
        <v>1</v>
      </c>
      <c r="K178" s="231"/>
    </row>
    <row r="179" spans="2:11" customFormat="1" ht="15" customHeight="1">
      <c r="B179" s="210"/>
      <c r="C179" s="187" t="s">
        <v>53</v>
      </c>
      <c r="D179" s="187"/>
      <c r="E179" s="187"/>
      <c r="F179" s="208" t="s">
        <v>629</v>
      </c>
      <c r="G179" s="187"/>
      <c r="H179" s="187" t="s">
        <v>701</v>
      </c>
      <c r="I179" s="187" t="s">
        <v>631</v>
      </c>
      <c r="J179" s="187">
        <v>20</v>
      </c>
      <c r="K179" s="231"/>
    </row>
    <row r="180" spans="2:11" customFormat="1" ht="15" customHeight="1">
      <c r="B180" s="210"/>
      <c r="C180" s="187" t="s">
        <v>54</v>
      </c>
      <c r="D180" s="187"/>
      <c r="E180" s="187"/>
      <c r="F180" s="208" t="s">
        <v>629</v>
      </c>
      <c r="G180" s="187"/>
      <c r="H180" s="187" t="s">
        <v>702</v>
      </c>
      <c r="I180" s="187" t="s">
        <v>631</v>
      </c>
      <c r="J180" s="187">
        <v>255</v>
      </c>
      <c r="K180" s="231"/>
    </row>
    <row r="181" spans="2:11" customFormat="1" ht="15" customHeight="1">
      <c r="B181" s="210"/>
      <c r="C181" s="187" t="s">
        <v>105</v>
      </c>
      <c r="D181" s="187"/>
      <c r="E181" s="187"/>
      <c r="F181" s="208" t="s">
        <v>629</v>
      </c>
      <c r="G181" s="187"/>
      <c r="H181" s="187" t="s">
        <v>593</v>
      </c>
      <c r="I181" s="187" t="s">
        <v>631</v>
      </c>
      <c r="J181" s="187">
        <v>10</v>
      </c>
      <c r="K181" s="231"/>
    </row>
    <row r="182" spans="2:11" customFormat="1" ht="15" customHeight="1">
      <c r="B182" s="210"/>
      <c r="C182" s="187" t="s">
        <v>106</v>
      </c>
      <c r="D182" s="187"/>
      <c r="E182" s="187"/>
      <c r="F182" s="208" t="s">
        <v>629</v>
      </c>
      <c r="G182" s="187"/>
      <c r="H182" s="187" t="s">
        <v>703</v>
      </c>
      <c r="I182" s="187" t="s">
        <v>664</v>
      </c>
      <c r="J182" s="187"/>
      <c r="K182" s="231"/>
    </row>
    <row r="183" spans="2:11" customFormat="1" ht="15" customHeight="1">
      <c r="B183" s="210"/>
      <c r="C183" s="187" t="s">
        <v>704</v>
      </c>
      <c r="D183" s="187"/>
      <c r="E183" s="187"/>
      <c r="F183" s="208" t="s">
        <v>629</v>
      </c>
      <c r="G183" s="187"/>
      <c r="H183" s="187" t="s">
        <v>705</v>
      </c>
      <c r="I183" s="187" t="s">
        <v>664</v>
      </c>
      <c r="J183" s="187"/>
      <c r="K183" s="231"/>
    </row>
    <row r="184" spans="2:11" customFormat="1" ht="15" customHeight="1">
      <c r="B184" s="210"/>
      <c r="C184" s="187" t="s">
        <v>693</v>
      </c>
      <c r="D184" s="187"/>
      <c r="E184" s="187"/>
      <c r="F184" s="208" t="s">
        <v>629</v>
      </c>
      <c r="G184" s="187"/>
      <c r="H184" s="187" t="s">
        <v>706</v>
      </c>
      <c r="I184" s="187" t="s">
        <v>664</v>
      </c>
      <c r="J184" s="187"/>
      <c r="K184" s="231"/>
    </row>
    <row r="185" spans="2:11" customFormat="1" ht="15" customHeight="1">
      <c r="B185" s="210"/>
      <c r="C185" s="187" t="s">
        <v>108</v>
      </c>
      <c r="D185" s="187"/>
      <c r="E185" s="187"/>
      <c r="F185" s="208" t="s">
        <v>635</v>
      </c>
      <c r="G185" s="187"/>
      <c r="H185" s="187" t="s">
        <v>707</v>
      </c>
      <c r="I185" s="187" t="s">
        <v>631</v>
      </c>
      <c r="J185" s="187">
        <v>50</v>
      </c>
      <c r="K185" s="231"/>
    </row>
    <row r="186" spans="2:11" customFormat="1" ht="15" customHeight="1">
      <c r="B186" s="210"/>
      <c r="C186" s="187" t="s">
        <v>708</v>
      </c>
      <c r="D186" s="187"/>
      <c r="E186" s="187"/>
      <c r="F186" s="208" t="s">
        <v>635</v>
      </c>
      <c r="G186" s="187"/>
      <c r="H186" s="187" t="s">
        <v>709</v>
      </c>
      <c r="I186" s="187" t="s">
        <v>710</v>
      </c>
      <c r="J186" s="187"/>
      <c r="K186" s="231"/>
    </row>
    <row r="187" spans="2:11" customFormat="1" ht="15" customHeight="1">
      <c r="B187" s="210"/>
      <c r="C187" s="187" t="s">
        <v>711</v>
      </c>
      <c r="D187" s="187"/>
      <c r="E187" s="187"/>
      <c r="F187" s="208" t="s">
        <v>635</v>
      </c>
      <c r="G187" s="187"/>
      <c r="H187" s="187" t="s">
        <v>712</v>
      </c>
      <c r="I187" s="187" t="s">
        <v>710</v>
      </c>
      <c r="J187" s="187"/>
      <c r="K187" s="231"/>
    </row>
    <row r="188" spans="2:11" customFormat="1" ht="15" customHeight="1">
      <c r="B188" s="210"/>
      <c r="C188" s="187" t="s">
        <v>713</v>
      </c>
      <c r="D188" s="187"/>
      <c r="E188" s="187"/>
      <c r="F188" s="208" t="s">
        <v>635</v>
      </c>
      <c r="G188" s="187"/>
      <c r="H188" s="187" t="s">
        <v>714</v>
      </c>
      <c r="I188" s="187" t="s">
        <v>710</v>
      </c>
      <c r="J188" s="187"/>
      <c r="K188" s="231"/>
    </row>
    <row r="189" spans="2:11" customFormat="1" ht="15" customHeight="1">
      <c r="B189" s="210"/>
      <c r="C189" s="244" t="s">
        <v>715</v>
      </c>
      <c r="D189" s="187"/>
      <c r="E189" s="187"/>
      <c r="F189" s="208" t="s">
        <v>635</v>
      </c>
      <c r="G189" s="187"/>
      <c r="H189" s="187" t="s">
        <v>716</v>
      </c>
      <c r="I189" s="187" t="s">
        <v>717</v>
      </c>
      <c r="J189" s="245" t="s">
        <v>718</v>
      </c>
      <c r="K189" s="231"/>
    </row>
    <row r="190" spans="2:11" customFormat="1" ht="15" customHeight="1">
      <c r="B190" s="246"/>
      <c r="C190" s="247" t="s">
        <v>719</v>
      </c>
      <c r="D190" s="248"/>
      <c r="E190" s="248"/>
      <c r="F190" s="249" t="s">
        <v>635</v>
      </c>
      <c r="G190" s="248"/>
      <c r="H190" s="248" t="s">
        <v>720</v>
      </c>
      <c r="I190" s="248" t="s">
        <v>717</v>
      </c>
      <c r="J190" s="250" t="s">
        <v>718</v>
      </c>
      <c r="K190" s="251"/>
    </row>
    <row r="191" spans="2:11" customFormat="1" ht="15" customHeight="1">
      <c r="B191" s="210"/>
      <c r="C191" s="244" t="s">
        <v>42</v>
      </c>
      <c r="D191" s="187"/>
      <c r="E191" s="187"/>
      <c r="F191" s="208" t="s">
        <v>629</v>
      </c>
      <c r="G191" s="187"/>
      <c r="H191" s="184" t="s">
        <v>721</v>
      </c>
      <c r="I191" s="187" t="s">
        <v>722</v>
      </c>
      <c r="J191" s="187"/>
      <c r="K191" s="231"/>
    </row>
    <row r="192" spans="2:11" customFormat="1" ht="15" customHeight="1">
      <c r="B192" s="210"/>
      <c r="C192" s="244" t="s">
        <v>723</v>
      </c>
      <c r="D192" s="187"/>
      <c r="E192" s="187"/>
      <c r="F192" s="208" t="s">
        <v>629</v>
      </c>
      <c r="G192" s="187"/>
      <c r="H192" s="187" t="s">
        <v>724</v>
      </c>
      <c r="I192" s="187" t="s">
        <v>664</v>
      </c>
      <c r="J192" s="187"/>
      <c r="K192" s="231"/>
    </row>
    <row r="193" spans="2:11" customFormat="1" ht="15" customHeight="1">
      <c r="B193" s="210"/>
      <c r="C193" s="244" t="s">
        <v>725</v>
      </c>
      <c r="D193" s="187"/>
      <c r="E193" s="187"/>
      <c r="F193" s="208" t="s">
        <v>629</v>
      </c>
      <c r="G193" s="187"/>
      <c r="H193" s="187" t="s">
        <v>726</v>
      </c>
      <c r="I193" s="187" t="s">
        <v>664</v>
      </c>
      <c r="J193" s="187"/>
      <c r="K193" s="231"/>
    </row>
    <row r="194" spans="2:11" customFormat="1" ht="15" customHeight="1">
      <c r="B194" s="210"/>
      <c r="C194" s="244" t="s">
        <v>727</v>
      </c>
      <c r="D194" s="187"/>
      <c r="E194" s="187"/>
      <c r="F194" s="208" t="s">
        <v>635</v>
      </c>
      <c r="G194" s="187"/>
      <c r="H194" s="187" t="s">
        <v>728</v>
      </c>
      <c r="I194" s="187" t="s">
        <v>664</v>
      </c>
      <c r="J194" s="187"/>
      <c r="K194" s="231"/>
    </row>
    <row r="195" spans="2:11" customFormat="1" ht="15" customHeight="1">
      <c r="B195" s="237"/>
      <c r="C195" s="252"/>
      <c r="D195" s="217"/>
      <c r="E195" s="217"/>
      <c r="F195" s="217"/>
      <c r="G195" s="217"/>
      <c r="H195" s="217"/>
      <c r="I195" s="217"/>
      <c r="J195" s="217"/>
      <c r="K195" s="238"/>
    </row>
    <row r="196" spans="2:11" customFormat="1" ht="18.75" customHeight="1">
      <c r="B196" s="219"/>
      <c r="C196" s="229"/>
      <c r="D196" s="229"/>
      <c r="E196" s="229"/>
      <c r="F196" s="239"/>
      <c r="G196" s="229"/>
      <c r="H196" s="229"/>
      <c r="I196" s="229"/>
      <c r="J196" s="229"/>
      <c r="K196" s="219"/>
    </row>
    <row r="197" spans="2:11" customFormat="1" ht="18.75" customHeight="1">
      <c r="B197" s="219"/>
      <c r="C197" s="229"/>
      <c r="D197" s="229"/>
      <c r="E197" s="229"/>
      <c r="F197" s="239"/>
      <c r="G197" s="229"/>
      <c r="H197" s="229"/>
      <c r="I197" s="229"/>
      <c r="J197" s="229"/>
      <c r="K197" s="219"/>
    </row>
    <row r="198" spans="2:11" customFormat="1" ht="18.75" customHeight="1">
      <c r="B198" s="194"/>
      <c r="C198" s="194"/>
      <c r="D198" s="194"/>
      <c r="E198" s="194"/>
      <c r="F198" s="194"/>
      <c r="G198" s="194"/>
      <c r="H198" s="194"/>
      <c r="I198" s="194"/>
      <c r="J198" s="194"/>
      <c r="K198" s="194"/>
    </row>
    <row r="199" spans="2:11" customFormat="1" ht="13.5">
      <c r="B199" s="176"/>
      <c r="C199" s="177"/>
      <c r="D199" s="177"/>
      <c r="E199" s="177"/>
      <c r="F199" s="177"/>
      <c r="G199" s="177"/>
      <c r="H199" s="177"/>
      <c r="I199" s="177"/>
      <c r="J199" s="177"/>
      <c r="K199" s="178"/>
    </row>
    <row r="200" spans="2:11" customFormat="1" ht="21">
      <c r="B200" s="179"/>
      <c r="C200" s="303" t="s">
        <v>729</v>
      </c>
      <c r="D200" s="303"/>
      <c r="E200" s="303"/>
      <c r="F200" s="303"/>
      <c r="G200" s="303"/>
      <c r="H200" s="303"/>
      <c r="I200" s="303"/>
      <c r="J200" s="303"/>
      <c r="K200" s="180"/>
    </row>
    <row r="201" spans="2:11" customFormat="1" ht="25.5" customHeight="1">
      <c r="B201" s="179"/>
      <c r="C201" s="253" t="s">
        <v>730</v>
      </c>
      <c r="D201" s="253"/>
      <c r="E201" s="253"/>
      <c r="F201" s="253" t="s">
        <v>731</v>
      </c>
      <c r="G201" s="254"/>
      <c r="H201" s="306" t="s">
        <v>732</v>
      </c>
      <c r="I201" s="306"/>
      <c r="J201" s="306"/>
      <c r="K201" s="180"/>
    </row>
    <row r="202" spans="2:11" customFormat="1" ht="5.25" customHeight="1">
      <c r="B202" s="210"/>
      <c r="C202" s="205"/>
      <c r="D202" s="205"/>
      <c r="E202" s="205"/>
      <c r="F202" s="205"/>
      <c r="G202" s="229"/>
      <c r="H202" s="205"/>
      <c r="I202" s="205"/>
      <c r="J202" s="205"/>
      <c r="K202" s="231"/>
    </row>
    <row r="203" spans="2:11" customFormat="1" ht="15" customHeight="1">
      <c r="B203" s="210"/>
      <c r="C203" s="187" t="s">
        <v>722</v>
      </c>
      <c r="D203" s="187"/>
      <c r="E203" s="187"/>
      <c r="F203" s="208" t="s">
        <v>43</v>
      </c>
      <c r="G203" s="187"/>
      <c r="H203" s="307" t="s">
        <v>733</v>
      </c>
      <c r="I203" s="307"/>
      <c r="J203" s="307"/>
      <c r="K203" s="231"/>
    </row>
    <row r="204" spans="2:11" customFormat="1" ht="15" customHeight="1">
      <c r="B204" s="210"/>
      <c r="C204" s="187"/>
      <c r="D204" s="187"/>
      <c r="E204" s="187"/>
      <c r="F204" s="208" t="s">
        <v>44</v>
      </c>
      <c r="G204" s="187"/>
      <c r="H204" s="307" t="s">
        <v>734</v>
      </c>
      <c r="I204" s="307"/>
      <c r="J204" s="307"/>
      <c r="K204" s="231"/>
    </row>
    <row r="205" spans="2:11" customFormat="1" ht="15" customHeight="1">
      <c r="B205" s="210"/>
      <c r="C205" s="187"/>
      <c r="D205" s="187"/>
      <c r="E205" s="187"/>
      <c r="F205" s="208" t="s">
        <v>47</v>
      </c>
      <c r="G205" s="187"/>
      <c r="H205" s="307" t="s">
        <v>735</v>
      </c>
      <c r="I205" s="307"/>
      <c r="J205" s="307"/>
      <c r="K205" s="231"/>
    </row>
    <row r="206" spans="2:11" customFormat="1" ht="15" customHeight="1">
      <c r="B206" s="210"/>
      <c r="C206" s="187"/>
      <c r="D206" s="187"/>
      <c r="E206" s="187"/>
      <c r="F206" s="208" t="s">
        <v>45</v>
      </c>
      <c r="G206" s="187"/>
      <c r="H206" s="307" t="s">
        <v>736</v>
      </c>
      <c r="I206" s="307"/>
      <c r="J206" s="307"/>
      <c r="K206" s="231"/>
    </row>
    <row r="207" spans="2:11" customFormat="1" ht="15" customHeight="1">
      <c r="B207" s="210"/>
      <c r="C207" s="187"/>
      <c r="D207" s="187"/>
      <c r="E207" s="187"/>
      <c r="F207" s="208" t="s">
        <v>46</v>
      </c>
      <c r="G207" s="187"/>
      <c r="H207" s="307" t="s">
        <v>737</v>
      </c>
      <c r="I207" s="307"/>
      <c r="J207" s="307"/>
      <c r="K207" s="231"/>
    </row>
    <row r="208" spans="2:11" customFormat="1" ht="15" customHeight="1">
      <c r="B208" s="210"/>
      <c r="C208" s="187"/>
      <c r="D208" s="187"/>
      <c r="E208" s="187"/>
      <c r="F208" s="208"/>
      <c r="G208" s="187"/>
      <c r="H208" s="187"/>
      <c r="I208" s="187"/>
      <c r="J208" s="187"/>
      <c r="K208" s="231"/>
    </row>
    <row r="209" spans="2:11" customFormat="1" ht="15" customHeight="1">
      <c r="B209" s="210"/>
      <c r="C209" s="187" t="s">
        <v>676</v>
      </c>
      <c r="D209" s="187"/>
      <c r="E209" s="187"/>
      <c r="F209" s="208" t="s">
        <v>79</v>
      </c>
      <c r="G209" s="187"/>
      <c r="H209" s="307" t="s">
        <v>738</v>
      </c>
      <c r="I209" s="307"/>
      <c r="J209" s="307"/>
      <c r="K209" s="231"/>
    </row>
    <row r="210" spans="2:11" customFormat="1" ht="15" customHeight="1">
      <c r="B210" s="210"/>
      <c r="C210" s="187"/>
      <c r="D210" s="187"/>
      <c r="E210" s="187"/>
      <c r="F210" s="208" t="s">
        <v>571</v>
      </c>
      <c r="G210" s="187"/>
      <c r="H210" s="307" t="s">
        <v>572</v>
      </c>
      <c r="I210" s="307"/>
      <c r="J210" s="307"/>
      <c r="K210" s="231"/>
    </row>
    <row r="211" spans="2:11" customFormat="1" ht="15" customHeight="1">
      <c r="B211" s="210"/>
      <c r="C211" s="187"/>
      <c r="D211" s="187"/>
      <c r="E211" s="187"/>
      <c r="F211" s="208" t="s">
        <v>569</v>
      </c>
      <c r="G211" s="187"/>
      <c r="H211" s="307" t="s">
        <v>739</v>
      </c>
      <c r="I211" s="307"/>
      <c r="J211" s="307"/>
      <c r="K211" s="231"/>
    </row>
    <row r="212" spans="2:11" customFormat="1" ht="15" customHeight="1">
      <c r="B212" s="255"/>
      <c r="C212" s="187"/>
      <c r="D212" s="187"/>
      <c r="E212" s="187"/>
      <c r="F212" s="208" t="s">
        <v>573</v>
      </c>
      <c r="G212" s="244"/>
      <c r="H212" s="308" t="s">
        <v>574</v>
      </c>
      <c r="I212" s="308"/>
      <c r="J212" s="308"/>
      <c r="K212" s="256"/>
    </row>
    <row r="213" spans="2:11" customFormat="1" ht="15" customHeight="1">
      <c r="B213" s="255"/>
      <c r="C213" s="187"/>
      <c r="D213" s="187"/>
      <c r="E213" s="187"/>
      <c r="F213" s="208" t="s">
        <v>575</v>
      </c>
      <c r="G213" s="244"/>
      <c r="H213" s="308" t="s">
        <v>740</v>
      </c>
      <c r="I213" s="308"/>
      <c r="J213" s="308"/>
      <c r="K213" s="256"/>
    </row>
    <row r="214" spans="2:11" customFormat="1" ht="15" customHeight="1">
      <c r="B214" s="255"/>
      <c r="C214" s="187"/>
      <c r="D214" s="187"/>
      <c r="E214" s="187"/>
      <c r="F214" s="208"/>
      <c r="G214" s="244"/>
      <c r="H214" s="235"/>
      <c r="I214" s="235"/>
      <c r="J214" s="235"/>
      <c r="K214" s="256"/>
    </row>
    <row r="215" spans="2:11" customFormat="1" ht="15" customHeight="1">
      <c r="B215" s="255"/>
      <c r="C215" s="187" t="s">
        <v>700</v>
      </c>
      <c r="D215" s="187"/>
      <c r="E215" s="187"/>
      <c r="F215" s="208">
        <v>1</v>
      </c>
      <c r="G215" s="244"/>
      <c r="H215" s="308" t="s">
        <v>741</v>
      </c>
      <c r="I215" s="308"/>
      <c r="J215" s="308"/>
      <c r="K215" s="256"/>
    </row>
    <row r="216" spans="2:11" customFormat="1" ht="15" customHeight="1">
      <c r="B216" s="255"/>
      <c r="C216" s="187"/>
      <c r="D216" s="187"/>
      <c r="E216" s="187"/>
      <c r="F216" s="208">
        <v>2</v>
      </c>
      <c r="G216" s="244"/>
      <c r="H216" s="308" t="s">
        <v>742</v>
      </c>
      <c r="I216" s="308"/>
      <c r="J216" s="308"/>
      <c r="K216" s="256"/>
    </row>
    <row r="217" spans="2:11" customFormat="1" ht="15" customHeight="1">
      <c r="B217" s="255"/>
      <c r="C217" s="187"/>
      <c r="D217" s="187"/>
      <c r="E217" s="187"/>
      <c r="F217" s="208">
        <v>3</v>
      </c>
      <c r="G217" s="244"/>
      <c r="H217" s="308" t="s">
        <v>743</v>
      </c>
      <c r="I217" s="308"/>
      <c r="J217" s="308"/>
      <c r="K217" s="256"/>
    </row>
    <row r="218" spans="2:11" customFormat="1" ht="15" customHeight="1">
      <c r="B218" s="255"/>
      <c r="C218" s="187"/>
      <c r="D218" s="187"/>
      <c r="E218" s="187"/>
      <c r="F218" s="208">
        <v>4</v>
      </c>
      <c r="G218" s="244"/>
      <c r="H218" s="308" t="s">
        <v>744</v>
      </c>
      <c r="I218" s="308"/>
      <c r="J218" s="308"/>
      <c r="K218" s="256"/>
    </row>
    <row r="219" spans="2:11" customFormat="1" ht="12.75" customHeight="1">
      <c r="B219" s="257"/>
      <c r="C219" s="258"/>
      <c r="D219" s="258"/>
      <c r="E219" s="258"/>
      <c r="F219" s="258"/>
      <c r="G219" s="258"/>
      <c r="H219" s="258"/>
      <c r="I219" s="258"/>
      <c r="J219" s="258"/>
      <c r="K219" s="259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GFP_KAN - Obnova areálové...</vt:lpstr>
      <vt:lpstr>GFP_KOM - Obnova komunika...</vt:lpstr>
      <vt:lpstr>Pokyny pro vyplnění</vt:lpstr>
      <vt:lpstr>'GFP_KAN - Obnova areálové...'!Názvy_tisku</vt:lpstr>
      <vt:lpstr>'GFP_KOM - Obnova komunika...'!Názvy_tisku</vt:lpstr>
      <vt:lpstr>'Rekapitulace stavby'!Názvy_tisku</vt:lpstr>
      <vt:lpstr>'GFP_KAN - Obnova areálové...'!Oblast_tisku</vt:lpstr>
      <vt:lpstr>'GFP_KOM - Obnova komunika...'!Oblast_tisku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Červenka Jan</dc:creator>
  <cp:lastModifiedBy>Aleš Jinoch</cp:lastModifiedBy>
  <dcterms:created xsi:type="dcterms:W3CDTF">2025-07-07T14:59:07Z</dcterms:created>
  <dcterms:modified xsi:type="dcterms:W3CDTF">2025-07-14T08:25:58Z</dcterms:modified>
</cp:coreProperties>
</file>