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živatel\Documents\VZ - oprava Beroun\"/>
    </mc:Choice>
  </mc:AlternateContent>
  <bookViews>
    <workbookView xWindow="0" yWindow="0" windowWidth="28800" windowHeight="12015"/>
  </bookViews>
  <sheets>
    <sheet name="Rekapitulace stavby" sheetId="1" r:id="rId1"/>
    <sheet name="25052025 - Oprava 1 N.P B..." sheetId="2" r:id="rId2"/>
    <sheet name="25052025a - Oprava nábytku" sheetId="3" r:id="rId3"/>
  </sheets>
  <definedNames>
    <definedName name="_xlnm._FilterDatabase" localSheetId="1" hidden="1">'25052025 - Oprava 1 N.P B...'!$C$132:$K$193</definedName>
    <definedName name="_xlnm._FilterDatabase" localSheetId="2" hidden="1">'25052025a - Oprava nábytku'!$C$117:$K$147</definedName>
    <definedName name="_xlnm.Print_Titles" localSheetId="1">'25052025 - Oprava 1 N.P B...'!$132:$132</definedName>
    <definedName name="_xlnm.Print_Titles" localSheetId="2">'25052025a - Oprava nábytku'!$117:$117</definedName>
    <definedName name="_xlnm.Print_Titles" localSheetId="0">'Rekapitulace stavby'!$92:$92</definedName>
    <definedName name="_xlnm.Print_Area" localSheetId="1">'25052025 - Oprava 1 N.P B...'!$C$4:$J$76,'25052025 - Oprava 1 N.P B...'!$C$82:$J$114,'25052025 - Oprava 1 N.P B...'!$C$120:$J$193</definedName>
    <definedName name="_xlnm.Print_Area" localSheetId="2">'25052025a - Oprava nábytku'!$C$4:$J$76,'25052025a - Oprava nábytku'!$C$82:$J$99,'25052025a - Oprava nábytku'!$C$105:$J$147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2" i="3"/>
  <c r="E110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15" i="3" s="1"/>
  <c r="J17" i="3"/>
  <c r="J15" i="3"/>
  <c r="E15" i="3"/>
  <c r="F114" i="3" s="1"/>
  <c r="J14" i="3"/>
  <c r="J12" i="3"/>
  <c r="J112" i="3"/>
  <c r="E7" i="3"/>
  <c r="E85" i="3" s="1"/>
  <c r="J37" i="2"/>
  <c r="J36" i="2"/>
  <c r="AY95" i="1" s="1"/>
  <c r="J35" i="2"/>
  <c r="AX95" i="1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 s="1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P180" i="2" s="1"/>
  <c r="BI179" i="2"/>
  <c r="BH179" i="2"/>
  <c r="BG179" i="2"/>
  <c r="BE179" i="2"/>
  <c r="T179" i="2"/>
  <c r="T178" i="2" s="1"/>
  <c r="R179" i="2"/>
  <c r="R178" i="2"/>
  <c r="P179" i="2"/>
  <c r="P178" i="2" s="1"/>
  <c r="BI177" i="2"/>
  <c r="BH177" i="2"/>
  <c r="BG177" i="2"/>
  <c r="BE177" i="2"/>
  <c r="T177" i="2"/>
  <c r="T176" i="2"/>
  <c r="R177" i="2"/>
  <c r="R176" i="2" s="1"/>
  <c r="P177" i="2"/>
  <c r="P176" i="2"/>
  <c r="BI175" i="2"/>
  <c r="BH175" i="2"/>
  <c r="BG175" i="2"/>
  <c r="BE175" i="2"/>
  <c r="T175" i="2"/>
  <c r="T174" i="2" s="1"/>
  <c r="T172" i="2" s="1"/>
  <c r="R175" i="2"/>
  <c r="R174" i="2" s="1"/>
  <c r="P175" i="2"/>
  <c r="P174" i="2"/>
  <c r="BI173" i="2"/>
  <c r="BH173" i="2"/>
  <c r="BG173" i="2"/>
  <c r="BE173" i="2"/>
  <c r="T173" i="2"/>
  <c r="R173" i="2"/>
  <c r="R172" i="2" s="1"/>
  <c r="P173" i="2"/>
  <c r="P172" i="2" s="1"/>
  <c r="BI171" i="2"/>
  <c r="BH171" i="2"/>
  <c r="BG171" i="2"/>
  <c r="BE171" i="2"/>
  <c r="T171" i="2"/>
  <c r="T170" i="2" s="1"/>
  <c r="R171" i="2"/>
  <c r="R170" i="2"/>
  <c r="P171" i="2"/>
  <c r="P170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 s="1"/>
  <c r="R147" i="2"/>
  <c r="R146" i="2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T141" i="2" s="1"/>
  <c r="R142" i="2"/>
  <c r="R141" i="2"/>
  <c r="P142" i="2"/>
  <c r="P141" i="2" s="1"/>
  <c r="BI140" i="2"/>
  <c r="BH140" i="2"/>
  <c r="BG140" i="2"/>
  <c r="BE140" i="2"/>
  <c r="T140" i="2"/>
  <c r="R140" i="2"/>
  <c r="P140" i="2"/>
  <c r="BI139" i="2"/>
  <c r="BH139" i="2"/>
  <c r="BG139" i="2"/>
  <c r="BE139" i="2"/>
  <c r="J33" i="2" s="1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F36" i="2" s="1"/>
  <c r="BC95" i="1" s="1"/>
  <c r="BG136" i="2"/>
  <c r="BE136" i="2"/>
  <c r="T136" i="2"/>
  <c r="R136" i="2"/>
  <c r="P136" i="2"/>
  <c r="F127" i="2"/>
  <c r="E125" i="2"/>
  <c r="F89" i="2"/>
  <c r="E87" i="2"/>
  <c r="J24" i="2"/>
  <c r="E24" i="2"/>
  <c r="J130" i="2"/>
  <c r="J23" i="2"/>
  <c r="J21" i="2"/>
  <c r="E21" i="2"/>
  <c r="J129" i="2"/>
  <c r="J20" i="2"/>
  <c r="J18" i="2"/>
  <c r="E18" i="2"/>
  <c r="F130" i="2"/>
  <c r="J17" i="2"/>
  <c r="J15" i="2"/>
  <c r="E15" i="2"/>
  <c r="F129" i="2"/>
  <c r="J14" i="2"/>
  <c r="J12" i="2"/>
  <c r="J127" i="2"/>
  <c r="E7" i="2"/>
  <c r="E123" i="2" s="1"/>
  <c r="L90" i="1"/>
  <c r="AM90" i="1"/>
  <c r="AM89" i="1"/>
  <c r="L89" i="1"/>
  <c r="AM87" i="1"/>
  <c r="L87" i="1"/>
  <c r="L85" i="1"/>
  <c r="L84" i="1"/>
  <c r="BK192" i="2"/>
  <c r="BK191" i="2"/>
  <c r="J188" i="2"/>
  <c r="J184" i="2"/>
  <c r="J182" i="2"/>
  <c r="J175" i="2"/>
  <c r="J169" i="2"/>
  <c r="BK141" i="3"/>
  <c r="J152" i="2"/>
  <c r="BK145" i="2"/>
  <c r="BK137" i="2"/>
  <c r="J147" i="3"/>
  <c r="J128" i="3"/>
  <c r="BK122" i="3"/>
  <c r="BK137" i="3"/>
  <c r="BK126" i="3"/>
  <c r="BK129" i="3"/>
  <c r="J168" i="2"/>
  <c r="BK190" i="2"/>
  <c r="BK182" i="2"/>
  <c r="BK179" i="2"/>
  <c r="J166" i="2"/>
  <c r="BK162" i="2"/>
  <c r="J159" i="2"/>
  <c r="J156" i="2"/>
  <c r="J151" i="2"/>
  <c r="BK139" i="2"/>
  <c r="J173" i="2"/>
  <c r="BK143" i="3"/>
  <c r="J124" i="3"/>
  <c r="J137" i="3"/>
  <c r="BK138" i="3"/>
  <c r="BK147" i="3"/>
  <c r="BK188" i="2"/>
  <c r="J179" i="2"/>
  <c r="BK163" i="2"/>
  <c r="J160" i="2"/>
  <c r="BK156" i="2"/>
  <c r="J147" i="2"/>
  <c r="BK136" i="2"/>
  <c r="BK145" i="3"/>
  <c r="J125" i="3"/>
  <c r="BK139" i="3"/>
  <c r="J143" i="3"/>
  <c r="J142" i="3"/>
  <c r="J126" i="3"/>
  <c r="J193" i="2"/>
  <c r="J192" i="2"/>
  <c r="J190" i="2"/>
  <c r="BK186" i="2"/>
  <c r="J183" i="2"/>
  <c r="BK181" i="2"/>
  <c r="J181" i="2"/>
  <c r="BK173" i="2"/>
  <c r="BK169" i="2"/>
  <c r="BK164" i="2"/>
  <c r="BK161" i="2"/>
  <c r="BK160" i="2"/>
  <c r="J157" i="2"/>
  <c r="J155" i="2"/>
  <c r="BK152" i="2"/>
  <c r="BK147" i="2"/>
  <c r="BK144" i="2"/>
  <c r="BK140" i="2"/>
  <c r="J139" i="2"/>
  <c r="J171" i="2"/>
  <c r="BK144" i="3"/>
  <c r="J140" i="3"/>
  <c r="J127" i="3"/>
  <c r="J132" i="3"/>
  <c r="BK142" i="3"/>
  <c r="J138" i="3"/>
  <c r="BK121" i="3"/>
  <c r="J139" i="3"/>
  <c r="BK131" i="3"/>
  <c r="BK140" i="3"/>
  <c r="BK127" i="3"/>
  <c r="J133" i="3"/>
  <c r="J123" i="3"/>
  <c r="BK154" i="2"/>
  <c r="J150" i="2"/>
  <c r="BK142" i="2"/>
  <c r="J136" i="2"/>
  <c r="J186" i="2"/>
  <c r="J134" i="3"/>
  <c r="BK171" i="2"/>
  <c r="J163" i="2"/>
  <c r="BK158" i="2"/>
  <c r="F37" i="2"/>
  <c r="BK132" i="3"/>
  <c r="J130" i="3"/>
  <c r="BK128" i="3"/>
  <c r="BK159" i="2"/>
  <c r="J153" i="2"/>
  <c r="J144" i="2"/>
  <c r="BK193" i="2"/>
  <c r="BK184" i="2"/>
  <c r="J177" i="2"/>
  <c r="J165" i="2"/>
  <c r="J162" i="2"/>
  <c r="BK157" i="2"/>
  <c r="J154" i="2"/>
  <c r="J145" i="2"/>
  <c r="J137" i="2"/>
  <c r="BK168" i="2"/>
  <c r="J136" i="3"/>
  <c r="BK146" i="3"/>
  <c r="BK133" i="3"/>
  <c r="BK134" i="3"/>
  <c r="AS94" i="1"/>
  <c r="BK177" i="2"/>
  <c r="BK165" i="2"/>
  <c r="J158" i="2"/>
  <c r="BK155" i="2"/>
  <c r="BK150" i="2"/>
  <c r="J140" i="2"/>
  <c r="BK166" i="2"/>
  <c r="BK130" i="3"/>
  <c r="BK123" i="3"/>
  <c r="J131" i="3"/>
  <c r="J135" i="3"/>
  <c r="BK153" i="2"/>
  <c r="J142" i="2"/>
  <c r="BK124" i="3"/>
  <c r="BK135" i="3"/>
  <c r="J146" i="3"/>
  <c r="J141" i="3"/>
  <c r="BK136" i="3"/>
  <c r="J122" i="3"/>
  <c r="BK125" i="3"/>
  <c r="J121" i="3"/>
  <c r="BK189" i="2"/>
  <c r="J191" i="2"/>
  <c r="J129" i="3"/>
  <c r="J144" i="3"/>
  <c r="J145" i="3"/>
  <c r="J189" i="2"/>
  <c r="BK183" i="2"/>
  <c r="BK175" i="2"/>
  <c r="J164" i="2"/>
  <c r="J161" i="2"/>
  <c r="BK151" i="2"/>
  <c r="F35" i="2"/>
  <c r="F33" i="2" l="1"/>
  <c r="P149" i="2"/>
  <c r="T180" i="2"/>
  <c r="BK149" i="2"/>
  <c r="J149" i="2"/>
  <c r="J104" i="2"/>
  <c r="P187" i="2"/>
  <c r="BK167" i="2"/>
  <c r="J167" i="2"/>
  <c r="J105" i="2"/>
  <c r="R180" i="2"/>
  <c r="T135" i="2"/>
  <c r="R138" i="2"/>
  <c r="P135" i="2"/>
  <c r="T143" i="2"/>
  <c r="T167" i="2"/>
  <c r="T187" i="2"/>
  <c r="T138" i="2"/>
  <c r="P143" i="2"/>
  <c r="P167" i="2"/>
  <c r="BK187" i="2"/>
  <c r="J187" i="2"/>
  <c r="J113" i="2" s="1"/>
  <c r="R135" i="2"/>
  <c r="T149" i="2"/>
  <c r="T148" i="2"/>
  <c r="BK180" i="2"/>
  <c r="J180" i="2" s="1"/>
  <c r="J111" i="2" s="1"/>
  <c r="R187" i="2"/>
  <c r="R149" i="2"/>
  <c r="BK138" i="2"/>
  <c r="J138" i="2"/>
  <c r="J99" i="2"/>
  <c r="P120" i="3"/>
  <c r="P119" i="3" s="1"/>
  <c r="P118" i="3" s="1"/>
  <c r="AU96" i="1" s="1"/>
  <c r="BK120" i="3"/>
  <c r="J120" i="3" s="1"/>
  <c r="J98" i="3" s="1"/>
  <c r="R120" i="3"/>
  <c r="R119" i="3" s="1"/>
  <c r="R118" i="3" s="1"/>
  <c r="BK135" i="2"/>
  <c r="J135" i="2"/>
  <c r="J98" i="2" s="1"/>
  <c r="P138" i="2"/>
  <c r="BK143" i="2"/>
  <c r="J143" i="2"/>
  <c r="J101" i="2" s="1"/>
  <c r="R143" i="2"/>
  <c r="R167" i="2"/>
  <c r="T120" i="3"/>
  <c r="T119" i="3" s="1"/>
  <c r="T118" i="3" s="1"/>
  <c r="BK185" i="2"/>
  <c r="J185" i="2"/>
  <c r="J112" i="2" s="1"/>
  <c r="BK141" i="2"/>
  <c r="J141" i="2" s="1"/>
  <c r="J100" i="2" s="1"/>
  <c r="BK170" i="2"/>
  <c r="J170" i="2" s="1"/>
  <c r="J106" i="2" s="1"/>
  <c r="BK178" i="2"/>
  <c r="J178" i="2" s="1"/>
  <c r="J110" i="2" s="1"/>
  <c r="BK146" i="2"/>
  <c r="J146" i="2"/>
  <c r="J102" i="2" s="1"/>
  <c r="BK176" i="2"/>
  <c r="J176" i="2" s="1"/>
  <c r="J109" i="2" s="1"/>
  <c r="F91" i="3"/>
  <c r="BE122" i="3"/>
  <c r="BE124" i="3"/>
  <c r="BE127" i="3"/>
  <c r="BE130" i="3"/>
  <c r="BE139" i="3"/>
  <c r="BE145" i="3"/>
  <c r="J89" i="3"/>
  <c r="J114" i="3"/>
  <c r="BE125" i="3"/>
  <c r="BE128" i="3"/>
  <c r="BE134" i="3"/>
  <c r="J115" i="3"/>
  <c r="BE126" i="3"/>
  <c r="BE144" i="3"/>
  <c r="BE147" i="3"/>
  <c r="F92" i="3"/>
  <c r="BE121" i="3"/>
  <c r="BE123" i="3"/>
  <c r="BE132" i="3"/>
  <c r="E108" i="3"/>
  <c r="BE131" i="3"/>
  <c r="BE141" i="3"/>
  <c r="BE129" i="3"/>
  <c r="BE133" i="3"/>
  <c r="BE140" i="3"/>
  <c r="BE136" i="3"/>
  <c r="BE142" i="3"/>
  <c r="BE135" i="3"/>
  <c r="BE137" i="3"/>
  <c r="BE138" i="3"/>
  <c r="BE146" i="3"/>
  <c r="BE143" i="3"/>
  <c r="BF192" i="2"/>
  <c r="E85" i="2"/>
  <c r="BF168" i="2"/>
  <c r="BF169" i="2"/>
  <c r="J89" i="2"/>
  <c r="F91" i="2"/>
  <c r="J91" i="2"/>
  <c r="F92" i="2"/>
  <c r="J92" i="2"/>
  <c r="BF136" i="2"/>
  <c r="BF137" i="2"/>
  <c r="BF139" i="2"/>
  <c r="BF140" i="2"/>
  <c r="BF142" i="2"/>
  <c r="BF144" i="2"/>
  <c r="BF145" i="2"/>
  <c r="BF147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71" i="2"/>
  <c r="BF173" i="2"/>
  <c r="BF175" i="2"/>
  <c r="BF177" i="2"/>
  <c r="BF179" i="2"/>
  <c r="BF181" i="2"/>
  <c r="BF182" i="2"/>
  <c r="BF183" i="2"/>
  <c r="BF184" i="2"/>
  <c r="BF186" i="2"/>
  <c r="BF188" i="2"/>
  <c r="BF189" i="2"/>
  <c r="BF190" i="2"/>
  <c r="BF191" i="2"/>
  <c r="BF193" i="2"/>
  <c r="AZ95" i="1"/>
  <c r="BB95" i="1"/>
  <c r="BB94" i="1" s="1"/>
  <c r="W31" i="1" s="1"/>
  <c r="AV95" i="1"/>
  <c r="BD95" i="1"/>
  <c r="F34" i="3"/>
  <c r="BA96" i="1"/>
  <c r="F36" i="3"/>
  <c r="BC96" i="1" s="1"/>
  <c r="BC94" i="1" s="1"/>
  <c r="W32" i="1" s="1"/>
  <c r="J34" i="3"/>
  <c r="AW96" i="1" s="1"/>
  <c r="F37" i="3"/>
  <c r="BD96" i="1"/>
  <c r="BD94" i="1" s="1"/>
  <c r="W33" i="1" s="1"/>
  <c r="F35" i="3"/>
  <c r="BB96" i="1"/>
  <c r="R148" i="2" l="1"/>
  <c r="R134" i="2"/>
  <c r="P134" i="2"/>
  <c r="T134" i="2"/>
  <c r="T133" i="2" s="1"/>
  <c r="P148" i="2"/>
  <c r="BK174" i="2"/>
  <c r="J174" i="2"/>
  <c r="J108" i="2" s="1"/>
  <c r="BK134" i="2"/>
  <c r="J134" i="2"/>
  <c r="J97" i="2"/>
  <c r="BK119" i="3"/>
  <c r="J119" i="3" s="1"/>
  <c r="J97" i="3" s="1"/>
  <c r="AY94" i="1"/>
  <c r="F33" i="3"/>
  <c r="AZ96" i="1" s="1"/>
  <c r="AZ94" i="1" s="1"/>
  <c r="W29" i="1" s="1"/>
  <c r="F34" i="2"/>
  <c r="BA95" i="1" s="1"/>
  <c r="BA94" i="1" s="1"/>
  <c r="W30" i="1" s="1"/>
  <c r="J34" i="2"/>
  <c r="AW95" i="1" s="1"/>
  <c r="AT95" i="1" s="1"/>
  <c r="AX94" i="1"/>
  <c r="J33" i="3"/>
  <c r="AV96" i="1" s="1"/>
  <c r="AT96" i="1" s="1"/>
  <c r="P133" i="2" l="1"/>
  <c r="AU95" i="1"/>
  <c r="R133" i="2"/>
  <c r="BK172" i="2"/>
  <c r="J172" i="2" s="1"/>
  <c r="J107" i="2" s="1"/>
  <c r="BK118" i="3"/>
  <c r="J118" i="3"/>
  <c r="J96" i="3" s="1"/>
  <c r="AU94" i="1"/>
  <c r="AW94" i="1"/>
  <c r="AK30" i="1"/>
  <c r="AV94" i="1"/>
  <c r="AK29" i="1"/>
  <c r="BK148" i="2" l="1"/>
  <c r="J148" i="2" s="1"/>
  <c r="J103" i="2" s="1"/>
  <c r="J30" i="3"/>
  <c r="AG96" i="1"/>
  <c r="AT94" i="1"/>
  <c r="J39" i="3" l="1"/>
  <c r="BK133" i="2"/>
  <c r="J133" i="2" s="1"/>
  <c r="J96" i="2" s="1"/>
  <c r="AN96" i="1"/>
  <c r="J30" i="2" l="1"/>
  <c r="AG95" i="1" s="1"/>
  <c r="AG94" i="1" s="1"/>
  <c r="AK26" i="1" s="1"/>
  <c r="AK35" i="1" s="1"/>
  <c r="AN95" i="1" l="1"/>
  <c r="J39" i="2"/>
  <c r="AN94" i="1"/>
</calcChain>
</file>

<file path=xl/sharedStrings.xml><?xml version="1.0" encoding="utf-8"?>
<sst xmlns="http://schemas.openxmlformats.org/spreadsheetml/2006/main" count="1475" uniqueCount="428">
  <si>
    <t>Export Komplet</t>
  </si>
  <si>
    <t/>
  </si>
  <si>
    <t>2.0</t>
  </si>
  <si>
    <t>ZAMOK</t>
  </si>
  <si>
    <t>False</t>
  </si>
  <si>
    <t>{8fe4bf2a-f355-451b-9db7-38afa05d8cd7}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</si>
  <si>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</si>
  <si>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</si>
  <si>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</si>
  <si>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</si>
  <si>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</si>
  <si>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</si>
  <si>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</si>
  <si>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</si>
  <si>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2505205B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</si>
  <si>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</si>
  <si>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</si>
  <si>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Beroun - Závodí Oprava</t>
  </si>
  <si>
    <t>KSO:</t>
  </si>
  <si>
    <t>CC-CZ:</t>
  </si>
  <si>
    <t>Místo:</t>
  </si>
  <si>
    <t xml:space="preserve"> </t>
  </si>
  <si>
    <t>Datum:</t>
  </si>
  <si>
    <t>25. 5. 2025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</si>
  <si>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</si>
  <si>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</si>
  <si>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</si>
  <si>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</si>
  <si>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</si>
  <si>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</si>
  <si>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</si>
  <si>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</si>
  <si>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</si>
  <si>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</si>
  <si>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</si>
  <si>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</si>
  <si>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</si>
  <si>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</si>
  <si>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</si>
  <si>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</si>
  <si>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</si>
  <si>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</si>
  <si>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</si>
  <si>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</si>
  <si>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</si>
  <si>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</si>
  <si>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</si>
  <si>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</si>
  <si>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</si>
  <si>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</si>
  <si>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</si>
  <si>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</si>
  <si>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</si>
  <si>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</si>
  <si>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</si>
  <si>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</si>
  <si>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</si>
  <si>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</si>
  <si>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</si>
  <si>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</si>
  <si>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</si>
  <si>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</si>
  <si>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</si>
  <si>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</si>
  <si>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</si>
  <si>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</si>
  <si>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</si>
  <si>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</si>
  <si>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</si>
  <si>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</si>
  <si>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</si>
  <si>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</si>
  <si>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</si>
  <si>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</si>
  <si>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</si>
  <si>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</si>
  <si>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</si>
  <si>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</si>
  <si>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25052025</t>
  </si>
  <si>
    <t>Oprava 1 N.P Beroun</t>
  </si>
  <si>
    <t>STA</t>
  </si>
  <si>
    <t>1</t>
  </si>
  <si>
    <t>{703e1458-0876-4a3d-b806-a085fd85f78d}</t>
  </si>
  <si>
    <t>25052025a</t>
  </si>
  <si>
    <t>Oprava nábytku</t>
  </si>
  <si>
    <t>{c8e1725f-977d-49a2-ab97-7cb2a3e26790}</t>
  </si>
  <si>
    <t>2</t>
  </si>
  <si>
    <t>KRYCÍ LIST SOUPISU PRACÍ</t>
  </si>
  <si>
    <t>Objekt:</t>
  </si>
  <si>
    <t>25052025 - Oprava 1 N.P Beroun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</si>
  <si>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</si>
  <si>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</si>
  <si>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</si>
  <si>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</si>
  <si>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</si>
  <si>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</si>
  <si>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</si>
  <si>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</si>
  <si>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</si>
  <si>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</si>
  <si>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</si>
  <si>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</si>
  <si>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</si>
  <si>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</si>
  <si>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741 - Elektroinstalace - Pokoj pro 2 klienty</t>
  </si>
  <si>
    <t xml:space="preserve">    742 - Elektroinstalace - Jídelna + KK</t>
  </si>
  <si>
    <t xml:space="preserve">      R742 - Elektroinstalace - Společenská místnost</t>
  </si>
  <si>
    <t xml:space="preserve">        R741 - Elektroinstalace - WC + Koupelna + úprava RH</t>
  </si>
  <si>
    <t xml:space="preserve">    775 - Podlahy skládané</t>
  </si>
  <si>
    <t xml:space="preserve">    776 - Podlahy povlakové</t>
  </si>
  <si>
    <t xml:space="preserve">    781 - Demolice koupelny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</si>
  <si>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</si>
  <si>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</si>
  <si>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</si>
  <si>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</si>
  <si>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</si>
  <si>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</si>
  <si>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</si>
  <si>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</si>
  <si>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</si>
  <si>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</si>
  <si>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</si>
  <si>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</si>
  <si>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</si>
  <si>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</si>
  <si>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</si>
  <si>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</si>
  <si>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</si>
  <si>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</si>
  <si>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</si>
  <si>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55</t>
  </si>
  <si>
    <t>K</t>
  </si>
  <si>
    <t>311272211.XLA</t>
  </si>
  <si>
    <t>Zdivo z tvárnic Ytong Standard 300 tl zdiva 300 mm</t>
  </si>
  <si>
    <t>m2</t>
  </si>
  <si>
    <t>4</t>
  </si>
  <si>
    <t>194728667</t>
  </si>
  <si>
    <t>54</t>
  </si>
  <si>
    <t>317143453.XLA</t>
  </si>
  <si>
    <t>Překlad nosný Ytong NOP 300-1750 dl 1750 mm</t>
  </si>
  <si>
    <t>kus</t>
  </si>
  <si>
    <t>-907779114</t>
  </si>
  <si>
    <t>6</t>
  </si>
  <si>
    <t>Úpravy povrchů, podlahy a osazování výplní</t>
  </si>
  <si>
    <t>10</t>
  </si>
  <si>
    <t>612315422</t>
  </si>
  <si>
    <t>Oprava vnitřní vápenné štukové omítky stěn tl jádrové omítky do 20 mm a tl štuku do 3 mm v rozsahu plochy přes 10 do 30 %</t>
  </si>
  <si>
    <t>1173384455</t>
  </si>
  <si>
    <t>11</t>
  </si>
  <si>
    <t>632441221</t>
  </si>
  <si>
    <t>Potěr anhydritový samonivelační litý C30 tl přes 25 do 30 mm</t>
  </si>
  <si>
    <t>16</t>
  </si>
  <si>
    <t>-1510517342</t>
  </si>
  <si>
    <t>9</t>
  </si>
  <si>
    <t>Ostatní konstrukce a práce, bourání</t>
  </si>
  <si>
    <t>VO1</t>
  </si>
  <si>
    <t xml:space="preserve">Vybourání otvorů ve zdivu cihelném </t>
  </si>
  <si>
    <t>kpl</t>
  </si>
  <si>
    <t>2017778134</t>
  </si>
  <si>
    <t>997</t>
  </si>
  <si>
    <t>Doprava suti a vybouraných hmot</t>
  </si>
  <si>
    <t>60</t>
  </si>
  <si>
    <t>997013501</t>
  </si>
  <si>
    <t>Odvoz suti a vybouraných hmot na skládku nebo meziskládku do 1 km se složením</t>
  </si>
  <si>
    <t>t</t>
  </si>
  <si>
    <t>1086750258</t>
  </si>
  <si>
    <t>61</t>
  </si>
  <si>
    <t>997013509</t>
  </si>
  <si>
    <t>Příplatek k odvozu suti a vybouraných hmot na skládku ZKD 1 km přes 1 km</t>
  </si>
  <si>
    <t>1714775453</t>
  </si>
  <si>
    <t>998</t>
  </si>
  <si>
    <t>Přesun hmot</t>
  </si>
  <si>
    <t>15</t>
  </si>
  <si>
    <t>998001123</t>
  </si>
  <si>
    <t>Přesun hmot pro demolice objektů v do 21 m</t>
  </si>
  <si>
    <t>-1762326464</t>
  </si>
  <si>
    <t>PSV</t>
  </si>
  <si>
    <t>Práce a dodávky PSV</t>
  </si>
  <si>
    <t>725</t>
  </si>
  <si>
    <t>Zdravotechnika - zařizovací předměty</t>
  </si>
  <si>
    <t>45</t>
  </si>
  <si>
    <t>725111132.GBT</t>
  </si>
  <si>
    <t>Splachovač nádržkový plastový Geberit AP112 nízkopoložený nebo vysokopoložený</t>
  </si>
  <si>
    <t>soubor</t>
  </si>
  <si>
    <t>1119330528</t>
  </si>
  <si>
    <t>53</t>
  </si>
  <si>
    <t>725112022</t>
  </si>
  <si>
    <t>Klozet keramický závěsný na nosné stěny odpad vodorovný</t>
  </si>
  <si>
    <t>-418362314</t>
  </si>
  <si>
    <t>46</t>
  </si>
  <si>
    <t>725211617</t>
  </si>
  <si>
    <t>Umyvadlo keramické bílé šířky 600 mm s krytem na sifon připevněné na stěnu šrouby</t>
  </si>
  <si>
    <t>-1692217234</t>
  </si>
  <si>
    <t>47</t>
  </si>
  <si>
    <t>725241128</t>
  </si>
  <si>
    <t>Vanička sprchová akrylátová obdélníková 1200x900 mm</t>
  </si>
  <si>
    <t>-1495353720</t>
  </si>
  <si>
    <t>56</t>
  </si>
  <si>
    <t>725244155</t>
  </si>
  <si>
    <t>Dveře sprchové polorámové skleněné tl. 6 mm otvíravé dvoukřídlové do niky na vaničku šířky 1200 mm</t>
  </si>
  <si>
    <t>1173768848</t>
  </si>
  <si>
    <t>49</t>
  </si>
  <si>
    <t>725291650</t>
  </si>
  <si>
    <t>Montáž toaletní desky rovné</t>
  </si>
  <si>
    <t>-360858609</t>
  </si>
  <si>
    <t>50</t>
  </si>
  <si>
    <t>M</t>
  </si>
  <si>
    <t>64294623</t>
  </si>
  <si>
    <t>deska keramická toaletní bílá</t>
  </si>
  <si>
    <t>32</t>
  </si>
  <si>
    <t>-1208923887</t>
  </si>
  <si>
    <t>51</t>
  </si>
  <si>
    <t>725822613</t>
  </si>
  <si>
    <t>Baterie umyvadlová stojánková páková s výpustí</t>
  </si>
  <si>
    <t>1778868432</t>
  </si>
  <si>
    <t>52</t>
  </si>
  <si>
    <t>725841312</t>
  </si>
  <si>
    <t>Baterie sprchová nástěnná páková</t>
  </si>
  <si>
    <t>-243947355</t>
  </si>
  <si>
    <t>58</t>
  </si>
  <si>
    <t>998725101</t>
  </si>
  <si>
    <t>Přesun hmot tonážní pro zařizovací předměty v objektech v do 6 m</t>
  </si>
  <si>
    <t>128806955</t>
  </si>
  <si>
    <t>38</t>
  </si>
  <si>
    <t>781472213</t>
  </si>
  <si>
    <t>Montáž obkladů keramických hladkých lepených cementovým flexibilním lepidlem přes 2 do 4 ks/m2</t>
  </si>
  <si>
    <t>1095102078</t>
  </si>
  <si>
    <t>39</t>
  </si>
  <si>
    <t>59761703</t>
  </si>
  <si>
    <t>obklad keramický nemrazuvzdorný povrch hladký/lesklý tl do 10mm přes 2 do 4ks/m2</t>
  </si>
  <si>
    <t>514459702</t>
  </si>
  <si>
    <t>40</t>
  </si>
  <si>
    <t>771575613</t>
  </si>
  <si>
    <t>Montáž podlah keramických hladkých lepených hydroizolačním polyuretanovým lepidlem přes 2 do 4 ks/m2</t>
  </si>
  <si>
    <t>1813222510</t>
  </si>
  <si>
    <t>41</t>
  </si>
  <si>
    <t>59761136</t>
  </si>
  <si>
    <t>dlažba keramická slinutá mrazuvzdorná povrch hladký/lesklý tl do 10mm přes 2 do 4ks/m2</t>
  </si>
  <si>
    <t>768864466</t>
  </si>
  <si>
    <t>43</t>
  </si>
  <si>
    <t>771569196</t>
  </si>
  <si>
    <t>Příplatek k montáž podlah z čediče za spárování tmelem dvousložkovým</t>
  </si>
  <si>
    <t>-341547012</t>
  </si>
  <si>
    <t>42</t>
  </si>
  <si>
    <t>771591115</t>
  </si>
  <si>
    <t>Podlahy spárování silikonem</t>
  </si>
  <si>
    <t>m</t>
  </si>
  <si>
    <t>684747297</t>
  </si>
  <si>
    <t>44</t>
  </si>
  <si>
    <t>781769196</t>
  </si>
  <si>
    <t>Příplatek k montáži obkladů vnějších z dlaždic z čediče za spárování tmelem dvousložkovým</t>
  </si>
  <si>
    <t>-881154129</t>
  </si>
  <si>
    <t>735</t>
  </si>
  <si>
    <t>Ústřední vytápění - otopná tělesa</t>
  </si>
  <si>
    <t>8</t>
  </si>
  <si>
    <t>735151811</t>
  </si>
  <si>
    <t>Demontáž otopného tělesa panelového jednořadého dl do 1500 mm</t>
  </si>
  <si>
    <t>-752260125</t>
  </si>
  <si>
    <t>735159110</t>
  </si>
  <si>
    <t>Montáž otopných těles panelových jednořadých dl do 1500 mm</t>
  </si>
  <si>
    <t>-1620434603</t>
  </si>
  <si>
    <t>741</t>
  </si>
  <si>
    <t>Elektroinstalace - Pokoj pro 2 klienty</t>
  </si>
  <si>
    <t>17</t>
  </si>
  <si>
    <t>OE1</t>
  </si>
  <si>
    <t>Oprava silnoproudové elektroinstalace</t>
  </si>
  <si>
    <t>1647960862</t>
  </si>
  <si>
    <t>742</t>
  </si>
  <si>
    <t>Elektroinstalace - Jídelna + KK</t>
  </si>
  <si>
    <t>62</t>
  </si>
  <si>
    <t>OE2</t>
  </si>
  <si>
    <t>-198994636</t>
  </si>
  <si>
    <t>R742</t>
  </si>
  <si>
    <t>Elektroinstalace - Společenská místnost</t>
  </si>
  <si>
    <t>63</t>
  </si>
  <si>
    <t>OE3</t>
  </si>
  <si>
    <t>1657110182</t>
  </si>
  <si>
    <t>R741</t>
  </si>
  <si>
    <t>Elektroinstalace - WC + Koupelna + úprava RH</t>
  </si>
  <si>
    <t>64</t>
  </si>
  <si>
    <t>OE4</t>
  </si>
  <si>
    <t>-854832945</t>
  </si>
  <si>
    <t>775</t>
  </si>
  <si>
    <t>Podlahy skládané</t>
  </si>
  <si>
    <t>DP1</t>
  </si>
  <si>
    <t>Demontáž plovoucí podlahy</t>
  </si>
  <si>
    <t>529170515</t>
  </si>
  <si>
    <t>776</t>
  </si>
  <si>
    <t>Podlahy povlakové</t>
  </si>
  <si>
    <t>776241121</t>
  </si>
  <si>
    <t>Lepení vzorovaných pásů ze sametového vinylu</t>
  </si>
  <si>
    <t>736519046</t>
  </si>
  <si>
    <t>14</t>
  </si>
  <si>
    <t>28342163</t>
  </si>
  <si>
    <t>lišta podlahová PVC fabion</t>
  </si>
  <si>
    <t>-595372535</t>
  </si>
  <si>
    <t>13</t>
  </si>
  <si>
    <t>28411081</t>
  </si>
  <si>
    <t>podlahovina vinylová sametová s textitlním povrchem třída zátěže 33, hořlavost Bfl S1 tl 4,3mm</t>
  </si>
  <si>
    <t>687169482</t>
  </si>
  <si>
    <t>59</t>
  </si>
  <si>
    <t>998776101</t>
  </si>
  <si>
    <t>Přesun hmot tonážní pro podlahy povlakové v objektech v do 6 m</t>
  </si>
  <si>
    <t>-986785926</t>
  </si>
  <si>
    <t>781</t>
  </si>
  <si>
    <t>Demolice koupelny</t>
  </si>
  <si>
    <t>DK1</t>
  </si>
  <si>
    <t>573497248</t>
  </si>
  <si>
    <t>784</t>
  </si>
  <si>
    <t>Dokončovací práce - malby a tapety</t>
  </si>
  <si>
    <t>7</t>
  </si>
  <si>
    <t>784121001</t>
  </si>
  <si>
    <t>Oškrabání malby v místnostech v do 3,80 m</t>
  </si>
  <si>
    <t>238448063</t>
  </si>
  <si>
    <t>22</t>
  </si>
  <si>
    <t>784171001</t>
  </si>
  <si>
    <t>Olepování vnitřních ploch páskou v místnostech v do 3,80 m</t>
  </si>
  <si>
    <t>-2036211324</t>
  </si>
  <si>
    <t>23</t>
  </si>
  <si>
    <t>58124838</t>
  </si>
  <si>
    <t>páska maskovací krepová pro malířské potřeby š 50mm</t>
  </si>
  <si>
    <t>-1166489788</t>
  </si>
  <si>
    <t>24</t>
  </si>
  <si>
    <t>784171101</t>
  </si>
  <si>
    <t>Zakrytí vnitřních podlah včetně pozdějšího odkrytí</t>
  </si>
  <si>
    <t>2012837545</t>
  </si>
  <si>
    <t>25</t>
  </si>
  <si>
    <t>58124842</t>
  </si>
  <si>
    <t>fólie pro malířské potřeby zakrývací tl 7µ 4x5m</t>
  </si>
  <si>
    <t>999683193</t>
  </si>
  <si>
    <t>784211101</t>
  </si>
  <si>
    <t>Dvojnásobné bílé malby ze směsí za mokra výborně oděruvzdorných v místnostech v do 3,80 m</t>
  </si>
  <si>
    <t>1383370549</t>
  </si>
  <si>
    <t>25052025a - Oprava nábytku</t>
  </si>
  <si>
    <t xml:space="preserve">    766-1 - Konstrukce truhlářské - Kuchyně - Kuchyňská linka 2800x2600x600</t>
  </si>
  <si>
    <t>766-1</t>
  </si>
  <si>
    <t>Konstrukce truhlářské - Kuchyně - Kuchyňská linka 2800x2600x600</t>
  </si>
  <si>
    <t>M167a</t>
  </si>
  <si>
    <t>Skříň pro vestavnou lednici 600</t>
  </si>
  <si>
    <t>2000856627</t>
  </si>
  <si>
    <t>33</t>
  </si>
  <si>
    <t>M167b</t>
  </si>
  <si>
    <t>Skříň pro vestavnou myčku nádobí 600</t>
  </si>
  <si>
    <t>1712589506</t>
  </si>
  <si>
    <t>34</t>
  </si>
  <si>
    <t>M167c</t>
  </si>
  <si>
    <t>Rohová skříň pod dřezem 1500</t>
  </si>
  <si>
    <t>1576807160</t>
  </si>
  <si>
    <t>35</t>
  </si>
  <si>
    <t>M167e</t>
  </si>
  <si>
    <t xml:space="preserve">spodní skříň 700 3x šuplík - výsuvy blum </t>
  </si>
  <si>
    <t>-1919335546</t>
  </si>
  <si>
    <t>36</t>
  </si>
  <si>
    <t>M167f</t>
  </si>
  <si>
    <t>Skříň pro vestavnou troubu s revizním šuplíkem 600</t>
  </si>
  <si>
    <t>38120585</t>
  </si>
  <si>
    <t>37</t>
  </si>
  <si>
    <t>M167g</t>
  </si>
  <si>
    <t>Spodní skříň 800 3x šuplík - výsuvy blum</t>
  </si>
  <si>
    <t>-1956354760</t>
  </si>
  <si>
    <t>M167h</t>
  </si>
  <si>
    <t xml:space="preserve">Zádová deska </t>
  </si>
  <si>
    <t>566665618</t>
  </si>
  <si>
    <t>M167j</t>
  </si>
  <si>
    <t>Skříň dvoukřídlá - 800</t>
  </si>
  <si>
    <t>-2107969396</t>
  </si>
  <si>
    <t>M167k</t>
  </si>
  <si>
    <t>Skříň 600</t>
  </si>
  <si>
    <t>-1610740672</t>
  </si>
  <si>
    <t>M167l</t>
  </si>
  <si>
    <t>Skříň dvoukřídlá 700</t>
  </si>
  <si>
    <t>1078647515</t>
  </si>
  <si>
    <t>M167m</t>
  </si>
  <si>
    <t>Skříň rohová 1050</t>
  </si>
  <si>
    <t>956598083</t>
  </si>
  <si>
    <t>M167n</t>
  </si>
  <si>
    <t>Skříň dvoukřídlá 900</t>
  </si>
  <si>
    <t>-837374214</t>
  </si>
  <si>
    <t>M167o</t>
  </si>
  <si>
    <t>Skříň pro vestavnu mikrovlnou troubu + uložný prostor</t>
  </si>
  <si>
    <t>1794577617</t>
  </si>
  <si>
    <t>M167p</t>
  </si>
  <si>
    <t>Pracovní deska 2100 -  s umístěnou indukční varnou deskou a dřezem</t>
  </si>
  <si>
    <t>185385053</t>
  </si>
  <si>
    <t>M167r</t>
  </si>
  <si>
    <t>LED podsvícení</t>
  </si>
  <si>
    <t>1824828876</t>
  </si>
  <si>
    <t>M167s</t>
  </si>
  <si>
    <t>Dřez s odkapem vlevo + baterie</t>
  </si>
  <si>
    <t>1750567007</t>
  </si>
  <si>
    <t>48</t>
  </si>
  <si>
    <t>M169</t>
  </si>
  <si>
    <t>Varná deska KPI3001B</t>
  </si>
  <si>
    <t>1300009704</t>
  </si>
  <si>
    <t>M171</t>
  </si>
  <si>
    <t>Vestavná myčka nadobí</t>
  </si>
  <si>
    <t>155142796</t>
  </si>
  <si>
    <t>M162</t>
  </si>
  <si>
    <t>Vestavná trouba</t>
  </si>
  <si>
    <t>782788287</t>
  </si>
  <si>
    <t>M170</t>
  </si>
  <si>
    <t>Vestavná mikrovlnka BMI201AG1X</t>
  </si>
  <si>
    <t>-1532032019</t>
  </si>
  <si>
    <t>M168</t>
  </si>
  <si>
    <t>Vestavná lednice s výparníkem PTB12232BI</t>
  </si>
  <si>
    <t>840720466</t>
  </si>
  <si>
    <t>M161</t>
  </si>
  <si>
    <t>Jídelní stůl 900x1600 včetně kovové podnože</t>
  </si>
  <si>
    <t>1926149526</t>
  </si>
  <si>
    <t>M1614</t>
  </si>
  <si>
    <t>Židle jídelní</t>
  </si>
  <si>
    <t>1842218889</t>
  </si>
  <si>
    <t>26</t>
  </si>
  <si>
    <t>M196a</t>
  </si>
  <si>
    <t>Oboustranná vestavná skříň 650x2000x2500</t>
  </si>
  <si>
    <t>-2037761272</t>
  </si>
  <si>
    <t>28</t>
  </si>
  <si>
    <t>M198</t>
  </si>
  <si>
    <t>Oboustranná šuplíková komoda 650x800x770</t>
  </si>
  <si>
    <t>2002457965</t>
  </si>
  <si>
    <t>29</t>
  </si>
  <si>
    <t>M226a</t>
  </si>
  <si>
    <t xml:space="preserve">Sedací souprava ve tvaru L </t>
  </si>
  <si>
    <t>902699793</t>
  </si>
  <si>
    <t>31</t>
  </si>
  <si>
    <t>M228</t>
  </si>
  <si>
    <t>Skříň pod TV s úložným prostorem</t>
  </si>
  <si>
    <t>760594236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</si>
</sst>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9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zoomScale="140" zoomScaleNormal="140" workbookViewId="0"/>
  </sheetViews>
  <sheetFormatPr defaultColWidth="12" defaultRowHeight="11.25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201" t="s">
        <v>14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R5" s="17"/>
      <c r="BE5" s="198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202" t="s">
        <v>17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R6" s="17"/>
      <c r="BE6" s="199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9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99"/>
      <c r="BS8" s="14" t="s">
        <v>6</v>
      </c>
    </row>
    <row r="9" spans="1:74" ht="14.45" customHeight="1">
      <c r="B9" s="17"/>
      <c r="AR9" s="17"/>
      <c r="BE9" s="199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99"/>
      <c r="BS10" s="14" t="s">
        <v>6</v>
      </c>
    </row>
    <row r="11" spans="1:74" ht="18.600000000000001" customHeight="1">
      <c r="B11" s="17"/>
      <c r="E11" s="22" t="s">
        <v>21</v>
      </c>
      <c r="AK11" s="24" t="s">
        <v>26</v>
      </c>
      <c r="AN11" s="22" t="s">
        <v>1</v>
      </c>
      <c r="AR11" s="17"/>
      <c r="BE11" s="199"/>
      <c r="BS11" s="14" t="s">
        <v>6</v>
      </c>
    </row>
    <row r="12" spans="1:74" ht="6.95" customHeight="1">
      <c r="B12" s="17"/>
      <c r="AR12" s="17"/>
      <c r="BE12" s="199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99"/>
      <c r="BS13" s="14" t="s">
        <v>6</v>
      </c>
    </row>
    <row r="14" spans="1:74" ht="12.75">
      <c r="B14" s="17"/>
      <c r="E14" s="203" t="s">
        <v>28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4" t="s">
        <v>26</v>
      </c>
      <c r="AN14" s="26" t="s">
        <v>28</v>
      </c>
      <c r="AR14" s="17"/>
      <c r="BE14" s="199"/>
      <c r="BS14" s="14" t="s">
        <v>6</v>
      </c>
    </row>
    <row r="15" spans="1:74" ht="6.95" customHeight="1">
      <c r="B15" s="17"/>
      <c r="AR15" s="17"/>
      <c r="BE15" s="199"/>
      <c r="BS15" s="14" t="s">
        <v>4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99"/>
      <c r="BS16" s="14" t="s">
        <v>4</v>
      </c>
    </row>
    <row r="17" spans="2:71" ht="18.600000000000001" customHeight="1">
      <c r="B17" s="17"/>
      <c r="E17" s="22" t="s">
        <v>21</v>
      </c>
      <c r="AK17" s="24" t="s">
        <v>26</v>
      </c>
      <c r="AN17" s="22" t="s">
        <v>1</v>
      </c>
      <c r="AR17" s="17"/>
      <c r="BE17" s="199"/>
      <c r="BS17" s="14" t="s">
        <v>30</v>
      </c>
    </row>
    <row r="18" spans="2:71" ht="6.95" customHeight="1">
      <c r="B18" s="17"/>
      <c r="AR18" s="17"/>
      <c r="BE18" s="199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99"/>
      <c r="BS19" s="14" t="s">
        <v>6</v>
      </c>
    </row>
    <row r="20" spans="2:71" ht="18.600000000000001" customHeight="1">
      <c r="B20" s="17"/>
      <c r="E20" s="22" t="s">
        <v>21</v>
      </c>
      <c r="AK20" s="24" t="s">
        <v>26</v>
      </c>
      <c r="AN20" s="22" t="s">
        <v>1</v>
      </c>
      <c r="AR20" s="17"/>
      <c r="BE20" s="199"/>
      <c r="BS20" s="14" t="s">
        <v>30</v>
      </c>
    </row>
    <row r="21" spans="2:71" ht="6.95" customHeight="1">
      <c r="B21" s="17"/>
      <c r="AR21" s="17"/>
      <c r="BE21" s="199"/>
    </row>
    <row r="22" spans="2:71" ht="12" customHeight="1">
      <c r="B22" s="17"/>
      <c r="D22" s="24" t="s">
        <v>32</v>
      </c>
      <c r="AR22" s="17"/>
      <c r="BE22" s="199"/>
    </row>
    <row r="23" spans="2:71" ht="16.5" customHeight="1">
      <c r="B23" s="17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7"/>
      <c r="BE23" s="199"/>
    </row>
    <row r="24" spans="2:71" ht="6.95" customHeight="1">
      <c r="B24" s="17"/>
      <c r="AR24" s="17"/>
      <c r="BE24" s="199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9"/>
    </row>
    <row r="26" spans="2:71" s="1" customFormat="1" ht="26.1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6">
        <f>ROUND(AG94,2)</f>
        <v>0</v>
      </c>
      <c r="AL26" s="207"/>
      <c r="AM26" s="207"/>
      <c r="AN26" s="207"/>
      <c r="AO26" s="207"/>
      <c r="AR26" s="29"/>
      <c r="BE26" s="199"/>
    </row>
    <row r="27" spans="2:71" s="1" customFormat="1" ht="6.95" customHeight="1">
      <c r="B27" s="29"/>
      <c r="AR27" s="29"/>
      <c r="BE27" s="199"/>
    </row>
    <row r="28" spans="2:71" s="1" customFormat="1" ht="12.75">
      <c r="B28" s="29"/>
      <c r="L28" s="208" t="s">
        <v>34</v>
      </c>
      <c r="M28" s="208"/>
      <c r="N28" s="208"/>
      <c r="O28" s="208"/>
      <c r="P28" s="208"/>
      <c r="W28" s="208" t="s">
        <v>35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36</v>
      </c>
      <c r="AL28" s="208"/>
      <c r="AM28" s="208"/>
      <c r="AN28" s="208"/>
      <c r="AO28" s="208"/>
      <c r="AR28" s="29"/>
      <c r="BE28" s="199"/>
    </row>
    <row r="29" spans="2:71" s="2" customFormat="1" ht="14.45" customHeight="1">
      <c r="B29" s="33"/>
      <c r="D29" s="24" t="s">
        <v>37</v>
      </c>
      <c r="F29" s="24" t="s">
        <v>38</v>
      </c>
      <c r="L29" s="193">
        <v>0.21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3"/>
      <c r="BE29" s="200"/>
    </row>
    <row r="30" spans="2:71" s="2" customFormat="1" ht="14.45" customHeight="1">
      <c r="B30" s="33"/>
      <c r="F30" s="24" t="s">
        <v>39</v>
      </c>
      <c r="L30" s="193">
        <v>0.12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3"/>
      <c r="BE30" s="200"/>
    </row>
    <row r="31" spans="2:71" s="2" customFormat="1" ht="14.45" hidden="1" customHeight="1">
      <c r="B31" s="33"/>
      <c r="F31" s="24" t="s">
        <v>40</v>
      </c>
      <c r="L31" s="193">
        <v>0.21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3"/>
      <c r="BE31" s="200"/>
    </row>
    <row r="32" spans="2:71" s="2" customFormat="1" ht="14.45" hidden="1" customHeight="1">
      <c r="B32" s="33"/>
      <c r="F32" s="24" t="s">
        <v>41</v>
      </c>
      <c r="L32" s="193">
        <v>0.12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3"/>
      <c r="BE32" s="200"/>
    </row>
    <row r="33" spans="2:57" s="2" customFormat="1" ht="14.45" hidden="1" customHeight="1">
      <c r="B33" s="33"/>
      <c r="F33" s="24" t="s">
        <v>42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3"/>
      <c r="BE33" s="200"/>
    </row>
    <row r="34" spans="2:57" s="1" customFormat="1" ht="6.95" customHeight="1">
      <c r="B34" s="29"/>
      <c r="AR34" s="29"/>
      <c r="BE34" s="199"/>
    </row>
    <row r="35" spans="2:57" s="1" customFormat="1" ht="26.1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94" t="s">
        <v>45</v>
      </c>
      <c r="Y35" s="195"/>
      <c r="Z35" s="195"/>
      <c r="AA35" s="195"/>
      <c r="AB35" s="195"/>
      <c r="AC35" s="36"/>
      <c r="AD35" s="36"/>
      <c r="AE35" s="36"/>
      <c r="AF35" s="36"/>
      <c r="AG35" s="36"/>
      <c r="AH35" s="36"/>
      <c r="AI35" s="36"/>
      <c r="AJ35" s="36"/>
      <c r="AK35" s="196">
        <f>SUM(AK26:AK33)</f>
        <v>0</v>
      </c>
      <c r="AL35" s="195"/>
      <c r="AM35" s="195"/>
      <c r="AN35" s="195"/>
      <c r="AO35" s="197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52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2505205B</v>
      </c>
      <c r="AR84" s="45"/>
    </row>
    <row r="85" spans="1:91" s="4" customFormat="1" ht="36.950000000000003" customHeight="1">
      <c r="B85" s="46"/>
      <c r="C85" s="47" t="s">
        <v>16</v>
      </c>
      <c r="L85" s="182" t="str">
        <f>K6</f>
        <v>Beroun - Závodí Oprava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4" t="str">
        <f>IF(AN8= "","",AN8)</f>
        <v>25. 5. 2025</v>
      </c>
      <c r="AN87" s="184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85" t="str">
        <f>IF(E17="","",E17)</f>
        <v xml:space="preserve"> </v>
      </c>
      <c r="AN89" s="186"/>
      <c r="AO89" s="186"/>
      <c r="AP89" s="186"/>
      <c r="AR89" s="29"/>
      <c r="AS89" s="187" t="s">
        <v>53</v>
      </c>
      <c r="AT89" s="18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85" t="str">
        <f>IF(E20="","",E20)</f>
        <v xml:space="preserve"> </v>
      </c>
      <c r="AN90" s="186"/>
      <c r="AO90" s="186"/>
      <c r="AP90" s="186"/>
      <c r="AR90" s="29"/>
      <c r="AS90" s="189"/>
      <c r="AT90" s="190"/>
      <c r="BD90" s="53"/>
    </row>
    <row r="91" spans="1:91" s="1" customFormat="1" ht="10.7" customHeight="1">
      <c r="B91" s="29"/>
      <c r="AR91" s="29"/>
      <c r="AS91" s="189"/>
      <c r="AT91" s="190"/>
      <c r="BD91" s="53"/>
    </row>
    <row r="92" spans="1:91" s="1" customFormat="1" ht="29.25" customHeight="1">
      <c r="B92" s="29"/>
      <c r="C92" s="177" t="s">
        <v>54</v>
      </c>
      <c r="D92" s="178"/>
      <c r="E92" s="178"/>
      <c r="F92" s="178"/>
      <c r="G92" s="178"/>
      <c r="H92" s="54"/>
      <c r="I92" s="179" t="s">
        <v>55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0" t="s">
        <v>56</v>
      </c>
      <c r="AH92" s="178"/>
      <c r="AI92" s="178"/>
      <c r="AJ92" s="178"/>
      <c r="AK92" s="178"/>
      <c r="AL92" s="178"/>
      <c r="AM92" s="178"/>
      <c r="AN92" s="179" t="s">
        <v>57</v>
      </c>
      <c r="AO92" s="178"/>
      <c r="AP92" s="181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1" s="1" customFormat="1" ht="10.7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75">
        <f>ROUND(SUM(AG95:AG96),2)</f>
        <v>0</v>
      </c>
      <c r="AH94" s="175"/>
      <c r="AI94" s="175"/>
      <c r="AJ94" s="175"/>
      <c r="AK94" s="175"/>
      <c r="AL94" s="175"/>
      <c r="AM94" s="175"/>
      <c r="AN94" s="176">
        <f>SUM(AG94,AT94)</f>
        <v>0</v>
      </c>
      <c r="AO94" s="176"/>
      <c r="AP94" s="176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72</v>
      </c>
      <c r="BT94" s="69" t="s">
        <v>73</v>
      </c>
      <c r="BU94" s="70" t="s">
        <v>74</v>
      </c>
      <c r="BV94" s="69" t="s">
        <v>75</v>
      </c>
      <c r="BW94" s="69" t="s">
        <v>5</v>
      </c>
      <c r="BX94" s="69" t="s">
        <v>76</v>
      </c>
      <c r="CL94" s="69" t="s">
        <v>1</v>
      </c>
    </row>
    <row r="95" spans="1:91" s="6" customFormat="1" ht="24.75" customHeight="1">
      <c r="A95" s="71" t="s">
        <v>77</v>
      </c>
      <c r="B95" s="72"/>
      <c r="C95" s="73"/>
      <c r="D95" s="174" t="s">
        <v>78</v>
      </c>
      <c r="E95" s="174"/>
      <c r="F95" s="174"/>
      <c r="G95" s="174"/>
      <c r="H95" s="174"/>
      <c r="I95" s="74"/>
      <c r="J95" s="174" t="s">
        <v>79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2">
        <f>'25052025 - Oprava 1 N.P B...'!J30</f>
        <v>0</v>
      </c>
      <c r="AH95" s="173"/>
      <c r="AI95" s="173"/>
      <c r="AJ95" s="173"/>
      <c r="AK95" s="173"/>
      <c r="AL95" s="173"/>
      <c r="AM95" s="173"/>
      <c r="AN95" s="172">
        <f>SUM(AG95,AT95)</f>
        <v>0</v>
      </c>
      <c r="AO95" s="173"/>
      <c r="AP95" s="173"/>
      <c r="AQ95" s="75" t="s">
        <v>80</v>
      </c>
      <c r="AR95" s="72"/>
      <c r="AS95" s="76">
        <v>0</v>
      </c>
      <c r="AT95" s="77">
        <f>ROUND(SUM(AV95:AW95),2)</f>
        <v>0</v>
      </c>
      <c r="AU95" s="78">
        <f>'25052025 - Oprava 1 N.P B...'!P133</f>
        <v>0</v>
      </c>
      <c r="AV95" s="77">
        <f>'25052025 - Oprava 1 N.P B...'!J33</f>
        <v>0</v>
      </c>
      <c r="AW95" s="77">
        <f>'25052025 - Oprava 1 N.P B...'!J34</f>
        <v>0</v>
      </c>
      <c r="AX95" s="77">
        <f>'25052025 - Oprava 1 N.P B...'!J35</f>
        <v>0</v>
      </c>
      <c r="AY95" s="77">
        <f>'25052025 - Oprava 1 N.P B...'!J36</f>
        <v>0</v>
      </c>
      <c r="AZ95" s="77">
        <f>'25052025 - Oprava 1 N.P B...'!F33</f>
        <v>0</v>
      </c>
      <c r="BA95" s="77">
        <f>'25052025 - Oprava 1 N.P B...'!F34</f>
        <v>0</v>
      </c>
      <c r="BB95" s="77">
        <f>'25052025 - Oprava 1 N.P B...'!F35</f>
        <v>0</v>
      </c>
      <c r="BC95" s="77">
        <f>'25052025 - Oprava 1 N.P B...'!F36</f>
        <v>0</v>
      </c>
      <c r="BD95" s="79">
        <f>'25052025 - Oprava 1 N.P B...'!F37</f>
        <v>0</v>
      </c>
      <c r="BT95" s="80" t="s">
        <v>81</v>
      </c>
      <c r="BV95" s="80" t="s">
        <v>75</v>
      </c>
      <c r="BW95" s="80" t="s">
        <v>82</v>
      </c>
      <c r="BX95" s="80" t="s">
        <v>5</v>
      </c>
      <c r="CL95" s="80" t="s">
        <v>1</v>
      </c>
      <c r="CM95" s="80" t="s">
        <v>81</v>
      </c>
    </row>
    <row r="96" spans="1:91" s="6" customFormat="1" ht="24.75" customHeight="1">
      <c r="A96" s="71" t="s">
        <v>77</v>
      </c>
      <c r="B96" s="72"/>
      <c r="C96" s="73"/>
      <c r="D96" s="174" t="s">
        <v>83</v>
      </c>
      <c r="E96" s="174"/>
      <c r="F96" s="174"/>
      <c r="G96" s="174"/>
      <c r="H96" s="174"/>
      <c r="I96" s="74"/>
      <c r="J96" s="174" t="s">
        <v>84</v>
      </c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2">
        <f>'25052025a - Oprava nábytku'!J30</f>
        <v>0</v>
      </c>
      <c r="AH96" s="173"/>
      <c r="AI96" s="173"/>
      <c r="AJ96" s="173"/>
      <c r="AK96" s="173"/>
      <c r="AL96" s="173"/>
      <c r="AM96" s="173"/>
      <c r="AN96" s="172">
        <f>SUM(AG96,AT96)</f>
        <v>0</v>
      </c>
      <c r="AO96" s="173"/>
      <c r="AP96" s="173"/>
      <c r="AQ96" s="75" t="s">
        <v>80</v>
      </c>
      <c r="AR96" s="72"/>
      <c r="AS96" s="81">
        <v>0</v>
      </c>
      <c r="AT96" s="82">
        <f>ROUND(SUM(AV96:AW96),2)</f>
        <v>0</v>
      </c>
      <c r="AU96" s="83">
        <f>'25052025a - Oprava nábytku'!P118</f>
        <v>0</v>
      </c>
      <c r="AV96" s="82">
        <f>'25052025a - Oprava nábytku'!J33</f>
        <v>0</v>
      </c>
      <c r="AW96" s="82">
        <f>'25052025a - Oprava nábytku'!J34</f>
        <v>0</v>
      </c>
      <c r="AX96" s="82">
        <f>'25052025a - Oprava nábytku'!J35</f>
        <v>0</v>
      </c>
      <c r="AY96" s="82">
        <f>'25052025a - Oprava nábytku'!J36</f>
        <v>0</v>
      </c>
      <c r="AZ96" s="82">
        <f>'25052025a - Oprava nábytku'!F33</f>
        <v>0</v>
      </c>
      <c r="BA96" s="82">
        <f>'25052025a - Oprava nábytku'!F34</f>
        <v>0</v>
      </c>
      <c r="BB96" s="82">
        <f>'25052025a - Oprava nábytku'!F35</f>
        <v>0</v>
      </c>
      <c r="BC96" s="82">
        <f>'25052025a - Oprava nábytku'!F36</f>
        <v>0</v>
      </c>
      <c r="BD96" s="84">
        <f>'25052025a - Oprava nábytku'!F37</f>
        <v>0</v>
      </c>
      <c r="BT96" s="80" t="s">
        <v>81</v>
      </c>
      <c r="BV96" s="80" t="s">
        <v>75</v>
      </c>
      <c r="BW96" s="80" t="s">
        <v>85</v>
      </c>
      <c r="BX96" s="80" t="s">
        <v>5</v>
      </c>
      <c r="CL96" s="80" t="s">
        <v>1</v>
      </c>
      <c r="CM96" s="80" t="s">
        <v>86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YYwISZK9ZexUhIzyAqPZFVsUxKutiOwfmCYj2iGrMUP/lCnx1IdCNzRVM6fZGskiJI34Q8VAsuF3Gn6RAyCfeA==" saltValue="Wb0kuWx2sinBYxUesHh1QNprxavKeJx+iRnRkvtAVahwNEFFoVx6odQcSq/ERFJMDuri748kfgxfwNw/Se4PnA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25052025 - Oprava 1 N.P B...'!C2" display="/"/>
    <hyperlink ref="A96" location="'25052025a - Oprava nábytku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4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82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87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10" t="str">
        <f>'Rekapitulace stavby'!K6</f>
        <v>Beroun - Závodí Oprava</v>
      </c>
      <c r="F7" s="211"/>
      <c r="G7" s="211"/>
      <c r="H7" s="211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82" t="s">
        <v>89</v>
      </c>
      <c r="F9" s="209"/>
      <c r="G9" s="209"/>
      <c r="H9" s="209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25. 5. 2025</v>
      </c>
      <c r="L12" s="29"/>
    </row>
    <row r="13" spans="2:46" s="1" customFormat="1" ht="10.7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26</v>
      </c>
      <c r="J15" s="22" t="str">
        <f>IF('Rekapitulace stavby'!AN11="","",'Rekapitulace stavby'!AN11)</f>
        <v/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2" t="str">
        <f>'Rekapitulace stavby'!E14</f>
        <v>Vyplň údaj</v>
      </c>
      <c r="F18" s="201"/>
      <c r="G18" s="201"/>
      <c r="H18" s="201"/>
      <c r="I18" s="24" t="s">
        <v>26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26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26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205" t="s">
        <v>1</v>
      </c>
      <c r="F27" s="205"/>
      <c r="G27" s="205"/>
      <c r="H27" s="205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5" customHeight="1">
      <c r="B30" s="29"/>
      <c r="D30" s="87" t="s">
        <v>33</v>
      </c>
      <c r="J30" s="63">
        <f>ROUND(J133,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5" customHeight="1">
      <c r="B33" s="29"/>
      <c r="D33" s="52" t="s">
        <v>37</v>
      </c>
      <c r="E33" s="24" t="s">
        <v>38</v>
      </c>
      <c r="F33" s="88">
        <f>ROUND((SUM(BE133:BE193)),  2)</f>
        <v>0</v>
      </c>
      <c r="I33" s="89">
        <v>0.21</v>
      </c>
      <c r="J33" s="88">
        <f>ROUND(((SUM(BE133:BE193))*I33),  2)</f>
        <v>0</v>
      </c>
      <c r="L33" s="29"/>
    </row>
    <row r="34" spans="2:12" s="1" customFormat="1" ht="14.45" customHeight="1">
      <c r="B34" s="29"/>
      <c r="E34" s="24" t="s">
        <v>39</v>
      </c>
      <c r="F34" s="88">
        <f>ROUND((SUM(BF133:BF193)),  2)</f>
        <v>0</v>
      </c>
      <c r="I34" s="89">
        <v>0.12</v>
      </c>
      <c r="J34" s="88">
        <f>ROUND(((SUM(BF133:BF193))*I34),  2)</f>
        <v>0</v>
      </c>
      <c r="L34" s="29"/>
    </row>
    <row r="35" spans="2:12" s="1" customFormat="1" ht="14.45" hidden="1" customHeight="1">
      <c r="B35" s="29"/>
      <c r="E35" s="24" t="s">
        <v>40</v>
      </c>
      <c r="F35" s="88">
        <f>ROUND((SUM(BG133:BG193)),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41</v>
      </c>
      <c r="F36" s="88">
        <f>ROUND((SUM(BH133:BH193)),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42</v>
      </c>
      <c r="F37" s="88">
        <f>ROUND((SUM(BI133:BI193)),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90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10" t="str">
        <f>E7</f>
        <v>Beroun - Závodí Oprava</v>
      </c>
      <c r="F85" s="211"/>
      <c r="G85" s="211"/>
      <c r="H85" s="211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82" t="str">
        <f>E9</f>
        <v>25052025 - Oprava 1 N.P Beroun</v>
      </c>
      <c r="F87" s="209"/>
      <c r="G87" s="209"/>
      <c r="H87" s="209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25. 5. 2025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 xml:space="preserve"> </v>
      </c>
      <c r="I91" s="24" t="s">
        <v>29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4" t="s">
        <v>27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7" customHeight="1">
      <c r="B96" s="29"/>
      <c r="C96" s="100" t="s">
        <v>93</v>
      </c>
      <c r="J96" s="63">
        <f>J133</f>
        <v>0</v>
      </c>
      <c r="L96" s="29"/>
      <c r="AU96" s="14" t="s">
        <v>94</v>
      </c>
    </row>
    <row r="97" spans="2:12" s="8" customFormat="1" ht="24.95" customHeight="1">
      <c r="B97" s="101"/>
      <c r="D97" s="102" t="s">
        <v>95</v>
      </c>
      <c r="E97" s="103"/>
      <c r="F97" s="103"/>
      <c r="G97" s="103"/>
      <c r="H97" s="103"/>
      <c r="I97" s="103"/>
      <c r="J97" s="104">
        <f>J134</f>
        <v>0</v>
      </c>
      <c r="L97" s="101"/>
    </row>
    <row r="98" spans="2:12" s="9" customFormat="1" ht="20.100000000000001" customHeight="1">
      <c r="B98" s="105"/>
      <c r="D98" s="106" t="s">
        <v>96</v>
      </c>
      <c r="E98" s="107"/>
      <c r="F98" s="107"/>
      <c r="G98" s="107"/>
      <c r="H98" s="107"/>
      <c r="I98" s="107"/>
      <c r="J98" s="108">
        <f>J135</f>
        <v>0</v>
      </c>
      <c r="L98" s="105"/>
    </row>
    <row r="99" spans="2:12" s="9" customFormat="1" ht="20.100000000000001" customHeight="1">
      <c r="B99" s="105"/>
      <c r="D99" s="106" t="s">
        <v>97</v>
      </c>
      <c r="E99" s="107"/>
      <c r="F99" s="107"/>
      <c r="G99" s="107"/>
      <c r="H99" s="107"/>
      <c r="I99" s="107"/>
      <c r="J99" s="108">
        <f>J138</f>
        <v>0</v>
      </c>
      <c r="L99" s="105"/>
    </row>
    <row r="100" spans="2:12" s="9" customFormat="1" ht="20.100000000000001" customHeight="1">
      <c r="B100" s="105"/>
      <c r="D100" s="106" t="s">
        <v>98</v>
      </c>
      <c r="E100" s="107"/>
      <c r="F100" s="107"/>
      <c r="G100" s="107"/>
      <c r="H100" s="107"/>
      <c r="I100" s="107"/>
      <c r="J100" s="108">
        <f>J141</f>
        <v>0</v>
      </c>
      <c r="L100" s="105"/>
    </row>
    <row r="101" spans="2:12" s="9" customFormat="1" ht="20.100000000000001" customHeight="1">
      <c r="B101" s="105"/>
      <c r="D101" s="106" t="s">
        <v>99</v>
      </c>
      <c r="E101" s="107"/>
      <c r="F101" s="107"/>
      <c r="G101" s="107"/>
      <c r="H101" s="107"/>
      <c r="I101" s="107"/>
      <c r="J101" s="108">
        <f>J143</f>
        <v>0</v>
      </c>
      <c r="L101" s="105"/>
    </row>
    <row r="102" spans="2:12" s="9" customFormat="1" ht="20.100000000000001" customHeight="1">
      <c r="B102" s="105"/>
      <c r="D102" s="106" t="s">
        <v>100</v>
      </c>
      <c r="E102" s="107"/>
      <c r="F102" s="107"/>
      <c r="G102" s="107"/>
      <c r="H102" s="107"/>
      <c r="I102" s="107"/>
      <c r="J102" s="108">
        <f>J146</f>
        <v>0</v>
      </c>
      <c r="L102" s="105"/>
    </row>
    <row r="103" spans="2:12" s="8" customFormat="1" ht="24.95" customHeight="1">
      <c r="B103" s="101"/>
      <c r="D103" s="102" t="s">
        <v>101</v>
      </c>
      <c r="E103" s="103"/>
      <c r="F103" s="103"/>
      <c r="G103" s="103"/>
      <c r="H103" s="103"/>
      <c r="I103" s="103"/>
      <c r="J103" s="104">
        <f>J148</f>
        <v>0</v>
      </c>
      <c r="L103" s="101"/>
    </row>
    <row r="104" spans="2:12" s="9" customFormat="1" ht="20.100000000000001" customHeight="1">
      <c r="B104" s="105"/>
      <c r="D104" s="106" t="s">
        <v>102</v>
      </c>
      <c r="E104" s="107"/>
      <c r="F104" s="107"/>
      <c r="G104" s="107"/>
      <c r="H104" s="107"/>
      <c r="I104" s="107"/>
      <c r="J104" s="108">
        <f>J149</f>
        <v>0</v>
      </c>
      <c r="L104" s="105"/>
    </row>
    <row r="105" spans="2:12" s="9" customFormat="1" ht="20.100000000000001" customHeight="1">
      <c r="B105" s="105"/>
      <c r="D105" s="106" t="s">
        <v>103</v>
      </c>
      <c r="E105" s="107"/>
      <c r="F105" s="107"/>
      <c r="G105" s="107"/>
      <c r="H105" s="107"/>
      <c r="I105" s="107"/>
      <c r="J105" s="108">
        <f>J167</f>
        <v>0</v>
      </c>
      <c r="L105" s="105"/>
    </row>
    <row r="106" spans="2:12" s="9" customFormat="1" ht="20.100000000000001" customHeight="1">
      <c r="B106" s="105"/>
      <c r="D106" s="106" t="s">
        <v>104</v>
      </c>
      <c r="E106" s="107"/>
      <c r="F106" s="107"/>
      <c r="G106" s="107"/>
      <c r="H106" s="107"/>
      <c r="I106" s="107"/>
      <c r="J106" s="108">
        <f>J170</f>
        <v>0</v>
      </c>
      <c r="L106" s="105"/>
    </row>
    <row r="107" spans="2:12" s="9" customFormat="1" ht="20.100000000000001" customHeight="1">
      <c r="B107" s="105"/>
      <c r="D107" s="106" t="s">
        <v>105</v>
      </c>
      <c r="E107" s="107"/>
      <c r="F107" s="107"/>
      <c r="G107" s="107"/>
      <c r="H107" s="107"/>
      <c r="I107" s="107"/>
      <c r="J107" s="108">
        <f>J172</f>
        <v>0</v>
      </c>
      <c r="L107" s="105"/>
    </row>
    <row r="108" spans="2:12" s="9" customFormat="1" ht="14.85" customHeight="1">
      <c r="B108" s="105"/>
      <c r="D108" s="106" t="s">
        <v>106</v>
      </c>
      <c r="E108" s="107"/>
      <c r="F108" s="107"/>
      <c r="G108" s="107"/>
      <c r="H108" s="107"/>
      <c r="I108" s="107"/>
      <c r="J108" s="108">
        <f>J174</f>
        <v>0</v>
      </c>
      <c r="L108" s="105"/>
    </row>
    <row r="109" spans="2:12" s="9" customFormat="1" ht="21.75" customHeight="1">
      <c r="B109" s="105"/>
      <c r="D109" s="106" t="s">
        <v>107</v>
      </c>
      <c r="E109" s="107"/>
      <c r="F109" s="107"/>
      <c r="G109" s="107"/>
      <c r="H109" s="107"/>
      <c r="I109" s="107"/>
      <c r="J109" s="108">
        <f>J176</f>
        <v>0</v>
      </c>
      <c r="L109" s="105"/>
    </row>
    <row r="110" spans="2:12" s="9" customFormat="1" ht="20.100000000000001" customHeight="1">
      <c r="B110" s="105"/>
      <c r="D110" s="106" t="s">
        <v>108</v>
      </c>
      <c r="E110" s="107"/>
      <c r="F110" s="107"/>
      <c r="G110" s="107"/>
      <c r="H110" s="107"/>
      <c r="I110" s="107"/>
      <c r="J110" s="108">
        <f>J178</f>
        <v>0</v>
      </c>
      <c r="L110" s="105"/>
    </row>
    <row r="111" spans="2:12" s="9" customFormat="1" ht="20.100000000000001" customHeight="1">
      <c r="B111" s="105"/>
      <c r="D111" s="106" t="s">
        <v>109</v>
      </c>
      <c r="E111" s="107"/>
      <c r="F111" s="107"/>
      <c r="G111" s="107"/>
      <c r="H111" s="107"/>
      <c r="I111" s="107"/>
      <c r="J111" s="108">
        <f>J180</f>
        <v>0</v>
      </c>
      <c r="L111" s="105"/>
    </row>
    <row r="112" spans="2:12" s="9" customFormat="1" ht="20.100000000000001" customHeight="1">
      <c r="B112" s="105"/>
      <c r="D112" s="106" t="s">
        <v>110</v>
      </c>
      <c r="E112" s="107"/>
      <c r="F112" s="107"/>
      <c r="G112" s="107"/>
      <c r="H112" s="107"/>
      <c r="I112" s="107"/>
      <c r="J112" s="108">
        <f>J185</f>
        <v>0</v>
      </c>
      <c r="L112" s="105"/>
    </row>
    <row r="113" spans="2:12" s="9" customFormat="1" ht="20.100000000000001" customHeight="1">
      <c r="B113" s="105"/>
      <c r="D113" s="106" t="s">
        <v>111</v>
      </c>
      <c r="E113" s="107"/>
      <c r="F113" s="107"/>
      <c r="G113" s="107"/>
      <c r="H113" s="107"/>
      <c r="I113" s="107"/>
      <c r="J113" s="108">
        <f>J187</f>
        <v>0</v>
      </c>
      <c r="L113" s="105"/>
    </row>
    <row r="114" spans="2:12" s="1" customFormat="1" ht="21.75" customHeight="1">
      <c r="B114" s="29"/>
      <c r="L114" s="29"/>
    </row>
    <row r="115" spans="2:12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9"/>
    </row>
    <row r="119" spans="2:12" s="1" customFormat="1" ht="6.95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29"/>
    </row>
    <row r="120" spans="2:12" s="1" customFormat="1" ht="24.95" customHeight="1">
      <c r="B120" s="29"/>
      <c r="C120" s="18" t="s">
        <v>112</v>
      </c>
      <c r="L120" s="29"/>
    </row>
    <row r="121" spans="2:12" s="1" customFormat="1" ht="6.95" customHeight="1">
      <c r="B121" s="29"/>
      <c r="L121" s="29"/>
    </row>
    <row r="122" spans="2:12" s="1" customFormat="1" ht="12" customHeight="1">
      <c r="B122" s="29"/>
      <c r="C122" s="24" t="s">
        <v>16</v>
      </c>
      <c r="L122" s="29"/>
    </row>
    <row r="123" spans="2:12" s="1" customFormat="1" ht="16.5" customHeight="1">
      <c r="B123" s="29"/>
      <c r="E123" s="210" t="str">
        <f>E7</f>
        <v>Beroun - Závodí Oprava</v>
      </c>
      <c r="F123" s="211"/>
      <c r="G123" s="211"/>
      <c r="H123" s="211"/>
      <c r="L123" s="29"/>
    </row>
    <row r="124" spans="2:12" s="1" customFormat="1" ht="12" customHeight="1">
      <c r="B124" s="29"/>
      <c r="C124" s="24" t="s">
        <v>88</v>
      </c>
      <c r="L124" s="29"/>
    </row>
    <row r="125" spans="2:12" s="1" customFormat="1" ht="16.5" customHeight="1">
      <c r="B125" s="29"/>
      <c r="E125" s="182" t="str">
        <f>E9</f>
        <v>25052025 - Oprava 1 N.P Beroun</v>
      </c>
      <c r="F125" s="209"/>
      <c r="G125" s="209"/>
      <c r="H125" s="209"/>
      <c r="L125" s="29"/>
    </row>
    <row r="126" spans="2:12" s="1" customFormat="1" ht="6.95" customHeight="1">
      <c r="B126" s="29"/>
      <c r="L126" s="29"/>
    </row>
    <row r="127" spans="2:12" s="1" customFormat="1" ht="12" customHeight="1">
      <c r="B127" s="29"/>
      <c r="C127" s="24" t="s">
        <v>20</v>
      </c>
      <c r="F127" s="22" t="str">
        <f>F12</f>
        <v xml:space="preserve"> </v>
      </c>
      <c r="I127" s="24" t="s">
        <v>22</v>
      </c>
      <c r="J127" s="49" t="str">
        <f>IF(J12="","",J12)</f>
        <v>25. 5. 2025</v>
      </c>
      <c r="L127" s="29"/>
    </row>
    <row r="128" spans="2:12" s="1" customFormat="1" ht="6.95" customHeight="1">
      <c r="B128" s="29"/>
      <c r="L128" s="29"/>
    </row>
    <row r="129" spans="2:65" s="1" customFormat="1" ht="15.2" customHeight="1">
      <c r="B129" s="29"/>
      <c r="C129" s="24" t="s">
        <v>24</v>
      </c>
      <c r="F129" s="22" t="str">
        <f>E15</f>
        <v xml:space="preserve"> </v>
      </c>
      <c r="I129" s="24" t="s">
        <v>29</v>
      </c>
      <c r="J129" s="27" t="str">
        <f>E21</f>
        <v xml:space="preserve"> </v>
      </c>
      <c r="L129" s="29"/>
    </row>
    <row r="130" spans="2:65" s="1" customFormat="1" ht="15.2" customHeight="1">
      <c r="B130" s="29"/>
      <c r="C130" s="24" t="s">
        <v>27</v>
      </c>
      <c r="F130" s="22" t="str">
        <f>IF(E18="","",E18)</f>
        <v>Vyplň údaj</v>
      </c>
      <c r="I130" s="24" t="s">
        <v>31</v>
      </c>
      <c r="J130" s="27" t="str">
        <f>E24</f>
        <v xml:space="preserve"> </v>
      </c>
      <c r="L130" s="29"/>
    </row>
    <row r="131" spans="2:65" s="1" customFormat="1" ht="10.35" customHeight="1">
      <c r="B131" s="29"/>
      <c r="L131" s="29"/>
    </row>
    <row r="132" spans="2:65" s="10" customFormat="1" ht="29.25" customHeight="1">
      <c r="B132" s="109"/>
      <c r="C132" s="110" t="s">
        <v>113</v>
      </c>
      <c r="D132" s="111" t="s">
        <v>58</v>
      </c>
      <c r="E132" s="111" t="s">
        <v>54</v>
      </c>
      <c r="F132" s="111" t="s">
        <v>55</v>
      </c>
      <c r="G132" s="111" t="s">
        <v>114</v>
      </c>
      <c r="H132" s="111" t="s">
        <v>115</v>
      </c>
      <c r="I132" s="111" t="s">
        <v>116</v>
      </c>
      <c r="J132" s="112" t="s">
        <v>92</v>
      </c>
      <c r="K132" s="113" t="s">
        <v>117</v>
      </c>
      <c r="L132" s="109"/>
      <c r="M132" s="56" t="s">
        <v>1</v>
      </c>
      <c r="N132" s="57" t="s">
        <v>37</v>
      </c>
      <c r="O132" s="57" t="s">
        <v>118</v>
      </c>
      <c r="P132" s="57" t="s">
        <v>119</v>
      </c>
      <c r="Q132" s="57" t="s">
        <v>120</v>
      </c>
      <c r="R132" s="57" t="s">
        <v>121</v>
      </c>
      <c r="S132" s="57" t="s">
        <v>122</v>
      </c>
      <c r="T132" s="58" t="s">
        <v>123</v>
      </c>
    </row>
    <row r="133" spans="2:65" s="1" customFormat="1" ht="22.7" customHeight="1">
      <c r="B133" s="29"/>
      <c r="C133" s="61" t="s">
        <v>124</v>
      </c>
      <c r="J133" s="114">
        <f>BK133</f>
        <v>0</v>
      </c>
      <c r="L133" s="29"/>
      <c r="M133" s="59"/>
      <c r="N133" s="50"/>
      <c r="O133" s="50"/>
      <c r="P133" s="115">
        <f>P134+P148</f>
        <v>0</v>
      </c>
      <c r="Q133" s="50"/>
      <c r="R133" s="115">
        <f>R134+R148</f>
        <v>7.1519909000000004</v>
      </c>
      <c r="S133" s="50"/>
      <c r="T133" s="116">
        <f>T134+T148</f>
        <v>0.10235</v>
      </c>
      <c r="AT133" s="14" t="s">
        <v>72</v>
      </c>
      <c r="AU133" s="14" t="s">
        <v>94</v>
      </c>
      <c r="BK133" s="117">
        <f>BK134+BK148</f>
        <v>0</v>
      </c>
    </row>
    <row r="134" spans="2:65" s="11" customFormat="1" ht="26.1" customHeight="1">
      <c r="B134" s="118"/>
      <c r="D134" s="119" t="s">
        <v>72</v>
      </c>
      <c r="E134" s="120" t="s">
        <v>125</v>
      </c>
      <c r="F134" s="120" t="s">
        <v>126</v>
      </c>
      <c r="I134" s="121"/>
      <c r="J134" s="122">
        <f>BK134</f>
        <v>0</v>
      </c>
      <c r="L134" s="118"/>
      <c r="M134" s="123"/>
      <c r="P134" s="124">
        <f>P135+P138+P141+P143+P146</f>
        <v>0</v>
      </c>
      <c r="R134" s="124">
        <f>R135+R138+R141+R143+R146</f>
        <v>5.5265680000000001</v>
      </c>
      <c r="T134" s="125">
        <f>T135+T138+T141+T143+T146</f>
        <v>1E-3</v>
      </c>
      <c r="AR134" s="119" t="s">
        <v>81</v>
      </c>
      <c r="AT134" s="126" t="s">
        <v>72</v>
      </c>
      <c r="AU134" s="126" t="s">
        <v>73</v>
      </c>
      <c r="AY134" s="119" t="s">
        <v>127</v>
      </c>
      <c r="BK134" s="127">
        <f>BK135+BK138+BK141+BK143+BK146</f>
        <v>0</v>
      </c>
    </row>
    <row r="135" spans="2:65" s="11" customFormat="1" ht="22.7" customHeight="1">
      <c r="B135" s="118"/>
      <c r="D135" s="119" t="s">
        <v>72</v>
      </c>
      <c r="E135" s="128" t="s">
        <v>128</v>
      </c>
      <c r="F135" s="128" t="s">
        <v>129</v>
      </c>
      <c r="I135" s="121"/>
      <c r="J135" s="129">
        <f>BK135</f>
        <v>0</v>
      </c>
      <c r="L135" s="118"/>
      <c r="M135" s="123"/>
      <c r="P135" s="124">
        <f>SUM(P136:P137)</f>
        <v>0</v>
      </c>
      <c r="R135" s="124">
        <f>SUM(R136:R137)</f>
        <v>0.57062800000000002</v>
      </c>
      <c r="T135" s="125">
        <f>SUM(T136:T137)</f>
        <v>0</v>
      </c>
      <c r="AR135" s="119" t="s">
        <v>81</v>
      </c>
      <c r="AT135" s="126" t="s">
        <v>72</v>
      </c>
      <c r="AU135" s="126" t="s">
        <v>81</v>
      </c>
      <c r="AY135" s="119" t="s">
        <v>127</v>
      </c>
      <c r="BK135" s="127">
        <f>SUM(BK136:BK137)</f>
        <v>0</v>
      </c>
    </row>
    <row r="136" spans="2:65" s="1" customFormat="1" ht="21.75" customHeight="1">
      <c r="B136" s="29"/>
      <c r="C136" s="130" t="s">
        <v>130</v>
      </c>
      <c r="D136" s="130" t="s">
        <v>131</v>
      </c>
      <c r="E136" s="131" t="s">
        <v>132</v>
      </c>
      <c r="F136" s="132" t="s">
        <v>133</v>
      </c>
      <c r="G136" s="133" t="s">
        <v>134</v>
      </c>
      <c r="H136" s="134">
        <v>2.6</v>
      </c>
      <c r="I136" s="135"/>
      <c r="J136" s="136">
        <f>ROUND(I136*H136,2)</f>
        <v>0</v>
      </c>
      <c r="K136" s="137"/>
      <c r="L136" s="29"/>
      <c r="M136" s="138" t="s">
        <v>1</v>
      </c>
      <c r="N136" s="139" t="s">
        <v>39</v>
      </c>
      <c r="P136" s="140">
        <f>O136*H136</f>
        <v>0</v>
      </c>
      <c r="Q136" s="140">
        <v>0.17743</v>
      </c>
      <c r="R136" s="140">
        <f>Q136*H136</f>
        <v>0.46131800000000001</v>
      </c>
      <c r="S136" s="140">
        <v>0</v>
      </c>
      <c r="T136" s="141">
        <f>S136*H136</f>
        <v>0</v>
      </c>
      <c r="AR136" s="142" t="s">
        <v>135</v>
      </c>
      <c r="AT136" s="142" t="s">
        <v>131</v>
      </c>
      <c r="AU136" s="142" t="s">
        <v>86</v>
      </c>
      <c r="AY136" s="14" t="s">
        <v>127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4" t="s">
        <v>86</v>
      </c>
      <c r="BK136" s="143">
        <f>ROUND(I136*H136,2)</f>
        <v>0</v>
      </c>
      <c r="BL136" s="14" t="s">
        <v>135</v>
      </c>
      <c r="BM136" s="142" t="s">
        <v>136</v>
      </c>
    </row>
    <row r="137" spans="2:65" s="1" customFormat="1" ht="21.75" customHeight="1">
      <c r="B137" s="29"/>
      <c r="C137" s="130" t="s">
        <v>137</v>
      </c>
      <c r="D137" s="130" t="s">
        <v>131</v>
      </c>
      <c r="E137" s="131" t="s">
        <v>138</v>
      </c>
      <c r="F137" s="132" t="s">
        <v>139</v>
      </c>
      <c r="G137" s="133" t="s">
        <v>140</v>
      </c>
      <c r="H137" s="134">
        <v>1</v>
      </c>
      <c r="I137" s="135"/>
      <c r="J137" s="136">
        <f>ROUND(I137*H137,2)</f>
        <v>0</v>
      </c>
      <c r="K137" s="137"/>
      <c r="L137" s="29"/>
      <c r="M137" s="138" t="s">
        <v>1</v>
      </c>
      <c r="N137" s="139" t="s">
        <v>39</v>
      </c>
      <c r="P137" s="140">
        <f>O137*H137</f>
        <v>0</v>
      </c>
      <c r="Q137" s="140">
        <v>0.10931</v>
      </c>
      <c r="R137" s="140">
        <f>Q137*H137</f>
        <v>0.10931</v>
      </c>
      <c r="S137" s="140">
        <v>0</v>
      </c>
      <c r="T137" s="141">
        <f>S137*H137</f>
        <v>0</v>
      </c>
      <c r="AR137" s="142" t="s">
        <v>135</v>
      </c>
      <c r="AT137" s="142" t="s">
        <v>131</v>
      </c>
      <c r="AU137" s="142" t="s">
        <v>86</v>
      </c>
      <c r="AY137" s="14" t="s">
        <v>127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4" t="s">
        <v>86</v>
      </c>
      <c r="BK137" s="143">
        <f>ROUND(I137*H137,2)</f>
        <v>0</v>
      </c>
      <c r="BL137" s="14" t="s">
        <v>135</v>
      </c>
      <c r="BM137" s="142" t="s">
        <v>141</v>
      </c>
    </row>
    <row r="138" spans="2:65" s="11" customFormat="1" ht="22.7" customHeight="1">
      <c r="B138" s="118"/>
      <c r="D138" s="119" t="s">
        <v>72</v>
      </c>
      <c r="E138" s="128" t="s">
        <v>142</v>
      </c>
      <c r="F138" s="128" t="s">
        <v>143</v>
      </c>
      <c r="I138" s="121"/>
      <c r="J138" s="129">
        <f>BK138</f>
        <v>0</v>
      </c>
      <c r="L138" s="118"/>
      <c r="M138" s="123"/>
      <c r="P138" s="124">
        <f>SUM(P139:P140)</f>
        <v>0</v>
      </c>
      <c r="R138" s="124">
        <f>SUM(R139:R140)</f>
        <v>4.95594</v>
      </c>
      <c r="T138" s="125">
        <f>SUM(T139:T140)</f>
        <v>0</v>
      </c>
      <c r="AR138" s="119" t="s">
        <v>81</v>
      </c>
      <c r="AT138" s="126" t="s">
        <v>72</v>
      </c>
      <c r="AU138" s="126" t="s">
        <v>81</v>
      </c>
      <c r="AY138" s="119" t="s">
        <v>127</v>
      </c>
      <c r="BK138" s="127">
        <f>SUM(BK139:BK140)</f>
        <v>0</v>
      </c>
    </row>
    <row r="139" spans="2:65" s="1" customFormat="1" ht="37.700000000000003" customHeight="1">
      <c r="B139" s="29"/>
      <c r="C139" s="130" t="s">
        <v>144</v>
      </c>
      <c r="D139" s="130" t="s">
        <v>131</v>
      </c>
      <c r="E139" s="131" t="s">
        <v>145</v>
      </c>
      <c r="F139" s="132" t="s">
        <v>146</v>
      </c>
      <c r="G139" s="133" t="s">
        <v>134</v>
      </c>
      <c r="H139" s="134">
        <v>30</v>
      </c>
      <c r="I139" s="135"/>
      <c r="J139" s="136">
        <f>ROUND(I139*H139,2)</f>
        <v>0</v>
      </c>
      <c r="K139" s="137"/>
      <c r="L139" s="29"/>
      <c r="M139" s="138" t="s">
        <v>1</v>
      </c>
      <c r="N139" s="139" t="s">
        <v>39</v>
      </c>
      <c r="P139" s="140">
        <f>O139*H139</f>
        <v>0</v>
      </c>
      <c r="Q139" s="140">
        <v>1.7399999999999999E-2</v>
      </c>
      <c r="R139" s="140">
        <f>Q139*H139</f>
        <v>0.52200000000000002</v>
      </c>
      <c r="S139" s="140">
        <v>0</v>
      </c>
      <c r="T139" s="141">
        <f>S139*H139</f>
        <v>0</v>
      </c>
      <c r="AR139" s="142" t="s">
        <v>135</v>
      </c>
      <c r="AT139" s="142" t="s">
        <v>131</v>
      </c>
      <c r="AU139" s="142" t="s">
        <v>86</v>
      </c>
      <c r="AY139" s="14" t="s">
        <v>127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4" t="s">
        <v>86</v>
      </c>
      <c r="BK139" s="143">
        <f>ROUND(I139*H139,2)</f>
        <v>0</v>
      </c>
      <c r="BL139" s="14" t="s">
        <v>135</v>
      </c>
      <c r="BM139" s="142" t="s">
        <v>147</v>
      </c>
    </row>
    <row r="140" spans="2:65" s="1" customFormat="1" ht="24.2" customHeight="1">
      <c r="B140" s="29"/>
      <c r="C140" s="130" t="s">
        <v>148</v>
      </c>
      <c r="D140" s="130" t="s">
        <v>131</v>
      </c>
      <c r="E140" s="131" t="s">
        <v>149</v>
      </c>
      <c r="F140" s="132" t="s">
        <v>150</v>
      </c>
      <c r="G140" s="133" t="s">
        <v>134</v>
      </c>
      <c r="H140" s="134">
        <v>63</v>
      </c>
      <c r="I140" s="135"/>
      <c r="J140" s="136">
        <f>ROUND(I140*H140,2)</f>
        <v>0</v>
      </c>
      <c r="K140" s="137"/>
      <c r="L140" s="29"/>
      <c r="M140" s="138" t="s">
        <v>1</v>
      </c>
      <c r="N140" s="139" t="s">
        <v>39</v>
      </c>
      <c r="P140" s="140">
        <f>O140*H140</f>
        <v>0</v>
      </c>
      <c r="Q140" s="140">
        <v>7.0379999999999998E-2</v>
      </c>
      <c r="R140" s="140">
        <f>Q140*H140</f>
        <v>4.4339399999999998</v>
      </c>
      <c r="S140" s="140">
        <v>0</v>
      </c>
      <c r="T140" s="141">
        <f>S140*H140</f>
        <v>0</v>
      </c>
      <c r="AR140" s="142" t="s">
        <v>151</v>
      </c>
      <c r="AT140" s="142" t="s">
        <v>131</v>
      </c>
      <c r="AU140" s="142" t="s">
        <v>86</v>
      </c>
      <c r="AY140" s="14" t="s">
        <v>127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4" t="s">
        <v>86</v>
      </c>
      <c r="BK140" s="143">
        <f>ROUND(I140*H140,2)</f>
        <v>0</v>
      </c>
      <c r="BL140" s="14" t="s">
        <v>151</v>
      </c>
      <c r="BM140" s="142" t="s">
        <v>152</v>
      </c>
    </row>
    <row r="141" spans="2:65" s="11" customFormat="1" ht="22.7" customHeight="1">
      <c r="B141" s="118"/>
      <c r="D141" s="119" t="s">
        <v>72</v>
      </c>
      <c r="E141" s="128" t="s">
        <v>153</v>
      </c>
      <c r="F141" s="128" t="s">
        <v>154</v>
      </c>
      <c r="I141" s="121"/>
      <c r="J141" s="129">
        <f>BK141</f>
        <v>0</v>
      </c>
      <c r="L141" s="118"/>
      <c r="M141" s="123"/>
      <c r="P141" s="124">
        <f>P142</f>
        <v>0</v>
      </c>
      <c r="R141" s="124">
        <f>R142</f>
        <v>0</v>
      </c>
      <c r="T141" s="125">
        <f>T142</f>
        <v>1E-3</v>
      </c>
      <c r="AR141" s="119" t="s">
        <v>81</v>
      </c>
      <c r="AT141" s="126" t="s">
        <v>72</v>
      </c>
      <c r="AU141" s="126" t="s">
        <v>81</v>
      </c>
      <c r="AY141" s="119" t="s">
        <v>127</v>
      </c>
      <c r="BK141" s="127">
        <f>BK142</f>
        <v>0</v>
      </c>
    </row>
    <row r="142" spans="2:65" s="1" customFormat="1" ht="16.5" customHeight="1">
      <c r="B142" s="29"/>
      <c r="C142" s="130" t="s">
        <v>142</v>
      </c>
      <c r="D142" s="130" t="s">
        <v>131</v>
      </c>
      <c r="E142" s="131" t="s">
        <v>155</v>
      </c>
      <c r="F142" s="132" t="s">
        <v>156</v>
      </c>
      <c r="G142" s="133" t="s">
        <v>157</v>
      </c>
      <c r="H142" s="134">
        <v>1</v>
      </c>
      <c r="I142" s="135"/>
      <c r="J142" s="136">
        <f>ROUND(I142*H142,2)</f>
        <v>0</v>
      </c>
      <c r="K142" s="137"/>
      <c r="L142" s="29"/>
      <c r="M142" s="138" t="s">
        <v>1</v>
      </c>
      <c r="N142" s="139" t="s">
        <v>39</v>
      </c>
      <c r="P142" s="140">
        <f>O142*H142</f>
        <v>0</v>
      </c>
      <c r="Q142" s="140">
        <v>0</v>
      </c>
      <c r="R142" s="140">
        <f>Q142*H142</f>
        <v>0</v>
      </c>
      <c r="S142" s="140">
        <v>1E-3</v>
      </c>
      <c r="T142" s="141">
        <f>S142*H142</f>
        <v>1E-3</v>
      </c>
      <c r="AR142" s="142" t="s">
        <v>135</v>
      </c>
      <c r="AT142" s="142" t="s">
        <v>131</v>
      </c>
      <c r="AU142" s="142" t="s">
        <v>86</v>
      </c>
      <c r="AY142" s="14" t="s">
        <v>127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4" t="s">
        <v>86</v>
      </c>
      <c r="BK142" s="143">
        <f>ROUND(I142*H142,2)</f>
        <v>0</v>
      </c>
      <c r="BL142" s="14" t="s">
        <v>135</v>
      </c>
      <c r="BM142" s="142" t="s">
        <v>158</v>
      </c>
    </row>
    <row r="143" spans="2:65" s="11" customFormat="1" ht="22.7" customHeight="1">
      <c r="B143" s="118"/>
      <c r="D143" s="119" t="s">
        <v>72</v>
      </c>
      <c r="E143" s="128" t="s">
        <v>159</v>
      </c>
      <c r="F143" s="128" t="s">
        <v>160</v>
      </c>
      <c r="I143" s="121"/>
      <c r="J143" s="129">
        <f>BK143</f>
        <v>0</v>
      </c>
      <c r="L143" s="118"/>
      <c r="M143" s="123"/>
      <c r="P143" s="124">
        <f>SUM(P144:P145)</f>
        <v>0</v>
      </c>
      <c r="R143" s="124">
        <f>SUM(R144:R145)</f>
        <v>0</v>
      </c>
      <c r="T143" s="125">
        <f>SUM(T144:T145)</f>
        <v>0</v>
      </c>
      <c r="AR143" s="119" t="s">
        <v>81</v>
      </c>
      <c r="AT143" s="126" t="s">
        <v>72</v>
      </c>
      <c r="AU143" s="126" t="s">
        <v>81</v>
      </c>
      <c r="AY143" s="119" t="s">
        <v>127</v>
      </c>
      <c r="BK143" s="127">
        <f>SUM(BK144:BK145)</f>
        <v>0</v>
      </c>
    </row>
    <row r="144" spans="2:65" s="1" customFormat="1" ht="24.2" customHeight="1">
      <c r="B144" s="29"/>
      <c r="C144" s="130" t="s">
        <v>161</v>
      </c>
      <c r="D144" s="130" t="s">
        <v>131</v>
      </c>
      <c r="E144" s="131" t="s">
        <v>162</v>
      </c>
      <c r="F144" s="132" t="s">
        <v>163</v>
      </c>
      <c r="G144" s="133" t="s">
        <v>164</v>
      </c>
      <c r="H144" s="134">
        <v>4.5</v>
      </c>
      <c r="I144" s="135"/>
      <c r="J144" s="136">
        <f>ROUND(I144*H144,2)</f>
        <v>0</v>
      </c>
      <c r="K144" s="137"/>
      <c r="L144" s="29"/>
      <c r="M144" s="138" t="s">
        <v>1</v>
      </c>
      <c r="N144" s="139" t="s">
        <v>39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135</v>
      </c>
      <c r="AT144" s="142" t="s">
        <v>131</v>
      </c>
      <c r="AU144" s="142" t="s">
        <v>86</v>
      </c>
      <c r="AY144" s="14" t="s">
        <v>127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4" t="s">
        <v>86</v>
      </c>
      <c r="BK144" s="143">
        <f>ROUND(I144*H144,2)</f>
        <v>0</v>
      </c>
      <c r="BL144" s="14" t="s">
        <v>135</v>
      </c>
      <c r="BM144" s="142" t="s">
        <v>165</v>
      </c>
    </row>
    <row r="145" spans="2:65" s="1" customFormat="1" ht="24.2" customHeight="1">
      <c r="B145" s="29"/>
      <c r="C145" s="130" t="s">
        <v>166</v>
      </c>
      <c r="D145" s="130" t="s">
        <v>131</v>
      </c>
      <c r="E145" s="131" t="s">
        <v>167</v>
      </c>
      <c r="F145" s="132" t="s">
        <v>168</v>
      </c>
      <c r="G145" s="133" t="s">
        <v>164</v>
      </c>
      <c r="H145" s="134">
        <v>4.5</v>
      </c>
      <c r="I145" s="135"/>
      <c r="J145" s="136">
        <f>ROUND(I145*H145,2)</f>
        <v>0</v>
      </c>
      <c r="K145" s="137"/>
      <c r="L145" s="29"/>
      <c r="M145" s="138" t="s">
        <v>1</v>
      </c>
      <c r="N145" s="139" t="s">
        <v>39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135</v>
      </c>
      <c r="AT145" s="142" t="s">
        <v>131</v>
      </c>
      <c r="AU145" s="142" t="s">
        <v>86</v>
      </c>
      <c r="AY145" s="14" t="s">
        <v>127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4" t="s">
        <v>86</v>
      </c>
      <c r="BK145" s="143">
        <f>ROUND(I145*H145,2)</f>
        <v>0</v>
      </c>
      <c r="BL145" s="14" t="s">
        <v>135</v>
      </c>
      <c r="BM145" s="142" t="s">
        <v>169</v>
      </c>
    </row>
    <row r="146" spans="2:65" s="11" customFormat="1" ht="22.7" customHeight="1">
      <c r="B146" s="118"/>
      <c r="D146" s="119" t="s">
        <v>72</v>
      </c>
      <c r="E146" s="128" t="s">
        <v>170</v>
      </c>
      <c r="F146" s="128" t="s">
        <v>171</v>
      </c>
      <c r="I146" s="121"/>
      <c r="J146" s="129">
        <f>BK146</f>
        <v>0</v>
      </c>
      <c r="L146" s="118"/>
      <c r="M146" s="123"/>
      <c r="P146" s="124">
        <f>P147</f>
        <v>0</v>
      </c>
      <c r="R146" s="124">
        <f>R147</f>
        <v>0</v>
      </c>
      <c r="T146" s="125">
        <f>T147</f>
        <v>0</v>
      </c>
      <c r="AR146" s="119" t="s">
        <v>81</v>
      </c>
      <c r="AT146" s="126" t="s">
        <v>72</v>
      </c>
      <c r="AU146" s="126" t="s">
        <v>81</v>
      </c>
      <c r="AY146" s="119" t="s">
        <v>127</v>
      </c>
      <c r="BK146" s="127">
        <f>BK147</f>
        <v>0</v>
      </c>
    </row>
    <row r="147" spans="2:65" s="1" customFormat="1" ht="16.5" customHeight="1">
      <c r="B147" s="29"/>
      <c r="C147" s="130" t="s">
        <v>172</v>
      </c>
      <c r="D147" s="130" t="s">
        <v>131</v>
      </c>
      <c r="E147" s="131" t="s">
        <v>173</v>
      </c>
      <c r="F147" s="132" t="s">
        <v>174</v>
      </c>
      <c r="G147" s="133" t="s">
        <v>164</v>
      </c>
      <c r="H147" s="134">
        <v>11.522</v>
      </c>
      <c r="I147" s="135"/>
      <c r="J147" s="136">
        <f>ROUND(I147*H147,2)</f>
        <v>0</v>
      </c>
      <c r="K147" s="137"/>
      <c r="L147" s="29"/>
      <c r="M147" s="138" t="s">
        <v>1</v>
      </c>
      <c r="N147" s="139" t="s">
        <v>39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135</v>
      </c>
      <c r="AT147" s="142" t="s">
        <v>131</v>
      </c>
      <c r="AU147" s="142" t="s">
        <v>86</v>
      </c>
      <c r="AY147" s="14" t="s">
        <v>127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4" t="s">
        <v>86</v>
      </c>
      <c r="BK147" s="143">
        <f>ROUND(I147*H147,2)</f>
        <v>0</v>
      </c>
      <c r="BL147" s="14" t="s">
        <v>135</v>
      </c>
      <c r="BM147" s="142" t="s">
        <v>175</v>
      </c>
    </row>
    <row r="148" spans="2:65" s="11" customFormat="1" ht="26.1" customHeight="1">
      <c r="B148" s="118"/>
      <c r="D148" s="119" t="s">
        <v>72</v>
      </c>
      <c r="E148" s="120" t="s">
        <v>176</v>
      </c>
      <c r="F148" s="120" t="s">
        <v>177</v>
      </c>
      <c r="I148" s="121"/>
      <c r="J148" s="122">
        <f>BK148</f>
        <v>0</v>
      </c>
      <c r="L148" s="118"/>
      <c r="M148" s="123"/>
      <c r="P148" s="124">
        <f>P149+P167+P170+P172+P178+P180+P185+P187</f>
        <v>0</v>
      </c>
      <c r="R148" s="124">
        <f>R149+R167+R170+R172+R178+R180+R185+R187</f>
        <v>1.6254229</v>
      </c>
      <c r="T148" s="125">
        <f>T149+T167+T170+T172+T178+T180+T185+T187</f>
        <v>0.10135</v>
      </c>
      <c r="AR148" s="119" t="s">
        <v>86</v>
      </c>
      <c r="AT148" s="126" t="s">
        <v>72</v>
      </c>
      <c r="AU148" s="126" t="s">
        <v>73</v>
      </c>
      <c r="AY148" s="119" t="s">
        <v>127</v>
      </c>
      <c r="BK148" s="127">
        <f>BK149+BK167+BK170+BK172+BK178+BK180+BK185+BK187</f>
        <v>0</v>
      </c>
    </row>
    <row r="149" spans="2:65" s="11" customFormat="1" ht="22.7" customHeight="1">
      <c r="B149" s="118"/>
      <c r="D149" s="119" t="s">
        <v>72</v>
      </c>
      <c r="E149" s="128" t="s">
        <v>178</v>
      </c>
      <c r="F149" s="128" t="s">
        <v>179</v>
      </c>
      <c r="I149" s="121"/>
      <c r="J149" s="129">
        <f>BK149</f>
        <v>0</v>
      </c>
      <c r="L149" s="118"/>
      <c r="M149" s="123"/>
      <c r="P149" s="124">
        <f>SUM(P150:P166)</f>
        <v>0</v>
      </c>
      <c r="R149" s="124">
        <f>SUM(R150:R166)</f>
        <v>1.2280514999999999</v>
      </c>
      <c r="T149" s="125">
        <f>SUM(T150:T166)</f>
        <v>0</v>
      </c>
      <c r="AR149" s="119" t="s">
        <v>86</v>
      </c>
      <c r="AT149" s="126" t="s">
        <v>72</v>
      </c>
      <c r="AU149" s="126" t="s">
        <v>81</v>
      </c>
      <c r="AY149" s="119" t="s">
        <v>127</v>
      </c>
      <c r="BK149" s="127">
        <f>SUM(BK150:BK166)</f>
        <v>0</v>
      </c>
    </row>
    <row r="150" spans="2:65" s="1" customFormat="1" ht="24.2" customHeight="1">
      <c r="B150" s="29"/>
      <c r="C150" s="130" t="s">
        <v>180</v>
      </c>
      <c r="D150" s="130" t="s">
        <v>131</v>
      </c>
      <c r="E150" s="131" t="s">
        <v>181</v>
      </c>
      <c r="F150" s="132" t="s">
        <v>182</v>
      </c>
      <c r="G150" s="133" t="s">
        <v>183</v>
      </c>
      <c r="H150" s="134">
        <v>1</v>
      </c>
      <c r="I150" s="135"/>
      <c r="J150" s="136">
        <f t="shared" ref="J150:J166" si="0">ROUND(I150*H150,2)</f>
        <v>0</v>
      </c>
      <c r="K150" s="137"/>
      <c r="L150" s="29"/>
      <c r="M150" s="138" t="s">
        <v>1</v>
      </c>
      <c r="N150" s="139" t="s">
        <v>39</v>
      </c>
      <c r="P150" s="140">
        <f t="shared" ref="P150:P166" si="1">O150*H150</f>
        <v>0</v>
      </c>
      <c r="Q150" s="140">
        <v>3.7100000000000002E-3</v>
      </c>
      <c r="R150" s="140">
        <f t="shared" ref="R150:R166" si="2">Q150*H150</f>
        <v>3.7100000000000002E-3</v>
      </c>
      <c r="S150" s="140">
        <v>0</v>
      </c>
      <c r="T150" s="141">
        <f t="shared" ref="T150:T166" si="3">S150*H150</f>
        <v>0</v>
      </c>
      <c r="AR150" s="142" t="s">
        <v>151</v>
      </c>
      <c r="AT150" s="142" t="s">
        <v>131</v>
      </c>
      <c r="AU150" s="142" t="s">
        <v>86</v>
      </c>
      <c r="AY150" s="14" t="s">
        <v>127</v>
      </c>
      <c r="BE150" s="143">
        <f t="shared" ref="BE150:BE166" si="4">IF(N150="základní",J150,0)</f>
        <v>0</v>
      </c>
      <c r="BF150" s="143">
        <f t="shared" ref="BF150:BF166" si="5">IF(N150="snížená",J150,0)</f>
        <v>0</v>
      </c>
      <c r="BG150" s="143">
        <f t="shared" ref="BG150:BG166" si="6">IF(N150="zákl. přenesená",J150,0)</f>
        <v>0</v>
      </c>
      <c r="BH150" s="143">
        <f t="shared" ref="BH150:BH166" si="7">IF(N150="sníž. přenesená",J150,0)</f>
        <v>0</v>
      </c>
      <c r="BI150" s="143">
        <f t="shared" ref="BI150:BI166" si="8">IF(N150="nulová",J150,0)</f>
        <v>0</v>
      </c>
      <c r="BJ150" s="14" t="s">
        <v>86</v>
      </c>
      <c r="BK150" s="143">
        <f t="shared" ref="BK150:BK166" si="9">ROUND(I150*H150,2)</f>
        <v>0</v>
      </c>
      <c r="BL150" s="14" t="s">
        <v>151</v>
      </c>
      <c r="BM150" s="142" t="s">
        <v>184</v>
      </c>
    </row>
    <row r="151" spans="2:65" s="1" customFormat="1" ht="24.2" customHeight="1">
      <c r="B151" s="29"/>
      <c r="C151" s="130" t="s">
        <v>185</v>
      </c>
      <c r="D151" s="130" t="s">
        <v>131</v>
      </c>
      <c r="E151" s="131" t="s">
        <v>186</v>
      </c>
      <c r="F151" s="132" t="s">
        <v>187</v>
      </c>
      <c r="G151" s="133" t="s">
        <v>183</v>
      </c>
      <c r="H151" s="134">
        <v>1</v>
      </c>
      <c r="I151" s="135"/>
      <c r="J151" s="136">
        <f t="shared" si="0"/>
        <v>0</v>
      </c>
      <c r="K151" s="137"/>
      <c r="L151" s="29"/>
      <c r="M151" s="138" t="s">
        <v>1</v>
      </c>
      <c r="N151" s="139" t="s">
        <v>39</v>
      </c>
      <c r="P151" s="140">
        <f t="shared" si="1"/>
        <v>0</v>
      </c>
      <c r="Q151" s="140">
        <v>1.7469999999999999E-2</v>
      </c>
      <c r="R151" s="140">
        <f t="shared" si="2"/>
        <v>1.7469999999999999E-2</v>
      </c>
      <c r="S151" s="140">
        <v>0</v>
      </c>
      <c r="T151" s="141">
        <f t="shared" si="3"/>
        <v>0</v>
      </c>
      <c r="AR151" s="142" t="s">
        <v>151</v>
      </c>
      <c r="AT151" s="142" t="s">
        <v>131</v>
      </c>
      <c r="AU151" s="142" t="s">
        <v>86</v>
      </c>
      <c r="AY151" s="14" t="s">
        <v>127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4" t="s">
        <v>86</v>
      </c>
      <c r="BK151" s="143">
        <f t="shared" si="9"/>
        <v>0</v>
      </c>
      <c r="BL151" s="14" t="s">
        <v>151</v>
      </c>
      <c r="BM151" s="142" t="s">
        <v>188</v>
      </c>
    </row>
    <row r="152" spans="2:65" s="1" customFormat="1" ht="24.2" customHeight="1">
      <c r="B152" s="29"/>
      <c r="C152" s="130" t="s">
        <v>189</v>
      </c>
      <c r="D152" s="130" t="s">
        <v>131</v>
      </c>
      <c r="E152" s="131" t="s">
        <v>190</v>
      </c>
      <c r="F152" s="132" t="s">
        <v>191</v>
      </c>
      <c r="G152" s="133" t="s">
        <v>183</v>
      </c>
      <c r="H152" s="134">
        <v>1</v>
      </c>
      <c r="I152" s="135"/>
      <c r="J152" s="136">
        <f t="shared" si="0"/>
        <v>0</v>
      </c>
      <c r="K152" s="137"/>
      <c r="L152" s="29"/>
      <c r="M152" s="138" t="s">
        <v>1</v>
      </c>
      <c r="N152" s="139" t="s">
        <v>39</v>
      </c>
      <c r="P152" s="140">
        <f t="shared" si="1"/>
        <v>0</v>
      </c>
      <c r="Q152" s="140">
        <v>2.273E-2</v>
      </c>
      <c r="R152" s="140">
        <f t="shared" si="2"/>
        <v>2.273E-2</v>
      </c>
      <c r="S152" s="140">
        <v>0</v>
      </c>
      <c r="T152" s="141">
        <f t="shared" si="3"/>
        <v>0</v>
      </c>
      <c r="AR152" s="142" t="s">
        <v>151</v>
      </c>
      <c r="AT152" s="142" t="s">
        <v>131</v>
      </c>
      <c r="AU152" s="142" t="s">
        <v>86</v>
      </c>
      <c r="AY152" s="14" t="s">
        <v>127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4" t="s">
        <v>86</v>
      </c>
      <c r="BK152" s="143">
        <f t="shared" si="9"/>
        <v>0</v>
      </c>
      <c r="BL152" s="14" t="s">
        <v>151</v>
      </c>
      <c r="BM152" s="142" t="s">
        <v>192</v>
      </c>
    </row>
    <row r="153" spans="2:65" s="1" customFormat="1" ht="24.2" customHeight="1">
      <c r="B153" s="29"/>
      <c r="C153" s="130" t="s">
        <v>193</v>
      </c>
      <c r="D153" s="130" t="s">
        <v>131</v>
      </c>
      <c r="E153" s="131" t="s">
        <v>194</v>
      </c>
      <c r="F153" s="132" t="s">
        <v>195</v>
      </c>
      <c r="G153" s="133" t="s">
        <v>183</v>
      </c>
      <c r="H153" s="134">
        <v>1</v>
      </c>
      <c r="I153" s="135"/>
      <c r="J153" s="136">
        <f t="shared" si="0"/>
        <v>0</v>
      </c>
      <c r="K153" s="137"/>
      <c r="L153" s="29"/>
      <c r="M153" s="138" t="s">
        <v>1</v>
      </c>
      <c r="N153" s="139" t="s">
        <v>39</v>
      </c>
      <c r="P153" s="140">
        <f t="shared" si="1"/>
        <v>0</v>
      </c>
      <c r="Q153" s="140">
        <v>2.3939999999999999E-2</v>
      </c>
      <c r="R153" s="140">
        <f t="shared" si="2"/>
        <v>2.3939999999999999E-2</v>
      </c>
      <c r="S153" s="140">
        <v>0</v>
      </c>
      <c r="T153" s="141">
        <f t="shared" si="3"/>
        <v>0</v>
      </c>
      <c r="AR153" s="142" t="s">
        <v>151</v>
      </c>
      <c r="AT153" s="142" t="s">
        <v>131</v>
      </c>
      <c r="AU153" s="142" t="s">
        <v>86</v>
      </c>
      <c r="AY153" s="14" t="s">
        <v>127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4" t="s">
        <v>86</v>
      </c>
      <c r="BK153" s="143">
        <f t="shared" si="9"/>
        <v>0</v>
      </c>
      <c r="BL153" s="14" t="s">
        <v>151</v>
      </c>
      <c r="BM153" s="142" t="s">
        <v>196</v>
      </c>
    </row>
    <row r="154" spans="2:65" s="1" customFormat="1" ht="33" customHeight="1">
      <c r="B154" s="29"/>
      <c r="C154" s="130" t="s">
        <v>197</v>
      </c>
      <c r="D154" s="130" t="s">
        <v>131</v>
      </c>
      <c r="E154" s="131" t="s">
        <v>198</v>
      </c>
      <c r="F154" s="132" t="s">
        <v>199</v>
      </c>
      <c r="G154" s="133" t="s">
        <v>183</v>
      </c>
      <c r="H154" s="134">
        <v>1</v>
      </c>
      <c r="I154" s="135"/>
      <c r="J154" s="136">
        <f t="shared" si="0"/>
        <v>0</v>
      </c>
      <c r="K154" s="137"/>
      <c r="L154" s="29"/>
      <c r="M154" s="138" t="s">
        <v>1</v>
      </c>
      <c r="N154" s="139" t="s">
        <v>39</v>
      </c>
      <c r="P154" s="140">
        <f t="shared" si="1"/>
        <v>0</v>
      </c>
      <c r="Q154" s="140">
        <v>4.3159999999999997E-2</v>
      </c>
      <c r="R154" s="140">
        <f t="shared" si="2"/>
        <v>4.3159999999999997E-2</v>
      </c>
      <c r="S154" s="140">
        <v>0</v>
      </c>
      <c r="T154" s="141">
        <f t="shared" si="3"/>
        <v>0</v>
      </c>
      <c r="AR154" s="142" t="s">
        <v>151</v>
      </c>
      <c r="AT154" s="142" t="s">
        <v>131</v>
      </c>
      <c r="AU154" s="142" t="s">
        <v>86</v>
      </c>
      <c r="AY154" s="14" t="s">
        <v>127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4" t="s">
        <v>86</v>
      </c>
      <c r="BK154" s="143">
        <f t="shared" si="9"/>
        <v>0</v>
      </c>
      <c r="BL154" s="14" t="s">
        <v>151</v>
      </c>
      <c r="BM154" s="142" t="s">
        <v>200</v>
      </c>
    </row>
    <row r="155" spans="2:65" s="1" customFormat="1" ht="16.5" customHeight="1">
      <c r="B155" s="29"/>
      <c r="C155" s="130" t="s">
        <v>201</v>
      </c>
      <c r="D155" s="130" t="s">
        <v>131</v>
      </c>
      <c r="E155" s="131" t="s">
        <v>202</v>
      </c>
      <c r="F155" s="132" t="s">
        <v>203</v>
      </c>
      <c r="G155" s="133" t="s">
        <v>140</v>
      </c>
      <c r="H155" s="134">
        <v>1</v>
      </c>
      <c r="I155" s="135"/>
      <c r="J155" s="136">
        <f t="shared" si="0"/>
        <v>0</v>
      </c>
      <c r="K155" s="137"/>
      <c r="L155" s="29"/>
      <c r="M155" s="138" t="s">
        <v>1</v>
      </c>
      <c r="N155" s="139" t="s">
        <v>39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151</v>
      </c>
      <c r="AT155" s="142" t="s">
        <v>131</v>
      </c>
      <c r="AU155" s="142" t="s">
        <v>86</v>
      </c>
      <c r="AY155" s="14" t="s">
        <v>127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4" t="s">
        <v>86</v>
      </c>
      <c r="BK155" s="143">
        <f t="shared" si="9"/>
        <v>0</v>
      </c>
      <c r="BL155" s="14" t="s">
        <v>151</v>
      </c>
      <c r="BM155" s="142" t="s">
        <v>204</v>
      </c>
    </row>
    <row r="156" spans="2:65" s="1" customFormat="1" ht="16.5" customHeight="1">
      <c r="B156" s="29"/>
      <c r="C156" s="144" t="s">
        <v>205</v>
      </c>
      <c r="D156" s="144" t="s">
        <v>206</v>
      </c>
      <c r="E156" s="145" t="s">
        <v>207</v>
      </c>
      <c r="F156" s="146" t="s">
        <v>208</v>
      </c>
      <c r="G156" s="147" t="s">
        <v>140</v>
      </c>
      <c r="H156" s="148">
        <v>1</v>
      </c>
      <c r="I156" s="149"/>
      <c r="J156" s="150">
        <f t="shared" si="0"/>
        <v>0</v>
      </c>
      <c r="K156" s="151"/>
      <c r="L156" s="152"/>
      <c r="M156" s="153" t="s">
        <v>1</v>
      </c>
      <c r="N156" s="154" t="s">
        <v>39</v>
      </c>
      <c r="P156" s="140">
        <f t="shared" si="1"/>
        <v>0</v>
      </c>
      <c r="Q156" s="140">
        <v>2.3999999999999998E-3</v>
      </c>
      <c r="R156" s="140">
        <f t="shared" si="2"/>
        <v>2.3999999999999998E-3</v>
      </c>
      <c r="S156" s="140">
        <v>0</v>
      </c>
      <c r="T156" s="141">
        <f t="shared" si="3"/>
        <v>0</v>
      </c>
      <c r="AR156" s="142" t="s">
        <v>209</v>
      </c>
      <c r="AT156" s="142" t="s">
        <v>206</v>
      </c>
      <c r="AU156" s="142" t="s">
        <v>86</v>
      </c>
      <c r="AY156" s="14" t="s">
        <v>127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4" t="s">
        <v>86</v>
      </c>
      <c r="BK156" s="143">
        <f t="shared" si="9"/>
        <v>0</v>
      </c>
      <c r="BL156" s="14" t="s">
        <v>151</v>
      </c>
      <c r="BM156" s="142" t="s">
        <v>210</v>
      </c>
    </row>
    <row r="157" spans="2:65" s="1" customFormat="1" ht="16.5" customHeight="1">
      <c r="B157" s="29"/>
      <c r="C157" s="130" t="s">
        <v>211</v>
      </c>
      <c r="D157" s="130" t="s">
        <v>131</v>
      </c>
      <c r="E157" s="131" t="s">
        <v>212</v>
      </c>
      <c r="F157" s="132" t="s">
        <v>213</v>
      </c>
      <c r="G157" s="133" t="s">
        <v>183</v>
      </c>
      <c r="H157" s="134">
        <v>1</v>
      </c>
      <c r="I157" s="135"/>
      <c r="J157" s="136">
        <f t="shared" si="0"/>
        <v>0</v>
      </c>
      <c r="K157" s="137"/>
      <c r="L157" s="29"/>
      <c r="M157" s="138" t="s">
        <v>1</v>
      </c>
      <c r="N157" s="139" t="s">
        <v>39</v>
      </c>
      <c r="P157" s="140">
        <f t="shared" si="1"/>
        <v>0</v>
      </c>
      <c r="Q157" s="140">
        <v>1.8400000000000001E-3</v>
      </c>
      <c r="R157" s="140">
        <f t="shared" si="2"/>
        <v>1.8400000000000001E-3</v>
      </c>
      <c r="S157" s="140">
        <v>0</v>
      </c>
      <c r="T157" s="141">
        <f t="shared" si="3"/>
        <v>0</v>
      </c>
      <c r="AR157" s="142" t="s">
        <v>151</v>
      </c>
      <c r="AT157" s="142" t="s">
        <v>131</v>
      </c>
      <c r="AU157" s="142" t="s">
        <v>86</v>
      </c>
      <c r="AY157" s="14" t="s">
        <v>127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4" t="s">
        <v>86</v>
      </c>
      <c r="BK157" s="143">
        <f t="shared" si="9"/>
        <v>0</v>
      </c>
      <c r="BL157" s="14" t="s">
        <v>151</v>
      </c>
      <c r="BM157" s="142" t="s">
        <v>214</v>
      </c>
    </row>
    <row r="158" spans="2:65" s="1" customFormat="1" ht="16.5" customHeight="1">
      <c r="B158" s="29"/>
      <c r="C158" s="130" t="s">
        <v>215</v>
      </c>
      <c r="D158" s="130" t="s">
        <v>131</v>
      </c>
      <c r="E158" s="131" t="s">
        <v>216</v>
      </c>
      <c r="F158" s="132" t="s">
        <v>217</v>
      </c>
      <c r="G158" s="133" t="s">
        <v>183</v>
      </c>
      <c r="H158" s="134">
        <v>1</v>
      </c>
      <c r="I158" s="135"/>
      <c r="J158" s="136">
        <f t="shared" si="0"/>
        <v>0</v>
      </c>
      <c r="K158" s="137"/>
      <c r="L158" s="29"/>
      <c r="M158" s="138" t="s">
        <v>1</v>
      </c>
      <c r="N158" s="139" t="s">
        <v>39</v>
      </c>
      <c r="P158" s="140">
        <f t="shared" si="1"/>
        <v>0</v>
      </c>
      <c r="Q158" s="140">
        <v>1.8400000000000001E-3</v>
      </c>
      <c r="R158" s="140">
        <f t="shared" si="2"/>
        <v>1.8400000000000001E-3</v>
      </c>
      <c r="S158" s="140">
        <v>0</v>
      </c>
      <c r="T158" s="141">
        <f t="shared" si="3"/>
        <v>0</v>
      </c>
      <c r="AR158" s="142" t="s">
        <v>151</v>
      </c>
      <c r="AT158" s="142" t="s">
        <v>131</v>
      </c>
      <c r="AU158" s="142" t="s">
        <v>86</v>
      </c>
      <c r="AY158" s="14" t="s">
        <v>127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4" t="s">
        <v>86</v>
      </c>
      <c r="BK158" s="143">
        <f t="shared" si="9"/>
        <v>0</v>
      </c>
      <c r="BL158" s="14" t="s">
        <v>151</v>
      </c>
      <c r="BM158" s="142" t="s">
        <v>218</v>
      </c>
    </row>
    <row r="159" spans="2:65" s="1" customFormat="1" ht="24.2" customHeight="1">
      <c r="B159" s="29"/>
      <c r="C159" s="130" t="s">
        <v>219</v>
      </c>
      <c r="D159" s="130" t="s">
        <v>131</v>
      </c>
      <c r="E159" s="131" t="s">
        <v>220</v>
      </c>
      <c r="F159" s="132" t="s">
        <v>221</v>
      </c>
      <c r="G159" s="133" t="s">
        <v>164</v>
      </c>
      <c r="H159" s="134">
        <v>1.228</v>
      </c>
      <c r="I159" s="135"/>
      <c r="J159" s="136">
        <f t="shared" si="0"/>
        <v>0</v>
      </c>
      <c r="K159" s="137"/>
      <c r="L159" s="29"/>
      <c r="M159" s="138" t="s">
        <v>1</v>
      </c>
      <c r="N159" s="139" t="s">
        <v>39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151</v>
      </c>
      <c r="AT159" s="142" t="s">
        <v>131</v>
      </c>
      <c r="AU159" s="142" t="s">
        <v>86</v>
      </c>
      <c r="AY159" s="14" t="s">
        <v>127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4" t="s">
        <v>86</v>
      </c>
      <c r="BK159" s="143">
        <f t="shared" si="9"/>
        <v>0</v>
      </c>
      <c r="BL159" s="14" t="s">
        <v>151</v>
      </c>
      <c r="BM159" s="142" t="s">
        <v>222</v>
      </c>
    </row>
    <row r="160" spans="2:65" s="1" customFormat="1" ht="33" customHeight="1">
      <c r="B160" s="29"/>
      <c r="C160" s="130" t="s">
        <v>223</v>
      </c>
      <c r="D160" s="130" t="s">
        <v>131</v>
      </c>
      <c r="E160" s="131" t="s">
        <v>224</v>
      </c>
      <c r="F160" s="132" t="s">
        <v>225</v>
      </c>
      <c r="G160" s="133" t="s">
        <v>134</v>
      </c>
      <c r="H160" s="134">
        <v>28.7</v>
      </c>
      <c r="I160" s="135"/>
      <c r="J160" s="136">
        <f t="shared" si="0"/>
        <v>0</v>
      </c>
      <c r="K160" s="137"/>
      <c r="L160" s="29"/>
      <c r="M160" s="138" t="s">
        <v>1</v>
      </c>
      <c r="N160" s="139" t="s">
        <v>39</v>
      </c>
      <c r="P160" s="140">
        <f t="shared" si="1"/>
        <v>0</v>
      </c>
      <c r="Q160" s="140">
        <v>9.0299999999999998E-3</v>
      </c>
      <c r="R160" s="140">
        <f t="shared" si="2"/>
        <v>0.25916099999999997</v>
      </c>
      <c r="S160" s="140">
        <v>0</v>
      </c>
      <c r="T160" s="141">
        <f t="shared" si="3"/>
        <v>0</v>
      </c>
      <c r="AR160" s="142" t="s">
        <v>151</v>
      </c>
      <c r="AT160" s="142" t="s">
        <v>131</v>
      </c>
      <c r="AU160" s="142" t="s">
        <v>86</v>
      </c>
      <c r="AY160" s="14" t="s">
        <v>127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4" t="s">
        <v>86</v>
      </c>
      <c r="BK160" s="143">
        <f t="shared" si="9"/>
        <v>0</v>
      </c>
      <c r="BL160" s="14" t="s">
        <v>151</v>
      </c>
      <c r="BM160" s="142" t="s">
        <v>226</v>
      </c>
    </row>
    <row r="161" spans="2:65" s="1" customFormat="1" ht="24.2" customHeight="1">
      <c r="B161" s="29"/>
      <c r="C161" s="144" t="s">
        <v>227</v>
      </c>
      <c r="D161" s="144" t="s">
        <v>206</v>
      </c>
      <c r="E161" s="145" t="s">
        <v>228</v>
      </c>
      <c r="F161" s="146" t="s">
        <v>229</v>
      </c>
      <c r="G161" s="147" t="s">
        <v>134</v>
      </c>
      <c r="H161" s="148">
        <v>33.005000000000003</v>
      </c>
      <c r="I161" s="149"/>
      <c r="J161" s="150">
        <f t="shared" si="0"/>
        <v>0</v>
      </c>
      <c r="K161" s="151"/>
      <c r="L161" s="152"/>
      <c r="M161" s="153" t="s">
        <v>1</v>
      </c>
      <c r="N161" s="154" t="s">
        <v>39</v>
      </c>
      <c r="P161" s="140">
        <f t="shared" si="1"/>
        <v>0</v>
      </c>
      <c r="Q161" s="140">
        <v>2.01E-2</v>
      </c>
      <c r="R161" s="140">
        <f t="shared" si="2"/>
        <v>0.66340050000000006</v>
      </c>
      <c r="S161" s="140">
        <v>0</v>
      </c>
      <c r="T161" s="141">
        <f t="shared" si="3"/>
        <v>0</v>
      </c>
      <c r="AR161" s="142" t="s">
        <v>209</v>
      </c>
      <c r="AT161" s="142" t="s">
        <v>206</v>
      </c>
      <c r="AU161" s="142" t="s">
        <v>86</v>
      </c>
      <c r="AY161" s="14" t="s">
        <v>127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4" t="s">
        <v>86</v>
      </c>
      <c r="BK161" s="143">
        <f t="shared" si="9"/>
        <v>0</v>
      </c>
      <c r="BL161" s="14" t="s">
        <v>151</v>
      </c>
      <c r="BM161" s="142" t="s">
        <v>230</v>
      </c>
    </row>
    <row r="162" spans="2:65" s="1" customFormat="1" ht="37.700000000000003" customHeight="1">
      <c r="B162" s="29"/>
      <c r="C162" s="130" t="s">
        <v>231</v>
      </c>
      <c r="D162" s="130" t="s">
        <v>131</v>
      </c>
      <c r="E162" s="131" t="s">
        <v>232</v>
      </c>
      <c r="F162" s="132" t="s">
        <v>233</v>
      </c>
      <c r="G162" s="133" t="s">
        <v>134</v>
      </c>
      <c r="H162" s="134">
        <v>6</v>
      </c>
      <c r="I162" s="135"/>
      <c r="J162" s="136">
        <f t="shared" si="0"/>
        <v>0</v>
      </c>
      <c r="K162" s="137"/>
      <c r="L162" s="29"/>
      <c r="M162" s="138" t="s">
        <v>1</v>
      </c>
      <c r="N162" s="139" t="s">
        <v>39</v>
      </c>
      <c r="P162" s="140">
        <f t="shared" si="1"/>
        <v>0</v>
      </c>
      <c r="Q162" s="140">
        <v>5.8300000000000001E-3</v>
      </c>
      <c r="R162" s="140">
        <f t="shared" si="2"/>
        <v>3.4979999999999997E-2</v>
      </c>
      <c r="S162" s="140">
        <v>0</v>
      </c>
      <c r="T162" s="141">
        <f t="shared" si="3"/>
        <v>0</v>
      </c>
      <c r="AR162" s="142" t="s">
        <v>151</v>
      </c>
      <c r="AT162" s="142" t="s">
        <v>131</v>
      </c>
      <c r="AU162" s="142" t="s">
        <v>86</v>
      </c>
      <c r="AY162" s="14" t="s">
        <v>127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4" t="s">
        <v>86</v>
      </c>
      <c r="BK162" s="143">
        <f t="shared" si="9"/>
        <v>0</v>
      </c>
      <c r="BL162" s="14" t="s">
        <v>151</v>
      </c>
      <c r="BM162" s="142" t="s">
        <v>234</v>
      </c>
    </row>
    <row r="163" spans="2:65" s="1" customFormat="1" ht="24.2" customHeight="1">
      <c r="B163" s="29"/>
      <c r="C163" s="144" t="s">
        <v>235</v>
      </c>
      <c r="D163" s="144" t="s">
        <v>206</v>
      </c>
      <c r="E163" s="145" t="s">
        <v>236</v>
      </c>
      <c r="F163" s="146" t="s">
        <v>237</v>
      </c>
      <c r="G163" s="147" t="s">
        <v>134</v>
      </c>
      <c r="H163" s="148">
        <v>6.9</v>
      </c>
      <c r="I163" s="149"/>
      <c r="J163" s="150">
        <f t="shared" si="0"/>
        <v>0</v>
      </c>
      <c r="K163" s="151"/>
      <c r="L163" s="152"/>
      <c r="M163" s="153" t="s">
        <v>1</v>
      </c>
      <c r="N163" s="154" t="s">
        <v>39</v>
      </c>
      <c r="P163" s="140">
        <f t="shared" si="1"/>
        <v>0</v>
      </c>
      <c r="Q163" s="140">
        <v>2.1999999999999999E-2</v>
      </c>
      <c r="R163" s="140">
        <f t="shared" si="2"/>
        <v>0.15179999999999999</v>
      </c>
      <c r="S163" s="140">
        <v>0</v>
      </c>
      <c r="T163" s="141">
        <f t="shared" si="3"/>
        <v>0</v>
      </c>
      <c r="AR163" s="142" t="s">
        <v>209</v>
      </c>
      <c r="AT163" s="142" t="s">
        <v>206</v>
      </c>
      <c r="AU163" s="142" t="s">
        <v>86</v>
      </c>
      <c r="AY163" s="14" t="s">
        <v>127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4" t="s">
        <v>86</v>
      </c>
      <c r="BK163" s="143">
        <f t="shared" si="9"/>
        <v>0</v>
      </c>
      <c r="BL163" s="14" t="s">
        <v>151</v>
      </c>
      <c r="BM163" s="142" t="s">
        <v>238</v>
      </c>
    </row>
    <row r="164" spans="2:65" s="1" customFormat="1" ht="24.2" customHeight="1">
      <c r="B164" s="29"/>
      <c r="C164" s="130" t="s">
        <v>239</v>
      </c>
      <c r="D164" s="130" t="s">
        <v>131</v>
      </c>
      <c r="E164" s="131" t="s">
        <v>240</v>
      </c>
      <c r="F164" s="132" t="s">
        <v>241</v>
      </c>
      <c r="G164" s="133" t="s">
        <v>134</v>
      </c>
      <c r="H164" s="134">
        <v>6</v>
      </c>
      <c r="I164" s="135"/>
      <c r="J164" s="136">
        <f t="shared" si="0"/>
        <v>0</v>
      </c>
      <c r="K164" s="137"/>
      <c r="L164" s="29"/>
      <c r="M164" s="138" t="s">
        <v>1</v>
      </c>
      <c r="N164" s="139" t="s">
        <v>39</v>
      </c>
      <c r="P164" s="140">
        <f t="shared" si="1"/>
        <v>0</v>
      </c>
      <c r="Q164" s="140">
        <v>0</v>
      </c>
      <c r="R164" s="140">
        <f t="shared" si="2"/>
        <v>0</v>
      </c>
      <c r="S164" s="140">
        <v>0</v>
      </c>
      <c r="T164" s="141">
        <f t="shared" si="3"/>
        <v>0</v>
      </c>
      <c r="AR164" s="142" t="s">
        <v>151</v>
      </c>
      <c r="AT164" s="142" t="s">
        <v>131</v>
      </c>
      <c r="AU164" s="142" t="s">
        <v>86</v>
      </c>
      <c r="AY164" s="14" t="s">
        <v>127</v>
      </c>
      <c r="BE164" s="143">
        <f t="shared" si="4"/>
        <v>0</v>
      </c>
      <c r="BF164" s="143">
        <f t="shared" si="5"/>
        <v>0</v>
      </c>
      <c r="BG164" s="143">
        <f t="shared" si="6"/>
        <v>0</v>
      </c>
      <c r="BH164" s="143">
        <f t="shared" si="7"/>
        <v>0</v>
      </c>
      <c r="BI164" s="143">
        <f t="shared" si="8"/>
        <v>0</v>
      </c>
      <c r="BJ164" s="14" t="s">
        <v>86</v>
      </c>
      <c r="BK164" s="143">
        <f t="shared" si="9"/>
        <v>0</v>
      </c>
      <c r="BL164" s="14" t="s">
        <v>151</v>
      </c>
      <c r="BM164" s="142" t="s">
        <v>242</v>
      </c>
    </row>
    <row r="165" spans="2:65" s="1" customFormat="1" ht="16.5" customHeight="1">
      <c r="B165" s="29"/>
      <c r="C165" s="130" t="s">
        <v>243</v>
      </c>
      <c r="D165" s="130" t="s">
        <v>131</v>
      </c>
      <c r="E165" s="131" t="s">
        <v>244</v>
      </c>
      <c r="F165" s="132" t="s">
        <v>245</v>
      </c>
      <c r="G165" s="133" t="s">
        <v>246</v>
      </c>
      <c r="H165" s="134">
        <v>18</v>
      </c>
      <c r="I165" s="135"/>
      <c r="J165" s="136">
        <f t="shared" si="0"/>
        <v>0</v>
      </c>
      <c r="K165" s="137"/>
      <c r="L165" s="29"/>
      <c r="M165" s="138" t="s">
        <v>1</v>
      </c>
      <c r="N165" s="139" t="s">
        <v>39</v>
      </c>
      <c r="P165" s="140">
        <f t="shared" si="1"/>
        <v>0</v>
      </c>
      <c r="Q165" s="140">
        <v>9.0000000000000006E-5</v>
      </c>
      <c r="R165" s="140">
        <f t="shared" si="2"/>
        <v>1.6200000000000001E-3</v>
      </c>
      <c r="S165" s="140">
        <v>0</v>
      </c>
      <c r="T165" s="141">
        <f t="shared" si="3"/>
        <v>0</v>
      </c>
      <c r="AR165" s="142" t="s">
        <v>151</v>
      </c>
      <c r="AT165" s="142" t="s">
        <v>131</v>
      </c>
      <c r="AU165" s="142" t="s">
        <v>86</v>
      </c>
      <c r="AY165" s="14" t="s">
        <v>127</v>
      </c>
      <c r="BE165" s="143">
        <f t="shared" si="4"/>
        <v>0</v>
      </c>
      <c r="BF165" s="143">
        <f t="shared" si="5"/>
        <v>0</v>
      </c>
      <c r="BG165" s="143">
        <f t="shared" si="6"/>
        <v>0</v>
      </c>
      <c r="BH165" s="143">
        <f t="shared" si="7"/>
        <v>0</v>
      </c>
      <c r="BI165" s="143">
        <f t="shared" si="8"/>
        <v>0</v>
      </c>
      <c r="BJ165" s="14" t="s">
        <v>86</v>
      </c>
      <c r="BK165" s="143">
        <f t="shared" si="9"/>
        <v>0</v>
      </c>
      <c r="BL165" s="14" t="s">
        <v>151</v>
      </c>
      <c r="BM165" s="142" t="s">
        <v>247</v>
      </c>
    </row>
    <row r="166" spans="2:65" s="1" customFormat="1" ht="24.2" customHeight="1">
      <c r="B166" s="29"/>
      <c r="C166" s="130" t="s">
        <v>248</v>
      </c>
      <c r="D166" s="130" t="s">
        <v>131</v>
      </c>
      <c r="E166" s="131" t="s">
        <v>249</v>
      </c>
      <c r="F166" s="132" t="s">
        <v>250</v>
      </c>
      <c r="G166" s="133" t="s">
        <v>134</v>
      </c>
      <c r="H166" s="134">
        <v>28.7</v>
      </c>
      <c r="I166" s="135"/>
      <c r="J166" s="136">
        <f t="shared" si="0"/>
        <v>0</v>
      </c>
      <c r="K166" s="137"/>
      <c r="L166" s="29"/>
      <c r="M166" s="138" t="s">
        <v>1</v>
      </c>
      <c r="N166" s="139" t="s">
        <v>39</v>
      </c>
      <c r="P166" s="140">
        <f t="shared" si="1"/>
        <v>0</v>
      </c>
      <c r="Q166" s="140">
        <v>0</v>
      </c>
      <c r="R166" s="140">
        <f t="shared" si="2"/>
        <v>0</v>
      </c>
      <c r="S166" s="140">
        <v>0</v>
      </c>
      <c r="T166" s="141">
        <f t="shared" si="3"/>
        <v>0</v>
      </c>
      <c r="AR166" s="142" t="s">
        <v>151</v>
      </c>
      <c r="AT166" s="142" t="s">
        <v>131</v>
      </c>
      <c r="AU166" s="142" t="s">
        <v>86</v>
      </c>
      <c r="AY166" s="14" t="s">
        <v>127</v>
      </c>
      <c r="BE166" s="143">
        <f t="shared" si="4"/>
        <v>0</v>
      </c>
      <c r="BF166" s="143">
        <f t="shared" si="5"/>
        <v>0</v>
      </c>
      <c r="BG166" s="143">
        <f t="shared" si="6"/>
        <v>0</v>
      </c>
      <c r="BH166" s="143">
        <f t="shared" si="7"/>
        <v>0</v>
      </c>
      <c r="BI166" s="143">
        <f t="shared" si="8"/>
        <v>0</v>
      </c>
      <c r="BJ166" s="14" t="s">
        <v>86</v>
      </c>
      <c r="BK166" s="143">
        <f t="shared" si="9"/>
        <v>0</v>
      </c>
      <c r="BL166" s="14" t="s">
        <v>151</v>
      </c>
      <c r="BM166" s="142" t="s">
        <v>251</v>
      </c>
    </row>
    <row r="167" spans="2:65" s="11" customFormat="1" ht="22.7" customHeight="1">
      <c r="B167" s="118"/>
      <c r="D167" s="119" t="s">
        <v>72</v>
      </c>
      <c r="E167" s="128" t="s">
        <v>252</v>
      </c>
      <c r="F167" s="128" t="s">
        <v>253</v>
      </c>
      <c r="I167" s="121"/>
      <c r="J167" s="129">
        <f>BK167</f>
        <v>0</v>
      </c>
      <c r="L167" s="118"/>
      <c r="M167" s="123"/>
      <c r="P167" s="124">
        <f>SUM(P168:P169)</f>
        <v>0</v>
      </c>
      <c r="R167" s="124">
        <f>SUM(R168:R169)</f>
        <v>5.0000000000000002E-5</v>
      </c>
      <c r="T167" s="125">
        <f>SUM(T168:T169)</f>
        <v>1.235E-2</v>
      </c>
      <c r="AR167" s="119" t="s">
        <v>86</v>
      </c>
      <c r="AT167" s="126" t="s">
        <v>72</v>
      </c>
      <c r="AU167" s="126" t="s">
        <v>81</v>
      </c>
      <c r="AY167" s="119" t="s">
        <v>127</v>
      </c>
      <c r="BK167" s="127">
        <f>SUM(BK168:BK169)</f>
        <v>0</v>
      </c>
    </row>
    <row r="168" spans="2:65" s="1" customFormat="1" ht="24.2" customHeight="1">
      <c r="B168" s="29"/>
      <c r="C168" s="130" t="s">
        <v>254</v>
      </c>
      <c r="D168" s="130" t="s">
        <v>131</v>
      </c>
      <c r="E168" s="131" t="s">
        <v>255</v>
      </c>
      <c r="F168" s="132" t="s">
        <v>256</v>
      </c>
      <c r="G168" s="133" t="s">
        <v>140</v>
      </c>
      <c r="H168" s="134">
        <v>1</v>
      </c>
      <c r="I168" s="135"/>
      <c r="J168" s="136">
        <f>ROUND(I168*H168,2)</f>
        <v>0</v>
      </c>
      <c r="K168" s="137"/>
      <c r="L168" s="29"/>
      <c r="M168" s="138" t="s">
        <v>1</v>
      </c>
      <c r="N168" s="139" t="s">
        <v>39</v>
      </c>
      <c r="P168" s="140">
        <f>O168*H168</f>
        <v>0</v>
      </c>
      <c r="Q168" s="140">
        <v>5.0000000000000002E-5</v>
      </c>
      <c r="R168" s="140">
        <f>Q168*H168</f>
        <v>5.0000000000000002E-5</v>
      </c>
      <c r="S168" s="140">
        <v>1.235E-2</v>
      </c>
      <c r="T168" s="141">
        <f>S168*H168</f>
        <v>1.235E-2</v>
      </c>
      <c r="AR168" s="142" t="s">
        <v>151</v>
      </c>
      <c r="AT168" s="142" t="s">
        <v>131</v>
      </c>
      <c r="AU168" s="142" t="s">
        <v>86</v>
      </c>
      <c r="AY168" s="14" t="s">
        <v>127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4" t="s">
        <v>86</v>
      </c>
      <c r="BK168" s="143">
        <f>ROUND(I168*H168,2)</f>
        <v>0</v>
      </c>
      <c r="BL168" s="14" t="s">
        <v>151</v>
      </c>
      <c r="BM168" s="142" t="s">
        <v>257</v>
      </c>
    </row>
    <row r="169" spans="2:65" s="1" customFormat="1" ht="24.2" customHeight="1">
      <c r="B169" s="29"/>
      <c r="C169" s="130" t="s">
        <v>153</v>
      </c>
      <c r="D169" s="130" t="s">
        <v>131</v>
      </c>
      <c r="E169" s="131" t="s">
        <v>258</v>
      </c>
      <c r="F169" s="132" t="s">
        <v>259</v>
      </c>
      <c r="G169" s="133" t="s">
        <v>140</v>
      </c>
      <c r="H169" s="134">
        <v>1</v>
      </c>
      <c r="I169" s="135"/>
      <c r="J169" s="136">
        <f>ROUND(I169*H169,2)</f>
        <v>0</v>
      </c>
      <c r="K169" s="137"/>
      <c r="L169" s="29"/>
      <c r="M169" s="138" t="s">
        <v>1</v>
      </c>
      <c r="N169" s="139" t="s">
        <v>39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151</v>
      </c>
      <c r="AT169" s="142" t="s">
        <v>131</v>
      </c>
      <c r="AU169" s="142" t="s">
        <v>86</v>
      </c>
      <c r="AY169" s="14" t="s">
        <v>127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4" t="s">
        <v>86</v>
      </c>
      <c r="BK169" s="143">
        <f>ROUND(I169*H169,2)</f>
        <v>0</v>
      </c>
      <c r="BL169" s="14" t="s">
        <v>151</v>
      </c>
      <c r="BM169" s="142" t="s">
        <v>260</v>
      </c>
    </row>
    <row r="170" spans="2:65" s="11" customFormat="1" ht="22.7" customHeight="1">
      <c r="B170" s="118"/>
      <c r="D170" s="119" t="s">
        <v>72</v>
      </c>
      <c r="E170" s="128" t="s">
        <v>261</v>
      </c>
      <c r="F170" s="128" t="s">
        <v>262</v>
      </c>
      <c r="I170" s="121"/>
      <c r="J170" s="129">
        <f>BK170</f>
        <v>0</v>
      </c>
      <c r="L170" s="118"/>
      <c r="M170" s="123"/>
      <c r="P170" s="124">
        <f>P171</f>
        <v>0</v>
      </c>
      <c r="R170" s="124">
        <f>R171</f>
        <v>0</v>
      </c>
      <c r="T170" s="125">
        <f>T171</f>
        <v>0</v>
      </c>
      <c r="AR170" s="119" t="s">
        <v>86</v>
      </c>
      <c r="AT170" s="126" t="s">
        <v>72</v>
      </c>
      <c r="AU170" s="126" t="s">
        <v>81</v>
      </c>
      <c r="AY170" s="119" t="s">
        <v>127</v>
      </c>
      <c r="BK170" s="127">
        <f>BK171</f>
        <v>0</v>
      </c>
    </row>
    <row r="171" spans="2:65" s="1" customFormat="1" ht="16.5" customHeight="1">
      <c r="B171" s="29"/>
      <c r="C171" s="130" t="s">
        <v>263</v>
      </c>
      <c r="D171" s="130" t="s">
        <v>131</v>
      </c>
      <c r="E171" s="131" t="s">
        <v>264</v>
      </c>
      <c r="F171" s="132" t="s">
        <v>265</v>
      </c>
      <c r="G171" s="133" t="s">
        <v>157</v>
      </c>
      <c r="H171" s="134">
        <v>1</v>
      </c>
      <c r="I171" s="135"/>
      <c r="J171" s="136">
        <f>ROUND(I171*H171,2)</f>
        <v>0</v>
      </c>
      <c r="K171" s="137"/>
      <c r="L171" s="29"/>
      <c r="M171" s="138" t="s">
        <v>1</v>
      </c>
      <c r="N171" s="139" t="s">
        <v>39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151</v>
      </c>
      <c r="AT171" s="142" t="s">
        <v>131</v>
      </c>
      <c r="AU171" s="142" t="s">
        <v>86</v>
      </c>
      <c r="AY171" s="14" t="s">
        <v>127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4" t="s">
        <v>86</v>
      </c>
      <c r="BK171" s="143">
        <f>ROUND(I171*H171,2)</f>
        <v>0</v>
      </c>
      <c r="BL171" s="14" t="s">
        <v>151</v>
      </c>
      <c r="BM171" s="142" t="s">
        <v>266</v>
      </c>
    </row>
    <row r="172" spans="2:65" s="11" customFormat="1" ht="22.7" customHeight="1">
      <c r="B172" s="118"/>
      <c r="D172" s="119" t="s">
        <v>72</v>
      </c>
      <c r="E172" s="128" t="s">
        <v>267</v>
      </c>
      <c r="F172" s="128" t="s">
        <v>268</v>
      </c>
      <c r="I172" s="121"/>
      <c r="J172" s="129">
        <f>BK172</f>
        <v>0</v>
      </c>
      <c r="L172" s="118"/>
      <c r="M172" s="123"/>
      <c r="P172" s="124">
        <f>P173+P174</f>
        <v>0</v>
      </c>
      <c r="R172" s="124">
        <f>R173+R174</f>
        <v>0</v>
      </c>
      <c r="T172" s="125">
        <f>T173+T174</f>
        <v>0</v>
      </c>
      <c r="AR172" s="119" t="s">
        <v>86</v>
      </c>
      <c r="AT172" s="126" t="s">
        <v>72</v>
      </c>
      <c r="AU172" s="126" t="s">
        <v>81</v>
      </c>
      <c r="AY172" s="119" t="s">
        <v>127</v>
      </c>
      <c r="BK172" s="127">
        <f>BK173+BK174</f>
        <v>0</v>
      </c>
    </row>
    <row r="173" spans="2:65" s="1" customFormat="1" ht="16.5" customHeight="1">
      <c r="B173" s="29"/>
      <c r="C173" s="130" t="s">
        <v>269</v>
      </c>
      <c r="D173" s="130" t="s">
        <v>131</v>
      </c>
      <c r="E173" s="131" t="s">
        <v>270</v>
      </c>
      <c r="F173" s="132" t="s">
        <v>265</v>
      </c>
      <c r="G173" s="133" t="s">
        <v>157</v>
      </c>
      <c r="H173" s="134">
        <v>1</v>
      </c>
      <c r="I173" s="135"/>
      <c r="J173" s="136">
        <f>ROUND(I173*H173,2)</f>
        <v>0</v>
      </c>
      <c r="K173" s="137"/>
      <c r="L173" s="29"/>
      <c r="M173" s="138" t="s">
        <v>1</v>
      </c>
      <c r="N173" s="139" t="s">
        <v>39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151</v>
      </c>
      <c r="AT173" s="142" t="s">
        <v>131</v>
      </c>
      <c r="AU173" s="142" t="s">
        <v>86</v>
      </c>
      <c r="AY173" s="14" t="s">
        <v>127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4" t="s">
        <v>86</v>
      </c>
      <c r="BK173" s="143">
        <f>ROUND(I173*H173,2)</f>
        <v>0</v>
      </c>
      <c r="BL173" s="14" t="s">
        <v>151</v>
      </c>
      <c r="BM173" s="142" t="s">
        <v>271</v>
      </c>
    </row>
    <row r="174" spans="2:65" s="11" customFormat="1" ht="20.85" customHeight="1">
      <c r="B174" s="118"/>
      <c r="D174" s="119" t="s">
        <v>72</v>
      </c>
      <c r="E174" s="128" t="s">
        <v>272</v>
      </c>
      <c r="F174" s="128" t="s">
        <v>273</v>
      </c>
      <c r="I174" s="121"/>
      <c r="J174" s="129">
        <f>BK174</f>
        <v>0</v>
      </c>
      <c r="L174" s="118"/>
      <c r="M174" s="123"/>
      <c r="P174" s="124">
        <f>P175+P176</f>
        <v>0</v>
      </c>
      <c r="R174" s="124">
        <f>R175+R176</f>
        <v>0</v>
      </c>
      <c r="T174" s="125">
        <f>T175+T176</f>
        <v>0</v>
      </c>
      <c r="AR174" s="119" t="s">
        <v>86</v>
      </c>
      <c r="AT174" s="126" t="s">
        <v>72</v>
      </c>
      <c r="AU174" s="126" t="s">
        <v>86</v>
      </c>
      <c r="AY174" s="119" t="s">
        <v>127</v>
      </c>
      <c r="BK174" s="127">
        <f>BK175+BK176</f>
        <v>0</v>
      </c>
    </row>
    <row r="175" spans="2:65" s="1" customFormat="1" ht="16.5" customHeight="1">
      <c r="B175" s="29"/>
      <c r="C175" s="130" t="s">
        <v>274</v>
      </c>
      <c r="D175" s="130" t="s">
        <v>131</v>
      </c>
      <c r="E175" s="131" t="s">
        <v>275</v>
      </c>
      <c r="F175" s="132" t="s">
        <v>265</v>
      </c>
      <c r="G175" s="133" t="s">
        <v>157</v>
      </c>
      <c r="H175" s="134">
        <v>1</v>
      </c>
      <c r="I175" s="135"/>
      <c r="J175" s="136">
        <f>ROUND(I175*H175,2)</f>
        <v>0</v>
      </c>
      <c r="K175" s="137"/>
      <c r="L175" s="29"/>
      <c r="M175" s="138" t="s">
        <v>1</v>
      </c>
      <c r="N175" s="139" t="s">
        <v>39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151</v>
      </c>
      <c r="AT175" s="142" t="s">
        <v>131</v>
      </c>
      <c r="AU175" s="142" t="s">
        <v>128</v>
      </c>
      <c r="AY175" s="14" t="s">
        <v>127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4" t="s">
        <v>86</v>
      </c>
      <c r="BK175" s="143">
        <f>ROUND(I175*H175,2)</f>
        <v>0</v>
      </c>
      <c r="BL175" s="14" t="s">
        <v>151</v>
      </c>
      <c r="BM175" s="142" t="s">
        <v>276</v>
      </c>
    </row>
    <row r="176" spans="2:65" s="12" customFormat="1" ht="20.85" customHeight="1">
      <c r="B176" s="155"/>
      <c r="D176" s="156" t="s">
        <v>72</v>
      </c>
      <c r="E176" s="156" t="s">
        <v>277</v>
      </c>
      <c r="F176" s="156" t="s">
        <v>278</v>
      </c>
      <c r="I176" s="157"/>
      <c r="J176" s="158">
        <f>BK176</f>
        <v>0</v>
      </c>
      <c r="L176" s="155"/>
      <c r="M176" s="159"/>
      <c r="P176" s="160">
        <f>P177</f>
        <v>0</v>
      </c>
      <c r="R176" s="160">
        <f>R177</f>
        <v>0</v>
      </c>
      <c r="T176" s="161">
        <f>T177</f>
        <v>0</v>
      </c>
      <c r="AR176" s="156" t="s">
        <v>86</v>
      </c>
      <c r="AT176" s="162" t="s">
        <v>72</v>
      </c>
      <c r="AU176" s="162" t="s">
        <v>128</v>
      </c>
      <c r="AY176" s="156" t="s">
        <v>127</v>
      </c>
      <c r="BK176" s="163">
        <f>BK177</f>
        <v>0</v>
      </c>
    </row>
    <row r="177" spans="2:65" s="1" customFormat="1" ht="16.5" customHeight="1">
      <c r="B177" s="29"/>
      <c r="C177" s="130" t="s">
        <v>279</v>
      </c>
      <c r="D177" s="130" t="s">
        <v>131</v>
      </c>
      <c r="E177" s="131" t="s">
        <v>280</v>
      </c>
      <c r="F177" s="132" t="s">
        <v>265</v>
      </c>
      <c r="G177" s="133" t="s">
        <v>157</v>
      </c>
      <c r="H177" s="134">
        <v>1</v>
      </c>
      <c r="I177" s="135"/>
      <c r="J177" s="136">
        <f>ROUND(I177*H177,2)</f>
        <v>0</v>
      </c>
      <c r="K177" s="137"/>
      <c r="L177" s="29"/>
      <c r="M177" s="138" t="s">
        <v>1</v>
      </c>
      <c r="N177" s="139" t="s">
        <v>39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151</v>
      </c>
      <c r="AT177" s="142" t="s">
        <v>131</v>
      </c>
      <c r="AU177" s="142" t="s">
        <v>135</v>
      </c>
      <c r="AY177" s="14" t="s">
        <v>127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4" t="s">
        <v>86</v>
      </c>
      <c r="BK177" s="143">
        <f>ROUND(I177*H177,2)</f>
        <v>0</v>
      </c>
      <c r="BL177" s="14" t="s">
        <v>151</v>
      </c>
      <c r="BM177" s="142" t="s">
        <v>281</v>
      </c>
    </row>
    <row r="178" spans="2:65" s="11" customFormat="1" ht="22.7" customHeight="1">
      <c r="B178" s="118"/>
      <c r="D178" s="119" t="s">
        <v>72</v>
      </c>
      <c r="E178" s="128" t="s">
        <v>282</v>
      </c>
      <c r="F178" s="128" t="s">
        <v>283</v>
      </c>
      <c r="I178" s="121"/>
      <c r="J178" s="129">
        <f>BK178</f>
        <v>0</v>
      </c>
      <c r="L178" s="118"/>
      <c r="M178" s="123"/>
      <c r="P178" s="124">
        <f>P179</f>
        <v>0</v>
      </c>
      <c r="R178" s="124">
        <f>R179</f>
        <v>0</v>
      </c>
      <c r="T178" s="125">
        <f>T179</f>
        <v>7.0000000000000001E-3</v>
      </c>
      <c r="AR178" s="119" t="s">
        <v>86</v>
      </c>
      <c r="AT178" s="126" t="s">
        <v>72</v>
      </c>
      <c r="AU178" s="126" t="s">
        <v>81</v>
      </c>
      <c r="AY178" s="119" t="s">
        <v>127</v>
      </c>
      <c r="BK178" s="127">
        <f>BK179</f>
        <v>0</v>
      </c>
    </row>
    <row r="179" spans="2:65" s="1" customFormat="1" ht="16.5" customHeight="1">
      <c r="B179" s="29"/>
      <c r="C179" s="130" t="s">
        <v>135</v>
      </c>
      <c r="D179" s="130" t="s">
        <v>131</v>
      </c>
      <c r="E179" s="131" t="s">
        <v>284</v>
      </c>
      <c r="F179" s="132" t="s">
        <v>285</v>
      </c>
      <c r="G179" s="133" t="s">
        <v>157</v>
      </c>
      <c r="H179" s="134">
        <v>1</v>
      </c>
      <c r="I179" s="135"/>
      <c r="J179" s="136">
        <f>ROUND(I179*H179,2)</f>
        <v>0</v>
      </c>
      <c r="K179" s="137"/>
      <c r="L179" s="29"/>
      <c r="M179" s="138" t="s">
        <v>1</v>
      </c>
      <c r="N179" s="139" t="s">
        <v>39</v>
      </c>
      <c r="P179" s="140">
        <f>O179*H179</f>
        <v>0</v>
      </c>
      <c r="Q179" s="140">
        <v>0</v>
      </c>
      <c r="R179" s="140">
        <f>Q179*H179</f>
        <v>0</v>
      </c>
      <c r="S179" s="140">
        <v>7.0000000000000001E-3</v>
      </c>
      <c r="T179" s="141">
        <f>S179*H179</f>
        <v>7.0000000000000001E-3</v>
      </c>
      <c r="AR179" s="142" t="s">
        <v>151</v>
      </c>
      <c r="AT179" s="142" t="s">
        <v>131</v>
      </c>
      <c r="AU179" s="142" t="s">
        <v>86</v>
      </c>
      <c r="AY179" s="14" t="s">
        <v>127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4" t="s">
        <v>86</v>
      </c>
      <c r="BK179" s="143">
        <f>ROUND(I179*H179,2)</f>
        <v>0</v>
      </c>
      <c r="BL179" s="14" t="s">
        <v>151</v>
      </c>
      <c r="BM179" s="142" t="s">
        <v>286</v>
      </c>
    </row>
    <row r="180" spans="2:65" s="11" customFormat="1" ht="22.7" customHeight="1">
      <c r="B180" s="118"/>
      <c r="D180" s="119" t="s">
        <v>72</v>
      </c>
      <c r="E180" s="128" t="s">
        <v>287</v>
      </c>
      <c r="F180" s="128" t="s">
        <v>288</v>
      </c>
      <c r="I180" s="121"/>
      <c r="J180" s="129">
        <f>BK180</f>
        <v>0</v>
      </c>
      <c r="L180" s="118"/>
      <c r="M180" s="123"/>
      <c r="P180" s="124">
        <f>SUM(P181:P184)</f>
        <v>0</v>
      </c>
      <c r="R180" s="124">
        <f>SUM(R181:R184)</f>
        <v>0.1781364</v>
      </c>
      <c r="T180" s="125">
        <f>SUM(T181:T184)</f>
        <v>0</v>
      </c>
      <c r="AR180" s="119" t="s">
        <v>86</v>
      </c>
      <c r="AT180" s="126" t="s">
        <v>72</v>
      </c>
      <c r="AU180" s="126" t="s">
        <v>81</v>
      </c>
      <c r="AY180" s="119" t="s">
        <v>127</v>
      </c>
      <c r="BK180" s="127">
        <f>SUM(BK181:BK184)</f>
        <v>0</v>
      </c>
    </row>
    <row r="181" spans="2:65" s="1" customFormat="1" ht="16.5" customHeight="1">
      <c r="B181" s="29"/>
      <c r="C181" s="130" t="s">
        <v>8</v>
      </c>
      <c r="D181" s="130" t="s">
        <v>131</v>
      </c>
      <c r="E181" s="131" t="s">
        <v>289</v>
      </c>
      <c r="F181" s="132" t="s">
        <v>290</v>
      </c>
      <c r="G181" s="133" t="s">
        <v>134</v>
      </c>
      <c r="H181" s="134">
        <v>71.38</v>
      </c>
      <c r="I181" s="135"/>
      <c r="J181" s="136">
        <f>ROUND(I181*H181,2)</f>
        <v>0</v>
      </c>
      <c r="K181" s="137"/>
      <c r="L181" s="29"/>
      <c r="M181" s="138" t="s">
        <v>1</v>
      </c>
      <c r="N181" s="139" t="s">
        <v>39</v>
      </c>
      <c r="P181" s="140">
        <f>O181*H181</f>
        <v>0</v>
      </c>
      <c r="Q181" s="140">
        <v>2.9999999999999997E-4</v>
      </c>
      <c r="R181" s="140">
        <f>Q181*H181</f>
        <v>2.1413999999999996E-2</v>
      </c>
      <c r="S181" s="140">
        <v>0</v>
      </c>
      <c r="T181" s="141">
        <f>S181*H181</f>
        <v>0</v>
      </c>
      <c r="AR181" s="142" t="s">
        <v>151</v>
      </c>
      <c r="AT181" s="142" t="s">
        <v>131</v>
      </c>
      <c r="AU181" s="142" t="s">
        <v>86</v>
      </c>
      <c r="AY181" s="14" t="s">
        <v>127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4" t="s">
        <v>86</v>
      </c>
      <c r="BK181" s="143">
        <f>ROUND(I181*H181,2)</f>
        <v>0</v>
      </c>
      <c r="BL181" s="14" t="s">
        <v>151</v>
      </c>
      <c r="BM181" s="142" t="s">
        <v>291</v>
      </c>
    </row>
    <row r="182" spans="2:65" s="1" customFormat="1" ht="16.5" customHeight="1">
      <c r="B182" s="29"/>
      <c r="C182" s="144" t="s">
        <v>292</v>
      </c>
      <c r="D182" s="144" t="s">
        <v>206</v>
      </c>
      <c r="E182" s="145" t="s">
        <v>293</v>
      </c>
      <c r="F182" s="146" t="s">
        <v>294</v>
      </c>
      <c r="G182" s="147" t="s">
        <v>246</v>
      </c>
      <c r="H182" s="148">
        <v>57</v>
      </c>
      <c r="I182" s="149"/>
      <c r="J182" s="150">
        <f>ROUND(I182*H182,2)</f>
        <v>0</v>
      </c>
      <c r="K182" s="151"/>
      <c r="L182" s="152"/>
      <c r="M182" s="153" t="s">
        <v>1</v>
      </c>
      <c r="N182" s="154" t="s">
        <v>39</v>
      </c>
      <c r="P182" s="140">
        <f>O182*H182</f>
        <v>0</v>
      </c>
      <c r="Q182" s="140">
        <v>2.7E-4</v>
      </c>
      <c r="R182" s="140">
        <f>Q182*H182</f>
        <v>1.5390000000000001E-2</v>
      </c>
      <c r="S182" s="140">
        <v>0</v>
      </c>
      <c r="T182" s="141">
        <f>S182*H182</f>
        <v>0</v>
      </c>
      <c r="AR182" s="142" t="s">
        <v>209</v>
      </c>
      <c r="AT182" s="142" t="s">
        <v>206</v>
      </c>
      <c r="AU182" s="142" t="s">
        <v>86</v>
      </c>
      <c r="AY182" s="14" t="s">
        <v>127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4" t="s">
        <v>86</v>
      </c>
      <c r="BK182" s="143">
        <f>ROUND(I182*H182,2)</f>
        <v>0</v>
      </c>
      <c r="BL182" s="14" t="s">
        <v>151</v>
      </c>
      <c r="BM182" s="142" t="s">
        <v>295</v>
      </c>
    </row>
    <row r="183" spans="2:65" s="1" customFormat="1" ht="33" customHeight="1">
      <c r="B183" s="29"/>
      <c r="C183" s="144" t="s">
        <v>296</v>
      </c>
      <c r="D183" s="144" t="s">
        <v>206</v>
      </c>
      <c r="E183" s="145" t="s">
        <v>297</v>
      </c>
      <c r="F183" s="146" t="s">
        <v>298</v>
      </c>
      <c r="G183" s="147" t="s">
        <v>134</v>
      </c>
      <c r="H183" s="148">
        <v>78.518000000000001</v>
      </c>
      <c r="I183" s="149"/>
      <c r="J183" s="150">
        <f>ROUND(I183*H183,2)</f>
        <v>0</v>
      </c>
      <c r="K183" s="151"/>
      <c r="L183" s="152"/>
      <c r="M183" s="153" t="s">
        <v>1</v>
      </c>
      <c r="N183" s="154" t="s">
        <v>39</v>
      </c>
      <c r="P183" s="140">
        <f>O183*H183</f>
        <v>0</v>
      </c>
      <c r="Q183" s="140">
        <v>1.8E-3</v>
      </c>
      <c r="R183" s="140">
        <f>Q183*H183</f>
        <v>0.1413324</v>
      </c>
      <c r="S183" s="140">
        <v>0</v>
      </c>
      <c r="T183" s="141">
        <f>S183*H183</f>
        <v>0</v>
      </c>
      <c r="AR183" s="142" t="s">
        <v>209</v>
      </c>
      <c r="AT183" s="142" t="s">
        <v>206</v>
      </c>
      <c r="AU183" s="142" t="s">
        <v>86</v>
      </c>
      <c r="AY183" s="14" t="s">
        <v>127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4" t="s">
        <v>86</v>
      </c>
      <c r="BK183" s="143">
        <f>ROUND(I183*H183,2)</f>
        <v>0</v>
      </c>
      <c r="BL183" s="14" t="s">
        <v>151</v>
      </c>
      <c r="BM183" s="142" t="s">
        <v>299</v>
      </c>
    </row>
    <row r="184" spans="2:65" s="1" customFormat="1" ht="24.2" customHeight="1">
      <c r="B184" s="29"/>
      <c r="C184" s="130" t="s">
        <v>300</v>
      </c>
      <c r="D184" s="130" t="s">
        <v>131</v>
      </c>
      <c r="E184" s="131" t="s">
        <v>301</v>
      </c>
      <c r="F184" s="132" t="s">
        <v>302</v>
      </c>
      <c r="G184" s="133" t="s">
        <v>164</v>
      </c>
      <c r="H184" s="134">
        <v>0.17799999999999999</v>
      </c>
      <c r="I184" s="135"/>
      <c r="J184" s="136">
        <f>ROUND(I184*H184,2)</f>
        <v>0</v>
      </c>
      <c r="K184" s="137"/>
      <c r="L184" s="29"/>
      <c r="M184" s="138" t="s">
        <v>1</v>
      </c>
      <c r="N184" s="139" t="s">
        <v>39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151</v>
      </c>
      <c r="AT184" s="142" t="s">
        <v>131</v>
      </c>
      <c r="AU184" s="142" t="s">
        <v>86</v>
      </c>
      <c r="AY184" s="14" t="s">
        <v>127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4" t="s">
        <v>86</v>
      </c>
      <c r="BK184" s="143">
        <f>ROUND(I184*H184,2)</f>
        <v>0</v>
      </c>
      <c r="BL184" s="14" t="s">
        <v>151</v>
      </c>
      <c r="BM184" s="142" t="s">
        <v>303</v>
      </c>
    </row>
    <row r="185" spans="2:65" s="11" customFormat="1" ht="22.7" customHeight="1">
      <c r="B185" s="118"/>
      <c r="D185" s="119" t="s">
        <v>72</v>
      </c>
      <c r="E185" s="128" t="s">
        <v>304</v>
      </c>
      <c r="F185" s="128" t="s">
        <v>305</v>
      </c>
      <c r="I185" s="121"/>
      <c r="J185" s="129">
        <f>BK185</f>
        <v>0</v>
      </c>
      <c r="L185" s="118"/>
      <c r="M185" s="123"/>
      <c r="P185" s="124">
        <f>P186</f>
        <v>0</v>
      </c>
      <c r="R185" s="124">
        <f>R186</f>
        <v>0</v>
      </c>
      <c r="T185" s="125">
        <f>T186</f>
        <v>2.7199999999999998E-2</v>
      </c>
      <c r="AR185" s="119" t="s">
        <v>86</v>
      </c>
      <c r="AT185" s="126" t="s">
        <v>72</v>
      </c>
      <c r="AU185" s="126" t="s">
        <v>81</v>
      </c>
      <c r="AY185" s="119" t="s">
        <v>127</v>
      </c>
      <c r="BK185" s="127">
        <f>BK186</f>
        <v>0</v>
      </c>
    </row>
    <row r="186" spans="2:65" s="1" customFormat="1" ht="16.5" customHeight="1">
      <c r="B186" s="29"/>
      <c r="C186" s="130" t="s">
        <v>128</v>
      </c>
      <c r="D186" s="130" t="s">
        <v>131</v>
      </c>
      <c r="E186" s="131" t="s">
        <v>306</v>
      </c>
      <c r="F186" s="132" t="s">
        <v>305</v>
      </c>
      <c r="G186" s="133" t="s">
        <v>157</v>
      </c>
      <c r="H186" s="134">
        <v>1</v>
      </c>
      <c r="I186" s="135"/>
      <c r="J186" s="136">
        <f>ROUND(I186*H186,2)</f>
        <v>0</v>
      </c>
      <c r="K186" s="137"/>
      <c r="L186" s="29"/>
      <c r="M186" s="138" t="s">
        <v>1</v>
      </c>
      <c r="N186" s="139" t="s">
        <v>39</v>
      </c>
      <c r="P186" s="140">
        <f>O186*H186</f>
        <v>0</v>
      </c>
      <c r="Q186" s="140">
        <v>0</v>
      </c>
      <c r="R186" s="140">
        <f>Q186*H186</f>
        <v>0</v>
      </c>
      <c r="S186" s="140">
        <v>2.7199999999999998E-2</v>
      </c>
      <c r="T186" s="141">
        <f>S186*H186</f>
        <v>2.7199999999999998E-2</v>
      </c>
      <c r="AR186" s="142" t="s">
        <v>151</v>
      </c>
      <c r="AT186" s="142" t="s">
        <v>131</v>
      </c>
      <c r="AU186" s="142" t="s">
        <v>86</v>
      </c>
      <c r="AY186" s="14" t="s">
        <v>127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4" t="s">
        <v>86</v>
      </c>
      <c r="BK186" s="143">
        <f>ROUND(I186*H186,2)</f>
        <v>0</v>
      </c>
      <c r="BL186" s="14" t="s">
        <v>151</v>
      </c>
      <c r="BM186" s="142" t="s">
        <v>307</v>
      </c>
    </row>
    <row r="187" spans="2:65" s="11" customFormat="1" ht="22.7" customHeight="1">
      <c r="B187" s="118"/>
      <c r="D187" s="119" t="s">
        <v>72</v>
      </c>
      <c r="E187" s="128" t="s">
        <v>308</v>
      </c>
      <c r="F187" s="128" t="s">
        <v>309</v>
      </c>
      <c r="I187" s="121"/>
      <c r="J187" s="129">
        <f>BK187</f>
        <v>0</v>
      </c>
      <c r="L187" s="118"/>
      <c r="M187" s="123"/>
      <c r="P187" s="124">
        <f>SUM(P188:P193)</f>
        <v>0</v>
      </c>
      <c r="R187" s="124">
        <f>SUM(R188:R193)</f>
        <v>0.21918500000000002</v>
      </c>
      <c r="T187" s="125">
        <f>SUM(T188:T193)</f>
        <v>5.4799999999999995E-2</v>
      </c>
      <c r="AR187" s="119" t="s">
        <v>86</v>
      </c>
      <c r="AT187" s="126" t="s">
        <v>72</v>
      </c>
      <c r="AU187" s="126" t="s">
        <v>81</v>
      </c>
      <c r="AY187" s="119" t="s">
        <v>127</v>
      </c>
      <c r="BK187" s="127">
        <f>SUM(BK188:BK193)</f>
        <v>0</v>
      </c>
    </row>
    <row r="188" spans="2:65" s="1" customFormat="1" ht="16.5" customHeight="1">
      <c r="B188" s="29"/>
      <c r="C188" s="130" t="s">
        <v>310</v>
      </c>
      <c r="D188" s="130" t="s">
        <v>131</v>
      </c>
      <c r="E188" s="131" t="s">
        <v>311</v>
      </c>
      <c r="F188" s="132" t="s">
        <v>312</v>
      </c>
      <c r="G188" s="133" t="s">
        <v>134</v>
      </c>
      <c r="H188" s="134">
        <v>170</v>
      </c>
      <c r="I188" s="135"/>
      <c r="J188" s="136">
        <f t="shared" ref="J188:J193" si="10">ROUND(I188*H188,2)</f>
        <v>0</v>
      </c>
      <c r="K188" s="137"/>
      <c r="L188" s="29"/>
      <c r="M188" s="138" t="s">
        <v>1</v>
      </c>
      <c r="N188" s="139" t="s">
        <v>39</v>
      </c>
      <c r="P188" s="140">
        <f t="shared" ref="P188:P193" si="11">O188*H188</f>
        <v>0</v>
      </c>
      <c r="Q188" s="140">
        <v>1E-3</v>
      </c>
      <c r="R188" s="140">
        <f t="shared" ref="R188:R193" si="12">Q188*H188</f>
        <v>0.17</v>
      </c>
      <c r="S188" s="140">
        <v>3.1E-4</v>
      </c>
      <c r="T188" s="141">
        <f t="shared" ref="T188:T193" si="13">S188*H188</f>
        <v>5.2699999999999997E-2</v>
      </c>
      <c r="AR188" s="142" t="s">
        <v>151</v>
      </c>
      <c r="AT188" s="142" t="s">
        <v>131</v>
      </c>
      <c r="AU188" s="142" t="s">
        <v>86</v>
      </c>
      <c r="AY188" s="14" t="s">
        <v>127</v>
      </c>
      <c r="BE188" s="143">
        <f t="shared" ref="BE188:BE193" si="14">IF(N188="základní",J188,0)</f>
        <v>0</v>
      </c>
      <c r="BF188" s="143">
        <f t="shared" ref="BF188:BF193" si="15">IF(N188="snížená",J188,0)</f>
        <v>0</v>
      </c>
      <c r="BG188" s="143">
        <f t="shared" ref="BG188:BG193" si="16">IF(N188="zákl. přenesená",J188,0)</f>
        <v>0</v>
      </c>
      <c r="BH188" s="143">
        <f t="shared" ref="BH188:BH193" si="17">IF(N188="sníž. přenesená",J188,0)</f>
        <v>0</v>
      </c>
      <c r="BI188" s="143">
        <f t="shared" ref="BI188:BI193" si="18">IF(N188="nulová",J188,0)</f>
        <v>0</v>
      </c>
      <c r="BJ188" s="14" t="s">
        <v>86</v>
      </c>
      <c r="BK188" s="143">
        <f t="shared" ref="BK188:BK193" si="19">ROUND(I188*H188,2)</f>
        <v>0</v>
      </c>
      <c r="BL188" s="14" t="s">
        <v>151</v>
      </c>
      <c r="BM188" s="142" t="s">
        <v>313</v>
      </c>
    </row>
    <row r="189" spans="2:65" s="1" customFormat="1" ht="24.2" customHeight="1">
      <c r="B189" s="29"/>
      <c r="C189" s="130" t="s">
        <v>314</v>
      </c>
      <c r="D189" s="130" t="s">
        <v>131</v>
      </c>
      <c r="E189" s="131" t="s">
        <v>315</v>
      </c>
      <c r="F189" s="132" t="s">
        <v>316</v>
      </c>
      <c r="G189" s="133" t="s">
        <v>246</v>
      </c>
      <c r="H189" s="134">
        <v>70</v>
      </c>
      <c r="I189" s="135"/>
      <c r="J189" s="136">
        <f t="shared" si="10"/>
        <v>0</v>
      </c>
      <c r="K189" s="137"/>
      <c r="L189" s="29"/>
      <c r="M189" s="138" t="s">
        <v>1</v>
      </c>
      <c r="N189" s="139" t="s">
        <v>39</v>
      </c>
      <c r="P189" s="140">
        <f t="shared" si="11"/>
        <v>0</v>
      </c>
      <c r="Q189" s="140">
        <v>0</v>
      </c>
      <c r="R189" s="140">
        <f t="shared" si="12"/>
        <v>0</v>
      </c>
      <c r="S189" s="140">
        <v>0</v>
      </c>
      <c r="T189" s="141">
        <f t="shared" si="13"/>
        <v>0</v>
      </c>
      <c r="AR189" s="142" t="s">
        <v>151</v>
      </c>
      <c r="AT189" s="142" t="s">
        <v>131</v>
      </c>
      <c r="AU189" s="142" t="s">
        <v>86</v>
      </c>
      <c r="AY189" s="14" t="s">
        <v>127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14" t="s">
        <v>86</v>
      </c>
      <c r="BK189" s="143">
        <f t="shared" si="19"/>
        <v>0</v>
      </c>
      <c r="BL189" s="14" t="s">
        <v>151</v>
      </c>
      <c r="BM189" s="142" t="s">
        <v>317</v>
      </c>
    </row>
    <row r="190" spans="2:65" s="1" customFormat="1" ht="24.2" customHeight="1">
      <c r="B190" s="29"/>
      <c r="C190" s="144" t="s">
        <v>318</v>
      </c>
      <c r="D190" s="144" t="s">
        <v>206</v>
      </c>
      <c r="E190" s="145" t="s">
        <v>319</v>
      </c>
      <c r="F190" s="146" t="s">
        <v>320</v>
      </c>
      <c r="G190" s="147" t="s">
        <v>246</v>
      </c>
      <c r="H190" s="148">
        <v>73.5</v>
      </c>
      <c r="I190" s="149"/>
      <c r="J190" s="150">
        <f t="shared" si="10"/>
        <v>0</v>
      </c>
      <c r="K190" s="151"/>
      <c r="L190" s="152"/>
      <c r="M190" s="153" t="s">
        <v>1</v>
      </c>
      <c r="N190" s="154" t="s">
        <v>39</v>
      </c>
      <c r="P190" s="140">
        <f t="shared" si="11"/>
        <v>0</v>
      </c>
      <c r="Q190" s="140">
        <v>0</v>
      </c>
      <c r="R190" s="140">
        <f t="shared" si="12"/>
        <v>0</v>
      </c>
      <c r="S190" s="140">
        <v>0</v>
      </c>
      <c r="T190" s="141">
        <f t="shared" si="13"/>
        <v>0</v>
      </c>
      <c r="AR190" s="142" t="s">
        <v>209</v>
      </c>
      <c r="AT190" s="142" t="s">
        <v>206</v>
      </c>
      <c r="AU190" s="142" t="s">
        <v>86</v>
      </c>
      <c r="AY190" s="14" t="s">
        <v>127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14" t="s">
        <v>86</v>
      </c>
      <c r="BK190" s="143">
        <f t="shared" si="19"/>
        <v>0</v>
      </c>
      <c r="BL190" s="14" t="s">
        <v>151</v>
      </c>
      <c r="BM190" s="142" t="s">
        <v>321</v>
      </c>
    </row>
    <row r="191" spans="2:65" s="1" customFormat="1" ht="16.5" customHeight="1">
      <c r="B191" s="29"/>
      <c r="C191" s="130" t="s">
        <v>322</v>
      </c>
      <c r="D191" s="130" t="s">
        <v>131</v>
      </c>
      <c r="E191" s="131" t="s">
        <v>323</v>
      </c>
      <c r="F191" s="132" t="s">
        <v>324</v>
      </c>
      <c r="G191" s="133" t="s">
        <v>134</v>
      </c>
      <c r="H191" s="134">
        <v>70</v>
      </c>
      <c r="I191" s="135"/>
      <c r="J191" s="136">
        <f t="shared" si="10"/>
        <v>0</v>
      </c>
      <c r="K191" s="137"/>
      <c r="L191" s="29"/>
      <c r="M191" s="138" t="s">
        <v>1</v>
      </c>
      <c r="N191" s="139" t="s">
        <v>39</v>
      </c>
      <c r="P191" s="140">
        <f t="shared" si="11"/>
        <v>0</v>
      </c>
      <c r="Q191" s="140">
        <v>0</v>
      </c>
      <c r="R191" s="140">
        <f t="shared" si="12"/>
        <v>0</v>
      </c>
      <c r="S191" s="140">
        <v>3.0000000000000001E-5</v>
      </c>
      <c r="T191" s="141">
        <f t="shared" si="13"/>
        <v>2.0999999999999999E-3</v>
      </c>
      <c r="AR191" s="142" t="s">
        <v>151</v>
      </c>
      <c r="AT191" s="142" t="s">
        <v>131</v>
      </c>
      <c r="AU191" s="142" t="s">
        <v>86</v>
      </c>
      <c r="AY191" s="14" t="s">
        <v>127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14" t="s">
        <v>86</v>
      </c>
      <c r="BK191" s="143">
        <f t="shared" si="19"/>
        <v>0</v>
      </c>
      <c r="BL191" s="14" t="s">
        <v>151</v>
      </c>
      <c r="BM191" s="142" t="s">
        <v>325</v>
      </c>
    </row>
    <row r="192" spans="2:65" s="1" customFormat="1" ht="16.5" customHeight="1">
      <c r="B192" s="29"/>
      <c r="C192" s="144" t="s">
        <v>326</v>
      </c>
      <c r="D192" s="144" t="s">
        <v>206</v>
      </c>
      <c r="E192" s="145" t="s">
        <v>327</v>
      </c>
      <c r="F192" s="146" t="s">
        <v>328</v>
      </c>
      <c r="G192" s="147" t="s">
        <v>134</v>
      </c>
      <c r="H192" s="148">
        <v>73.5</v>
      </c>
      <c r="I192" s="149"/>
      <c r="J192" s="150">
        <f t="shared" si="10"/>
        <v>0</v>
      </c>
      <c r="K192" s="151"/>
      <c r="L192" s="152"/>
      <c r="M192" s="153" t="s">
        <v>1</v>
      </c>
      <c r="N192" s="154" t="s">
        <v>39</v>
      </c>
      <c r="P192" s="140">
        <f t="shared" si="11"/>
        <v>0</v>
      </c>
      <c r="Q192" s="140">
        <v>1.0000000000000001E-5</v>
      </c>
      <c r="R192" s="140">
        <f t="shared" si="12"/>
        <v>7.3500000000000008E-4</v>
      </c>
      <c r="S192" s="140">
        <v>0</v>
      </c>
      <c r="T192" s="141">
        <f t="shared" si="13"/>
        <v>0</v>
      </c>
      <c r="AR192" s="142" t="s">
        <v>209</v>
      </c>
      <c r="AT192" s="142" t="s">
        <v>206</v>
      </c>
      <c r="AU192" s="142" t="s">
        <v>86</v>
      </c>
      <c r="AY192" s="14" t="s">
        <v>127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14" t="s">
        <v>86</v>
      </c>
      <c r="BK192" s="143">
        <f t="shared" si="19"/>
        <v>0</v>
      </c>
      <c r="BL192" s="14" t="s">
        <v>151</v>
      </c>
      <c r="BM192" s="142" t="s">
        <v>329</v>
      </c>
    </row>
    <row r="193" spans="2:65" s="1" customFormat="1" ht="33" customHeight="1">
      <c r="B193" s="29"/>
      <c r="C193" s="130" t="s">
        <v>7</v>
      </c>
      <c r="D193" s="130" t="s">
        <v>131</v>
      </c>
      <c r="E193" s="131" t="s">
        <v>330</v>
      </c>
      <c r="F193" s="132" t="s">
        <v>331</v>
      </c>
      <c r="G193" s="133" t="s">
        <v>134</v>
      </c>
      <c r="H193" s="134">
        <v>170</v>
      </c>
      <c r="I193" s="135"/>
      <c r="J193" s="136">
        <f t="shared" si="10"/>
        <v>0</v>
      </c>
      <c r="K193" s="137"/>
      <c r="L193" s="29"/>
      <c r="M193" s="164" t="s">
        <v>1</v>
      </c>
      <c r="N193" s="165" t="s">
        <v>39</v>
      </c>
      <c r="O193" s="166"/>
      <c r="P193" s="167">
        <f t="shared" si="11"/>
        <v>0</v>
      </c>
      <c r="Q193" s="167">
        <v>2.8499999999999999E-4</v>
      </c>
      <c r="R193" s="167">
        <f t="shared" si="12"/>
        <v>4.845E-2</v>
      </c>
      <c r="S193" s="167">
        <v>0</v>
      </c>
      <c r="T193" s="168">
        <f t="shared" si="13"/>
        <v>0</v>
      </c>
      <c r="AR193" s="142" t="s">
        <v>151</v>
      </c>
      <c r="AT193" s="142" t="s">
        <v>131</v>
      </c>
      <c r="AU193" s="142" t="s">
        <v>86</v>
      </c>
      <c r="AY193" s="14" t="s">
        <v>127</v>
      </c>
      <c r="BE193" s="143">
        <f t="shared" si="14"/>
        <v>0</v>
      </c>
      <c r="BF193" s="143">
        <f t="shared" si="15"/>
        <v>0</v>
      </c>
      <c r="BG193" s="143">
        <f t="shared" si="16"/>
        <v>0</v>
      </c>
      <c r="BH193" s="143">
        <f t="shared" si="17"/>
        <v>0</v>
      </c>
      <c r="BI193" s="143">
        <f t="shared" si="18"/>
        <v>0</v>
      </c>
      <c r="BJ193" s="14" t="s">
        <v>86</v>
      </c>
      <c r="BK193" s="143">
        <f t="shared" si="19"/>
        <v>0</v>
      </c>
      <c r="BL193" s="14" t="s">
        <v>151</v>
      </c>
      <c r="BM193" s="142" t="s">
        <v>332</v>
      </c>
    </row>
    <row r="194" spans="2:65" s="1" customFormat="1" ht="6.95" customHeight="1">
      <c r="B194" s="41"/>
      <c r="C194" s="42"/>
      <c r="D194" s="42"/>
      <c r="E194" s="42"/>
      <c r="F194" s="42"/>
      <c r="G194" s="42"/>
      <c r="H194" s="42"/>
      <c r="I194" s="42"/>
      <c r="J194" s="42"/>
      <c r="K194" s="42"/>
      <c r="L194" s="29"/>
    </row>
  </sheetData>
  <sheetProtection algorithmName="SHA-512" hashValue="jwZIT6cqwlUz/hYplcXXgi3LvybyFBaFA6DfVcynS8mE6q/ncLjkyZPl4np1QkctdOrxmrSYoapuSwuWKj2P0g==" saltValue="Yl9svCjAgBiWfacwLh+SySOnCjDYVrHGQE/F7z8IaZIWaL0z3ZIPyO74aEvg4Oa4+o4HTFAh7VkB8z1JZOsybw==" spinCount="100000" sheet="1" objects="1" scenarios="1" formatColumns="0" formatRows="0" autoFilter="0"/>
  <autoFilter ref="C132:K193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8"/>
  <sheetViews>
    <sheetView showGridLines="0" workbookViewId="0"/>
  </sheetViews>
  <sheetFormatPr defaultColWidth="12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85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86</v>
      </c>
    </row>
    <row r="4" spans="2:46" ht="24.95" customHeight="1">
      <c r="B4" s="17"/>
      <c r="D4" s="18" t="s">
        <v>87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10" t="str">
        <f>'Rekapitulace stavby'!K6</f>
        <v>Beroun - Závodí Oprava</v>
      </c>
      <c r="F7" s="211"/>
      <c r="G7" s="211"/>
      <c r="H7" s="211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82" t="s">
        <v>333</v>
      </c>
      <c r="F9" s="209"/>
      <c r="G9" s="209"/>
      <c r="H9" s="209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25. 5. 2025</v>
      </c>
      <c r="L12" s="29"/>
    </row>
    <row r="13" spans="2:46" s="1" customFormat="1" ht="10.7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26</v>
      </c>
      <c r="J15" s="22" t="str">
        <f>IF('Rekapitulace stavby'!AN11="","",'Rekapitulace stavby'!AN11)</f>
        <v/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2" t="str">
        <f>'Rekapitulace stavby'!E14</f>
        <v>Vyplň údaj</v>
      </c>
      <c r="F18" s="201"/>
      <c r="G18" s="201"/>
      <c r="H18" s="201"/>
      <c r="I18" s="24" t="s">
        <v>26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26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26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205" t="s">
        <v>1</v>
      </c>
      <c r="F27" s="205"/>
      <c r="G27" s="205"/>
      <c r="H27" s="205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5" customHeight="1">
      <c r="B30" s="29"/>
      <c r="D30" s="87" t="s">
        <v>33</v>
      </c>
      <c r="J30" s="63">
        <f>ROUND(J118,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5" customHeight="1">
      <c r="B33" s="29"/>
      <c r="D33" s="52" t="s">
        <v>37</v>
      </c>
      <c r="E33" s="24" t="s">
        <v>38</v>
      </c>
      <c r="F33" s="88">
        <f>ROUND((SUM(BE118:BE147)),  2)</f>
        <v>0</v>
      </c>
      <c r="I33" s="89">
        <v>0.21</v>
      </c>
      <c r="J33" s="88">
        <f>ROUND(((SUM(BE118:BE147))*I33),  2)</f>
        <v>0</v>
      </c>
      <c r="L33" s="29"/>
    </row>
    <row r="34" spans="2:12" s="1" customFormat="1" ht="14.45" customHeight="1">
      <c r="B34" s="29"/>
      <c r="E34" s="24" t="s">
        <v>39</v>
      </c>
      <c r="F34" s="88">
        <f>ROUND((SUM(BF118:BF147)),  2)</f>
        <v>0</v>
      </c>
      <c r="I34" s="89">
        <v>0.12</v>
      </c>
      <c r="J34" s="88">
        <f>ROUND(((SUM(BF118:BF147))*I34),  2)</f>
        <v>0</v>
      </c>
      <c r="L34" s="29"/>
    </row>
    <row r="35" spans="2:12" s="1" customFormat="1" ht="14.45" hidden="1" customHeight="1">
      <c r="B35" s="29"/>
      <c r="E35" s="24" t="s">
        <v>40</v>
      </c>
      <c r="F35" s="88">
        <f>ROUND((SUM(BG118:BG147)),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41</v>
      </c>
      <c r="F36" s="88">
        <f>ROUND((SUM(BH118:BH147)),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42</v>
      </c>
      <c r="F37" s="88">
        <f>ROUND((SUM(BI118:BI147)),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90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10" t="str">
        <f>E7</f>
        <v>Beroun - Závodí Oprava</v>
      </c>
      <c r="F85" s="211"/>
      <c r="G85" s="211"/>
      <c r="H85" s="211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82" t="str">
        <f>E9</f>
        <v>25052025a - Oprava nábytku</v>
      </c>
      <c r="F87" s="209"/>
      <c r="G87" s="209"/>
      <c r="H87" s="209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25. 5. 2025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 xml:space="preserve"> </v>
      </c>
      <c r="I91" s="24" t="s">
        <v>29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4" t="s">
        <v>27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7" customHeight="1">
      <c r="B96" s="29"/>
      <c r="C96" s="100" t="s">
        <v>93</v>
      </c>
      <c r="J96" s="63">
        <f>J118</f>
        <v>0</v>
      </c>
      <c r="L96" s="29"/>
      <c r="AU96" s="14" t="s">
        <v>94</v>
      </c>
    </row>
    <row r="97" spans="2:12" s="8" customFormat="1" ht="24.95" customHeight="1">
      <c r="B97" s="101"/>
      <c r="D97" s="102" t="s">
        <v>101</v>
      </c>
      <c r="E97" s="103"/>
      <c r="F97" s="103"/>
      <c r="G97" s="103"/>
      <c r="H97" s="103"/>
      <c r="I97" s="103"/>
      <c r="J97" s="104">
        <f>J119</f>
        <v>0</v>
      </c>
      <c r="L97" s="101"/>
    </row>
    <row r="98" spans="2:12" s="9" customFormat="1" ht="20.100000000000001" customHeight="1">
      <c r="B98" s="105"/>
      <c r="D98" s="106" t="s">
        <v>334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customHeight="1">
      <c r="B99" s="29"/>
      <c r="L99" s="29"/>
    </row>
    <row r="100" spans="2:12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5" customHeight="1">
      <c r="B105" s="29"/>
      <c r="C105" s="18" t="s">
        <v>112</v>
      </c>
      <c r="L105" s="29"/>
    </row>
    <row r="106" spans="2:12" s="1" customFormat="1" ht="6.95" customHeight="1">
      <c r="B106" s="29"/>
      <c r="L106" s="29"/>
    </row>
    <row r="107" spans="2:12" s="1" customFormat="1" ht="12" customHeight="1">
      <c r="B107" s="29"/>
      <c r="C107" s="24" t="s">
        <v>16</v>
      </c>
      <c r="L107" s="29"/>
    </row>
    <row r="108" spans="2:12" s="1" customFormat="1" ht="16.5" customHeight="1">
      <c r="B108" s="29"/>
      <c r="E108" s="210" t="str">
        <f>E7</f>
        <v>Beroun - Závodí Oprava</v>
      </c>
      <c r="F108" s="211"/>
      <c r="G108" s="211"/>
      <c r="H108" s="211"/>
      <c r="L108" s="29"/>
    </row>
    <row r="109" spans="2:12" s="1" customFormat="1" ht="12" customHeight="1">
      <c r="B109" s="29"/>
      <c r="C109" s="24" t="s">
        <v>88</v>
      </c>
      <c r="L109" s="29"/>
    </row>
    <row r="110" spans="2:12" s="1" customFormat="1" ht="16.5" customHeight="1">
      <c r="B110" s="29"/>
      <c r="E110" s="182" t="str">
        <f>E9</f>
        <v>25052025a - Oprava nábytku</v>
      </c>
      <c r="F110" s="209"/>
      <c r="G110" s="209"/>
      <c r="H110" s="209"/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4" t="s">
        <v>20</v>
      </c>
      <c r="F112" s="22" t="str">
        <f>F12</f>
        <v xml:space="preserve"> </v>
      </c>
      <c r="I112" s="24" t="s">
        <v>22</v>
      </c>
      <c r="J112" s="49" t="str">
        <f>IF(J12="","",J12)</f>
        <v>25. 5. 2025</v>
      </c>
      <c r="L112" s="29"/>
    </row>
    <row r="113" spans="2:65" s="1" customFormat="1" ht="6.95" customHeight="1">
      <c r="B113" s="29"/>
      <c r="L113" s="29"/>
    </row>
    <row r="114" spans="2:65" s="1" customFormat="1" ht="15.2" customHeight="1">
      <c r="B114" s="29"/>
      <c r="C114" s="24" t="s">
        <v>24</v>
      </c>
      <c r="F114" s="22" t="str">
        <f>E15</f>
        <v xml:space="preserve"> </v>
      </c>
      <c r="I114" s="24" t="s">
        <v>29</v>
      </c>
      <c r="J114" s="27" t="str">
        <f>E21</f>
        <v xml:space="preserve"> </v>
      </c>
      <c r="L114" s="29"/>
    </row>
    <row r="115" spans="2:65" s="1" customFormat="1" ht="15.2" customHeight="1">
      <c r="B115" s="29"/>
      <c r="C115" s="24" t="s">
        <v>27</v>
      </c>
      <c r="F115" s="22" t="str">
        <f>IF(E18="","",E18)</f>
        <v>Vyplň údaj</v>
      </c>
      <c r="I115" s="24" t="s">
        <v>31</v>
      </c>
      <c r="J115" s="27" t="str">
        <f>E24</f>
        <v xml:space="preserve"> </v>
      </c>
      <c r="L115" s="29"/>
    </row>
    <row r="116" spans="2:65" s="1" customFormat="1" ht="10.35" customHeight="1">
      <c r="B116" s="29"/>
      <c r="L116" s="29"/>
    </row>
    <row r="117" spans="2:65" s="10" customFormat="1" ht="29.25" customHeight="1">
      <c r="B117" s="109"/>
      <c r="C117" s="110" t="s">
        <v>113</v>
      </c>
      <c r="D117" s="111" t="s">
        <v>58</v>
      </c>
      <c r="E117" s="111" t="s">
        <v>54</v>
      </c>
      <c r="F117" s="111" t="s">
        <v>55</v>
      </c>
      <c r="G117" s="111" t="s">
        <v>114</v>
      </c>
      <c r="H117" s="111" t="s">
        <v>115</v>
      </c>
      <c r="I117" s="111" t="s">
        <v>116</v>
      </c>
      <c r="J117" s="112" t="s">
        <v>92</v>
      </c>
      <c r="K117" s="113" t="s">
        <v>117</v>
      </c>
      <c r="L117" s="109"/>
      <c r="M117" s="56" t="s">
        <v>1</v>
      </c>
      <c r="N117" s="57" t="s">
        <v>37</v>
      </c>
      <c r="O117" s="57" t="s">
        <v>118</v>
      </c>
      <c r="P117" s="57" t="s">
        <v>119</v>
      </c>
      <c r="Q117" s="57" t="s">
        <v>120</v>
      </c>
      <c r="R117" s="57" t="s">
        <v>121</v>
      </c>
      <c r="S117" s="57" t="s">
        <v>122</v>
      </c>
      <c r="T117" s="58" t="s">
        <v>123</v>
      </c>
    </row>
    <row r="118" spans="2:65" s="1" customFormat="1" ht="22.7" customHeight="1">
      <c r="B118" s="29"/>
      <c r="C118" s="61" t="s">
        <v>124</v>
      </c>
      <c r="J118" s="114">
        <f>BK118</f>
        <v>0</v>
      </c>
      <c r="L118" s="29"/>
      <c r="M118" s="59"/>
      <c r="N118" s="50"/>
      <c r="O118" s="50"/>
      <c r="P118" s="115">
        <f>P119</f>
        <v>0</v>
      </c>
      <c r="Q118" s="50"/>
      <c r="R118" s="115">
        <f>R119</f>
        <v>0</v>
      </c>
      <c r="S118" s="50"/>
      <c r="T118" s="116">
        <f>T119</f>
        <v>0</v>
      </c>
      <c r="AT118" s="14" t="s">
        <v>72</v>
      </c>
      <c r="AU118" s="14" t="s">
        <v>94</v>
      </c>
      <c r="BK118" s="117">
        <f>BK119</f>
        <v>0</v>
      </c>
    </row>
    <row r="119" spans="2:65" s="11" customFormat="1" ht="26.1" customHeight="1">
      <c r="B119" s="118"/>
      <c r="D119" s="119" t="s">
        <v>72</v>
      </c>
      <c r="E119" s="120" t="s">
        <v>176</v>
      </c>
      <c r="F119" s="120" t="s">
        <v>177</v>
      </c>
      <c r="I119" s="121"/>
      <c r="J119" s="122">
        <f>BK119</f>
        <v>0</v>
      </c>
      <c r="L119" s="118"/>
      <c r="M119" s="123"/>
      <c r="P119" s="124">
        <f>P120</f>
        <v>0</v>
      </c>
      <c r="R119" s="124">
        <f>R120</f>
        <v>0</v>
      </c>
      <c r="T119" s="125">
        <f>T120</f>
        <v>0</v>
      </c>
      <c r="AR119" s="119" t="s">
        <v>81</v>
      </c>
      <c r="AT119" s="126" t="s">
        <v>72</v>
      </c>
      <c r="AU119" s="126" t="s">
        <v>73</v>
      </c>
      <c r="AY119" s="119" t="s">
        <v>127</v>
      </c>
      <c r="BK119" s="127">
        <f>BK120</f>
        <v>0</v>
      </c>
    </row>
    <row r="120" spans="2:65" s="11" customFormat="1" ht="22.7" customHeight="1">
      <c r="B120" s="118"/>
      <c r="D120" s="119" t="s">
        <v>72</v>
      </c>
      <c r="E120" s="128" t="s">
        <v>335</v>
      </c>
      <c r="F120" s="128" t="s">
        <v>336</v>
      </c>
      <c r="I120" s="121"/>
      <c r="J120" s="129">
        <f>BK120</f>
        <v>0</v>
      </c>
      <c r="L120" s="118"/>
      <c r="M120" s="123"/>
      <c r="P120" s="124">
        <f>SUM(P121:P147)</f>
        <v>0</v>
      </c>
      <c r="R120" s="124">
        <f>SUM(R121:R147)</f>
        <v>0</v>
      </c>
      <c r="T120" s="125">
        <f>SUM(T121:T147)</f>
        <v>0</v>
      </c>
      <c r="AR120" s="119" t="s">
        <v>81</v>
      </c>
      <c r="AT120" s="126" t="s">
        <v>72</v>
      </c>
      <c r="AU120" s="126" t="s">
        <v>81</v>
      </c>
      <c r="AY120" s="119" t="s">
        <v>127</v>
      </c>
      <c r="BK120" s="127">
        <f>SUM(BK121:BK147)</f>
        <v>0</v>
      </c>
    </row>
    <row r="121" spans="2:65" s="1" customFormat="1" ht="16.5" customHeight="1">
      <c r="B121" s="29"/>
      <c r="C121" s="144" t="s">
        <v>209</v>
      </c>
      <c r="D121" s="144" t="s">
        <v>206</v>
      </c>
      <c r="E121" s="145" t="s">
        <v>337</v>
      </c>
      <c r="F121" s="146" t="s">
        <v>338</v>
      </c>
      <c r="G121" s="147" t="s">
        <v>140</v>
      </c>
      <c r="H121" s="148">
        <v>1</v>
      </c>
      <c r="I121" s="149"/>
      <c r="J121" s="150">
        <f t="shared" ref="J121:J147" si="0">ROUND(I121*H121,2)</f>
        <v>0</v>
      </c>
      <c r="K121" s="151"/>
      <c r="L121" s="152"/>
      <c r="M121" s="153" t="s">
        <v>1</v>
      </c>
      <c r="N121" s="154" t="s">
        <v>38</v>
      </c>
      <c r="P121" s="140">
        <f t="shared" ref="P121:P147" si="1">O121*H121</f>
        <v>0</v>
      </c>
      <c r="Q121" s="140">
        <v>0</v>
      </c>
      <c r="R121" s="140">
        <f t="shared" ref="R121:R147" si="2">Q121*H121</f>
        <v>0</v>
      </c>
      <c r="S121" s="140">
        <v>0</v>
      </c>
      <c r="T121" s="141">
        <f t="shared" ref="T121:T147" si="3">S121*H121</f>
        <v>0</v>
      </c>
      <c r="AR121" s="142" t="s">
        <v>254</v>
      </c>
      <c r="AT121" s="142" t="s">
        <v>206</v>
      </c>
      <c r="AU121" s="142" t="s">
        <v>86</v>
      </c>
      <c r="AY121" s="14" t="s">
        <v>127</v>
      </c>
      <c r="BE121" s="143">
        <f t="shared" ref="BE121:BE147" si="4">IF(N121="základní",J121,0)</f>
        <v>0</v>
      </c>
      <c r="BF121" s="143">
        <f t="shared" ref="BF121:BF147" si="5">IF(N121="snížená",J121,0)</f>
        <v>0</v>
      </c>
      <c r="BG121" s="143">
        <f t="shared" ref="BG121:BG147" si="6">IF(N121="zákl. přenesená",J121,0)</f>
        <v>0</v>
      </c>
      <c r="BH121" s="143">
        <f t="shared" ref="BH121:BH147" si="7">IF(N121="sníž. přenesená",J121,0)</f>
        <v>0</v>
      </c>
      <c r="BI121" s="143">
        <f t="shared" ref="BI121:BI147" si="8">IF(N121="nulová",J121,0)</f>
        <v>0</v>
      </c>
      <c r="BJ121" s="14" t="s">
        <v>81</v>
      </c>
      <c r="BK121" s="143">
        <f t="shared" ref="BK121:BK147" si="9">ROUND(I121*H121,2)</f>
        <v>0</v>
      </c>
      <c r="BL121" s="14" t="s">
        <v>135</v>
      </c>
      <c r="BM121" s="142" t="s">
        <v>339</v>
      </c>
    </row>
    <row r="122" spans="2:65" s="1" customFormat="1" ht="16.5" customHeight="1">
      <c r="B122" s="29"/>
      <c r="C122" s="144" t="s">
        <v>340</v>
      </c>
      <c r="D122" s="144" t="s">
        <v>206</v>
      </c>
      <c r="E122" s="145" t="s">
        <v>341</v>
      </c>
      <c r="F122" s="146" t="s">
        <v>342</v>
      </c>
      <c r="G122" s="147" t="s">
        <v>140</v>
      </c>
      <c r="H122" s="148">
        <v>1</v>
      </c>
      <c r="I122" s="149"/>
      <c r="J122" s="150">
        <f t="shared" si="0"/>
        <v>0</v>
      </c>
      <c r="K122" s="151"/>
      <c r="L122" s="152"/>
      <c r="M122" s="153" t="s">
        <v>1</v>
      </c>
      <c r="N122" s="154" t="s">
        <v>38</v>
      </c>
      <c r="P122" s="140">
        <f t="shared" si="1"/>
        <v>0</v>
      </c>
      <c r="Q122" s="140">
        <v>0</v>
      </c>
      <c r="R122" s="140">
        <f t="shared" si="2"/>
        <v>0</v>
      </c>
      <c r="S122" s="140">
        <v>0</v>
      </c>
      <c r="T122" s="141">
        <f t="shared" si="3"/>
        <v>0</v>
      </c>
      <c r="AR122" s="142" t="s">
        <v>254</v>
      </c>
      <c r="AT122" s="142" t="s">
        <v>206</v>
      </c>
      <c r="AU122" s="142" t="s">
        <v>86</v>
      </c>
      <c r="AY122" s="14" t="s">
        <v>127</v>
      </c>
      <c r="BE122" s="143">
        <f t="shared" si="4"/>
        <v>0</v>
      </c>
      <c r="BF122" s="143">
        <f t="shared" si="5"/>
        <v>0</v>
      </c>
      <c r="BG122" s="143">
        <f t="shared" si="6"/>
        <v>0</v>
      </c>
      <c r="BH122" s="143">
        <f t="shared" si="7"/>
        <v>0</v>
      </c>
      <c r="BI122" s="143">
        <f t="shared" si="8"/>
        <v>0</v>
      </c>
      <c r="BJ122" s="14" t="s">
        <v>81</v>
      </c>
      <c r="BK122" s="143">
        <f t="shared" si="9"/>
        <v>0</v>
      </c>
      <c r="BL122" s="14" t="s">
        <v>135</v>
      </c>
      <c r="BM122" s="142" t="s">
        <v>343</v>
      </c>
    </row>
    <row r="123" spans="2:65" s="1" customFormat="1" ht="16.5" customHeight="1">
      <c r="B123" s="29"/>
      <c r="C123" s="144" t="s">
        <v>344</v>
      </c>
      <c r="D123" s="144" t="s">
        <v>206</v>
      </c>
      <c r="E123" s="145" t="s">
        <v>345</v>
      </c>
      <c r="F123" s="146" t="s">
        <v>346</v>
      </c>
      <c r="G123" s="147" t="s">
        <v>140</v>
      </c>
      <c r="H123" s="148">
        <v>1</v>
      </c>
      <c r="I123" s="149"/>
      <c r="J123" s="150">
        <f t="shared" si="0"/>
        <v>0</v>
      </c>
      <c r="K123" s="151"/>
      <c r="L123" s="152"/>
      <c r="M123" s="153" t="s">
        <v>1</v>
      </c>
      <c r="N123" s="154" t="s">
        <v>38</v>
      </c>
      <c r="P123" s="140">
        <f t="shared" si="1"/>
        <v>0</v>
      </c>
      <c r="Q123" s="140">
        <v>0</v>
      </c>
      <c r="R123" s="140">
        <f t="shared" si="2"/>
        <v>0</v>
      </c>
      <c r="S123" s="140">
        <v>0</v>
      </c>
      <c r="T123" s="141">
        <f t="shared" si="3"/>
        <v>0</v>
      </c>
      <c r="AR123" s="142" t="s">
        <v>254</v>
      </c>
      <c r="AT123" s="142" t="s">
        <v>206</v>
      </c>
      <c r="AU123" s="142" t="s">
        <v>86</v>
      </c>
      <c r="AY123" s="14" t="s">
        <v>127</v>
      </c>
      <c r="BE123" s="143">
        <f t="shared" si="4"/>
        <v>0</v>
      </c>
      <c r="BF123" s="143">
        <f t="shared" si="5"/>
        <v>0</v>
      </c>
      <c r="BG123" s="143">
        <f t="shared" si="6"/>
        <v>0</v>
      </c>
      <c r="BH123" s="143">
        <f t="shared" si="7"/>
        <v>0</v>
      </c>
      <c r="BI123" s="143">
        <f t="shared" si="8"/>
        <v>0</v>
      </c>
      <c r="BJ123" s="14" t="s">
        <v>81</v>
      </c>
      <c r="BK123" s="143">
        <f t="shared" si="9"/>
        <v>0</v>
      </c>
      <c r="BL123" s="14" t="s">
        <v>135</v>
      </c>
      <c r="BM123" s="142" t="s">
        <v>347</v>
      </c>
    </row>
    <row r="124" spans="2:65" s="1" customFormat="1" ht="16.5" customHeight="1">
      <c r="B124" s="29"/>
      <c r="C124" s="144" t="s">
        <v>348</v>
      </c>
      <c r="D124" s="144" t="s">
        <v>206</v>
      </c>
      <c r="E124" s="145" t="s">
        <v>349</v>
      </c>
      <c r="F124" s="146" t="s">
        <v>350</v>
      </c>
      <c r="G124" s="147" t="s">
        <v>140</v>
      </c>
      <c r="H124" s="148">
        <v>1</v>
      </c>
      <c r="I124" s="149"/>
      <c r="J124" s="150">
        <f t="shared" si="0"/>
        <v>0</v>
      </c>
      <c r="K124" s="151"/>
      <c r="L124" s="152"/>
      <c r="M124" s="153" t="s">
        <v>1</v>
      </c>
      <c r="N124" s="154" t="s">
        <v>38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254</v>
      </c>
      <c r="AT124" s="142" t="s">
        <v>206</v>
      </c>
      <c r="AU124" s="142" t="s">
        <v>86</v>
      </c>
      <c r="AY124" s="14" t="s">
        <v>127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4" t="s">
        <v>81</v>
      </c>
      <c r="BK124" s="143">
        <f t="shared" si="9"/>
        <v>0</v>
      </c>
      <c r="BL124" s="14" t="s">
        <v>135</v>
      </c>
      <c r="BM124" s="142" t="s">
        <v>351</v>
      </c>
    </row>
    <row r="125" spans="2:65" s="1" customFormat="1" ht="21.75" customHeight="1">
      <c r="B125" s="29"/>
      <c r="C125" s="144" t="s">
        <v>352</v>
      </c>
      <c r="D125" s="144" t="s">
        <v>206</v>
      </c>
      <c r="E125" s="145" t="s">
        <v>353</v>
      </c>
      <c r="F125" s="146" t="s">
        <v>354</v>
      </c>
      <c r="G125" s="147" t="s">
        <v>140</v>
      </c>
      <c r="H125" s="148">
        <v>1</v>
      </c>
      <c r="I125" s="149"/>
      <c r="J125" s="150">
        <f t="shared" si="0"/>
        <v>0</v>
      </c>
      <c r="K125" s="151"/>
      <c r="L125" s="152"/>
      <c r="M125" s="153" t="s">
        <v>1</v>
      </c>
      <c r="N125" s="154" t="s">
        <v>38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254</v>
      </c>
      <c r="AT125" s="142" t="s">
        <v>206</v>
      </c>
      <c r="AU125" s="142" t="s">
        <v>86</v>
      </c>
      <c r="AY125" s="14" t="s">
        <v>127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4" t="s">
        <v>81</v>
      </c>
      <c r="BK125" s="143">
        <f t="shared" si="9"/>
        <v>0</v>
      </c>
      <c r="BL125" s="14" t="s">
        <v>135</v>
      </c>
      <c r="BM125" s="142" t="s">
        <v>355</v>
      </c>
    </row>
    <row r="126" spans="2:65" s="1" customFormat="1" ht="16.5" customHeight="1">
      <c r="B126" s="29"/>
      <c r="C126" s="144" t="s">
        <v>356</v>
      </c>
      <c r="D126" s="144" t="s">
        <v>206</v>
      </c>
      <c r="E126" s="145" t="s">
        <v>357</v>
      </c>
      <c r="F126" s="146" t="s">
        <v>358</v>
      </c>
      <c r="G126" s="147" t="s">
        <v>140</v>
      </c>
      <c r="H126" s="148">
        <v>1</v>
      </c>
      <c r="I126" s="149"/>
      <c r="J126" s="150">
        <f t="shared" si="0"/>
        <v>0</v>
      </c>
      <c r="K126" s="151"/>
      <c r="L126" s="152"/>
      <c r="M126" s="153" t="s">
        <v>1</v>
      </c>
      <c r="N126" s="154" t="s">
        <v>38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254</v>
      </c>
      <c r="AT126" s="142" t="s">
        <v>206</v>
      </c>
      <c r="AU126" s="142" t="s">
        <v>86</v>
      </c>
      <c r="AY126" s="14" t="s">
        <v>127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4" t="s">
        <v>81</v>
      </c>
      <c r="BK126" s="143">
        <f t="shared" si="9"/>
        <v>0</v>
      </c>
      <c r="BL126" s="14" t="s">
        <v>135</v>
      </c>
      <c r="BM126" s="142" t="s">
        <v>359</v>
      </c>
    </row>
    <row r="127" spans="2:65" s="1" customFormat="1" ht="16.5" customHeight="1">
      <c r="B127" s="29"/>
      <c r="C127" s="144" t="s">
        <v>223</v>
      </c>
      <c r="D127" s="144" t="s">
        <v>206</v>
      </c>
      <c r="E127" s="145" t="s">
        <v>360</v>
      </c>
      <c r="F127" s="146" t="s">
        <v>361</v>
      </c>
      <c r="G127" s="147" t="s">
        <v>140</v>
      </c>
      <c r="H127" s="148">
        <v>2</v>
      </c>
      <c r="I127" s="149"/>
      <c r="J127" s="150">
        <f t="shared" si="0"/>
        <v>0</v>
      </c>
      <c r="K127" s="151"/>
      <c r="L127" s="152"/>
      <c r="M127" s="153" t="s">
        <v>1</v>
      </c>
      <c r="N127" s="154" t="s">
        <v>38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254</v>
      </c>
      <c r="AT127" s="142" t="s">
        <v>206</v>
      </c>
      <c r="AU127" s="142" t="s">
        <v>86</v>
      </c>
      <c r="AY127" s="14" t="s">
        <v>127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4" t="s">
        <v>81</v>
      </c>
      <c r="BK127" s="143">
        <f t="shared" si="9"/>
        <v>0</v>
      </c>
      <c r="BL127" s="14" t="s">
        <v>135</v>
      </c>
      <c r="BM127" s="142" t="s">
        <v>362</v>
      </c>
    </row>
    <row r="128" spans="2:65" s="1" customFormat="1" ht="16.5" customHeight="1">
      <c r="B128" s="29"/>
      <c r="C128" s="144" t="s">
        <v>227</v>
      </c>
      <c r="D128" s="144" t="s">
        <v>206</v>
      </c>
      <c r="E128" s="145" t="s">
        <v>363</v>
      </c>
      <c r="F128" s="146" t="s">
        <v>364</v>
      </c>
      <c r="G128" s="147" t="s">
        <v>140</v>
      </c>
      <c r="H128" s="148">
        <v>1</v>
      </c>
      <c r="I128" s="149"/>
      <c r="J128" s="150">
        <f t="shared" si="0"/>
        <v>0</v>
      </c>
      <c r="K128" s="151"/>
      <c r="L128" s="152"/>
      <c r="M128" s="153" t="s">
        <v>1</v>
      </c>
      <c r="N128" s="154" t="s">
        <v>38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254</v>
      </c>
      <c r="AT128" s="142" t="s">
        <v>206</v>
      </c>
      <c r="AU128" s="142" t="s">
        <v>86</v>
      </c>
      <c r="AY128" s="14" t="s">
        <v>127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4" t="s">
        <v>81</v>
      </c>
      <c r="BK128" s="143">
        <f t="shared" si="9"/>
        <v>0</v>
      </c>
      <c r="BL128" s="14" t="s">
        <v>135</v>
      </c>
      <c r="BM128" s="142" t="s">
        <v>365</v>
      </c>
    </row>
    <row r="129" spans="2:65" s="1" customFormat="1" ht="16.5" customHeight="1">
      <c r="B129" s="29"/>
      <c r="C129" s="144" t="s">
        <v>231</v>
      </c>
      <c r="D129" s="144" t="s">
        <v>206</v>
      </c>
      <c r="E129" s="145" t="s">
        <v>366</v>
      </c>
      <c r="F129" s="146" t="s">
        <v>367</v>
      </c>
      <c r="G129" s="147" t="s">
        <v>140</v>
      </c>
      <c r="H129" s="148">
        <v>1</v>
      </c>
      <c r="I129" s="149"/>
      <c r="J129" s="150">
        <f t="shared" si="0"/>
        <v>0</v>
      </c>
      <c r="K129" s="151"/>
      <c r="L129" s="152"/>
      <c r="M129" s="153" t="s">
        <v>1</v>
      </c>
      <c r="N129" s="154" t="s">
        <v>38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254</v>
      </c>
      <c r="AT129" s="142" t="s">
        <v>206</v>
      </c>
      <c r="AU129" s="142" t="s">
        <v>86</v>
      </c>
      <c r="AY129" s="14" t="s">
        <v>127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4" t="s">
        <v>81</v>
      </c>
      <c r="BK129" s="143">
        <f t="shared" si="9"/>
        <v>0</v>
      </c>
      <c r="BL129" s="14" t="s">
        <v>135</v>
      </c>
      <c r="BM129" s="142" t="s">
        <v>368</v>
      </c>
    </row>
    <row r="130" spans="2:65" s="1" customFormat="1" ht="16.5" customHeight="1">
      <c r="B130" s="29"/>
      <c r="C130" s="144" t="s">
        <v>235</v>
      </c>
      <c r="D130" s="144" t="s">
        <v>206</v>
      </c>
      <c r="E130" s="145" t="s">
        <v>369</v>
      </c>
      <c r="F130" s="146" t="s">
        <v>370</v>
      </c>
      <c r="G130" s="147" t="s">
        <v>140</v>
      </c>
      <c r="H130" s="148">
        <v>1</v>
      </c>
      <c r="I130" s="149"/>
      <c r="J130" s="150">
        <f t="shared" si="0"/>
        <v>0</v>
      </c>
      <c r="K130" s="151"/>
      <c r="L130" s="152"/>
      <c r="M130" s="153" t="s">
        <v>1</v>
      </c>
      <c r="N130" s="154" t="s">
        <v>38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254</v>
      </c>
      <c r="AT130" s="142" t="s">
        <v>206</v>
      </c>
      <c r="AU130" s="142" t="s">
        <v>86</v>
      </c>
      <c r="AY130" s="14" t="s">
        <v>127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4" t="s">
        <v>81</v>
      </c>
      <c r="BK130" s="143">
        <f t="shared" si="9"/>
        <v>0</v>
      </c>
      <c r="BL130" s="14" t="s">
        <v>135</v>
      </c>
      <c r="BM130" s="142" t="s">
        <v>371</v>
      </c>
    </row>
    <row r="131" spans="2:65" s="1" customFormat="1" ht="16.5" customHeight="1">
      <c r="B131" s="29"/>
      <c r="C131" s="144" t="s">
        <v>243</v>
      </c>
      <c r="D131" s="144" t="s">
        <v>206</v>
      </c>
      <c r="E131" s="145" t="s">
        <v>372</v>
      </c>
      <c r="F131" s="146" t="s">
        <v>373</v>
      </c>
      <c r="G131" s="147" t="s">
        <v>140</v>
      </c>
      <c r="H131" s="148">
        <v>1</v>
      </c>
      <c r="I131" s="149"/>
      <c r="J131" s="150">
        <f t="shared" si="0"/>
        <v>0</v>
      </c>
      <c r="K131" s="151"/>
      <c r="L131" s="152"/>
      <c r="M131" s="153" t="s">
        <v>1</v>
      </c>
      <c r="N131" s="154" t="s">
        <v>38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254</v>
      </c>
      <c r="AT131" s="142" t="s">
        <v>206</v>
      </c>
      <c r="AU131" s="142" t="s">
        <v>86</v>
      </c>
      <c r="AY131" s="14" t="s">
        <v>127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4" t="s">
        <v>81</v>
      </c>
      <c r="BK131" s="143">
        <f t="shared" si="9"/>
        <v>0</v>
      </c>
      <c r="BL131" s="14" t="s">
        <v>135</v>
      </c>
      <c r="BM131" s="142" t="s">
        <v>374</v>
      </c>
    </row>
    <row r="132" spans="2:65" s="1" customFormat="1" ht="16.5" customHeight="1">
      <c r="B132" s="29"/>
      <c r="C132" s="144" t="s">
        <v>239</v>
      </c>
      <c r="D132" s="144" t="s">
        <v>206</v>
      </c>
      <c r="E132" s="145" t="s">
        <v>375</v>
      </c>
      <c r="F132" s="146" t="s">
        <v>376</v>
      </c>
      <c r="G132" s="147" t="s">
        <v>140</v>
      </c>
      <c r="H132" s="148">
        <v>1</v>
      </c>
      <c r="I132" s="149"/>
      <c r="J132" s="150">
        <f t="shared" si="0"/>
        <v>0</v>
      </c>
      <c r="K132" s="151"/>
      <c r="L132" s="152"/>
      <c r="M132" s="153" t="s">
        <v>1</v>
      </c>
      <c r="N132" s="154" t="s">
        <v>38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254</v>
      </c>
      <c r="AT132" s="142" t="s">
        <v>206</v>
      </c>
      <c r="AU132" s="142" t="s">
        <v>86</v>
      </c>
      <c r="AY132" s="14" t="s">
        <v>127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4" t="s">
        <v>81</v>
      </c>
      <c r="BK132" s="143">
        <f t="shared" si="9"/>
        <v>0</v>
      </c>
      <c r="BL132" s="14" t="s">
        <v>135</v>
      </c>
      <c r="BM132" s="142" t="s">
        <v>377</v>
      </c>
    </row>
    <row r="133" spans="2:65" s="1" customFormat="1" ht="21.75" customHeight="1">
      <c r="B133" s="29"/>
      <c r="C133" s="144" t="s">
        <v>248</v>
      </c>
      <c r="D133" s="144" t="s">
        <v>206</v>
      </c>
      <c r="E133" s="145" t="s">
        <v>378</v>
      </c>
      <c r="F133" s="146" t="s">
        <v>379</v>
      </c>
      <c r="G133" s="147" t="s">
        <v>140</v>
      </c>
      <c r="H133" s="148">
        <v>1</v>
      </c>
      <c r="I133" s="149"/>
      <c r="J133" s="150">
        <f t="shared" si="0"/>
        <v>0</v>
      </c>
      <c r="K133" s="151"/>
      <c r="L133" s="152"/>
      <c r="M133" s="153" t="s">
        <v>1</v>
      </c>
      <c r="N133" s="154" t="s">
        <v>38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254</v>
      </c>
      <c r="AT133" s="142" t="s">
        <v>206</v>
      </c>
      <c r="AU133" s="142" t="s">
        <v>86</v>
      </c>
      <c r="AY133" s="14" t="s">
        <v>127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4" t="s">
        <v>81</v>
      </c>
      <c r="BK133" s="143">
        <f t="shared" si="9"/>
        <v>0</v>
      </c>
      <c r="BL133" s="14" t="s">
        <v>135</v>
      </c>
      <c r="BM133" s="142" t="s">
        <v>380</v>
      </c>
    </row>
    <row r="134" spans="2:65" s="1" customFormat="1" ht="24.2" customHeight="1">
      <c r="B134" s="29"/>
      <c r="C134" s="144" t="s">
        <v>180</v>
      </c>
      <c r="D134" s="144" t="s">
        <v>206</v>
      </c>
      <c r="E134" s="145" t="s">
        <v>381</v>
      </c>
      <c r="F134" s="146" t="s">
        <v>382</v>
      </c>
      <c r="G134" s="147" t="s">
        <v>140</v>
      </c>
      <c r="H134" s="148">
        <v>2</v>
      </c>
      <c r="I134" s="149"/>
      <c r="J134" s="150">
        <f t="shared" si="0"/>
        <v>0</v>
      </c>
      <c r="K134" s="151"/>
      <c r="L134" s="152"/>
      <c r="M134" s="153" t="s">
        <v>1</v>
      </c>
      <c r="N134" s="154" t="s">
        <v>38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254</v>
      </c>
      <c r="AT134" s="142" t="s">
        <v>206</v>
      </c>
      <c r="AU134" s="142" t="s">
        <v>86</v>
      </c>
      <c r="AY134" s="14" t="s">
        <v>127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4" t="s">
        <v>81</v>
      </c>
      <c r="BK134" s="143">
        <f t="shared" si="9"/>
        <v>0</v>
      </c>
      <c r="BL134" s="14" t="s">
        <v>135</v>
      </c>
      <c r="BM134" s="142" t="s">
        <v>383</v>
      </c>
    </row>
    <row r="135" spans="2:65" s="1" customFormat="1" ht="16.5" customHeight="1">
      <c r="B135" s="29"/>
      <c r="C135" s="144" t="s">
        <v>189</v>
      </c>
      <c r="D135" s="144" t="s">
        <v>206</v>
      </c>
      <c r="E135" s="145" t="s">
        <v>384</v>
      </c>
      <c r="F135" s="146" t="s">
        <v>385</v>
      </c>
      <c r="G135" s="147" t="s">
        <v>157</v>
      </c>
      <c r="H135" s="148">
        <v>1</v>
      </c>
      <c r="I135" s="149"/>
      <c r="J135" s="150">
        <f t="shared" si="0"/>
        <v>0</v>
      </c>
      <c r="K135" s="151"/>
      <c r="L135" s="152"/>
      <c r="M135" s="153" t="s">
        <v>1</v>
      </c>
      <c r="N135" s="154" t="s">
        <v>38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254</v>
      </c>
      <c r="AT135" s="142" t="s">
        <v>206</v>
      </c>
      <c r="AU135" s="142" t="s">
        <v>86</v>
      </c>
      <c r="AY135" s="14" t="s">
        <v>127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4" t="s">
        <v>81</v>
      </c>
      <c r="BK135" s="143">
        <f t="shared" si="9"/>
        <v>0</v>
      </c>
      <c r="BL135" s="14" t="s">
        <v>135</v>
      </c>
      <c r="BM135" s="142" t="s">
        <v>386</v>
      </c>
    </row>
    <row r="136" spans="2:65" s="1" customFormat="1" ht="16.5" customHeight="1">
      <c r="B136" s="29"/>
      <c r="C136" s="144" t="s">
        <v>193</v>
      </c>
      <c r="D136" s="144" t="s">
        <v>206</v>
      </c>
      <c r="E136" s="145" t="s">
        <v>387</v>
      </c>
      <c r="F136" s="146" t="s">
        <v>388</v>
      </c>
      <c r="G136" s="147" t="s">
        <v>157</v>
      </c>
      <c r="H136" s="148">
        <v>1</v>
      </c>
      <c r="I136" s="149"/>
      <c r="J136" s="150">
        <f t="shared" si="0"/>
        <v>0</v>
      </c>
      <c r="K136" s="151"/>
      <c r="L136" s="152"/>
      <c r="M136" s="153" t="s">
        <v>1</v>
      </c>
      <c r="N136" s="154" t="s">
        <v>38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254</v>
      </c>
      <c r="AT136" s="142" t="s">
        <v>206</v>
      </c>
      <c r="AU136" s="142" t="s">
        <v>86</v>
      </c>
      <c r="AY136" s="14" t="s">
        <v>127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4" t="s">
        <v>81</v>
      </c>
      <c r="BK136" s="143">
        <f t="shared" si="9"/>
        <v>0</v>
      </c>
      <c r="BL136" s="14" t="s">
        <v>135</v>
      </c>
      <c r="BM136" s="142" t="s">
        <v>389</v>
      </c>
    </row>
    <row r="137" spans="2:65" s="1" customFormat="1" ht="16.5" customHeight="1">
      <c r="B137" s="29"/>
      <c r="C137" s="144" t="s">
        <v>390</v>
      </c>
      <c r="D137" s="144" t="s">
        <v>206</v>
      </c>
      <c r="E137" s="145" t="s">
        <v>391</v>
      </c>
      <c r="F137" s="146" t="s">
        <v>392</v>
      </c>
      <c r="G137" s="147" t="s">
        <v>140</v>
      </c>
      <c r="H137" s="148">
        <v>1</v>
      </c>
      <c r="I137" s="149"/>
      <c r="J137" s="150">
        <f t="shared" si="0"/>
        <v>0</v>
      </c>
      <c r="K137" s="151"/>
      <c r="L137" s="152"/>
      <c r="M137" s="153" t="s">
        <v>1</v>
      </c>
      <c r="N137" s="154" t="s">
        <v>38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254</v>
      </c>
      <c r="AT137" s="142" t="s">
        <v>206</v>
      </c>
      <c r="AU137" s="142" t="s">
        <v>86</v>
      </c>
      <c r="AY137" s="14" t="s">
        <v>127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4" t="s">
        <v>81</v>
      </c>
      <c r="BK137" s="143">
        <f t="shared" si="9"/>
        <v>0</v>
      </c>
      <c r="BL137" s="14" t="s">
        <v>135</v>
      </c>
      <c r="BM137" s="142" t="s">
        <v>393</v>
      </c>
    </row>
    <row r="138" spans="2:65" s="1" customFormat="1" ht="16.5" customHeight="1">
      <c r="B138" s="29"/>
      <c r="C138" s="144" t="s">
        <v>201</v>
      </c>
      <c r="D138" s="144" t="s">
        <v>206</v>
      </c>
      <c r="E138" s="145" t="s">
        <v>394</v>
      </c>
      <c r="F138" s="146" t="s">
        <v>395</v>
      </c>
      <c r="G138" s="147" t="s">
        <v>140</v>
      </c>
      <c r="H138" s="148">
        <v>1</v>
      </c>
      <c r="I138" s="149"/>
      <c r="J138" s="150">
        <f t="shared" si="0"/>
        <v>0</v>
      </c>
      <c r="K138" s="151"/>
      <c r="L138" s="152"/>
      <c r="M138" s="153" t="s">
        <v>1</v>
      </c>
      <c r="N138" s="154" t="s">
        <v>38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254</v>
      </c>
      <c r="AT138" s="142" t="s">
        <v>206</v>
      </c>
      <c r="AU138" s="142" t="s">
        <v>86</v>
      </c>
      <c r="AY138" s="14" t="s">
        <v>127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4" t="s">
        <v>81</v>
      </c>
      <c r="BK138" s="143">
        <f t="shared" si="9"/>
        <v>0</v>
      </c>
      <c r="BL138" s="14" t="s">
        <v>135</v>
      </c>
      <c r="BM138" s="142" t="s">
        <v>396</v>
      </c>
    </row>
    <row r="139" spans="2:65" s="1" customFormat="1" ht="16.5" customHeight="1">
      <c r="B139" s="29"/>
      <c r="C139" s="144" t="s">
        <v>205</v>
      </c>
      <c r="D139" s="144" t="s">
        <v>206</v>
      </c>
      <c r="E139" s="145" t="s">
        <v>397</v>
      </c>
      <c r="F139" s="146" t="s">
        <v>398</v>
      </c>
      <c r="G139" s="147" t="s">
        <v>140</v>
      </c>
      <c r="H139" s="148">
        <v>1</v>
      </c>
      <c r="I139" s="149"/>
      <c r="J139" s="150">
        <f t="shared" si="0"/>
        <v>0</v>
      </c>
      <c r="K139" s="151"/>
      <c r="L139" s="152"/>
      <c r="M139" s="153" t="s">
        <v>1</v>
      </c>
      <c r="N139" s="154" t="s">
        <v>38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254</v>
      </c>
      <c r="AT139" s="142" t="s">
        <v>206</v>
      </c>
      <c r="AU139" s="142" t="s">
        <v>86</v>
      </c>
      <c r="AY139" s="14" t="s">
        <v>127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4" t="s">
        <v>81</v>
      </c>
      <c r="BK139" s="143">
        <f t="shared" si="9"/>
        <v>0</v>
      </c>
      <c r="BL139" s="14" t="s">
        <v>135</v>
      </c>
      <c r="BM139" s="142" t="s">
        <v>399</v>
      </c>
    </row>
    <row r="140" spans="2:65" s="1" customFormat="1" ht="16.5" customHeight="1">
      <c r="B140" s="29"/>
      <c r="C140" s="144" t="s">
        <v>211</v>
      </c>
      <c r="D140" s="144" t="s">
        <v>206</v>
      </c>
      <c r="E140" s="145" t="s">
        <v>400</v>
      </c>
      <c r="F140" s="146" t="s">
        <v>401</v>
      </c>
      <c r="G140" s="147" t="s">
        <v>140</v>
      </c>
      <c r="H140" s="148">
        <v>1</v>
      </c>
      <c r="I140" s="149"/>
      <c r="J140" s="150">
        <f t="shared" si="0"/>
        <v>0</v>
      </c>
      <c r="K140" s="151"/>
      <c r="L140" s="152"/>
      <c r="M140" s="153" t="s">
        <v>1</v>
      </c>
      <c r="N140" s="154" t="s">
        <v>38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254</v>
      </c>
      <c r="AT140" s="142" t="s">
        <v>206</v>
      </c>
      <c r="AU140" s="142" t="s">
        <v>86</v>
      </c>
      <c r="AY140" s="14" t="s">
        <v>127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4" t="s">
        <v>81</v>
      </c>
      <c r="BK140" s="143">
        <f t="shared" si="9"/>
        <v>0</v>
      </c>
      <c r="BL140" s="14" t="s">
        <v>135</v>
      </c>
      <c r="BM140" s="142" t="s">
        <v>402</v>
      </c>
    </row>
    <row r="141" spans="2:65" s="1" customFormat="1" ht="16.5" customHeight="1">
      <c r="B141" s="29"/>
      <c r="C141" s="144" t="s">
        <v>215</v>
      </c>
      <c r="D141" s="144" t="s">
        <v>206</v>
      </c>
      <c r="E141" s="145" t="s">
        <v>403</v>
      </c>
      <c r="F141" s="146" t="s">
        <v>404</v>
      </c>
      <c r="G141" s="147" t="s">
        <v>140</v>
      </c>
      <c r="H141" s="148">
        <v>1</v>
      </c>
      <c r="I141" s="149"/>
      <c r="J141" s="150">
        <f t="shared" si="0"/>
        <v>0</v>
      </c>
      <c r="K141" s="151"/>
      <c r="L141" s="152"/>
      <c r="M141" s="153" t="s">
        <v>1</v>
      </c>
      <c r="N141" s="154" t="s">
        <v>38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254</v>
      </c>
      <c r="AT141" s="142" t="s">
        <v>206</v>
      </c>
      <c r="AU141" s="142" t="s">
        <v>86</v>
      </c>
      <c r="AY141" s="14" t="s">
        <v>127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4" t="s">
        <v>81</v>
      </c>
      <c r="BK141" s="143">
        <f t="shared" si="9"/>
        <v>0</v>
      </c>
      <c r="BL141" s="14" t="s">
        <v>135</v>
      </c>
      <c r="BM141" s="142" t="s">
        <v>405</v>
      </c>
    </row>
    <row r="142" spans="2:65" s="1" customFormat="1" ht="16.5" customHeight="1">
      <c r="B142" s="29"/>
      <c r="C142" s="144" t="s">
        <v>322</v>
      </c>
      <c r="D142" s="144" t="s">
        <v>206</v>
      </c>
      <c r="E142" s="145" t="s">
        <v>406</v>
      </c>
      <c r="F142" s="146" t="s">
        <v>407</v>
      </c>
      <c r="G142" s="147" t="s">
        <v>140</v>
      </c>
      <c r="H142" s="148">
        <v>1</v>
      </c>
      <c r="I142" s="149"/>
      <c r="J142" s="150">
        <f t="shared" si="0"/>
        <v>0</v>
      </c>
      <c r="K142" s="151"/>
      <c r="L142" s="152"/>
      <c r="M142" s="153" t="s">
        <v>1</v>
      </c>
      <c r="N142" s="154" t="s">
        <v>38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254</v>
      </c>
      <c r="AT142" s="142" t="s">
        <v>206</v>
      </c>
      <c r="AU142" s="142" t="s">
        <v>86</v>
      </c>
      <c r="AY142" s="14" t="s">
        <v>127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4" t="s">
        <v>81</v>
      </c>
      <c r="BK142" s="143">
        <f t="shared" si="9"/>
        <v>0</v>
      </c>
      <c r="BL142" s="14" t="s">
        <v>135</v>
      </c>
      <c r="BM142" s="142" t="s">
        <v>408</v>
      </c>
    </row>
    <row r="143" spans="2:65" s="1" customFormat="1" ht="16.5" customHeight="1">
      <c r="B143" s="29"/>
      <c r="C143" s="144" t="s">
        <v>326</v>
      </c>
      <c r="D143" s="144" t="s">
        <v>206</v>
      </c>
      <c r="E143" s="145" t="s">
        <v>409</v>
      </c>
      <c r="F143" s="146" t="s">
        <v>410</v>
      </c>
      <c r="G143" s="147" t="s">
        <v>140</v>
      </c>
      <c r="H143" s="148">
        <v>6</v>
      </c>
      <c r="I143" s="149"/>
      <c r="J143" s="150">
        <f t="shared" si="0"/>
        <v>0</v>
      </c>
      <c r="K143" s="151"/>
      <c r="L143" s="152"/>
      <c r="M143" s="153" t="s">
        <v>1</v>
      </c>
      <c r="N143" s="154" t="s">
        <v>38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254</v>
      </c>
      <c r="AT143" s="142" t="s">
        <v>206</v>
      </c>
      <c r="AU143" s="142" t="s">
        <v>86</v>
      </c>
      <c r="AY143" s="14" t="s">
        <v>127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4" t="s">
        <v>81</v>
      </c>
      <c r="BK143" s="143">
        <f t="shared" si="9"/>
        <v>0</v>
      </c>
      <c r="BL143" s="14" t="s">
        <v>135</v>
      </c>
      <c r="BM143" s="142" t="s">
        <v>411</v>
      </c>
    </row>
    <row r="144" spans="2:65" s="1" customFormat="1" ht="16.5" customHeight="1">
      <c r="B144" s="29"/>
      <c r="C144" s="144" t="s">
        <v>412</v>
      </c>
      <c r="D144" s="144" t="s">
        <v>206</v>
      </c>
      <c r="E144" s="145" t="s">
        <v>413</v>
      </c>
      <c r="F144" s="146" t="s">
        <v>414</v>
      </c>
      <c r="G144" s="147" t="s">
        <v>140</v>
      </c>
      <c r="H144" s="148">
        <v>2</v>
      </c>
      <c r="I144" s="149"/>
      <c r="J144" s="150">
        <f t="shared" si="0"/>
        <v>0</v>
      </c>
      <c r="K144" s="151"/>
      <c r="L144" s="152"/>
      <c r="M144" s="153" t="s">
        <v>1</v>
      </c>
      <c r="N144" s="154" t="s">
        <v>38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254</v>
      </c>
      <c r="AT144" s="142" t="s">
        <v>206</v>
      </c>
      <c r="AU144" s="142" t="s">
        <v>86</v>
      </c>
      <c r="AY144" s="14" t="s">
        <v>127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4" t="s">
        <v>81</v>
      </c>
      <c r="BK144" s="143">
        <f t="shared" si="9"/>
        <v>0</v>
      </c>
      <c r="BL144" s="14" t="s">
        <v>135</v>
      </c>
      <c r="BM144" s="142" t="s">
        <v>415</v>
      </c>
    </row>
    <row r="145" spans="2:65" s="1" customFormat="1" ht="16.5" customHeight="1">
      <c r="B145" s="29"/>
      <c r="C145" s="144" t="s">
        <v>416</v>
      </c>
      <c r="D145" s="144" t="s">
        <v>206</v>
      </c>
      <c r="E145" s="145" t="s">
        <v>417</v>
      </c>
      <c r="F145" s="146" t="s">
        <v>418</v>
      </c>
      <c r="G145" s="147" t="s">
        <v>140</v>
      </c>
      <c r="H145" s="148">
        <v>1</v>
      </c>
      <c r="I145" s="149"/>
      <c r="J145" s="150">
        <f t="shared" si="0"/>
        <v>0</v>
      </c>
      <c r="K145" s="151"/>
      <c r="L145" s="152"/>
      <c r="M145" s="153" t="s">
        <v>1</v>
      </c>
      <c r="N145" s="154" t="s">
        <v>38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254</v>
      </c>
      <c r="AT145" s="142" t="s">
        <v>206</v>
      </c>
      <c r="AU145" s="142" t="s">
        <v>86</v>
      </c>
      <c r="AY145" s="14" t="s">
        <v>127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4" t="s">
        <v>81</v>
      </c>
      <c r="BK145" s="143">
        <f t="shared" si="9"/>
        <v>0</v>
      </c>
      <c r="BL145" s="14" t="s">
        <v>135</v>
      </c>
      <c r="BM145" s="142" t="s">
        <v>419</v>
      </c>
    </row>
    <row r="146" spans="2:65" s="1" customFormat="1" ht="16.5" customHeight="1">
      <c r="B146" s="29"/>
      <c r="C146" s="144" t="s">
        <v>420</v>
      </c>
      <c r="D146" s="144" t="s">
        <v>206</v>
      </c>
      <c r="E146" s="145" t="s">
        <v>421</v>
      </c>
      <c r="F146" s="146" t="s">
        <v>422</v>
      </c>
      <c r="G146" s="147" t="s">
        <v>140</v>
      </c>
      <c r="H146" s="148">
        <v>1</v>
      </c>
      <c r="I146" s="149"/>
      <c r="J146" s="150">
        <f t="shared" si="0"/>
        <v>0</v>
      </c>
      <c r="K146" s="151"/>
      <c r="L146" s="152"/>
      <c r="M146" s="153" t="s">
        <v>1</v>
      </c>
      <c r="N146" s="154" t="s">
        <v>38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254</v>
      </c>
      <c r="AT146" s="142" t="s">
        <v>206</v>
      </c>
      <c r="AU146" s="142" t="s">
        <v>86</v>
      </c>
      <c r="AY146" s="14" t="s">
        <v>127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4" t="s">
        <v>81</v>
      </c>
      <c r="BK146" s="143">
        <f t="shared" si="9"/>
        <v>0</v>
      </c>
      <c r="BL146" s="14" t="s">
        <v>135</v>
      </c>
      <c r="BM146" s="142" t="s">
        <v>423</v>
      </c>
    </row>
    <row r="147" spans="2:65" s="1" customFormat="1" ht="16.5" customHeight="1">
      <c r="B147" s="29"/>
      <c r="C147" s="144" t="s">
        <v>424</v>
      </c>
      <c r="D147" s="144" t="s">
        <v>206</v>
      </c>
      <c r="E147" s="145" t="s">
        <v>425</v>
      </c>
      <c r="F147" s="146" t="s">
        <v>426</v>
      </c>
      <c r="G147" s="147" t="s">
        <v>140</v>
      </c>
      <c r="H147" s="148">
        <v>1</v>
      </c>
      <c r="I147" s="149"/>
      <c r="J147" s="150">
        <f t="shared" si="0"/>
        <v>0</v>
      </c>
      <c r="K147" s="151"/>
      <c r="L147" s="152"/>
      <c r="M147" s="169" t="s">
        <v>1</v>
      </c>
      <c r="N147" s="170" t="s">
        <v>38</v>
      </c>
      <c r="O147" s="166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AR147" s="142" t="s">
        <v>254</v>
      </c>
      <c r="AT147" s="142" t="s">
        <v>206</v>
      </c>
      <c r="AU147" s="142" t="s">
        <v>86</v>
      </c>
      <c r="AY147" s="14" t="s">
        <v>127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4" t="s">
        <v>81</v>
      </c>
      <c r="BK147" s="143">
        <f t="shared" si="9"/>
        <v>0</v>
      </c>
      <c r="BL147" s="14" t="s">
        <v>135</v>
      </c>
      <c r="BM147" s="142" t="s">
        <v>427</v>
      </c>
    </row>
    <row r="148" spans="2:65" s="1" customFormat="1" ht="6.95" customHeight="1"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29"/>
    </row>
  </sheetData>
  <sheetProtection algorithmName="SHA-512" hashValue="Ku/5k5vEatiPJ8LIgDgQuVKTvqYWHnItNodFiNdGBR8503ggL1lqSjz95/YJqZhakBcw+oB5kV10sAmWPASgMw==" saltValue="AdBt2fQ930ESe6vQxgs8C8PLJXxojfCfvvg6BXGVd70bdYoBVKVqQORfhYrEPyvoBXcqT172Ph0liEny5mcW4Q==" spinCount="100000" sheet="1" objects="1" scenarios="1" formatColumns="0" formatRows="0" autoFilter="0"/>
  <autoFilter ref="C117:K147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25052025 - Oprava 1 N.P B...</vt:lpstr>
      <vt:lpstr>25052025a - Oprava nábytku</vt:lpstr>
      <vt:lpstr>'25052025 - Oprava 1 N.P B...'!Názvy_tisku</vt:lpstr>
      <vt:lpstr>'25052025a - Oprava nábytku'!Názvy_tisku</vt:lpstr>
      <vt:lpstr>'Rekapitulace stavby'!Názvy_tisku</vt:lpstr>
      <vt:lpstr>'25052025 - Oprava 1 N.P B...'!Oblast_tisku</vt:lpstr>
      <vt:lpstr>'25052025a - Oprava nábytku'!Oblast_tisku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Mrlina</dc:creator>
  <cp:lastModifiedBy>Uživatel</cp:lastModifiedBy>
  <dcterms:created xsi:type="dcterms:W3CDTF">2025-06-06T13:10:58Z</dcterms:created>
  <dcterms:modified xsi:type="dcterms:W3CDTF">2025-06-18T10:18:56Z</dcterms:modified>
</cp:coreProperties>
</file>