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P:\IHARCH\Projekty\091_Hradenín vež fasáda a stavební otvory\Vydano\24_03_26_muzeum_Doplnění na základě restarátorského průzkumu\Oprava fasády věži v Hradeníně - 202403251250021\"/>
    </mc:Choice>
  </mc:AlternateContent>
  <xr:revisionPtr revIDLastSave="0" documentId="13_ncr:1_{8CC3D210-D88B-4B21-B9C1-D49FD4735EA9}" xr6:coauthVersionLast="47" xr6:coauthVersionMax="47" xr10:uidLastSave="{00000000-0000-0000-0000-000000000000}"/>
  <bookViews>
    <workbookView xWindow="-60" yWindow="-18120" windowWidth="29040" windowHeight="17520" xr2:uid="{00000000-000D-0000-FFFF-FFFF00000000}"/>
  </bookViews>
  <sheets>
    <sheet name="Rekapitulace stavby" sheetId="1" r:id="rId1"/>
    <sheet name="1 - Oprava fasády věže tv..." sheetId="2" r:id="rId2"/>
    <sheet name="Elektro" sheetId="4" r:id="rId3"/>
    <sheet name="Naklady - Náklady spojené..." sheetId="3" r:id="rId4"/>
  </sheets>
  <definedNames>
    <definedName name="_xlnm._FilterDatabase" localSheetId="1" hidden="1">'1 - Oprava fasády věže tv...'!$C$132:$K$591</definedName>
    <definedName name="_xlnm._FilterDatabase" localSheetId="3" hidden="1">'Naklady - Náklady spojené...'!$C$120:$K$133</definedName>
    <definedName name="_xlnm.Print_Titles" localSheetId="1">'1 - Oprava fasády věže tv...'!$132:$132</definedName>
    <definedName name="_xlnm.Print_Titles" localSheetId="3">'Naklady - Náklady spojené...'!$120:$120</definedName>
    <definedName name="_xlnm.Print_Titles" localSheetId="0">'Rekapitulace stavby'!$92:$92</definedName>
    <definedName name="_xlnm.Print_Area" localSheetId="1">'1 - Oprava fasády věže tv...'!$C$4:$J$76,'1 - Oprava fasády věže tv...'!$C$82:$J$114,'1 - Oprava fasády věže tv...'!$C$120:$J$591</definedName>
    <definedName name="_xlnm.Print_Area" localSheetId="3">'Naklady - Náklady spojené...'!$C$4:$J$76,'Naklady - Náklady spojené...'!$C$82:$J$102,'Naklady - Náklady spojené...'!$C$108:$J$133</definedName>
    <definedName name="_xlnm.Print_Area" localSheetId="0">'Rekapitulace stavby'!$D$4:$AO$76,'Rekapitulace stavby'!$C$82:$AQ$97</definedName>
  </definedNames>
  <calcPr calcId="181029"/>
</workbook>
</file>

<file path=xl/calcChain.xml><?xml version="1.0" encoding="utf-8"?>
<calcChain xmlns="http://schemas.openxmlformats.org/spreadsheetml/2006/main">
  <c r="F37" i="4" l="1"/>
  <c r="F38" i="4"/>
  <c r="F36" i="4"/>
  <c r="F34" i="4"/>
  <c r="F33" i="4"/>
  <c r="F32" i="4"/>
  <c r="F31" i="4"/>
  <c r="F30" i="4"/>
  <c r="F28" i="4" s="1"/>
  <c r="F10" i="4" s="1"/>
  <c r="F29" i="4"/>
  <c r="F27" i="4"/>
  <c r="F26" i="4"/>
  <c r="F25" i="4"/>
  <c r="F24" i="4"/>
  <c r="F23" i="4"/>
  <c r="F22" i="4"/>
  <c r="F21" i="4"/>
  <c r="F18" i="4"/>
  <c r="F17" i="4"/>
  <c r="F16" i="4" s="1"/>
  <c r="F8" i="4" s="1"/>
  <c r="F20" i="4" l="1"/>
  <c r="F9" i="4" s="1"/>
  <c r="F35" i="4"/>
  <c r="F11" i="4" s="1"/>
  <c r="F12" i="4" s="1"/>
  <c r="I591" i="2" s="1"/>
  <c r="J37" i="3" l="1"/>
  <c r="J36" i="3"/>
  <c r="AY96" i="1"/>
  <c r="J35" i="3"/>
  <c r="AX96" i="1"/>
  <c r="BI133" i="3"/>
  <c r="BH133" i="3"/>
  <c r="BG133" i="3"/>
  <c r="BF133" i="3"/>
  <c r="T133" i="3"/>
  <c r="T132" i="3" s="1"/>
  <c r="R133" i="3"/>
  <c r="R132" i="3" s="1"/>
  <c r="P133" i="3"/>
  <c r="P132" i="3"/>
  <c r="BI131" i="3"/>
  <c r="BH131" i="3"/>
  <c r="BG131" i="3"/>
  <c r="BF131" i="3"/>
  <c r="T131" i="3"/>
  <c r="T130" i="3"/>
  <c r="R131" i="3"/>
  <c r="R130" i="3"/>
  <c r="P131" i="3"/>
  <c r="P130" i="3" s="1"/>
  <c r="BI129" i="3"/>
  <c r="BH129" i="3"/>
  <c r="BG129" i="3"/>
  <c r="BF129" i="3"/>
  <c r="T129" i="3"/>
  <c r="T128" i="3"/>
  <c r="R129" i="3"/>
  <c r="R128" i="3"/>
  <c r="P129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J117" i="3"/>
  <c r="F117" i="3"/>
  <c r="F115" i="3"/>
  <c r="E113" i="3"/>
  <c r="J91" i="3"/>
  <c r="F91" i="3"/>
  <c r="F89" i="3"/>
  <c r="E87" i="3"/>
  <c r="J24" i="3"/>
  <c r="E24" i="3"/>
  <c r="J118" i="3" s="1"/>
  <c r="J23" i="3"/>
  <c r="J18" i="3"/>
  <c r="E18" i="3"/>
  <c r="F92" i="3" s="1"/>
  <c r="J17" i="3"/>
  <c r="J12" i="3"/>
  <c r="J89" i="3" s="1"/>
  <c r="E7" i="3"/>
  <c r="E85" i="3" s="1"/>
  <c r="J37" i="2"/>
  <c r="J36" i="2"/>
  <c r="AY95" i="1" s="1"/>
  <c r="J35" i="2"/>
  <c r="AX95" i="1"/>
  <c r="BI591" i="2"/>
  <c r="BH591" i="2"/>
  <c r="BG591" i="2"/>
  <c r="BF591" i="2"/>
  <c r="T591" i="2"/>
  <c r="T590" i="2" s="1"/>
  <c r="T589" i="2" s="1"/>
  <c r="R591" i="2"/>
  <c r="R590" i="2" s="1"/>
  <c r="R589" i="2" s="1"/>
  <c r="P591" i="2"/>
  <c r="P590" i="2" s="1"/>
  <c r="P589" i="2" s="1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5" i="2"/>
  <c r="BH585" i="2"/>
  <c r="BG585" i="2"/>
  <c r="BF585" i="2"/>
  <c r="T585" i="2"/>
  <c r="R585" i="2"/>
  <c r="P585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6" i="2"/>
  <c r="BH576" i="2"/>
  <c r="BG576" i="2"/>
  <c r="BF576" i="2"/>
  <c r="T576" i="2"/>
  <c r="R576" i="2"/>
  <c r="P576" i="2"/>
  <c r="BI575" i="2"/>
  <c r="BH575" i="2"/>
  <c r="BG575" i="2"/>
  <c r="BF575" i="2"/>
  <c r="T575" i="2"/>
  <c r="R575" i="2"/>
  <c r="P575" i="2"/>
  <c r="BI574" i="2"/>
  <c r="BH574" i="2"/>
  <c r="BG574" i="2"/>
  <c r="BF574" i="2"/>
  <c r="T574" i="2"/>
  <c r="R574" i="2"/>
  <c r="P574" i="2"/>
  <c r="BI573" i="2"/>
  <c r="BH573" i="2"/>
  <c r="BG573" i="2"/>
  <c r="BF573" i="2"/>
  <c r="T573" i="2"/>
  <c r="R573" i="2"/>
  <c r="P573" i="2"/>
  <c r="BI572" i="2"/>
  <c r="BH572" i="2"/>
  <c r="BG572" i="2"/>
  <c r="BF572" i="2"/>
  <c r="T572" i="2"/>
  <c r="R572" i="2"/>
  <c r="P572" i="2"/>
  <c r="BI571" i="2"/>
  <c r="BH571" i="2"/>
  <c r="BG571" i="2"/>
  <c r="BF571" i="2"/>
  <c r="T571" i="2"/>
  <c r="R571" i="2"/>
  <c r="P571" i="2"/>
  <c r="BI570" i="2"/>
  <c r="BH570" i="2"/>
  <c r="BG570" i="2"/>
  <c r="BF570" i="2"/>
  <c r="T570" i="2"/>
  <c r="R570" i="2"/>
  <c r="P570" i="2"/>
  <c r="BI569" i="2"/>
  <c r="BH569" i="2"/>
  <c r="BG569" i="2"/>
  <c r="BF569" i="2"/>
  <c r="T569" i="2"/>
  <c r="R569" i="2"/>
  <c r="P569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6" i="2"/>
  <c r="BH566" i="2"/>
  <c r="BG566" i="2"/>
  <c r="BF566" i="2"/>
  <c r="T566" i="2"/>
  <c r="R566" i="2"/>
  <c r="P566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3" i="2"/>
  <c r="BH563" i="2"/>
  <c r="BG563" i="2"/>
  <c r="BF563" i="2"/>
  <c r="T563" i="2"/>
  <c r="R563" i="2"/>
  <c r="P563" i="2"/>
  <c r="BI562" i="2"/>
  <c r="BH562" i="2"/>
  <c r="BG562" i="2"/>
  <c r="BF562" i="2"/>
  <c r="T562" i="2"/>
  <c r="R562" i="2"/>
  <c r="P562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5" i="2"/>
  <c r="BH545" i="2"/>
  <c r="BG545" i="2"/>
  <c r="BF545" i="2"/>
  <c r="T545" i="2"/>
  <c r="R545" i="2"/>
  <c r="P545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1" i="2"/>
  <c r="BH541" i="2"/>
  <c r="BG541" i="2"/>
  <c r="BF541" i="2"/>
  <c r="T541" i="2"/>
  <c r="R541" i="2"/>
  <c r="P541" i="2"/>
  <c r="BI536" i="2"/>
  <c r="BH536" i="2"/>
  <c r="BG536" i="2"/>
  <c r="BF536" i="2"/>
  <c r="T536" i="2"/>
  <c r="R536" i="2"/>
  <c r="P536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3" i="2"/>
  <c r="BH523" i="2"/>
  <c r="BG523" i="2"/>
  <c r="BF523" i="2"/>
  <c r="T523" i="2"/>
  <c r="R523" i="2"/>
  <c r="P523" i="2"/>
  <c r="BI518" i="2"/>
  <c r="BH518" i="2"/>
  <c r="BG518" i="2"/>
  <c r="BF518" i="2"/>
  <c r="T518" i="2"/>
  <c r="R518" i="2"/>
  <c r="P518" i="2"/>
  <c r="BI512" i="2"/>
  <c r="BH512" i="2"/>
  <c r="BG512" i="2"/>
  <c r="BF512" i="2"/>
  <c r="T512" i="2"/>
  <c r="R512" i="2"/>
  <c r="P512" i="2"/>
  <c r="BI506" i="2"/>
  <c r="BH506" i="2"/>
  <c r="BG506" i="2"/>
  <c r="BF506" i="2"/>
  <c r="T506" i="2"/>
  <c r="R506" i="2"/>
  <c r="P506" i="2"/>
  <c r="BI488" i="2"/>
  <c r="BH488" i="2"/>
  <c r="BG488" i="2"/>
  <c r="BF488" i="2"/>
  <c r="T488" i="2"/>
  <c r="R488" i="2"/>
  <c r="P488" i="2"/>
  <c r="BI471" i="2"/>
  <c r="BH471" i="2"/>
  <c r="BG471" i="2"/>
  <c r="BF471" i="2"/>
  <c r="T471" i="2"/>
  <c r="R471" i="2"/>
  <c r="P471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T455" i="2"/>
  <c r="R456" i="2"/>
  <c r="R455" i="2" s="1"/>
  <c r="P456" i="2"/>
  <c r="P455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0" i="2"/>
  <c r="BH430" i="2"/>
  <c r="BG430" i="2"/>
  <c r="BF430" i="2"/>
  <c r="T430" i="2"/>
  <c r="R430" i="2"/>
  <c r="P430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394" i="2"/>
  <c r="BH394" i="2"/>
  <c r="BG394" i="2"/>
  <c r="BF394" i="2"/>
  <c r="T394" i="2"/>
  <c r="R394" i="2"/>
  <c r="P394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67" i="2"/>
  <c r="BH367" i="2"/>
  <c r="BG367" i="2"/>
  <c r="BF367" i="2"/>
  <c r="T367" i="2"/>
  <c r="R367" i="2"/>
  <c r="P367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74" i="2"/>
  <c r="BH274" i="2"/>
  <c r="BG274" i="2"/>
  <c r="BF274" i="2"/>
  <c r="T274" i="2"/>
  <c r="R274" i="2"/>
  <c r="P274" i="2"/>
  <c r="BI255" i="2"/>
  <c r="BH255" i="2"/>
  <c r="BG255" i="2"/>
  <c r="BF255" i="2"/>
  <c r="T255" i="2"/>
  <c r="R255" i="2"/>
  <c r="P255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05" i="2"/>
  <c r="BH205" i="2"/>
  <c r="BG205" i="2"/>
  <c r="BF205" i="2"/>
  <c r="T205" i="2"/>
  <c r="R205" i="2"/>
  <c r="P20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J129" i="2"/>
  <c r="F129" i="2"/>
  <c r="F127" i="2"/>
  <c r="E125" i="2"/>
  <c r="J91" i="2"/>
  <c r="F91" i="2"/>
  <c r="F89" i="2"/>
  <c r="E87" i="2"/>
  <c r="J24" i="2"/>
  <c r="E24" i="2"/>
  <c r="J130" i="2" s="1"/>
  <c r="J23" i="2"/>
  <c r="J18" i="2"/>
  <c r="E18" i="2"/>
  <c r="F130" i="2" s="1"/>
  <c r="J17" i="2"/>
  <c r="J12" i="2"/>
  <c r="J127" i="2"/>
  <c r="E7" i="2"/>
  <c r="E123" i="2" s="1"/>
  <c r="L90" i="1"/>
  <c r="AM90" i="1"/>
  <c r="AM89" i="1"/>
  <c r="L89" i="1"/>
  <c r="AM87" i="1"/>
  <c r="L87" i="1"/>
  <c r="L85" i="1"/>
  <c r="L84" i="1"/>
  <c r="BK587" i="2"/>
  <c r="BK570" i="2"/>
  <c r="J563" i="2"/>
  <c r="BK558" i="2"/>
  <c r="J546" i="2"/>
  <c r="J536" i="2"/>
  <c r="BK506" i="2"/>
  <c r="BK459" i="2"/>
  <c r="BK447" i="2"/>
  <c r="J367" i="2"/>
  <c r="J338" i="2"/>
  <c r="J313" i="2"/>
  <c r="J580" i="2"/>
  <c r="J574" i="2"/>
  <c r="BK564" i="2"/>
  <c r="BK553" i="2"/>
  <c r="J529" i="2"/>
  <c r="J459" i="2"/>
  <c r="BK445" i="2"/>
  <c r="BK367" i="2"/>
  <c r="J323" i="2"/>
  <c r="BK313" i="2"/>
  <c r="BK303" i="2"/>
  <c r="BK274" i="2"/>
  <c r="BK234" i="2"/>
  <c r="J224" i="2"/>
  <c r="J194" i="2"/>
  <c r="J171" i="2"/>
  <c r="BK152" i="2"/>
  <c r="BK588" i="2"/>
  <c r="J577" i="2"/>
  <c r="BK573" i="2"/>
  <c r="J564" i="2"/>
  <c r="J558" i="2"/>
  <c r="J553" i="2"/>
  <c r="BK462" i="2"/>
  <c r="BK452" i="2"/>
  <c r="J443" i="2"/>
  <c r="J411" i="2"/>
  <c r="BK347" i="2"/>
  <c r="J334" i="2"/>
  <c r="J318" i="2"/>
  <c r="J314" i="2"/>
  <c r="BK301" i="2"/>
  <c r="BK286" i="2"/>
  <c r="BK225" i="2"/>
  <c r="BK218" i="2"/>
  <c r="BK180" i="2"/>
  <c r="BK156" i="2"/>
  <c r="J578" i="2"/>
  <c r="J566" i="2"/>
  <c r="BK546" i="2"/>
  <c r="BK529" i="2"/>
  <c r="J512" i="2"/>
  <c r="J447" i="2"/>
  <c r="J394" i="2"/>
  <c r="BK356" i="2"/>
  <c r="BK329" i="2"/>
  <c r="BK318" i="2"/>
  <c r="BK310" i="2"/>
  <c r="J304" i="2"/>
  <c r="BK299" i="2"/>
  <c r="BK231" i="2"/>
  <c r="BK190" i="2"/>
  <c r="BK166" i="2"/>
  <c r="BK136" i="2"/>
  <c r="J131" i="3"/>
  <c r="BK129" i="3"/>
  <c r="BK131" i="3"/>
  <c r="J133" i="3"/>
  <c r="J585" i="2"/>
  <c r="BK568" i="2"/>
  <c r="BK561" i="2"/>
  <c r="J557" i="2"/>
  <c r="BK545" i="2"/>
  <c r="J531" i="2"/>
  <c r="J471" i="2"/>
  <c r="J454" i="2"/>
  <c r="J439" i="2"/>
  <c r="BK360" i="2"/>
  <c r="J321" i="2"/>
  <c r="BK579" i="2"/>
  <c r="BK571" i="2"/>
  <c r="J561" i="2"/>
  <c r="J541" i="2"/>
  <c r="BK461" i="2"/>
  <c r="J450" i="2"/>
  <c r="BK388" i="2"/>
  <c r="J360" i="2"/>
  <c r="BK321" i="2"/>
  <c r="J310" i="2"/>
  <c r="J301" i="2"/>
  <c r="J255" i="2"/>
  <c r="J229" i="2"/>
  <c r="J220" i="2"/>
  <c r="BK205" i="2"/>
  <c r="BK175" i="2"/>
  <c r="J156" i="2"/>
  <c r="J150" i="2"/>
  <c r="BK578" i="2"/>
  <c r="BK574" i="2"/>
  <c r="J565" i="2"/>
  <c r="BK559" i="2"/>
  <c r="BK555" i="2"/>
  <c r="J488" i="2"/>
  <c r="J445" i="2"/>
  <c r="J430" i="2"/>
  <c r="J413" i="2"/>
  <c r="J387" i="2"/>
  <c r="J336" i="2"/>
  <c r="J319" i="2"/>
  <c r="BK309" i="2"/>
  <c r="J299" i="2"/>
  <c r="J274" i="2"/>
  <c r="BK229" i="2"/>
  <c r="BK220" i="2"/>
  <c r="J185" i="2"/>
  <c r="J161" i="2"/>
  <c r="BK150" i="2"/>
  <c r="J570" i="2"/>
  <c r="BK565" i="2"/>
  <c r="J545" i="2"/>
  <c r="J523" i="2"/>
  <c r="J464" i="2"/>
  <c r="J441" i="2"/>
  <c r="BK363" i="2"/>
  <c r="J347" i="2"/>
  <c r="J328" i="2"/>
  <c r="BK316" i="2"/>
  <c r="J306" i="2"/>
  <c r="J297" i="2"/>
  <c r="BK227" i="2"/>
  <c r="J205" i="2"/>
  <c r="J175" i="2"/>
  <c r="J143" i="2"/>
  <c r="BK133" i="3"/>
  <c r="J124" i="3"/>
  <c r="BK124" i="3"/>
  <c r="BK591" i="2"/>
  <c r="J573" i="2"/>
  <c r="J567" i="2"/>
  <c r="BK560" i="2"/>
  <c r="J548" i="2"/>
  <c r="BK541" i="2"/>
  <c r="BK512" i="2"/>
  <c r="J462" i="2"/>
  <c r="J451" i="2"/>
  <c r="BK430" i="2"/>
  <c r="BK342" i="2"/>
  <c r="BK334" i="2"/>
  <c r="BK585" i="2"/>
  <c r="BK577" i="2"/>
  <c r="BK572" i="2"/>
  <c r="BK562" i="2"/>
  <c r="J544" i="2"/>
  <c r="BK471" i="2"/>
  <c r="BK454" i="2"/>
  <c r="BK385" i="2"/>
  <c r="J349" i="2"/>
  <c r="BK319" i="2"/>
  <c r="J308" i="2"/>
  <c r="BK297" i="2"/>
  <c r="J231" i="2"/>
  <c r="J225" i="2"/>
  <c r="BK216" i="2"/>
  <c r="BK185" i="2"/>
  <c r="BK161" i="2"/>
  <c r="J591" i="2"/>
  <c r="J579" i="2"/>
  <c r="J575" i="2"/>
  <c r="J572" i="2"/>
  <c r="J562" i="2"/>
  <c r="J556" i="2"/>
  <c r="BK518" i="2"/>
  <c r="BK451" i="2"/>
  <c r="BK441" i="2"/>
  <c r="BK394" i="2"/>
  <c r="J356" i="2"/>
  <c r="J329" i="2"/>
  <c r="J317" i="2"/>
  <c r="BK312" i="2"/>
  <c r="BK300" i="2"/>
  <c r="BK236" i="2"/>
  <c r="BK222" i="2"/>
  <c r="J190" i="2"/>
  <c r="J166" i="2"/>
  <c r="J153" i="2"/>
  <c r="BK575" i="2"/>
  <c r="BK567" i="2"/>
  <c r="BK548" i="2"/>
  <c r="BK531" i="2"/>
  <c r="BK488" i="2"/>
  <c r="BK443" i="2"/>
  <c r="BK387" i="2"/>
  <c r="J351" i="2"/>
  <c r="J342" i="2"/>
  <c r="BK317" i="2"/>
  <c r="J309" i="2"/>
  <c r="J303" i="2"/>
  <c r="BK289" i="2"/>
  <c r="J222" i="2"/>
  <c r="BK192" i="2"/>
  <c r="J168" i="2"/>
  <c r="J152" i="2"/>
  <c r="J129" i="3"/>
  <c r="J127" i="3"/>
  <c r="BK127" i="3"/>
  <c r="J125" i="3"/>
  <c r="BK125" i="3"/>
  <c r="J588" i="2"/>
  <c r="J571" i="2"/>
  <c r="BK566" i="2"/>
  <c r="J559" i="2"/>
  <c r="J555" i="2"/>
  <c r="BK544" i="2"/>
  <c r="BK523" i="2"/>
  <c r="J461" i="2"/>
  <c r="BK450" i="2"/>
  <c r="BK411" i="2"/>
  <c r="BK351" i="2"/>
  <c r="BK336" i="2"/>
  <c r="J587" i="2"/>
  <c r="BK576" i="2"/>
  <c r="BK569" i="2"/>
  <c r="J560" i="2"/>
  <c r="BK542" i="2"/>
  <c r="J506" i="2"/>
  <c r="J456" i="2"/>
  <c r="BK413" i="2"/>
  <c r="J363" i="2"/>
  <c r="BK314" i="2"/>
  <c r="BK306" i="2"/>
  <c r="J286" i="2"/>
  <c r="J236" i="2"/>
  <c r="J227" i="2"/>
  <c r="J218" i="2"/>
  <c r="J192" i="2"/>
  <c r="BK168" i="2"/>
  <c r="BK143" i="2"/>
  <c r="BK580" i="2"/>
  <c r="J576" i="2"/>
  <c r="J568" i="2"/>
  <c r="BK563" i="2"/>
  <c r="BK557" i="2"/>
  <c r="J542" i="2"/>
  <c r="BK464" i="2"/>
  <c r="BK456" i="2"/>
  <c r="BK439" i="2"/>
  <c r="J388" i="2"/>
  <c r="BK338" i="2"/>
  <c r="BK328" i="2"/>
  <c r="J316" i="2"/>
  <c r="BK304" i="2"/>
  <c r="J289" i="2"/>
  <c r="J234" i="2"/>
  <c r="BK224" i="2"/>
  <c r="BK194" i="2"/>
  <c r="BK171" i="2"/>
  <c r="J136" i="2"/>
  <c r="J569" i="2"/>
  <c r="BK556" i="2"/>
  <c r="BK536" i="2"/>
  <c r="J518" i="2"/>
  <c r="J452" i="2"/>
  <c r="J385" i="2"/>
  <c r="BK349" i="2"/>
  <c r="BK323" i="2"/>
  <c r="J312" i="2"/>
  <c r="BK308" i="2"/>
  <c r="J300" i="2"/>
  <c r="BK255" i="2"/>
  <c r="J216" i="2"/>
  <c r="J180" i="2"/>
  <c r="BK153" i="2"/>
  <c r="AS94" i="1"/>
  <c r="BK126" i="3"/>
  <c r="J126" i="3"/>
  <c r="R135" i="2" l="1"/>
  <c r="R155" i="2"/>
  <c r="P170" i="2"/>
  <c r="BK215" i="2"/>
  <c r="J215" i="2" s="1"/>
  <c r="J101" i="2" s="1"/>
  <c r="R233" i="2"/>
  <c r="BK288" i="2"/>
  <c r="J288" i="2" s="1"/>
  <c r="J103" i="2" s="1"/>
  <c r="BK449" i="2"/>
  <c r="J449" i="2" s="1"/>
  <c r="J104" i="2" s="1"/>
  <c r="BK458" i="2"/>
  <c r="J458" i="2" s="1"/>
  <c r="J107" i="2" s="1"/>
  <c r="P543" i="2"/>
  <c r="T135" i="2"/>
  <c r="P155" i="2"/>
  <c r="BK170" i="2"/>
  <c r="J170" i="2" s="1"/>
  <c r="J100" i="2" s="1"/>
  <c r="T215" i="2"/>
  <c r="BK233" i="2"/>
  <c r="J233" i="2"/>
  <c r="J102" i="2" s="1"/>
  <c r="P288" i="2"/>
  <c r="R449" i="2"/>
  <c r="T458" i="2"/>
  <c r="T543" i="2"/>
  <c r="P547" i="2"/>
  <c r="T547" i="2"/>
  <c r="R554" i="2"/>
  <c r="T586" i="2"/>
  <c r="P135" i="2"/>
  <c r="T155" i="2"/>
  <c r="T170" i="2"/>
  <c r="P215" i="2"/>
  <c r="T233" i="2"/>
  <c r="R288" i="2"/>
  <c r="P449" i="2"/>
  <c r="R458" i="2"/>
  <c r="R543" i="2"/>
  <c r="BK547" i="2"/>
  <c r="J547" i="2" s="1"/>
  <c r="J109" i="2" s="1"/>
  <c r="R547" i="2"/>
  <c r="T554" i="2"/>
  <c r="R586" i="2"/>
  <c r="BK135" i="2"/>
  <c r="J135" i="2"/>
  <c r="J98" i="2"/>
  <c r="BK155" i="2"/>
  <c r="J155" i="2" s="1"/>
  <c r="J99" i="2" s="1"/>
  <c r="R170" i="2"/>
  <c r="R215" i="2"/>
  <c r="P233" i="2"/>
  <c r="T288" i="2"/>
  <c r="T449" i="2"/>
  <c r="P458" i="2"/>
  <c r="BK543" i="2"/>
  <c r="J543" i="2" s="1"/>
  <c r="J108" i="2" s="1"/>
  <c r="BK554" i="2"/>
  <c r="J554" i="2" s="1"/>
  <c r="J110" i="2" s="1"/>
  <c r="P554" i="2"/>
  <c r="BK586" i="2"/>
  <c r="J586" i="2" s="1"/>
  <c r="J111" i="2" s="1"/>
  <c r="P586" i="2"/>
  <c r="BK123" i="3"/>
  <c r="J123" i="3" s="1"/>
  <c r="J98" i="3" s="1"/>
  <c r="P123" i="3"/>
  <c r="P122" i="3" s="1"/>
  <c r="P121" i="3" s="1"/>
  <c r="AU96" i="1" s="1"/>
  <c r="R123" i="3"/>
  <c r="R122" i="3" s="1"/>
  <c r="R121" i="3" s="1"/>
  <c r="T123" i="3"/>
  <c r="T122" i="3"/>
  <c r="T121" i="3" s="1"/>
  <c r="BK455" i="2"/>
  <c r="J455" i="2"/>
  <c r="J105" i="2" s="1"/>
  <c r="BK590" i="2"/>
  <c r="J590" i="2" s="1"/>
  <c r="J113" i="2" s="1"/>
  <c r="BK128" i="3"/>
  <c r="J128" i="3" s="1"/>
  <c r="J99" i="3" s="1"/>
  <c r="BK130" i="3"/>
  <c r="J130" i="3" s="1"/>
  <c r="J100" i="3" s="1"/>
  <c r="BK132" i="3"/>
  <c r="J132" i="3" s="1"/>
  <c r="J101" i="3" s="1"/>
  <c r="E111" i="3"/>
  <c r="J115" i="3"/>
  <c r="F118" i="3"/>
  <c r="BE127" i="3"/>
  <c r="J92" i="3"/>
  <c r="BE124" i="3"/>
  <c r="BE129" i="3"/>
  <c r="BE125" i="3"/>
  <c r="BE131" i="3"/>
  <c r="BE126" i="3"/>
  <c r="BE133" i="3"/>
  <c r="E85" i="2"/>
  <c r="J89" i="2"/>
  <c r="F92" i="2"/>
  <c r="BE161" i="2"/>
  <c r="BE168" i="2"/>
  <c r="BE171" i="2"/>
  <c r="BE185" i="2"/>
  <c r="BE205" i="2"/>
  <c r="BE218" i="2"/>
  <c r="BE225" i="2"/>
  <c r="BE229" i="2"/>
  <c r="BE236" i="2"/>
  <c r="BE286" i="2"/>
  <c r="BE297" i="2"/>
  <c r="BE301" i="2"/>
  <c r="BE306" i="2"/>
  <c r="BE309" i="2"/>
  <c r="BE313" i="2"/>
  <c r="BE319" i="2"/>
  <c r="BE336" i="2"/>
  <c r="BE411" i="2"/>
  <c r="BE413" i="2"/>
  <c r="BE445" i="2"/>
  <c r="BE450" i="2"/>
  <c r="BE454" i="2"/>
  <c r="BE456" i="2"/>
  <c r="BE461" i="2"/>
  <c r="BE464" i="2"/>
  <c r="BE512" i="2"/>
  <c r="BE553" i="2"/>
  <c r="BE557" i="2"/>
  <c r="BE558" i="2"/>
  <c r="BE559" i="2"/>
  <c r="BE561" i="2"/>
  <c r="BE562" i="2"/>
  <c r="BE563" i="2"/>
  <c r="BE568" i="2"/>
  <c r="BE571" i="2"/>
  <c r="BE572" i="2"/>
  <c r="BE576" i="2"/>
  <c r="BE143" i="2"/>
  <c r="BE152" i="2"/>
  <c r="BE175" i="2"/>
  <c r="BE192" i="2"/>
  <c r="BE216" i="2"/>
  <c r="BE220" i="2"/>
  <c r="BE224" i="2"/>
  <c r="BE227" i="2"/>
  <c r="BE234" i="2"/>
  <c r="BE255" i="2"/>
  <c r="BE299" i="2"/>
  <c r="BE303" i="2"/>
  <c r="BE308" i="2"/>
  <c r="BE310" i="2"/>
  <c r="BE321" i="2"/>
  <c r="BE334" i="2"/>
  <c r="BE349" i="2"/>
  <c r="BE356" i="2"/>
  <c r="BE360" i="2"/>
  <c r="BE363" i="2"/>
  <c r="BE385" i="2"/>
  <c r="BE447" i="2"/>
  <c r="BE459" i="2"/>
  <c r="BE506" i="2"/>
  <c r="BE529" i="2"/>
  <c r="BE541" i="2"/>
  <c r="BE542" i="2"/>
  <c r="BE544" i="2"/>
  <c r="BE545" i="2"/>
  <c r="BE546" i="2"/>
  <c r="BE560" i="2"/>
  <c r="BE566" i="2"/>
  <c r="BE569" i="2"/>
  <c r="BE570" i="2"/>
  <c r="BE587" i="2"/>
  <c r="J92" i="2"/>
  <c r="BE136" i="2"/>
  <c r="BE150" i="2"/>
  <c r="BE153" i="2"/>
  <c r="BE156" i="2"/>
  <c r="BE166" i="2"/>
  <c r="BE180" i="2"/>
  <c r="BE190" i="2"/>
  <c r="BE194" i="2"/>
  <c r="BE222" i="2"/>
  <c r="BE231" i="2"/>
  <c r="BE274" i="2"/>
  <c r="BE289" i="2"/>
  <c r="BE300" i="2"/>
  <c r="BE304" i="2"/>
  <c r="BE312" i="2"/>
  <c r="BE317" i="2"/>
  <c r="BE323" i="2"/>
  <c r="BE329" i="2"/>
  <c r="BE338" i="2"/>
  <c r="BE342" i="2"/>
  <c r="BE351" i="2"/>
  <c r="BE394" i="2"/>
  <c r="BE430" i="2"/>
  <c r="BE439" i="2"/>
  <c r="BE441" i="2"/>
  <c r="BE451" i="2"/>
  <c r="BE452" i="2"/>
  <c r="BE462" i="2"/>
  <c r="BE488" i="2"/>
  <c r="BE518" i="2"/>
  <c r="BE531" i="2"/>
  <c r="BE536" i="2"/>
  <c r="BE565" i="2"/>
  <c r="BE567" i="2"/>
  <c r="BE585" i="2"/>
  <c r="BE588" i="2"/>
  <c r="BE314" i="2"/>
  <c r="BE316" i="2"/>
  <c r="BE318" i="2"/>
  <c r="BE328" i="2"/>
  <c r="BE347" i="2"/>
  <c r="BE367" i="2"/>
  <c r="BE387" i="2"/>
  <c r="BE388" i="2"/>
  <c r="BE443" i="2"/>
  <c r="BE471" i="2"/>
  <c r="BE523" i="2"/>
  <c r="BE548" i="2"/>
  <c r="BE555" i="2"/>
  <c r="BE556" i="2"/>
  <c r="BE564" i="2"/>
  <c r="BE573" i="2"/>
  <c r="BE574" i="2"/>
  <c r="BE575" i="2"/>
  <c r="BE577" i="2"/>
  <c r="BE578" i="2"/>
  <c r="BE579" i="2"/>
  <c r="BE580" i="2"/>
  <c r="BE591" i="2"/>
  <c r="F37" i="2"/>
  <c r="BD95" i="1" s="1"/>
  <c r="J34" i="2"/>
  <c r="AW95" i="1" s="1"/>
  <c r="F36" i="2"/>
  <c r="BC95" i="1" s="1"/>
  <c r="F35" i="3"/>
  <c r="BB96" i="1" s="1"/>
  <c r="F35" i="2"/>
  <c r="BB95" i="1" s="1"/>
  <c r="F36" i="3"/>
  <c r="BC96" i="1" s="1"/>
  <c r="J34" i="3"/>
  <c r="AW96" i="1" s="1"/>
  <c r="F34" i="2"/>
  <c r="BA95" i="1" s="1"/>
  <c r="F34" i="3"/>
  <c r="BA96" i="1" s="1"/>
  <c r="F37" i="3"/>
  <c r="BD96" i="1" s="1"/>
  <c r="R457" i="2" l="1"/>
  <c r="BK134" i="2"/>
  <c r="J134" i="2" s="1"/>
  <c r="J97" i="2" s="1"/>
  <c r="T134" i="2"/>
  <c r="P134" i="2"/>
  <c r="P457" i="2"/>
  <c r="T457" i="2"/>
  <c r="R134" i="2"/>
  <c r="R133" i="2" s="1"/>
  <c r="BK457" i="2"/>
  <c r="J457" i="2" s="1"/>
  <c r="J106" i="2" s="1"/>
  <c r="BK589" i="2"/>
  <c r="BK122" i="3"/>
  <c r="J122" i="3" s="1"/>
  <c r="J97" i="3" s="1"/>
  <c r="F33" i="2"/>
  <c r="AZ95" i="1" s="1"/>
  <c r="J33" i="2"/>
  <c r="AV95" i="1" s="1"/>
  <c r="AT95" i="1" s="1"/>
  <c r="BD94" i="1"/>
  <c r="W33" i="1" s="1"/>
  <c r="BB94" i="1"/>
  <c r="W31" i="1" s="1"/>
  <c r="BC94" i="1"/>
  <c r="W32" i="1" s="1"/>
  <c r="J33" i="3"/>
  <c r="AV96" i="1" s="1"/>
  <c r="AT96" i="1" s="1"/>
  <c r="BA94" i="1"/>
  <c r="AW94" i="1" s="1"/>
  <c r="AK30" i="1" s="1"/>
  <c r="F33" i="3"/>
  <c r="AZ96" i="1" s="1"/>
  <c r="BK133" i="2" l="1"/>
  <c r="J133" i="2" s="1"/>
  <c r="J30" i="2" s="1"/>
  <c r="AG95" i="1" s="1"/>
  <c r="AN95" i="1" s="1"/>
  <c r="J589" i="2"/>
  <c r="J112" i="2" s="1"/>
  <c r="P133" i="2"/>
  <c r="AU95" i="1" s="1"/>
  <c r="AU94" i="1" s="1"/>
  <c r="T133" i="2"/>
  <c r="BK121" i="3"/>
  <c r="J121" i="3" s="1"/>
  <c r="J96" i="3" s="1"/>
  <c r="AZ94" i="1"/>
  <c r="W29" i="1" s="1"/>
  <c r="AY94" i="1"/>
  <c r="W30" i="1"/>
  <c r="AX94" i="1"/>
  <c r="J96" i="2" l="1"/>
  <c r="J39" i="2"/>
  <c r="J30" i="3"/>
  <c r="AG96" i="1" s="1"/>
  <c r="AV94" i="1"/>
  <c r="AK29" i="1" s="1"/>
  <c r="J39" i="3" l="1"/>
  <c r="AN96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<sst xmlns="http://schemas.openxmlformats.org/spreadsheetml/2006/main" count="5363" uniqueCount="951">
  <si>
    <t>Export Komplet</t>
  </si>
  <si>
    <t/>
  </si>
  <si>
    <t>2.0</t>
  </si>
  <si>
    <t>ZAMOK</t>
  </si>
  <si>
    <t>False</t>
  </si>
  <si>
    <t>{8a264e91-032d-4b1c-87d8-3e89ecf22cef}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</si>
  <si>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</si>
  <si>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</si>
  <si>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</si>
  <si>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</si>
  <si>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</si>
  <si>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</si>
  <si>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</si>
  <si>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</si>
  <si>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Hradenin-2024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</si>
  <si>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</si>
  <si>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</si>
  <si>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Tvrz Hradenín</t>
  </si>
  <si>
    <t>KSO:</t>
  </si>
  <si>
    <t>CC-CZ:</t>
  </si>
  <si>
    <t>Místo:</t>
  </si>
  <si>
    <t>Hradenín</t>
  </si>
  <si>
    <t>Datum:</t>
  </si>
  <si>
    <t>21. 3. 2024</t>
  </si>
  <si>
    <t>Zadavatel:</t>
  </si>
  <si>
    <t>IČ:</t>
  </si>
  <si>
    <t>Regionální muzeum v Kolíně</t>
  </si>
  <si>
    <t>DIČ:</t>
  </si>
  <si>
    <t>Uchazeč:</t>
  </si>
  <si>
    <t>Vyplň údaj</t>
  </si>
  <si>
    <t>Projektant:</t>
  </si>
  <si>
    <t>IHARCH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</si>
  <si>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</si>
  <si>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</si>
  <si>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</si>
  <si>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</si>
  <si>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</si>
  <si>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</si>
  <si>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</si>
  <si>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</si>
  <si>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</si>
  <si>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</si>
  <si>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</si>
  <si>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</si>
  <si>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</si>
  <si>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</si>
  <si>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</si>
  <si>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</si>
  <si>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</si>
  <si>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</si>
  <si>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</si>
  <si>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</si>
  <si>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</si>
  <si>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</si>
  <si>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</si>
  <si>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</si>
  <si>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</si>
  <si>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</si>
  <si>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</si>
  <si>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</si>
  <si>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</si>
  <si>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</si>
  <si>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</si>
  <si>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</si>
  <si>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</si>
  <si>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</si>
  <si>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</si>
  <si>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</si>
  <si>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</si>
  <si>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</si>
  <si>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</si>
  <si>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</si>
  <si>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</si>
  <si>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</si>
  <si>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</si>
  <si>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</si>
  <si>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</si>
  <si>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</si>
  <si>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</si>
  <si>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</si>
  <si>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</si>
  <si>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</si>
  <si>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Oprava fasády věže tvrze v Hradeníně</t>
  </si>
  <si>
    <t>STA</t>
  </si>
  <si>
    <t>{1180c078-727d-4892-a1e2-b4956e060ac0}</t>
  </si>
  <si>
    <t>2</t>
  </si>
  <si>
    <t>Naklady</t>
  </si>
  <si>
    <t>Náklady spojené s umístěním stavby</t>
  </si>
  <si>
    <t>{8edd0dbb-983c-4124-8567-b812ceb9ec06}</t>
  </si>
  <si>
    <t>KRYCÍ LIST SOUPISU PRACÍ</t>
  </si>
  <si>
    <t>Objekt:</t>
  </si>
  <si>
    <t>1 - Oprava fasády věže tvrze v Hradeníně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</si>
  <si>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</si>
  <si>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</si>
  <si>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</si>
  <si>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</si>
  <si>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</si>
  <si>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</si>
  <si>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</si>
  <si>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</si>
  <si>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</si>
  <si>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</si>
  <si>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</si>
  <si>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</si>
  <si>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</si>
  <si>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</si>
  <si>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</si>
  <si>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</si>
  <si>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</si>
  <si>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</si>
  <si>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</si>
  <si>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</si>
  <si>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</si>
  <si>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</si>
  <si>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</si>
  <si>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</si>
  <si>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</si>
  <si>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</si>
  <si>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</si>
  <si>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</si>
  <si>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</si>
  <si>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</si>
  <si>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</si>
  <si>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</si>
  <si>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</si>
  <si>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</si>
  <si>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</si>
  <si>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</si>
  <si>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</si>
  <si>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</si>
  <si>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</si>
  <si>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</si>
  <si>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</si>
  <si>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</si>
  <si>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</si>
  <si>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4</t>
  </si>
  <si>
    <t>-610158827</t>
  </si>
  <si>
    <t>VV</t>
  </si>
  <si>
    <t>"plocha nádvoří 80m2, hloubka odhad 20cm" 80*0,2</t>
  </si>
  <si>
    <t>"pro patky ochozu"0,3*0,3*0,3*4</t>
  </si>
  <si>
    <t xml:space="preserve">"věž schodiště " </t>
  </si>
  <si>
    <t>"základy"(0,2+0,2+0,4+2,75+2,75+1,15+0,3+0,15)*0,85*0,8</t>
  </si>
  <si>
    <t>"podlaha" 3,14*0,55*0,55*0,2</t>
  </si>
  <si>
    <t>Součet</t>
  </si>
  <si>
    <t>162211311</t>
  </si>
  <si>
    <t>Vodorovné přemístění výkopku z horniny třídy těžitelnosti I skupiny 1 až 3 stavebním kolečkem do 10 m</t>
  </si>
  <si>
    <t>1286702290</t>
  </si>
  <si>
    <t>3</t>
  </si>
  <si>
    <t>171151101</t>
  </si>
  <si>
    <t>Hutnění terénu pro jakýkoliv sklon</t>
  </si>
  <si>
    <t>m2</t>
  </si>
  <si>
    <t>-134711500</t>
  </si>
  <si>
    <t>"plocha nádvoří 80m2" 80</t>
  </si>
  <si>
    <t>171251201</t>
  </si>
  <si>
    <t>Uložení sypaniny na meziskládku</t>
  </si>
  <si>
    <t>1205989570</t>
  </si>
  <si>
    <t>5</t>
  </si>
  <si>
    <t>181111111</t>
  </si>
  <si>
    <t>Plošná úprava terénu do 500 m2 zemina tř 1 až 4 nerovnosti do 100 mm v rovinně a svahu do 1:5 - odkopávky, rozhrnutí</t>
  </si>
  <si>
    <t>2027175456</t>
  </si>
  <si>
    <t>Zakládání</t>
  </si>
  <si>
    <t>6</t>
  </si>
  <si>
    <t>274211411</t>
  </si>
  <si>
    <t>Zdivo základových pásů z lomového kamene na maltu</t>
  </si>
  <si>
    <t>1345295696</t>
  </si>
  <si>
    <t>(0,2+0,2+0,4+2,75+2,75+1,15+0,3+0,15)*0,85*0,8</t>
  </si>
  <si>
    <t>"střední část" (3,14*0,2*0,2)*0,8</t>
  </si>
  <si>
    <t>7</t>
  </si>
  <si>
    <t>274211493</t>
  </si>
  <si>
    <t>Příplatek k základovým pásům z lomového kamene za oboustranné lícování zdiva</t>
  </si>
  <si>
    <t>-81687907</t>
  </si>
  <si>
    <t>8</t>
  </si>
  <si>
    <t>275211412</t>
  </si>
  <si>
    <t>Základové patky z lomového kamene na maltu</t>
  </si>
  <si>
    <t>-1966373595</t>
  </si>
  <si>
    <t>(0,3*0,3*0,5)*4</t>
  </si>
  <si>
    <t>9</t>
  </si>
  <si>
    <t>275211492</t>
  </si>
  <si>
    <t>Příplatek k základovým patkám z kamene za lícování zdiva</t>
  </si>
  <si>
    <t>-1626219818</t>
  </si>
  <si>
    <t>Svislé a kompletní konstrukce</t>
  </si>
  <si>
    <t>10</t>
  </si>
  <si>
    <t>310239211</t>
  </si>
  <si>
    <t>Zazdívka otvorů pl přes 1 do 4 m2 ve zdivu nadzákladovém cihlami pálenými na MVC</t>
  </si>
  <si>
    <t>-709875679</t>
  </si>
  <si>
    <t>"vyzdění nároží jih"1,3"m2"*0,5"tl"</t>
  </si>
  <si>
    <t>"vyzdění nároží východ"1,3"m2"*0,5"tl"</t>
  </si>
  <si>
    <t>11</t>
  </si>
  <si>
    <t>311213122</t>
  </si>
  <si>
    <t xml:space="preserve">Zdivo z nepravidelných kamenů na maltu vápennou </t>
  </si>
  <si>
    <t>1250218817</t>
  </si>
  <si>
    <t>(0,2+0,2+0,4+2,75+2,75+1,15+0,3+0,15)*0,65*7,5</t>
  </si>
  <si>
    <t>-"otvory" ((0,1*2+0,9)*1,9+(1*2)+(0,4*0,6)+(1,1*2,5))*0,65</t>
  </si>
  <si>
    <t>311213922</t>
  </si>
  <si>
    <t>Příplatek k cenám zdění zdiva z kamene na maltu za vytvoření hrany nároží</t>
  </si>
  <si>
    <t>m</t>
  </si>
  <si>
    <t>1070895095</t>
  </si>
  <si>
    <t>"nároží severozápad" 10,5</t>
  </si>
  <si>
    <t>"nároží severovýchod" 3,5</t>
  </si>
  <si>
    <t>"nároží jihozápad" 16</t>
  </si>
  <si>
    <t>13</t>
  </si>
  <si>
    <t>317231626</t>
  </si>
  <si>
    <t>Zdivo plochých záklenků z  cihel plných dl 290 mm pevnosti P 20 na maltu</t>
  </si>
  <si>
    <t>-803594134</t>
  </si>
  <si>
    <t>"věž schodiště nad otvory" (1,5*3+0,8*2)*0,65*0,15</t>
  </si>
  <si>
    <t>"rozvaděč" 0,6*0,4*0,15</t>
  </si>
  <si>
    <t>"dveře jih" 1,6*0,65*0,15</t>
  </si>
  <si>
    <t>14</t>
  </si>
  <si>
    <t>319202331</t>
  </si>
  <si>
    <t>Vyrovnání nerovného povrchu zdiva tl přes 80 do 150 mm přizděním, vč.odsekání vadných cihel</t>
  </si>
  <si>
    <t>-525189796</t>
  </si>
  <si>
    <t>"výklenek na západní straně fasády - přístup z pavlače" 7"m2"</t>
  </si>
  <si>
    <t>15</t>
  </si>
  <si>
    <t>31930000R</t>
  </si>
  <si>
    <t>Výztuž helikální pr.10- frézování drážek, vrtání vrtů ve zdivu - zbavení drážky nebo vrtu hrubších nečistot a prachových částí - vypláchnutí drážky nebo vrtu vodou - vlepení nerezové austenitické oceli tzv. "helikální výztuže" do kotevní malty, vč.dodávky</t>
  </si>
  <si>
    <t>-1306317659</t>
  </si>
  <si>
    <t>"2x po celé výšce"7,5*2</t>
  </si>
  <si>
    <t>16</t>
  </si>
  <si>
    <t>349231821R</t>
  </si>
  <si>
    <t>Přizdívka ostění a nároží kamenného tl přes 150 do 350 mm</t>
  </si>
  <si>
    <t>-1361107041</t>
  </si>
  <si>
    <t>"restaurátorské úpravy "</t>
  </si>
  <si>
    <t>"východ 1.PP O0.1"(1,15*2+0,8)*0,4</t>
  </si>
  <si>
    <t>"východ 3.NP 0.31" ( 1,9*2+0,34+0,69+0,27)*0,3</t>
  </si>
  <si>
    <t>"východ 4.NP O.41" (1,445*2+0,705*2)*0,9</t>
  </si>
  <si>
    <t>"východ 4.NP O.42" (1,455*2+0,775*2)*0,9</t>
  </si>
  <si>
    <t>"jih 4.NP O.43 parapet"0,5*0,3</t>
  </si>
  <si>
    <t>"1.PP východ D.01" (1,912*2+0,88)*0,4</t>
  </si>
  <si>
    <t>"nároží severovýchod" 3,7*(0,5+0,5)</t>
  </si>
  <si>
    <t>"nároží jihovýchod" 4*(0,5+0,5)</t>
  </si>
  <si>
    <t>17</t>
  </si>
  <si>
    <t>349234831R</t>
  </si>
  <si>
    <t>Doplnění zdiva okenních obrub kamenných</t>
  </si>
  <si>
    <t>-1861520560</t>
  </si>
  <si>
    <t>"oprava přizděním z cca 50% plochy"</t>
  </si>
  <si>
    <t>"jižní fasáda" 1,25*2+1,95*2</t>
  </si>
  <si>
    <t>"západní" (1,1*2)*2</t>
  </si>
  <si>
    <t>"východní" 1,45*2+1,7*2+1,9*2+1,35*2+1,1*2</t>
  </si>
  <si>
    <t>"severní" 1,1*2*2+1,3*2</t>
  </si>
  <si>
    <t>Mezisoučet</t>
  </si>
  <si>
    <t>-32,8*0,5</t>
  </si>
  <si>
    <t>"z pískovce východ " 1,9*2</t>
  </si>
  <si>
    <t>Vodorovné konstrukce</t>
  </si>
  <si>
    <t>18</t>
  </si>
  <si>
    <t>421951115</t>
  </si>
  <si>
    <t>Dřevěná mostovka z tvrdých hranolů</t>
  </si>
  <si>
    <t>1360959063</t>
  </si>
  <si>
    <t>"mostovka ochozu 160x200"((4,9+0,2)+(5,3+0,2))*(0,16*0,2)</t>
  </si>
  <si>
    <t>19</t>
  </si>
  <si>
    <t>421953311</t>
  </si>
  <si>
    <t>Dřevěné mostní podlahy trvalé z fošen a hranolů - výroba</t>
  </si>
  <si>
    <t>-960726548</t>
  </si>
  <si>
    <t>"podlaha ochozu" (5,3+4,715)/2*1,4</t>
  </si>
  <si>
    <t>20</t>
  </si>
  <si>
    <t>421953321</t>
  </si>
  <si>
    <t>Dřevěné mostní podlahy trvalé z fošen a hranolů - montáž</t>
  </si>
  <si>
    <t>-596503769</t>
  </si>
  <si>
    <t>434191443</t>
  </si>
  <si>
    <t>Osazení schodišťových stupňů kamenných pemrlovaných s jednostranným zazděním</t>
  </si>
  <si>
    <t>2126979193</t>
  </si>
  <si>
    <t>"Kusů"20*1,2</t>
  </si>
  <si>
    <t>22</t>
  </si>
  <si>
    <t>M</t>
  </si>
  <si>
    <t>58388024R</t>
  </si>
  <si>
    <t>stupeň schodišťový kamenný kotvený do obvodu</t>
  </si>
  <si>
    <t>kus</t>
  </si>
  <si>
    <t>-1067555131</t>
  </si>
  <si>
    <t>23</t>
  </si>
  <si>
    <t>434231111</t>
  </si>
  <si>
    <t>Schodišťové stupně přímé z cihel dl 290 mm na stojato</t>
  </si>
  <si>
    <t>-746997095</t>
  </si>
  <si>
    <t>"doplnění schodišťových stupňů u vstupu do věže 2NP"1,1*2+1,18*2+1,57</t>
  </si>
  <si>
    <t>24</t>
  </si>
  <si>
    <t>465220111R</t>
  </si>
  <si>
    <t>Zřízení schodů z kameniva na maltu vápennou s vyspárováním, kamenivo místní</t>
  </si>
  <si>
    <t>-1032423532</t>
  </si>
  <si>
    <t>"nové vstupní schody jih" (2,16*1,35+(2,16+0,25)*1,35+(2,16+0,25*2)*1,35)*0,96</t>
  </si>
  <si>
    <t>25</t>
  </si>
  <si>
    <t>465511111</t>
  </si>
  <si>
    <t>Dlažba z lomového kamene na sucho bez výplně spár pl do 20 m2 tl 200 mm, do štěrkového lože</t>
  </si>
  <si>
    <t>-189280957</t>
  </si>
  <si>
    <t>"podlaha věže" 3,14*0,55*0,55</t>
  </si>
  <si>
    <t>26</t>
  </si>
  <si>
    <t>465511430R</t>
  </si>
  <si>
    <t>Dlažba z lomového kamene na sucho, s vyplněním spár pískem, do štěrkového lože</t>
  </si>
  <si>
    <t>-1366286958</t>
  </si>
  <si>
    <t>"plocha nádvoří 80m2, z cca 50% místní kameny" 80</t>
  </si>
  <si>
    <t>Úpravy povrchů, podlahy a osazování výplní</t>
  </si>
  <si>
    <t>27</t>
  </si>
  <si>
    <t>622125110R</t>
  </si>
  <si>
    <t>Vyplnění spár vápenopískovou maltou vnějších stěn z tvárnic nebo kamene, vč.sjednocení povrchu s okolní omítkou</t>
  </si>
  <si>
    <t>-380923006</t>
  </si>
  <si>
    <t>"jižní fasáda-spára po kabelu" 5,5</t>
  </si>
  <si>
    <t>28</t>
  </si>
  <si>
    <t>622311111</t>
  </si>
  <si>
    <t>Vápenná omítka hrubá jednovrstvá zatřená vnějších stěn nanášená ručně</t>
  </si>
  <si>
    <t>-986194959</t>
  </si>
  <si>
    <t>"jih"174</t>
  </si>
  <si>
    <t>"západ"188-29</t>
  </si>
  <si>
    <t>"sever" 148</t>
  </si>
  <si>
    <t>"východ" 226</t>
  </si>
  <si>
    <t>(0,2+0,2+0,4+2,75+2,75+1,15+0,3+0,15)*(7+7,5)/2*2</t>
  </si>
  <si>
    <t>"otvory oken"</t>
  </si>
  <si>
    <t>-(0,56*0,865+1,025*0,72+0,3*0,5+1,19*0,475+0,47*0,6+0,45*0,6+1,02*1,295+1,305*1,505+0,655*1,055+0,65*1,04+0,64*1,07+0,705*1,445)</t>
  </si>
  <si>
    <t>-(0,96*0,365+0,505*0,94+0,52*1,135)</t>
  </si>
  <si>
    <t>"otvory dveří"</t>
  </si>
  <si>
    <t>-(0,88*1,75+1,07*1,665+0,9*1,9+0,88*1,94+1,03*2,03)</t>
  </si>
  <si>
    <t>"ostění oken"</t>
  </si>
  <si>
    <t>+(0,56+0,865*2)*2,22+(1,025+0,72*2)*2,2+(0,3+0,5*2)*2+(0,475+1,19*2)*2+(0,47+0,6*2)*2+(0,45+0,6*2)*2</t>
  </si>
  <si>
    <t>+(1,02+1,295)*1,6+(1,305+1,9*2)*1,6+(0,655+1,055*2)*1,4+(0,65+1,04*2)*1,35+(0,64+1,07*2)*1,4+(0,705+1,445*2)*1,1+(0,705+1,445*2)*1,1</t>
  </si>
  <si>
    <t>+(0,5+1,24*2)*1,1+(0,96+0,365*2)*1,1+(0,505+0,94*2)*1,1+(0,52+1,135*2)*1,1</t>
  </si>
  <si>
    <t>"ostění dveří"</t>
  </si>
  <si>
    <t>+(0,88+1,75*2)*2,2+(1,07+1,665*2)*1,5+(0,9+1,9*2)*0,9+(0,88+1,94*2)*0,9+(1,03+2,03*2)*1,75</t>
  </si>
  <si>
    <t>29</t>
  </si>
  <si>
    <t>622631011R</t>
  </si>
  <si>
    <t xml:space="preserve">Spárování vápenopískovou omítkou vnějších pohledových ploch stěn z kamene s rozetřením malty </t>
  </si>
  <si>
    <t>1230915190</t>
  </si>
  <si>
    <t>30</t>
  </si>
  <si>
    <t>629995101</t>
  </si>
  <si>
    <t>Očištění vnějších ploch nízkotlakovou vodou (parou)</t>
  </si>
  <si>
    <t>-1337857757</t>
  </si>
  <si>
    <t>"západ"188</t>
  </si>
  <si>
    <t>31</t>
  </si>
  <si>
    <t>636211112</t>
  </si>
  <si>
    <t>Dlažba z cihel pálených dl 290 mm na MC 5 nastojato</t>
  </si>
  <si>
    <t>-1676627439</t>
  </si>
  <si>
    <t>"podesta schodů vyzděných z cihelu vstupu do 2NP věže" 1,2+1,6</t>
  </si>
  <si>
    <t>Ostatní konstrukce a práce, bourání</t>
  </si>
  <si>
    <t>32</t>
  </si>
  <si>
    <t>941111111</t>
  </si>
  <si>
    <t>Montáž lešení řadového trubkového lehkého s podlahami zatížení do 200 kg/m2 š od 0,6 do 0,9 m v do 10 m</t>
  </si>
  <si>
    <t>222025728</t>
  </si>
  <si>
    <t>"jih" (9,2+1+1)*(19,05-1,9)</t>
  </si>
  <si>
    <t>"západ" (11,8+1+1)*(18,5-1,9)</t>
  </si>
  <si>
    <t>"sever" (9,2+1+1)*(16,2-1,9)</t>
  </si>
  <si>
    <t>"východ" (11,8+1+1)*(18,7-1,9)</t>
  </si>
  <si>
    <t>9,2*7,2</t>
  </si>
  <si>
    <t>33</t>
  </si>
  <si>
    <t>941111211</t>
  </si>
  <si>
    <t>Příplatek k lešení řadovému trubkovému lehkému s podlahami do 200 kg/m2 š od 0,6 do 0,9 m v do 10 m za každý den použití</t>
  </si>
  <si>
    <t>-1382229435</t>
  </si>
  <si>
    <t>879,4*90</t>
  </si>
  <si>
    <t>34</t>
  </si>
  <si>
    <t>941111811</t>
  </si>
  <si>
    <t>Demontáž lešení řadového trubkového lehkého s podlahami zatížení do 200 kg/m2 š od 0,6 do 0,9 m v do 10 m</t>
  </si>
  <si>
    <t>289338495</t>
  </si>
  <si>
    <t>35</t>
  </si>
  <si>
    <t>944511111</t>
  </si>
  <si>
    <t>Montáž ochranné sítě z textilie z umělých vláken</t>
  </si>
  <si>
    <t>-2107257614</t>
  </si>
  <si>
    <t>36</t>
  </si>
  <si>
    <t>944511211</t>
  </si>
  <si>
    <t>Příplatek k ochranné síti za první a ZKD den použití</t>
  </si>
  <si>
    <t>-117224505</t>
  </si>
  <si>
    <t>37</t>
  </si>
  <si>
    <t>944511811</t>
  </si>
  <si>
    <t>Demontáž ochranné sítě z textilie z umělých vláken</t>
  </si>
  <si>
    <t>1392751994</t>
  </si>
  <si>
    <t>38</t>
  </si>
  <si>
    <t>944711112</t>
  </si>
  <si>
    <t>Montáž záchytné stříšky š přes 1,5 do 2 m</t>
  </si>
  <si>
    <t>-1427637803</t>
  </si>
  <si>
    <t>2*2</t>
  </si>
  <si>
    <t>39</t>
  </si>
  <si>
    <t>944711212</t>
  </si>
  <si>
    <t>Příplatek k záchytné stříšce š do 2 m za první a ZKD den použití</t>
  </si>
  <si>
    <t>-1767119286</t>
  </si>
  <si>
    <t>4*90</t>
  </si>
  <si>
    <t>40</t>
  </si>
  <si>
    <t>944711812</t>
  </si>
  <si>
    <t>Demontáž záchytné stříšky š přes 1,5 do 2 m</t>
  </si>
  <si>
    <t>-1351575927</t>
  </si>
  <si>
    <t>41</t>
  </si>
  <si>
    <t>946111116</t>
  </si>
  <si>
    <t>Montáž pojízdných věží trubkových/dílcových š přes 0,6 do 0,9 m dl do 3,2 m v přes 5,5 do 6,6 m</t>
  </si>
  <si>
    <t>-1903607122</t>
  </si>
  <si>
    <t>42</t>
  </si>
  <si>
    <t>946111216</t>
  </si>
  <si>
    <t>Příplatek k pojízdným věžím š přes 0,6 do 0,9 m dl do 3,2 m v do 6,6 m za první a ZKD den použití</t>
  </si>
  <si>
    <t>-1797929026</t>
  </si>
  <si>
    <t>1*60</t>
  </si>
  <si>
    <t>43</t>
  </si>
  <si>
    <t>946111816</t>
  </si>
  <si>
    <t>Demontáž pojízdných věží trubkových/dílcových š od 0,6 do 0,9 m dl do 3,2 m v přes 5,5 do 6,6 m</t>
  </si>
  <si>
    <t>-1120569387</t>
  </si>
  <si>
    <t>44</t>
  </si>
  <si>
    <t>946112119</t>
  </si>
  <si>
    <t>Montáž pojízdných věží trubkových/dílcových š přes 0,9 do 1,6 m dl do 3,2 m v přes 8,6 do 9,6 m</t>
  </si>
  <si>
    <t>-234674704</t>
  </si>
  <si>
    <t>45</t>
  </si>
  <si>
    <t>946112219</t>
  </si>
  <si>
    <t>Příplatek k pojízdným věžím š přes 0,9 do 1,6 m dl do 3,2 m v přes 8,6 do 9,6 m za každý den použití</t>
  </si>
  <si>
    <t>-523970912</t>
  </si>
  <si>
    <t>46</t>
  </si>
  <si>
    <t>946112819</t>
  </si>
  <si>
    <t>Demontáž pojízdných věží trubkových/dílcových š přes 0,9 do 1,6 m dl do 3,2 m v přes 8,6 do 9,6 m</t>
  </si>
  <si>
    <t>1302645814</t>
  </si>
  <si>
    <t>47</t>
  </si>
  <si>
    <t>949004000R</t>
  </si>
  <si>
    <t>Montáž a demonáž stavebního vrátku</t>
  </si>
  <si>
    <t>-12444100</t>
  </si>
  <si>
    <t>48</t>
  </si>
  <si>
    <t>949004001R</t>
  </si>
  <si>
    <t>Pronájem stavebního vrátku</t>
  </si>
  <si>
    <t>den</t>
  </si>
  <si>
    <t>-1960793661</t>
  </si>
  <si>
    <t>49</t>
  </si>
  <si>
    <t>952901114</t>
  </si>
  <si>
    <t>Vyčištění budov bytové a občanské výstavby při výšce podlaží přes 4 m</t>
  </si>
  <si>
    <t>97885060</t>
  </si>
  <si>
    <t>120+128+120+120</t>
  </si>
  <si>
    <t>50</t>
  </si>
  <si>
    <t>952902221</t>
  </si>
  <si>
    <t>Čištění budov zametení schodišť</t>
  </si>
  <si>
    <t>435654310</t>
  </si>
  <si>
    <t>"schody vyzděné z cihel před doplněním" 4,2+2,8</t>
  </si>
  <si>
    <t>51</t>
  </si>
  <si>
    <t>953951311</t>
  </si>
  <si>
    <t>Dodání a osazení dřevěných špalíků ve stěnách přes 100x100x50 mm do 150x150x100 mm</t>
  </si>
  <si>
    <t>792616266</t>
  </si>
  <si>
    <t>"pod pozednice"</t>
  </si>
  <si>
    <t>"ochoz" 10</t>
  </si>
  <si>
    <t>"stříška schodiště" 7</t>
  </si>
  <si>
    <t>52</t>
  </si>
  <si>
    <t>953999901</t>
  </si>
  <si>
    <t>Stavební přípomoce profesím</t>
  </si>
  <si>
    <t>kpl</t>
  </si>
  <si>
    <t>65935900</t>
  </si>
  <si>
    <t>53</t>
  </si>
  <si>
    <t>962031133</t>
  </si>
  <si>
    <t>Bourání příček z cihel pálených na MVC tl do 150 mm</t>
  </si>
  <si>
    <t>2008129556</t>
  </si>
  <si>
    <t>"1.NP jih"1,52*2,015</t>
  </si>
  <si>
    <t>"2.NP západ" 1,2*2,015</t>
  </si>
  <si>
    <t>"1.PP východ"1,21*2,08</t>
  </si>
  <si>
    <t>54</t>
  </si>
  <si>
    <t>967021112</t>
  </si>
  <si>
    <t>Přisekání rovných ostění ve zdivu kamenném nebo smíšeném</t>
  </si>
  <si>
    <t>1750928246</t>
  </si>
  <si>
    <t>"2.NP východ O2.1" (0,36+1,37*2)*0,6</t>
  </si>
  <si>
    <t>55</t>
  </si>
  <si>
    <t>967023692</t>
  </si>
  <si>
    <t>Přisekání kamenných nebo jiných ploch s tvrdým povrchem pl do 2 m2</t>
  </si>
  <si>
    <t>-1857576022</t>
  </si>
  <si>
    <t>"východ 1.PP ostění a nadpraží otvoru O.01" (0,8+1,12*2)*0,6</t>
  </si>
  <si>
    <t>56</t>
  </si>
  <si>
    <t>967023692R</t>
  </si>
  <si>
    <t xml:space="preserve">Restaurátorská oprava ostění otvoru a doplnění v umělém kameni </t>
  </si>
  <si>
    <t>746168778</t>
  </si>
  <si>
    <t>"1.PP ostění  O0.2" 2,8*0,5</t>
  </si>
  <si>
    <t>"2.NP věž D.22" (2,03*2+1,03)*0,5</t>
  </si>
  <si>
    <t>57</t>
  </si>
  <si>
    <t>967023693R</t>
  </si>
  <si>
    <t>Restaurátorská oprava ostění otvoru a vyztužení překladu nerezovými armaturami</t>
  </si>
  <si>
    <t>-711277498</t>
  </si>
  <si>
    <t>"2.NP ostění  O.24" (1,295*2+1,02)*0,5</t>
  </si>
  <si>
    <t>"4.NP západ ostění  O.44" (0,96+0,3*2+0,365+0,3*2)*2*0,3</t>
  </si>
  <si>
    <t>"4.NP západ ostění  O.44" (0,94+0,3*2+0,505+0,3*2)*2*0,3</t>
  </si>
  <si>
    <t>58</t>
  </si>
  <si>
    <t>967042714</t>
  </si>
  <si>
    <t>Odsekání zdiva z kamene nebo betonu plošné tl do 300 mm</t>
  </si>
  <si>
    <t>174339807</t>
  </si>
  <si>
    <t>"východ 1.PP parapet otvoru" 0,85*0,6</t>
  </si>
  <si>
    <t>59</t>
  </si>
  <si>
    <t>968062244</t>
  </si>
  <si>
    <t>Vybourání dřevěných rámů oken jednoduchých včetně křídel pl do 1 m2, vč.vyvěšení křídla</t>
  </si>
  <si>
    <t>-51992215</t>
  </si>
  <si>
    <t>"východ 1.PP O.01" 0,85*0,49</t>
  </si>
  <si>
    <t>60</t>
  </si>
  <si>
    <t>968062455</t>
  </si>
  <si>
    <t>Vybourání dřevěných dveřních zárubní pl do 2 m2</t>
  </si>
  <si>
    <t>-1957374575</t>
  </si>
  <si>
    <t>"východ 1.PP D0.1L" 1,21*2,08</t>
  </si>
  <si>
    <t>"jih 1.NP D1.1"0,95*2,015</t>
  </si>
  <si>
    <t>"západ 2.NP D2.2.L"0,95*2</t>
  </si>
  <si>
    <t>61</t>
  </si>
  <si>
    <t>971024561</t>
  </si>
  <si>
    <t>Vybourání otvorů ve zdivu kamenném pl do 1 m2 na MV nebo MVC tl do 600 mm</t>
  </si>
  <si>
    <t>1414746098</t>
  </si>
  <si>
    <t>"1.PP východ O0.1" 0,85*0,49*0,6</t>
  </si>
  <si>
    <t>"2.NP východ O2.1" 0,36*1,37*0,6</t>
  </si>
  <si>
    <t>62</t>
  </si>
  <si>
    <t>971024591</t>
  </si>
  <si>
    <t>Vybourání otvorů ve zdivu kamenném pl do 1 m2 na MV nebo MVC tl přes 900 mm</t>
  </si>
  <si>
    <t>-1767738378</t>
  </si>
  <si>
    <t>"1.NP východ " 1,4*0,4*2,155</t>
  </si>
  <si>
    <t>63</t>
  </si>
  <si>
    <t>971033591</t>
  </si>
  <si>
    <t>Vybourání otvorů ve zdivu cihelném pl do 1 m2 na MVC nebo MV tl přes 900 mm</t>
  </si>
  <si>
    <t>-205763802</t>
  </si>
  <si>
    <t>"východní fasáda 1.NP vybourání cihelné zazdívky O.11" (0,32+0,285)/2*1,695*2,155</t>
  </si>
  <si>
    <t>"západní fasáda 1.NP vybourání cihelné zazdívky O.12" (0,18+0,375)/2*1,455*(0,2+0,3)</t>
  </si>
  <si>
    <t>64</t>
  </si>
  <si>
    <t>975121111</t>
  </si>
  <si>
    <t>Zřízení jednořadého podchycení konstrukcí systémovými samostatnými stojkami v do 4 m zatížení do 750 kg/m</t>
  </si>
  <si>
    <t>190852359</t>
  </si>
  <si>
    <t xml:space="preserve">"podchycení otvorů" </t>
  </si>
  <si>
    <t>"jih"</t>
  </si>
  <si>
    <t>"D1.1"1,3</t>
  </si>
  <si>
    <t>"O4.3"0,8</t>
  </si>
  <si>
    <t>"západ"</t>
  </si>
  <si>
    <t>"O3.2"1,2</t>
  </si>
  <si>
    <t>"O3.3"1</t>
  </si>
  <si>
    <t xml:space="preserve">"sever" </t>
  </si>
  <si>
    <t>"O2.4"1,4</t>
  </si>
  <si>
    <t>"O3.4"1,2</t>
  </si>
  <si>
    <t>"O4.6"0,95</t>
  </si>
  <si>
    <t xml:space="preserve">"východ" </t>
  </si>
  <si>
    <t>"D0.1" 1,2</t>
  </si>
  <si>
    <t>"O2.1"1,2</t>
  </si>
  <si>
    <t>"O3.1" 1,5</t>
  </si>
  <si>
    <t>"O4.1+O4.2" 1,1+1,4</t>
  </si>
  <si>
    <t>65</t>
  </si>
  <si>
    <t>975121112</t>
  </si>
  <si>
    <t>Příplatek k jednořadému podchycení konstrukcí systémovými samostatnými stojkami v do 4 m zatížení do 750 kg/m za první a ZKD den použití</t>
  </si>
  <si>
    <t>1466751055</t>
  </si>
  <si>
    <t>14,25*20</t>
  </si>
  <si>
    <t>66</t>
  </si>
  <si>
    <t>975121113</t>
  </si>
  <si>
    <t>Odstranění jednořadého podchycení konstrukcí systémovými samostatnými stojkami v do 4 m zatížení do 750 kg/m</t>
  </si>
  <si>
    <t>963006502</t>
  </si>
  <si>
    <t>67</t>
  </si>
  <si>
    <t>978015321</t>
  </si>
  <si>
    <t>Otlučení (osekání) vnější vápenné nebo vápenocementové omítky stupně členitosti 1 a 2 v rozsahu do 10 %</t>
  </si>
  <si>
    <t>1770992086</t>
  </si>
  <si>
    <t>68</t>
  </si>
  <si>
    <t>978023251</t>
  </si>
  <si>
    <t>Vyškrabání spár zdiva kamenného</t>
  </si>
  <si>
    <t>-853876299</t>
  </si>
  <si>
    <t>69</t>
  </si>
  <si>
    <t>985113111R</t>
  </si>
  <si>
    <t>Kamenické opracování povrchu ostění</t>
  </si>
  <si>
    <t>-1175439818</t>
  </si>
  <si>
    <t>"západ nároží "  3,8</t>
  </si>
  <si>
    <t>70</t>
  </si>
  <si>
    <t>985131311</t>
  </si>
  <si>
    <t>Ruční dočištění ploch stěn, rubu kleneb a podlah měkkými režnými kartáči</t>
  </si>
  <si>
    <t>654828816</t>
  </si>
  <si>
    <t>71</t>
  </si>
  <si>
    <t>985211111</t>
  </si>
  <si>
    <t>Vyklínování uvolněných kamenů ve zdivu se spárami dl do 6 m/m2</t>
  </si>
  <si>
    <t>-736396365</t>
  </si>
  <si>
    <t>"odhad z 20% plochy"</t>
  </si>
  <si>
    <t>-735*0,8</t>
  </si>
  <si>
    <t>72</t>
  </si>
  <si>
    <t>985221111R</t>
  </si>
  <si>
    <t xml:space="preserve">Doplnění zdiva kamenem do vápenné malty se spárami </t>
  </si>
  <si>
    <t>-427852472</t>
  </si>
  <si>
    <t>"východ nároží" 3,9*0,5*0,5</t>
  </si>
  <si>
    <t>73</t>
  </si>
  <si>
    <t>985232111R</t>
  </si>
  <si>
    <t xml:space="preserve">Hloubkové spárování zdiva tmelem spára hl do 80 mm </t>
  </si>
  <si>
    <t>2128542219</t>
  </si>
  <si>
    <t>"4.NP západ O.46" 1,135*0,52</t>
  </si>
  <si>
    <t>74</t>
  </si>
  <si>
    <t>985233111</t>
  </si>
  <si>
    <t xml:space="preserve">Úprava spár po spárování zdiva uhlazením </t>
  </si>
  <si>
    <t>1448246351</t>
  </si>
  <si>
    <t>75</t>
  </si>
  <si>
    <t>985511200R</t>
  </si>
  <si>
    <t>Sanace záklenků vhodnou metodou</t>
  </si>
  <si>
    <t>225534311</t>
  </si>
  <si>
    <t>"1.NP jih D.1.1" (1,975*2+1,07)*1,3</t>
  </si>
  <si>
    <t>76</t>
  </si>
  <si>
    <t>985622116R</t>
  </si>
  <si>
    <t xml:space="preserve">Ztužení kamenného portálu nerezovými armaturami, vyjmutí korodovaných kovových závěsů, portál bude konzervován </t>
  </si>
  <si>
    <t>-886292207</t>
  </si>
  <si>
    <t>2,03*2+1,03</t>
  </si>
  <si>
    <t>997</t>
  </si>
  <si>
    <t>Přesun sutě</t>
  </si>
  <si>
    <t>77</t>
  </si>
  <si>
    <t>997013212</t>
  </si>
  <si>
    <t>Vnitrostaveništní doprava suti a vybouraných hmot pro budovy v přes 6 do 9 m ručně</t>
  </si>
  <si>
    <t>t</t>
  </si>
  <si>
    <t>-312716489</t>
  </si>
  <si>
    <t>78</t>
  </si>
  <si>
    <t>997013501</t>
  </si>
  <si>
    <t>Odvoz suti a vybouraných hmot na skládku nebo meziskládku do 1 km se složením</t>
  </si>
  <si>
    <t>-1946757029</t>
  </si>
  <si>
    <t>79</t>
  </si>
  <si>
    <t>997013509</t>
  </si>
  <si>
    <t>Příplatek k odvozu suti a vybouraných hmot na skládku ZKD 1 km přes 1 km</t>
  </si>
  <si>
    <t>1219881688</t>
  </si>
  <si>
    <t>37,75*15</t>
  </si>
  <si>
    <t>80</t>
  </si>
  <si>
    <t>997013631</t>
  </si>
  <si>
    <t>Poplatek za uložení na skládce (skládkovné) stavebního odpadu směsného kód odpadu 17 09 04</t>
  </si>
  <si>
    <t>-1899868974</t>
  </si>
  <si>
    <t>998</t>
  </si>
  <si>
    <t>Přesun hmot</t>
  </si>
  <si>
    <t>81</t>
  </si>
  <si>
    <t>998011002</t>
  </si>
  <si>
    <t>Přesun hmot pro budovy zděné v přes 6 do 12 m</t>
  </si>
  <si>
    <t>-931993678</t>
  </si>
  <si>
    <t>PSV</t>
  </si>
  <si>
    <t>Práce a dodávky PSV</t>
  </si>
  <si>
    <t>762</t>
  </si>
  <si>
    <t>Konstrukce tesařské</t>
  </si>
  <si>
    <t>82</t>
  </si>
  <si>
    <t>762081150R</t>
  </si>
  <si>
    <t>Ruční hoblování a přitesávání hraněného řeziva ve staveništní dílně</t>
  </si>
  <si>
    <t>1690327769</t>
  </si>
  <si>
    <t>1,624+0,435+0,226+0,339</t>
  </si>
  <si>
    <t>83</t>
  </si>
  <si>
    <t>762082600</t>
  </si>
  <si>
    <t>Řezbářské práce na sloupech</t>
  </si>
  <si>
    <t>163213782</t>
  </si>
  <si>
    <t>84</t>
  </si>
  <si>
    <t>762083121R</t>
  </si>
  <si>
    <t>Tlaková impregnace řeziva proti dřevokaznému hmyzu, houbám a plísním máčením třída ohrožení 1 a 2</t>
  </si>
  <si>
    <t>1962914490</t>
  </si>
  <si>
    <t>85</t>
  </si>
  <si>
    <t>762131811</t>
  </si>
  <si>
    <t>Demontáž bednění otvorů</t>
  </si>
  <si>
    <t>1051671155</t>
  </si>
  <si>
    <t>1,2*2,595</t>
  </si>
  <si>
    <t>0,565*0,825</t>
  </si>
  <si>
    <t>0,8*1,915*5</t>
  </si>
  <si>
    <t>1,66*0,855*5</t>
  </si>
  <si>
    <t>2,215*1,725+1,755*0,8+2,195*1,115</t>
  </si>
  <si>
    <t>86</t>
  </si>
  <si>
    <t>762332532</t>
  </si>
  <si>
    <t>Montáž vázaných kcí krovů pravidelných z řeziva hoblovaného průřezové pl přes 120 do 224 cm2</t>
  </si>
  <si>
    <t>85412189</t>
  </si>
  <si>
    <t>"stříška nad vstupem"</t>
  </si>
  <si>
    <t>"160x120" 1,632*2</t>
  </si>
  <si>
    <t>"120x100" 1,4*2+0,7*2</t>
  </si>
  <si>
    <t xml:space="preserve">"střecha nad ochozem" </t>
  </si>
  <si>
    <t>"krokev 120x120"1,75*5</t>
  </si>
  <si>
    <t>"vazný trám 120x120" 1,5*5+0,2*5</t>
  </si>
  <si>
    <t>"vaznice 120x120" 4,715+0,2+(5,2+0,2)*2</t>
  </si>
  <si>
    <t>"sloupek zastřešení 120x120" 0,6*5</t>
  </si>
  <si>
    <t xml:space="preserve">"stříška schodiště" </t>
  </si>
  <si>
    <t>"vazný trám 180x120"1,6+2,4+2,9+3,1+2,9+2,4+1,6</t>
  </si>
  <si>
    <t>"krokve 160x120" 1,9+2,8+3,4+3,6+3,4+2,8+1,9</t>
  </si>
  <si>
    <t>"vzpěry 120x100" 0,7*2</t>
  </si>
  <si>
    <t>"krov 120x160" 1,305*2</t>
  </si>
  <si>
    <t>"krokve 120x100"1,4*2</t>
  </si>
  <si>
    <t>87</t>
  </si>
  <si>
    <t>60512130</t>
  </si>
  <si>
    <t>hranol stavební řezivo průřezu do 224cm2 do dl 6m</t>
  </si>
  <si>
    <t>-1194885481</t>
  </si>
  <si>
    <t>"160x120" (0,16*0,12)*1,632*2</t>
  </si>
  <si>
    <t>"120x100" (0,12*0,1)*(1,4*2+0,7*2)</t>
  </si>
  <si>
    <t>"krokev 120x120"(0,12*0,12)*1,75*5</t>
  </si>
  <si>
    <t>"vazný trám 120x120" (0,12*0,12)*(1,5*5+0,2*5)</t>
  </si>
  <si>
    <t>"vaznice 120x120" (0,12*0,12)*(4,715+0,2+(5,2+0,2)*2)</t>
  </si>
  <si>
    <t>"sloupek zastřešení 120x120" (0,12*0,12)*0,6*5</t>
  </si>
  <si>
    <t>"vazný trám 180x120"(0,18*0,12)*(1,6+2,4+2,9+3,1+2,9+2,4+1,6)</t>
  </si>
  <si>
    <t>"krokve 160x120" (0,16*0,12)*(1,9+2,8+3,4+3,6+3,4+2,8+1,9)</t>
  </si>
  <si>
    <t>"vzpěry 120x100" (0,12*0,1)*0,7*2</t>
  </si>
  <si>
    <t>"krov 120x160" (0,12*0,16)*1,305*2</t>
  </si>
  <si>
    <t>"krokve 120x100"(0,12*0,1)*1,4*2</t>
  </si>
  <si>
    <t>1,476*1,1 'Přepočtené koeficientem množství</t>
  </si>
  <si>
    <t>88</t>
  </si>
  <si>
    <t>762332534</t>
  </si>
  <si>
    <t>Montáž vázaných kcí krovů pravidelných z řeziva hoblovaného průřezové pl přes 288 do 450 cm2</t>
  </si>
  <si>
    <t>-508137427</t>
  </si>
  <si>
    <t xml:space="preserve">" stříška schodiště" </t>
  </si>
  <si>
    <t>"pozednice 180x180" (1,5+1,2+1,2+1,2+1,2+1,5)</t>
  </si>
  <si>
    <t>"pozednice 160x180" (1,4+1,4)</t>
  </si>
  <si>
    <t>"vrcholová vaznice 190x190" (1,4+1,4)</t>
  </si>
  <si>
    <t>89</t>
  </si>
  <si>
    <t>60512140</t>
  </si>
  <si>
    <t>hranol stavební řezivo průřezu do 450cm2 do dl 6m</t>
  </si>
  <si>
    <t>19770538</t>
  </si>
  <si>
    <t>"pozednice 180x180" (0,18*0,18)*(1,5+1,2+1,2+1,2+1,2+1,5)</t>
  </si>
  <si>
    <t>"pozednice 160x180" (0,16*0,18)*(1,4+1,4)</t>
  </si>
  <si>
    <t>"vrcholová vaznice 190x190" (0,19*0,19)*(1,4+1,4)</t>
  </si>
  <si>
    <t>90</t>
  </si>
  <si>
    <t>762342314</t>
  </si>
  <si>
    <t>Montáž laťování na střechách složitých sklonu do 60° osové vzdálenosti do 360 mm</t>
  </si>
  <si>
    <t>-1557808089</t>
  </si>
  <si>
    <t>"stříška nad vstupem"1,6*1,6</t>
  </si>
  <si>
    <t>"střecha nad ochozem" (7*4,33+8*4,5)</t>
  </si>
  <si>
    <t>"střecha nad věžičkou dvoutřetinový jehlan"((1,88+19,8)/2*12)/3*2</t>
  </si>
  <si>
    <t>91</t>
  </si>
  <si>
    <t>60514114</t>
  </si>
  <si>
    <t>řezivo jehličnaté lať impregnovaná dl 4 m</t>
  </si>
  <si>
    <t>1292989563</t>
  </si>
  <si>
    <t>"stříška nad vstupem"(0,025*0,05)*1,6*7</t>
  </si>
  <si>
    <t>"střecha nad lávkou" (0,025*0,05)*(7*4,33+8*4,5)</t>
  </si>
  <si>
    <t>"střecha nad věžičkou dvoutřetinový jehlan"(0,025*0,05)*(1,88+19,8)/2*12/3*2</t>
  </si>
  <si>
    <t>0,205*1,1 'Přepočtené koeficientem množství</t>
  </si>
  <si>
    <t>92</t>
  </si>
  <si>
    <t>762395000R</t>
  </si>
  <si>
    <t>Spojovací prostředky krovů, bednění, laťování, nadstřešních konstrukcí - dřevěné prvky</t>
  </si>
  <si>
    <t>2096399686</t>
  </si>
  <si>
    <t>1,624+0,435+0,226</t>
  </si>
  <si>
    <t>93</t>
  </si>
  <si>
    <t>762713121</t>
  </si>
  <si>
    <t>Montáž prostorové vázané kce z hoblovaného řeziva průřezové pl přes 120 do 224 cm2</t>
  </si>
  <si>
    <t>-2059015580</t>
  </si>
  <si>
    <t>"ochoz"</t>
  </si>
  <si>
    <t>"sloupky 120x120" (2,8+2,3+5,5)*2</t>
  </si>
  <si>
    <t>"pásky 100x120"0,7*4</t>
  </si>
  <si>
    <t>94</t>
  </si>
  <si>
    <t>269545693</t>
  </si>
  <si>
    <t>"sloupky 120x120" (0,12*0,12)*(2,8+2,3+5,5)*2</t>
  </si>
  <si>
    <t>"pásky 100x120"(0,1*0,12)*0,7*4</t>
  </si>
  <si>
    <t>95</t>
  </si>
  <si>
    <t>762795000R</t>
  </si>
  <si>
    <t>Spojovací prostředky pro montáž prostorových vázaných kcí - dřevěné prvky</t>
  </si>
  <si>
    <t>1560000988</t>
  </si>
  <si>
    <t>96</t>
  </si>
  <si>
    <t>998762202</t>
  </si>
  <si>
    <t>Přesun hmot procentní pro kce tesařské v objektech v do 12 m</t>
  </si>
  <si>
    <t>%</t>
  </si>
  <si>
    <t>229736519</t>
  </si>
  <si>
    <t>764</t>
  </si>
  <si>
    <t>Konstrukce klempířské</t>
  </si>
  <si>
    <t>97</t>
  </si>
  <si>
    <t>764100000</t>
  </si>
  <si>
    <t>K01 Oplechování pultové střechy ochozu olověný plech tl.0,7mm rš 80 mm</t>
  </si>
  <si>
    <t>924308103</t>
  </si>
  <si>
    <t>98</t>
  </si>
  <si>
    <t>764110000</t>
  </si>
  <si>
    <t>K02 Napojení střechy schodiš´tové dveře na věž olověný plech tl.0,7mm rš 80 mm</t>
  </si>
  <si>
    <t>-487764756</t>
  </si>
  <si>
    <t>99</t>
  </si>
  <si>
    <t>998764202</t>
  </si>
  <si>
    <t>Přesun hmot procentní pro konstrukce klempířské v objektech v přes 6 do 12 m</t>
  </si>
  <si>
    <t>1009889212</t>
  </si>
  <si>
    <t>765</t>
  </si>
  <si>
    <t>Krytina skládaná</t>
  </si>
  <si>
    <t>100</t>
  </si>
  <si>
    <t>765164022</t>
  </si>
  <si>
    <t>Krytina ze štípaných šindelů dřevěných dl 400 mm dvojité krytí rovné na laťování Pz hřeby sklon do 45°, materiál modřín</t>
  </si>
  <si>
    <t>-2035327723</t>
  </si>
  <si>
    <t>"stříška nad vstupem"1,6*1,5</t>
  </si>
  <si>
    <t>"střecha nad lávkou" 3,8*(4,33+4,5)/2</t>
  </si>
  <si>
    <t>"střecha nad věžičkou dvoutřetinový kužel" (3,14*(3,765*0,5)*(3,765*0,5)+3,14*(3,765*0,5)*3,9)/3*2</t>
  </si>
  <si>
    <t>101</t>
  </si>
  <si>
    <t>998765202</t>
  </si>
  <si>
    <t>Přesun hmot procentní pro krytiny skládané v objektech v přes 6 do 12 m</t>
  </si>
  <si>
    <t>2093436808</t>
  </si>
  <si>
    <t>766</t>
  </si>
  <si>
    <t>Konstrukce truhlářské</t>
  </si>
  <si>
    <t>102</t>
  </si>
  <si>
    <t>766028100</t>
  </si>
  <si>
    <t xml:space="preserve">D.01 D+M Dveře 880x1750mm jednokřídlé otevíravé svlakové, zárubeň dřevěný rám,  vč. kování, nátěr </t>
  </si>
  <si>
    <t>-1993155771</t>
  </si>
  <si>
    <t>103</t>
  </si>
  <si>
    <t>766028200</t>
  </si>
  <si>
    <t>1526842361</t>
  </si>
  <si>
    <t>104</t>
  </si>
  <si>
    <t>766028300</t>
  </si>
  <si>
    <t>D.12 D+M Dveře 900x1900mm jednokřídlé otevíravé třívrstvé, dřevěná trámové zárubeň,  vč. kování , nátěr</t>
  </si>
  <si>
    <t>1041959836</t>
  </si>
  <si>
    <t>105</t>
  </si>
  <si>
    <t>766028400</t>
  </si>
  <si>
    <t>D.21 D+M Dveře 900x1900mm jednokřídlé otevíravé třívrstvé, dřevěná trámové zárubeň,  vč. kování , nátěr</t>
  </si>
  <si>
    <t>870613418</t>
  </si>
  <si>
    <t>106</t>
  </si>
  <si>
    <t>766028500</t>
  </si>
  <si>
    <t xml:space="preserve">D.22 D+M Dveře 730x1970mm jednokřídlé otevíravé, replika gotických dveří pobíjených železnými pláty a šikmo kladenými pásy,  vč. kování, nátěr </t>
  </si>
  <si>
    <t>1022580239</t>
  </si>
  <si>
    <t>107</t>
  </si>
  <si>
    <t>766028900</t>
  </si>
  <si>
    <t>D.13 D+M Dvířka 500x640mm jednokřídlé otevíravé RE, dřevěná tesařská zárubeň,  vč. kování , nátěr, modřín, nátěr</t>
  </si>
  <si>
    <t>2021210231</t>
  </si>
  <si>
    <t>108</t>
  </si>
  <si>
    <t>766311000</t>
  </si>
  <si>
    <t>T01 Dřevěné zábradlí pavlače z opracovného smrkového dřeva, nátěr</t>
  </si>
  <si>
    <t>280980045</t>
  </si>
  <si>
    <t>109</t>
  </si>
  <si>
    <t>766610010</t>
  </si>
  <si>
    <t>O.01 Okno jednokřídlé otevíravé min.560/865 ocelová mříž provlékaná nové, nátěr</t>
  </si>
  <si>
    <t>-917196815</t>
  </si>
  <si>
    <t>110</t>
  </si>
  <si>
    <t>766610020</t>
  </si>
  <si>
    <t>O.02 Okenice dřevění dvoukřídlá 1025/720, dřevěný rám, kování, nátěr</t>
  </si>
  <si>
    <t>-1101340646</t>
  </si>
  <si>
    <t>111</t>
  </si>
  <si>
    <t>766610110</t>
  </si>
  <si>
    <t>O.11 síť proti ptákům 285/1965, na vnějším líci fasády, kování, nátěr</t>
  </si>
  <si>
    <t>-497985452</t>
  </si>
  <si>
    <t>112</t>
  </si>
  <si>
    <t>766610120</t>
  </si>
  <si>
    <t>O.12 síť proti ptákům 180/1455, na vnějším líci fasády, kování, nátěr</t>
  </si>
  <si>
    <t>-1987987938</t>
  </si>
  <si>
    <t>113</t>
  </si>
  <si>
    <t>766610210</t>
  </si>
  <si>
    <t xml:space="preserve">O.21 okno jednokřídlé 1190/440-550 neotvíravé, dřevěný rám, kování, nátěr </t>
  </si>
  <si>
    <t>1555560781</t>
  </si>
  <si>
    <t>114</t>
  </si>
  <si>
    <t>766610220</t>
  </si>
  <si>
    <t xml:space="preserve">O.22 okno jednokřídlé 400/600 otvíravé, dřevěný rám, kování, nátěr </t>
  </si>
  <si>
    <t>1405275647</t>
  </si>
  <si>
    <t>115</t>
  </si>
  <si>
    <t>766610230</t>
  </si>
  <si>
    <t>O.23 okno jednokřídlé 300/550 otvíravé ze skleněných tabulek, dřevěný rám, kování , nátěr</t>
  </si>
  <si>
    <t>1573987604</t>
  </si>
  <si>
    <t>116</t>
  </si>
  <si>
    <t>766610240</t>
  </si>
  <si>
    <t>O.24 okno dvoukřídlé 1020/1295 otvíravé imitace renesančního okna, dřevěný rám, kování, nátěr</t>
  </si>
  <si>
    <t>282582574</t>
  </si>
  <si>
    <t>117</t>
  </si>
  <si>
    <t>766610310</t>
  </si>
  <si>
    <t>O.31 okno dvoukřídlé 1305/1505 neotvíravé,  dřevěný rám, kování, nátěr</t>
  </si>
  <si>
    <t>-2113697954</t>
  </si>
  <si>
    <t>118</t>
  </si>
  <si>
    <t>766610320</t>
  </si>
  <si>
    <t>O.32 okno dvoukřídlé 655/1055 otvíravá větracítabulka, imitace renesančního okna,  dřevěný rám, kování, nátěr</t>
  </si>
  <si>
    <t>-1232652840</t>
  </si>
  <si>
    <t>119</t>
  </si>
  <si>
    <t>766610330</t>
  </si>
  <si>
    <t>O.33 okno dvoukřídlé 650/1040 otvíravá větrací tabulka, imitace renesančního okna,  dřevěný rám , kování, nátěr</t>
  </si>
  <si>
    <t>-990146501</t>
  </si>
  <si>
    <t>120</t>
  </si>
  <si>
    <t>766610340</t>
  </si>
  <si>
    <t>O.34 okno dvoukřídlé 540/1070 otvíravá větrací tabulka, imitace renesančního okna,  dřevěný rám , kování, nátěr</t>
  </si>
  <si>
    <t>-831970885</t>
  </si>
  <si>
    <t>121</t>
  </si>
  <si>
    <t>766610410</t>
  </si>
  <si>
    <t>O.41 okno jednokřídlé 705/1445 neotvíravé,  dřevěný rám , kování, nátěr</t>
  </si>
  <si>
    <t>-1560457402</t>
  </si>
  <si>
    <t>122</t>
  </si>
  <si>
    <t>766610420</t>
  </si>
  <si>
    <t>O.42 okno jednokřídlé 775/1455 větrací otvíravá tabulka,  dřevěný rám , kování, nátěr</t>
  </si>
  <si>
    <t>795986385</t>
  </si>
  <si>
    <t>123</t>
  </si>
  <si>
    <t>766610430</t>
  </si>
  <si>
    <t xml:space="preserve">O.43 okno jednokřídlé 500/1240 neotvíravé,  dřevěný rám </t>
  </si>
  <si>
    <t>-1992725713</t>
  </si>
  <si>
    <t>124</t>
  </si>
  <si>
    <t>766610440</t>
  </si>
  <si>
    <t>O.44 okno dvoukřídlé 960/365 neotvíravé s větrací otevíratelnou tabulkou,  dřevěný rám , kování, nátěr</t>
  </si>
  <si>
    <t>1816845912</t>
  </si>
  <si>
    <t>125</t>
  </si>
  <si>
    <t>766610450</t>
  </si>
  <si>
    <t>O.45 okno jednokřídlé 505/940 otvíravé,  dřevěný rám , kování, nátěr</t>
  </si>
  <si>
    <t>1878765577</t>
  </si>
  <si>
    <t>126</t>
  </si>
  <si>
    <t>766610460</t>
  </si>
  <si>
    <t>O.46 okno jednokřídlé 520/1135 otvíravé,  dřevěný rám , kování, nátěr</t>
  </si>
  <si>
    <t>-1738327815</t>
  </si>
  <si>
    <t>127</t>
  </si>
  <si>
    <t>766691914</t>
  </si>
  <si>
    <t>Vyvěšení nebo zavěšení dřevěných křídel dveří pl do 2 m2</t>
  </si>
  <si>
    <t>-401221962</t>
  </si>
  <si>
    <t>"východ 1.PP D0.1L" 1</t>
  </si>
  <si>
    <t>"jih 1.NP D1.1"1</t>
  </si>
  <si>
    <t>"západ 2.NP D2.2.L"1</t>
  </si>
  <si>
    <t>128</t>
  </si>
  <si>
    <t>998766202</t>
  </si>
  <si>
    <t>Přesun hmot procentní pro kce truhlářské v objektech v přes 6 do 12 m</t>
  </si>
  <si>
    <t>35392567</t>
  </si>
  <si>
    <t>767</t>
  </si>
  <si>
    <t>Konstrukce zámečnické</t>
  </si>
  <si>
    <t>129</t>
  </si>
  <si>
    <t>767163200</t>
  </si>
  <si>
    <t>Z01 zábradlí schodiště, ocelové madlo, nátěr 2x kovářská černá na vhodné podkladní vrstvě, svrchní bezbarvý uzavírací emailová vrstva</t>
  </si>
  <si>
    <t>-2095138761</t>
  </si>
  <si>
    <t>130</t>
  </si>
  <si>
    <t>998767202</t>
  </si>
  <si>
    <t>Přesun hmot procentní pro zámečnické konstrukce v objektech v přes 6 do 12 m</t>
  </si>
  <si>
    <t>-723612320</t>
  </si>
  <si>
    <t>Práce a dodávky M</t>
  </si>
  <si>
    <t>21-M</t>
  </si>
  <si>
    <t>Elektromontáže</t>
  </si>
  <si>
    <t>131</t>
  </si>
  <si>
    <t>2101</t>
  </si>
  <si>
    <t>Elektroinstalace (samostatný rozpočet)</t>
  </si>
  <si>
    <t>1063004163</t>
  </si>
  <si>
    <t>Naklady - Náklady spojené s umístěním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</si>
  <si>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</si>
  <si>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</si>
  <si>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</si>
  <si>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</si>
  <si>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</si>
  <si>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VRN</t>
  </si>
  <si>
    <t>Vedlejší rozpočtové náklady</t>
  </si>
  <si>
    <t>VRN1</t>
  </si>
  <si>
    <t>Průzkumné, geodetické a projektové práce</t>
  </si>
  <si>
    <t>010001000</t>
  </si>
  <si>
    <t>Průzkumné, geodetické práce</t>
  </si>
  <si>
    <t>…</t>
  </si>
  <si>
    <t>1024</t>
  </si>
  <si>
    <t>1132899821</t>
  </si>
  <si>
    <t>011314000</t>
  </si>
  <si>
    <t>Archeologický dohled</t>
  </si>
  <si>
    <t>-2114666046</t>
  </si>
  <si>
    <t>011544001</t>
  </si>
  <si>
    <t>Restaurátorské práce</t>
  </si>
  <si>
    <t>1902002046</t>
  </si>
  <si>
    <t>013002000</t>
  </si>
  <si>
    <t xml:space="preserve">Projektové práce-dodavatelská dokumentace </t>
  </si>
  <si>
    <t>1695497649</t>
  </si>
  <si>
    <t>VRN3</t>
  </si>
  <si>
    <t>Zařízení staveniště</t>
  </si>
  <si>
    <t>030001000</t>
  </si>
  <si>
    <t>1453017081</t>
  </si>
  <si>
    <t>VRN4</t>
  </si>
  <si>
    <t>Inženýrská činnost</t>
  </si>
  <si>
    <t>045002000</t>
  </si>
  <si>
    <t>Kompletační a koordinační činnost</t>
  </si>
  <si>
    <t>-280125854</t>
  </si>
  <si>
    <t>VRN5</t>
  </si>
  <si>
    <t>Finanční náklady</t>
  </si>
  <si>
    <t>052002000</t>
  </si>
  <si>
    <t>Finanční rezerva</t>
  </si>
  <si>
    <t>-1796845626</t>
  </si>
  <si>
    <r>
      <t xml:space="preserve">Akce:  </t>
    </r>
    <r>
      <rPr>
        <sz val="12"/>
        <color rgb="FF1B1B1B"/>
        <rFont val="Calibri"/>
        <family val="2"/>
        <charset val="238"/>
        <scheme val="minor"/>
      </rPr>
      <t>Oprava fasády věže tvrze v Hradeníně</t>
    </r>
  </si>
  <si>
    <t xml:space="preserve">Část:   Zařízení silnoproudé elektrotechniky </t>
  </si>
  <si>
    <t>SPECIFIKACE DODÁVEK a HLAV. MONT. MATERIÁLU</t>
  </si>
  <si>
    <t>Zpracoval v Praze, březen 2023</t>
  </si>
  <si>
    <t>Ing. Josef  Morčuš</t>
  </si>
  <si>
    <t>Rekapitualace:</t>
  </si>
  <si>
    <t>Položka A</t>
  </si>
  <si>
    <t>Položka B1</t>
  </si>
  <si>
    <t>Položka B2</t>
  </si>
  <si>
    <t>Položka B3</t>
  </si>
  <si>
    <t>Cena celkem</t>
  </si>
  <si>
    <t>Položka</t>
  </si>
  <si>
    <t>Název</t>
  </si>
  <si>
    <t>měrná</t>
  </si>
  <si>
    <t>Jednotková cena</t>
  </si>
  <si>
    <t>Celkem</t>
  </si>
  <si>
    <t>jednotka</t>
  </si>
  <si>
    <t>[Kč]</t>
  </si>
  <si>
    <t>A)</t>
  </si>
  <si>
    <t>Dodávky</t>
  </si>
  <si>
    <t>Rozvaděč R-Věž– výzbroj dle výkresu č.  EL2</t>
  </si>
  <si>
    <t>ks</t>
  </si>
  <si>
    <t xml:space="preserve">Sběrnice hlavního ochranného pospojování </t>
  </si>
  <si>
    <t>B)</t>
  </si>
  <si>
    <t>Hlavní montážní materiál</t>
  </si>
  <si>
    <t>B1)</t>
  </si>
  <si>
    <t>Kabelové rozvody silnoproudu</t>
  </si>
  <si>
    <t xml:space="preserve">Kabel AYKY 4Bx25 </t>
  </si>
  <si>
    <t>Kabel CYKY 3Cx2,5</t>
  </si>
  <si>
    <t>Kabel CYKY 5Cx1,5</t>
  </si>
  <si>
    <t>Kabel CYKY 3Cx1,5</t>
  </si>
  <si>
    <t xml:space="preserve">Kabel CYKY 3Ax1,5 </t>
  </si>
  <si>
    <t>Vodič CY16mm-z/žl</t>
  </si>
  <si>
    <t xml:space="preserve">Pásek FeZn 30/4 </t>
  </si>
  <si>
    <t>B2)</t>
  </si>
  <si>
    <t>Ostatní elektroinstalace  (standart ABB Tango)</t>
  </si>
  <si>
    <r>
      <t xml:space="preserve">Vypínač řazení 6, 230V/10A (vč. krabice), IP20
</t>
    </r>
    <r>
      <rPr>
        <i/>
        <sz val="11"/>
        <color rgb="FF000000"/>
        <rFont val="Calibri"/>
        <family val="2"/>
        <charset val="238"/>
        <scheme val="minor"/>
      </rPr>
      <t>historizující, porcelánový, bílý, otočný</t>
    </r>
  </si>
  <si>
    <r>
      <t xml:space="preserve">Vypínač řazení 7, 230V/10A (vč. krabice), IP20
</t>
    </r>
    <r>
      <rPr>
        <i/>
        <sz val="11"/>
        <color rgb="FF000000"/>
        <rFont val="Calibri"/>
        <family val="2"/>
        <charset val="238"/>
        <scheme val="minor"/>
      </rPr>
      <t>historizující, porcelánový, bílý, otočný</t>
    </r>
  </si>
  <si>
    <t>Krabice IP54 zapuštěná</t>
  </si>
  <si>
    <t>Montáž a připojení osvětlovacího tělesa (bez dodávky)</t>
  </si>
  <si>
    <r>
      <t xml:space="preserve">Osvětlovací těleso nástěnné A1 
</t>
    </r>
    <r>
      <rPr>
        <i/>
        <sz val="12"/>
        <color rgb="FF000000"/>
        <rFont val="Calibri"/>
        <family val="2"/>
        <charset val="238"/>
        <scheme val="minor"/>
      </rPr>
      <t>Historizující porcelánové přisazené svítidlo v bílé barvě</t>
    </r>
  </si>
  <si>
    <r>
      <t xml:space="preserve">Osvětlovací těleso nástěnné A2
</t>
    </r>
    <r>
      <rPr>
        <i/>
        <sz val="12"/>
        <color rgb="FF000000"/>
        <rFont val="Calibri"/>
        <family val="2"/>
        <charset val="238"/>
        <scheme val="minor"/>
      </rPr>
      <t>Historizující porcelánové přisazené svítidlo v bílé barvě pod stropem</t>
    </r>
  </si>
  <si>
    <t>B3)</t>
  </si>
  <si>
    <t>Ostatní</t>
  </si>
  <si>
    <t>Kabelové lože 1-1 dle  v.č. EL1</t>
  </si>
  <si>
    <t>Kabelové lože 2-2 dle  v.č. EL1</t>
  </si>
  <si>
    <t xml:space="preserve">Revize </t>
  </si>
  <si>
    <t>D.11 D+M Dveře 1070x1665mm jednokřídlé otevíravé dvouvrstvé svlakové, kopie, repasovat kamenné ostění,  vč. kování , nátěr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</si>
</sst>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1B1B1B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u/>
      <sz val="12"/>
      <color rgb="FF000000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1" fillId="0" borderId="0"/>
  </cellStyleXfs>
  <cellXfs count="3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" fillId="0" borderId="0" xfId="2"/>
    <xf numFmtId="0" fontId="40" fillId="0" borderId="0" xfId="2" applyFont="1"/>
    <xf numFmtId="0" fontId="42" fillId="0" borderId="26" xfId="2" applyFont="1" applyBorder="1"/>
    <xf numFmtId="0" fontId="1" fillId="0" borderId="27" xfId="2" applyBorder="1"/>
    <xf numFmtId="0" fontId="43" fillId="0" borderId="28" xfId="2" applyFont="1" applyBorder="1" applyAlignment="1">
      <alignment vertical="center"/>
    </xf>
    <xf numFmtId="0" fontId="1" fillId="0" borderId="29" xfId="2" applyBorder="1"/>
    <xf numFmtId="0" fontId="1" fillId="0" borderId="30" xfId="2" applyBorder="1"/>
    <xf numFmtId="0" fontId="1" fillId="0" borderId="31" xfId="2" applyBorder="1"/>
    <xf numFmtId="0" fontId="44" fillId="0" borderId="32" xfId="2" applyFont="1" applyBorder="1" applyAlignment="1">
      <alignment vertical="center"/>
    </xf>
    <xf numFmtId="0" fontId="45" fillId="0" borderId="33" xfId="2" applyFont="1" applyBorder="1"/>
    <xf numFmtId="0" fontId="45" fillId="0" borderId="34" xfId="2" applyFont="1" applyBorder="1"/>
    <xf numFmtId="0" fontId="45" fillId="0" borderId="35" xfId="2" applyFont="1" applyBorder="1"/>
    <xf numFmtId="0" fontId="45" fillId="0" borderId="36" xfId="2" applyFont="1" applyBorder="1"/>
    <xf numFmtId="0" fontId="46" fillId="0" borderId="0" xfId="2" applyFont="1" applyAlignment="1">
      <alignment vertical="center"/>
    </xf>
    <xf numFmtId="0" fontId="44" fillId="0" borderId="37" xfId="2" applyFont="1" applyBorder="1" applyAlignment="1">
      <alignment vertical="center"/>
    </xf>
    <xf numFmtId="0" fontId="45" fillId="0" borderId="38" xfId="2" applyFont="1" applyBorder="1"/>
    <xf numFmtId="0" fontId="45" fillId="0" borderId="39" xfId="2" applyFont="1" applyBorder="1"/>
    <xf numFmtId="0" fontId="45" fillId="0" borderId="40" xfId="2" applyFont="1" applyBorder="1"/>
    <xf numFmtId="0" fontId="45" fillId="0" borderId="41" xfId="2" applyFont="1" applyBorder="1"/>
    <xf numFmtId="0" fontId="44" fillId="0" borderId="42" xfId="2" applyFont="1" applyBorder="1" applyAlignment="1">
      <alignment vertical="center"/>
    </xf>
    <xf numFmtId="0" fontId="45" fillId="0" borderId="43" xfId="2" applyFont="1" applyBorder="1"/>
    <xf numFmtId="0" fontId="45" fillId="0" borderId="44" xfId="2" applyFont="1" applyBorder="1"/>
    <xf numFmtId="0" fontId="45" fillId="0" borderId="45" xfId="2" applyFont="1" applyBorder="1"/>
    <xf numFmtId="0" fontId="45" fillId="0" borderId="46" xfId="2" applyFont="1" applyBorder="1"/>
    <xf numFmtId="0" fontId="47" fillId="0" borderId="0" xfId="2" applyFont="1" applyAlignment="1">
      <alignment vertical="center"/>
    </xf>
    <xf numFmtId="0" fontId="48" fillId="0" borderId="47" xfId="2" applyFont="1" applyBorder="1" applyAlignment="1">
      <alignment vertical="center"/>
    </xf>
    <xf numFmtId="0" fontId="45" fillId="0" borderId="48" xfId="2" applyFont="1" applyBorder="1"/>
    <xf numFmtId="0" fontId="45" fillId="0" borderId="49" xfId="2" applyFont="1" applyBorder="1"/>
    <xf numFmtId="0" fontId="45" fillId="0" borderId="50" xfId="2" applyFont="1" applyBorder="1"/>
    <xf numFmtId="0" fontId="48" fillId="0" borderId="51" xfId="2" applyFont="1" applyBorder="1"/>
    <xf numFmtId="0" fontId="1" fillId="0" borderId="26" xfId="2" applyBorder="1"/>
    <xf numFmtId="0" fontId="1" fillId="5" borderId="52" xfId="2" applyFill="1" applyBorder="1"/>
    <xf numFmtId="0" fontId="1" fillId="5" borderId="53" xfId="2" applyFill="1" applyBorder="1"/>
    <xf numFmtId="0" fontId="1" fillId="5" borderId="54" xfId="2" applyFill="1" applyBorder="1"/>
    <xf numFmtId="0" fontId="1" fillId="5" borderId="55" xfId="2" applyFill="1" applyBorder="1"/>
    <xf numFmtId="0" fontId="1" fillId="5" borderId="56" xfId="2" applyFill="1" applyBorder="1"/>
    <xf numFmtId="0" fontId="1" fillId="5" borderId="57" xfId="2" applyFill="1" applyBorder="1"/>
    <xf numFmtId="0" fontId="49" fillId="0" borderId="58" xfId="2" applyFont="1" applyBorder="1"/>
    <xf numFmtId="0" fontId="49" fillId="0" borderId="59" xfId="2" applyFont="1" applyBorder="1"/>
    <xf numFmtId="0" fontId="49" fillId="0" borderId="60" xfId="2" applyFont="1" applyBorder="1"/>
    <xf numFmtId="0" fontId="1" fillId="0" borderId="61" xfId="2" applyBorder="1"/>
    <xf numFmtId="0" fontId="40" fillId="0" borderId="62" xfId="2" applyFont="1" applyBorder="1" applyAlignment="1">
      <alignment vertical="center" wrapText="1"/>
    </xf>
    <xf numFmtId="0" fontId="1" fillId="0" borderId="62" xfId="2" applyBorder="1"/>
    <xf numFmtId="0" fontId="1" fillId="0" borderId="37" xfId="2" applyBorder="1"/>
    <xf numFmtId="0" fontId="40" fillId="0" borderId="64" xfId="2" applyFont="1" applyBorder="1"/>
    <xf numFmtId="0" fontId="1" fillId="0" borderId="64" xfId="2" applyBorder="1"/>
    <xf numFmtId="0" fontId="49" fillId="0" borderId="52" xfId="2" applyFont="1" applyBorder="1"/>
    <xf numFmtId="0" fontId="49" fillId="0" borderId="53" xfId="2" applyFont="1" applyBorder="1"/>
    <xf numFmtId="0" fontId="50" fillId="0" borderId="53" xfId="2" applyFont="1" applyBorder="1"/>
    <xf numFmtId="0" fontId="50" fillId="0" borderId="54" xfId="2" applyFont="1" applyBorder="1"/>
    <xf numFmtId="0" fontId="50" fillId="0" borderId="0" xfId="2" applyFont="1"/>
    <xf numFmtId="0" fontId="49" fillId="0" borderId="65" xfId="2" applyFont="1" applyBorder="1"/>
    <xf numFmtId="0" fontId="49" fillId="0" borderId="66" xfId="2" applyFont="1" applyBorder="1"/>
    <xf numFmtId="0" fontId="49" fillId="0" borderId="67" xfId="2" applyFont="1" applyBorder="1"/>
    <xf numFmtId="0" fontId="1" fillId="0" borderId="68" xfId="2" applyBorder="1"/>
    <xf numFmtId="0" fontId="40" fillId="0" borderId="69" xfId="2" applyFont="1" applyBorder="1"/>
    <xf numFmtId="0" fontId="1" fillId="0" borderId="69" xfId="2" applyBorder="1"/>
    <xf numFmtId="0" fontId="1" fillId="0" borderId="71" xfId="2" applyBorder="1"/>
    <xf numFmtId="0" fontId="40" fillId="0" borderId="72" xfId="2" applyFont="1" applyBorder="1"/>
    <xf numFmtId="0" fontId="1" fillId="0" borderId="72" xfId="2" applyBorder="1"/>
    <xf numFmtId="0" fontId="40" fillId="0" borderId="72" xfId="2" applyFont="1" applyBorder="1" applyAlignment="1">
      <alignment vertical="center" wrapText="1"/>
    </xf>
    <xf numFmtId="0" fontId="51" fillId="0" borderId="69" xfId="2" applyFont="1" applyBorder="1" applyAlignment="1">
      <alignment vertical="center" wrapText="1"/>
    </xf>
    <xf numFmtId="0" fontId="51" fillId="0" borderId="72" xfId="2" applyFont="1" applyBorder="1" applyAlignment="1">
      <alignment wrapText="1"/>
    </xf>
    <xf numFmtId="0" fontId="51" fillId="0" borderId="72" xfId="2" applyFont="1" applyBorder="1"/>
    <xf numFmtId="0" fontId="1" fillId="0" borderId="74" xfId="2" applyBorder="1"/>
    <xf numFmtId="0" fontId="40" fillId="0" borderId="75" xfId="2" applyFont="1" applyBorder="1" applyAlignment="1">
      <alignment wrapText="1"/>
    </xf>
    <xf numFmtId="0" fontId="1" fillId="0" borderId="75" xfId="2" applyBorder="1"/>
    <xf numFmtId="0" fontId="54" fillId="0" borderId="75" xfId="2" applyFont="1" applyBorder="1" applyAlignment="1">
      <alignment horizontal="right"/>
    </xf>
    <xf numFmtId="0" fontId="1" fillId="0" borderId="77" xfId="2" applyBorder="1"/>
    <xf numFmtId="0" fontId="40" fillId="0" borderId="78" xfId="2" applyFont="1" applyBorder="1"/>
    <xf numFmtId="0" fontId="1" fillId="0" borderId="78" xfId="2" applyBorder="1"/>
    <xf numFmtId="0" fontId="1" fillId="6" borderId="63" xfId="2" applyFill="1" applyBorder="1"/>
    <xf numFmtId="0" fontId="1" fillId="6" borderId="41" xfId="2" applyFill="1" applyBorder="1"/>
    <xf numFmtId="0" fontId="1" fillId="6" borderId="70" xfId="2" applyFill="1" applyBorder="1"/>
    <xf numFmtId="0" fontId="1" fillId="6" borderId="73" xfId="2" applyFill="1" applyBorder="1"/>
    <xf numFmtId="0" fontId="1" fillId="6" borderId="76" xfId="2" applyFill="1" applyBorder="1"/>
    <xf numFmtId="0" fontId="1" fillId="6" borderId="79" xfId="2" applyFill="1" applyBorder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0" fillId="0" borderId="23" xfId="2" applyFont="1" applyBorder="1" applyAlignment="1">
      <alignment horizontal="center" vertical="center"/>
    </xf>
    <xf numFmtId="0" fontId="40" fillId="0" borderId="24" xfId="2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26" xfId="2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0" fillId="0" borderId="27" xfId="2" applyFont="1" applyBorder="1" applyAlignment="1">
      <alignment horizontal="center" vertical="center"/>
    </xf>
    <xf numFmtId="0" fontId="42" fillId="0" borderId="26" xfId="2" applyFont="1" applyBorder="1" applyAlignment="1">
      <alignment horizontal="center"/>
    </xf>
    <xf numFmtId="0" fontId="42" fillId="0" borderId="0" xfId="2" applyFont="1" applyAlignment="1">
      <alignment horizontal="center"/>
    </xf>
    <xf numFmtId="0" fontId="42" fillId="0" borderId="27" xfId="2" applyFont="1" applyBorder="1" applyAlignment="1">
      <alignment horizontal="center"/>
    </xf>
    <xf numFmtId="0" fontId="40" fillId="0" borderId="0" xfId="2" applyFont="1" applyAlignment="1">
      <alignment horizontal="right"/>
    </xf>
    <xf numFmtId="0" fontId="40" fillId="0" borderId="27" xfId="2" applyFont="1" applyBorder="1" applyAlignment="1">
      <alignment horizontal="right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71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72" t="s">
        <v>14</v>
      </c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R5" s="20"/>
      <c r="BE5" s="269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74" t="s">
        <v>17</v>
      </c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R6" s="20"/>
      <c r="BE6" s="270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70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70"/>
      <c r="BS8" s="17" t="s">
        <v>6</v>
      </c>
    </row>
    <row r="9" spans="1:74" ht="14.45" customHeight="1" x14ac:dyDescent="0.2">
      <c r="B9" s="20"/>
      <c r="AR9" s="20"/>
      <c r="BE9" s="270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70"/>
      <c r="BS10" s="17" t="s">
        <v>6</v>
      </c>
    </row>
    <row r="11" spans="1:74" ht="18.600000000000001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70"/>
      <c r="BS11" s="17" t="s">
        <v>6</v>
      </c>
    </row>
    <row r="12" spans="1:74" ht="6.95" customHeight="1" x14ac:dyDescent="0.2">
      <c r="B12" s="20"/>
      <c r="AR12" s="20"/>
      <c r="BE12" s="270"/>
      <c r="BS12" s="17" t="s">
        <v>6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70"/>
      <c r="BS13" s="17" t="s">
        <v>6</v>
      </c>
    </row>
    <row r="14" spans="1:74" ht="12.75" x14ac:dyDescent="0.2">
      <c r="B14" s="20"/>
      <c r="E14" s="275" t="s">
        <v>29</v>
      </c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" t="s">
        <v>27</v>
      </c>
      <c r="AN14" s="29" t="s">
        <v>29</v>
      </c>
      <c r="AR14" s="20"/>
      <c r="BE14" s="270"/>
      <c r="BS14" s="17" t="s">
        <v>6</v>
      </c>
    </row>
    <row r="15" spans="1:74" ht="6.95" customHeight="1" x14ac:dyDescent="0.2">
      <c r="B15" s="20"/>
      <c r="AR15" s="20"/>
      <c r="BE15" s="270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70"/>
      <c r="BS16" s="17" t="s">
        <v>4</v>
      </c>
    </row>
    <row r="17" spans="2:71" ht="18.600000000000001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70"/>
      <c r="BS17" s="17" t="s">
        <v>32</v>
      </c>
    </row>
    <row r="18" spans="2:71" ht="6.95" customHeight="1" x14ac:dyDescent="0.2">
      <c r="B18" s="20"/>
      <c r="AR18" s="20"/>
      <c r="BE18" s="270"/>
      <c r="BS18" s="17" t="s">
        <v>6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70"/>
      <c r="BS19" s="17" t="s">
        <v>6</v>
      </c>
    </row>
    <row r="20" spans="2:71" ht="18.600000000000001" customHeight="1" x14ac:dyDescent="0.2">
      <c r="B20" s="20"/>
      <c r="E20" s="25" t="s">
        <v>34</v>
      </c>
      <c r="AK20" s="27" t="s">
        <v>27</v>
      </c>
      <c r="AN20" s="25" t="s">
        <v>1</v>
      </c>
      <c r="AR20" s="20"/>
      <c r="BE20" s="270"/>
      <c r="BS20" s="17" t="s">
        <v>32</v>
      </c>
    </row>
    <row r="21" spans="2:71" ht="6.95" customHeight="1" x14ac:dyDescent="0.2">
      <c r="B21" s="20"/>
      <c r="AR21" s="20"/>
      <c r="BE21" s="270"/>
    </row>
    <row r="22" spans="2:71" ht="12" customHeight="1" x14ac:dyDescent="0.2">
      <c r="B22" s="20"/>
      <c r="D22" s="27" t="s">
        <v>35</v>
      </c>
      <c r="AR22" s="20"/>
      <c r="BE22" s="270"/>
    </row>
    <row r="23" spans="2:71" ht="16.5" customHeight="1" x14ac:dyDescent="0.2">
      <c r="B23" s="20"/>
      <c r="E23" s="277" t="s">
        <v>1</v>
      </c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R23" s="20"/>
      <c r="BE23" s="270"/>
    </row>
    <row r="24" spans="2:71" ht="6.95" customHeight="1" x14ac:dyDescent="0.2">
      <c r="B24" s="20"/>
      <c r="AR24" s="20"/>
      <c r="BE24" s="270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0"/>
    </row>
    <row r="26" spans="2:71" s="1" customFormat="1" ht="25.9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8">
        <f>ROUND(AG94,2)</f>
        <v>0</v>
      </c>
      <c r="AL26" s="279"/>
      <c r="AM26" s="279"/>
      <c r="AN26" s="279"/>
      <c r="AO26" s="279"/>
      <c r="AR26" s="32"/>
      <c r="BE26" s="270"/>
    </row>
    <row r="27" spans="2:71" s="1" customFormat="1" ht="6.95" customHeight="1" x14ac:dyDescent="0.2">
      <c r="B27" s="32"/>
      <c r="AR27" s="32"/>
      <c r="BE27" s="270"/>
    </row>
    <row r="28" spans="2:71" s="1" customFormat="1" ht="12.75" x14ac:dyDescent="0.2">
      <c r="B28" s="32"/>
      <c r="L28" s="280" t="s">
        <v>37</v>
      </c>
      <c r="M28" s="280"/>
      <c r="N28" s="280"/>
      <c r="O28" s="280"/>
      <c r="P28" s="280"/>
      <c r="W28" s="280" t="s">
        <v>38</v>
      </c>
      <c r="X28" s="280"/>
      <c r="Y28" s="280"/>
      <c r="Z28" s="280"/>
      <c r="AA28" s="280"/>
      <c r="AB28" s="280"/>
      <c r="AC28" s="280"/>
      <c r="AD28" s="280"/>
      <c r="AE28" s="280"/>
      <c r="AK28" s="280" t="s">
        <v>39</v>
      </c>
      <c r="AL28" s="280"/>
      <c r="AM28" s="280"/>
      <c r="AN28" s="280"/>
      <c r="AO28" s="280"/>
      <c r="AR28" s="32"/>
      <c r="BE28" s="270"/>
    </row>
    <row r="29" spans="2:71" s="2" customFormat="1" ht="14.45" customHeight="1" x14ac:dyDescent="0.2">
      <c r="B29" s="35"/>
      <c r="D29" s="27" t="s">
        <v>40</v>
      </c>
      <c r="F29" s="27" t="s">
        <v>41</v>
      </c>
      <c r="L29" s="283">
        <v>0.21</v>
      </c>
      <c r="M29" s="282"/>
      <c r="N29" s="282"/>
      <c r="O29" s="282"/>
      <c r="P29" s="282"/>
      <c r="W29" s="281">
        <f>ROUND(AZ94, 2)</f>
        <v>0</v>
      </c>
      <c r="X29" s="282"/>
      <c r="Y29" s="282"/>
      <c r="Z29" s="282"/>
      <c r="AA29" s="282"/>
      <c r="AB29" s="282"/>
      <c r="AC29" s="282"/>
      <c r="AD29" s="282"/>
      <c r="AE29" s="282"/>
      <c r="AK29" s="281">
        <f>ROUND(AV94, 2)</f>
        <v>0</v>
      </c>
      <c r="AL29" s="282"/>
      <c r="AM29" s="282"/>
      <c r="AN29" s="282"/>
      <c r="AO29" s="282"/>
      <c r="AR29" s="35"/>
      <c r="BE29" s="271"/>
    </row>
    <row r="30" spans="2:71" s="2" customFormat="1" ht="14.45" customHeight="1" x14ac:dyDescent="0.2">
      <c r="B30" s="35"/>
      <c r="F30" s="27" t="s">
        <v>42</v>
      </c>
      <c r="L30" s="283">
        <v>0.12</v>
      </c>
      <c r="M30" s="282"/>
      <c r="N30" s="282"/>
      <c r="O30" s="282"/>
      <c r="P30" s="282"/>
      <c r="W30" s="281">
        <f>ROUND(BA94, 2)</f>
        <v>0</v>
      </c>
      <c r="X30" s="282"/>
      <c r="Y30" s="282"/>
      <c r="Z30" s="282"/>
      <c r="AA30" s="282"/>
      <c r="AB30" s="282"/>
      <c r="AC30" s="282"/>
      <c r="AD30" s="282"/>
      <c r="AE30" s="282"/>
      <c r="AK30" s="281">
        <f>ROUND(AW94, 2)</f>
        <v>0</v>
      </c>
      <c r="AL30" s="282"/>
      <c r="AM30" s="282"/>
      <c r="AN30" s="282"/>
      <c r="AO30" s="282"/>
      <c r="AR30" s="35"/>
      <c r="BE30" s="271"/>
    </row>
    <row r="31" spans="2:71" s="2" customFormat="1" ht="14.45" hidden="1" customHeight="1" x14ac:dyDescent="0.2">
      <c r="B31" s="35"/>
      <c r="F31" s="27" t="s">
        <v>43</v>
      </c>
      <c r="L31" s="283">
        <v>0.21</v>
      </c>
      <c r="M31" s="282"/>
      <c r="N31" s="282"/>
      <c r="O31" s="282"/>
      <c r="P31" s="282"/>
      <c r="W31" s="281">
        <f>ROUND(BB94, 2)</f>
        <v>0</v>
      </c>
      <c r="X31" s="282"/>
      <c r="Y31" s="282"/>
      <c r="Z31" s="282"/>
      <c r="AA31" s="282"/>
      <c r="AB31" s="282"/>
      <c r="AC31" s="282"/>
      <c r="AD31" s="282"/>
      <c r="AE31" s="282"/>
      <c r="AK31" s="281">
        <v>0</v>
      </c>
      <c r="AL31" s="282"/>
      <c r="AM31" s="282"/>
      <c r="AN31" s="282"/>
      <c r="AO31" s="282"/>
      <c r="AR31" s="35"/>
      <c r="BE31" s="271"/>
    </row>
    <row r="32" spans="2:71" s="2" customFormat="1" ht="14.45" hidden="1" customHeight="1" x14ac:dyDescent="0.2">
      <c r="B32" s="35"/>
      <c r="F32" s="27" t="s">
        <v>44</v>
      </c>
      <c r="L32" s="283">
        <v>0.12</v>
      </c>
      <c r="M32" s="282"/>
      <c r="N32" s="282"/>
      <c r="O32" s="282"/>
      <c r="P32" s="282"/>
      <c r="W32" s="281">
        <f>ROUND(BC94, 2)</f>
        <v>0</v>
      </c>
      <c r="X32" s="282"/>
      <c r="Y32" s="282"/>
      <c r="Z32" s="282"/>
      <c r="AA32" s="282"/>
      <c r="AB32" s="282"/>
      <c r="AC32" s="282"/>
      <c r="AD32" s="282"/>
      <c r="AE32" s="282"/>
      <c r="AK32" s="281">
        <v>0</v>
      </c>
      <c r="AL32" s="282"/>
      <c r="AM32" s="282"/>
      <c r="AN32" s="282"/>
      <c r="AO32" s="282"/>
      <c r="AR32" s="35"/>
      <c r="BE32" s="271"/>
    </row>
    <row r="33" spans="2:57" s="2" customFormat="1" ht="14.45" hidden="1" customHeight="1" x14ac:dyDescent="0.2">
      <c r="B33" s="35"/>
      <c r="F33" s="27" t="s">
        <v>45</v>
      </c>
      <c r="L33" s="283">
        <v>0</v>
      </c>
      <c r="M33" s="282"/>
      <c r="N33" s="282"/>
      <c r="O33" s="282"/>
      <c r="P33" s="282"/>
      <c r="W33" s="281">
        <f>ROUND(BD94, 2)</f>
        <v>0</v>
      </c>
      <c r="X33" s="282"/>
      <c r="Y33" s="282"/>
      <c r="Z33" s="282"/>
      <c r="AA33" s="282"/>
      <c r="AB33" s="282"/>
      <c r="AC33" s="282"/>
      <c r="AD33" s="282"/>
      <c r="AE33" s="282"/>
      <c r="AK33" s="281">
        <v>0</v>
      </c>
      <c r="AL33" s="282"/>
      <c r="AM33" s="282"/>
      <c r="AN33" s="282"/>
      <c r="AO33" s="282"/>
      <c r="AR33" s="35"/>
      <c r="BE33" s="271"/>
    </row>
    <row r="34" spans="2:57" s="1" customFormat="1" ht="6.95" customHeight="1" x14ac:dyDescent="0.2">
      <c r="B34" s="32"/>
      <c r="AR34" s="32"/>
      <c r="BE34" s="270"/>
    </row>
    <row r="35" spans="2:57" s="1" customFormat="1" ht="25.9" customHeight="1" x14ac:dyDescent="0.2">
      <c r="B35" s="32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84" t="s">
        <v>48</v>
      </c>
      <c r="Y35" s="285"/>
      <c r="Z35" s="285"/>
      <c r="AA35" s="285"/>
      <c r="AB35" s="285"/>
      <c r="AC35" s="38"/>
      <c r="AD35" s="38"/>
      <c r="AE35" s="38"/>
      <c r="AF35" s="38"/>
      <c r="AG35" s="38"/>
      <c r="AH35" s="38"/>
      <c r="AI35" s="38"/>
      <c r="AJ35" s="38"/>
      <c r="AK35" s="286">
        <f>SUM(AK26:AK33)</f>
        <v>0</v>
      </c>
      <c r="AL35" s="285"/>
      <c r="AM35" s="285"/>
      <c r="AN35" s="285"/>
      <c r="AO35" s="287"/>
      <c r="AP35" s="36"/>
      <c r="AQ35" s="36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2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2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2" t="s">
        <v>51</v>
      </c>
      <c r="AI60" s="34"/>
      <c r="AJ60" s="34"/>
      <c r="AK60" s="34"/>
      <c r="AL60" s="34"/>
      <c r="AM60" s="42" t="s">
        <v>52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2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2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2" t="s">
        <v>51</v>
      </c>
      <c r="AI75" s="34"/>
      <c r="AJ75" s="34"/>
      <c r="AK75" s="34"/>
      <c r="AL75" s="34"/>
      <c r="AM75" s="42" t="s">
        <v>52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2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2"/>
    </row>
    <row r="82" spans="1:91" s="1" customFormat="1" ht="24.95" customHeight="1" x14ac:dyDescent="0.2">
      <c r="B82" s="32"/>
      <c r="C82" s="21" t="s">
        <v>55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7"/>
      <c r="C84" s="27" t="s">
        <v>13</v>
      </c>
      <c r="L84" s="3" t="str">
        <f>K5</f>
        <v>Hradenin-2024</v>
      </c>
      <c r="AR84" s="47"/>
    </row>
    <row r="85" spans="1:91" s="4" customFormat="1" ht="36.950000000000003" customHeight="1" x14ac:dyDescent="0.2">
      <c r="B85" s="48"/>
      <c r="C85" s="49" t="s">
        <v>16</v>
      </c>
      <c r="L85" s="305" t="str">
        <f>K6</f>
        <v>Tvrz Hradenín</v>
      </c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R85" s="48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0" t="str">
        <f>IF(K8="","",K8)</f>
        <v>Hradenín</v>
      </c>
      <c r="AI87" s="27" t="s">
        <v>22</v>
      </c>
      <c r="AM87" s="288" t="str">
        <f>IF(AN8= "","",AN8)</f>
        <v>21. 3. 2024</v>
      </c>
      <c r="AN87" s="288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Regionální muzeum v Kolíně</v>
      </c>
      <c r="AI89" s="27" t="s">
        <v>30</v>
      </c>
      <c r="AM89" s="289" t="str">
        <f>IF(E17="","",E17)</f>
        <v>IHARCH s.r.o.</v>
      </c>
      <c r="AN89" s="290"/>
      <c r="AO89" s="290"/>
      <c r="AP89" s="290"/>
      <c r="AR89" s="32"/>
      <c r="AS89" s="291" t="s">
        <v>56</v>
      </c>
      <c r="AT89" s="2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32"/>
      <c r="C90" s="27" t="s">
        <v>28</v>
      </c>
      <c r="L90" s="3" t="str">
        <f>IF(E14= "Vyplň údaj","",E14)</f>
        <v/>
      </c>
      <c r="AI90" s="27" t="s">
        <v>33</v>
      </c>
      <c r="AM90" s="289" t="str">
        <f>IF(E20="","",E20)</f>
        <v xml:space="preserve"> </v>
      </c>
      <c r="AN90" s="290"/>
      <c r="AO90" s="290"/>
      <c r="AP90" s="290"/>
      <c r="AR90" s="32"/>
      <c r="AS90" s="293"/>
      <c r="AT90" s="294"/>
      <c r="BD90" s="54"/>
    </row>
    <row r="91" spans="1:91" s="1" customFormat="1" ht="10.7" customHeight="1" x14ac:dyDescent="0.2">
      <c r="B91" s="32"/>
      <c r="AR91" s="32"/>
      <c r="AS91" s="293"/>
      <c r="AT91" s="294"/>
      <c r="BD91" s="54"/>
    </row>
    <row r="92" spans="1:91" s="1" customFormat="1" ht="29.25" customHeight="1" x14ac:dyDescent="0.2">
      <c r="B92" s="32"/>
      <c r="C92" s="300" t="s">
        <v>57</v>
      </c>
      <c r="D92" s="301"/>
      <c r="E92" s="301"/>
      <c r="F92" s="301"/>
      <c r="G92" s="301"/>
      <c r="H92" s="55"/>
      <c r="I92" s="302" t="s">
        <v>58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3" t="s">
        <v>59</v>
      </c>
      <c r="AH92" s="301"/>
      <c r="AI92" s="301"/>
      <c r="AJ92" s="301"/>
      <c r="AK92" s="301"/>
      <c r="AL92" s="301"/>
      <c r="AM92" s="301"/>
      <c r="AN92" s="302" t="s">
        <v>60</v>
      </c>
      <c r="AO92" s="301"/>
      <c r="AP92" s="304"/>
      <c r="AQ92" s="56" t="s">
        <v>61</v>
      </c>
      <c r="AR92" s="32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7" customHeight="1" x14ac:dyDescent="0.2">
      <c r="B93" s="32"/>
      <c r="AR93" s="32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98">
        <f>ROUND(SUM(AG95:AG96),2)</f>
        <v>0</v>
      </c>
      <c r="AH94" s="298"/>
      <c r="AI94" s="298"/>
      <c r="AJ94" s="298"/>
      <c r="AK94" s="298"/>
      <c r="AL94" s="298"/>
      <c r="AM94" s="298"/>
      <c r="AN94" s="299">
        <f>SUM(AG94,AT94)</f>
        <v>0</v>
      </c>
      <c r="AO94" s="299"/>
      <c r="AP94" s="299"/>
      <c r="AQ94" s="65" t="s">
        <v>1</v>
      </c>
      <c r="AR94" s="61"/>
      <c r="AS94" s="66">
        <f>ROUND(SUM(AS95:AS96),2)</f>
        <v>0</v>
      </c>
      <c r="AT94" s="67">
        <f>ROUND(SUM(AV94:AW94),2)</f>
        <v>0</v>
      </c>
      <c r="AU94" s="68">
        <f>ROUND(SUM(AU95:AU96),5)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ROUND(SUM(AZ95:AZ96),2)</f>
        <v>0</v>
      </c>
      <c r="BA94" s="67">
        <f>ROUND(SUM(BA95:BA96),2)</f>
        <v>0</v>
      </c>
      <c r="BB94" s="67">
        <f>ROUND(SUM(BB95:BB96),2)</f>
        <v>0</v>
      </c>
      <c r="BC94" s="67">
        <f>ROUND(SUM(BC95:BC96),2)</f>
        <v>0</v>
      </c>
      <c r="BD94" s="69">
        <f>ROUND(SUM(BD95:BD96),2)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5</v>
      </c>
      <c r="BX94" s="70" t="s">
        <v>79</v>
      </c>
      <c r="CL94" s="70" t="s">
        <v>1</v>
      </c>
    </row>
    <row r="95" spans="1:91" s="6" customFormat="1" ht="16.5" customHeight="1" x14ac:dyDescent="0.2">
      <c r="A95" s="72" t="s">
        <v>80</v>
      </c>
      <c r="B95" s="73"/>
      <c r="C95" s="74"/>
      <c r="D95" s="297" t="s">
        <v>81</v>
      </c>
      <c r="E95" s="297"/>
      <c r="F95" s="297"/>
      <c r="G95" s="297"/>
      <c r="H95" s="297"/>
      <c r="I95" s="75"/>
      <c r="J95" s="297" t="s">
        <v>82</v>
      </c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5">
        <f>'1 - Oprava fasády věže tv...'!J30</f>
        <v>0</v>
      </c>
      <c r="AH95" s="296"/>
      <c r="AI95" s="296"/>
      <c r="AJ95" s="296"/>
      <c r="AK95" s="296"/>
      <c r="AL95" s="296"/>
      <c r="AM95" s="296"/>
      <c r="AN95" s="295">
        <f>SUM(AG95,AT95)</f>
        <v>0</v>
      </c>
      <c r="AO95" s="296"/>
      <c r="AP95" s="296"/>
      <c r="AQ95" s="76" t="s">
        <v>83</v>
      </c>
      <c r="AR95" s="73"/>
      <c r="AS95" s="77">
        <v>0</v>
      </c>
      <c r="AT95" s="78">
        <f>ROUND(SUM(AV95:AW95),2)</f>
        <v>0</v>
      </c>
      <c r="AU95" s="79">
        <f>'1 - Oprava fasády věže tv...'!P133</f>
        <v>0</v>
      </c>
      <c r="AV95" s="78">
        <f>'1 - Oprava fasády věže tv...'!J33</f>
        <v>0</v>
      </c>
      <c r="AW95" s="78">
        <f>'1 - Oprava fasády věže tv...'!J34</f>
        <v>0</v>
      </c>
      <c r="AX95" s="78">
        <f>'1 - Oprava fasády věže tv...'!J35</f>
        <v>0</v>
      </c>
      <c r="AY95" s="78">
        <f>'1 - Oprava fasády věže tv...'!J36</f>
        <v>0</v>
      </c>
      <c r="AZ95" s="78">
        <f>'1 - Oprava fasády věže tv...'!F33</f>
        <v>0</v>
      </c>
      <c r="BA95" s="78">
        <f>'1 - Oprava fasády věže tv...'!F34</f>
        <v>0</v>
      </c>
      <c r="BB95" s="78">
        <f>'1 - Oprava fasády věže tv...'!F35</f>
        <v>0</v>
      </c>
      <c r="BC95" s="78">
        <f>'1 - Oprava fasády věže tv...'!F36</f>
        <v>0</v>
      </c>
      <c r="BD95" s="80">
        <f>'1 - Oprava fasády věže tv...'!F37</f>
        <v>0</v>
      </c>
      <c r="BT95" s="81" t="s">
        <v>81</v>
      </c>
      <c r="BV95" s="81" t="s">
        <v>78</v>
      </c>
      <c r="BW95" s="81" t="s">
        <v>84</v>
      </c>
      <c r="BX95" s="81" t="s">
        <v>5</v>
      </c>
      <c r="CL95" s="81" t="s">
        <v>1</v>
      </c>
      <c r="CM95" s="81" t="s">
        <v>85</v>
      </c>
    </row>
    <row r="96" spans="1:91" s="6" customFormat="1" ht="16.5" customHeight="1" x14ac:dyDescent="0.2">
      <c r="A96" s="72" t="s">
        <v>80</v>
      </c>
      <c r="B96" s="73"/>
      <c r="C96" s="74"/>
      <c r="D96" s="297" t="s">
        <v>86</v>
      </c>
      <c r="E96" s="297"/>
      <c r="F96" s="297"/>
      <c r="G96" s="297"/>
      <c r="H96" s="297"/>
      <c r="I96" s="75"/>
      <c r="J96" s="297" t="s">
        <v>87</v>
      </c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5">
        <f>'Naklady - Náklady spojené...'!J30</f>
        <v>0</v>
      </c>
      <c r="AH96" s="296"/>
      <c r="AI96" s="296"/>
      <c r="AJ96" s="296"/>
      <c r="AK96" s="296"/>
      <c r="AL96" s="296"/>
      <c r="AM96" s="296"/>
      <c r="AN96" s="295">
        <f>SUM(AG96,AT96)</f>
        <v>0</v>
      </c>
      <c r="AO96" s="296"/>
      <c r="AP96" s="296"/>
      <c r="AQ96" s="76" t="s">
        <v>83</v>
      </c>
      <c r="AR96" s="73"/>
      <c r="AS96" s="82">
        <v>0</v>
      </c>
      <c r="AT96" s="83">
        <f>ROUND(SUM(AV96:AW96),2)</f>
        <v>0</v>
      </c>
      <c r="AU96" s="84">
        <f>'Naklady - Náklady spojené...'!P121</f>
        <v>0</v>
      </c>
      <c r="AV96" s="83">
        <f>'Naklady - Náklady spojené...'!J33</f>
        <v>0</v>
      </c>
      <c r="AW96" s="83">
        <f>'Naklady - Náklady spojené...'!J34</f>
        <v>0</v>
      </c>
      <c r="AX96" s="83">
        <f>'Naklady - Náklady spojené...'!J35</f>
        <v>0</v>
      </c>
      <c r="AY96" s="83">
        <f>'Naklady - Náklady spojené...'!J36</f>
        <v>0</v>
      </c>
      <c r="AZ96" s="83">
        <f>'Naklady - Náklady spojené...'!F33</f>
        <v>0</v>
      </c>
      <c r="BA96" s="83">
        <f>'Naklady - Náklady spojené...'!F34</f>
        <v>0</v>
      </c>
      <c r="BB96" s="83">
        <f>'Naklady - Náklady spojené...'!F35</f>
        <v>0</v>
      </c>
      <c r="BC96" s="83">
        <f>'Naklady - Náklady spojené...'!F36</f>
        <v>0</v>
      </c>
      <c r="BD96" s="85">
        <f>'Naklady - Náklady spojené...'!F37</f>
        <v>0</v>
      </c>
      <c r="BT96" s="81" t="s">
        <v>81</v>
      </c>
      <c r="BV96" s="81" t="s">
        <v>78</v>
      </c>
      <c r="BW96" s="81" t="s">
        <v>88</v>
      </c>
      <c r="BX96" s="81" t="s">
        <v>5</v>
      </c>
      <c r="CL96" s="81" t="s">
        <v>1</v>
      </c>
      <c r="CM96" s="81" t="s">
        <v>85</v>
      </c>
    </row>
    <row r="97" spans="2:44" s="1" customFormat="1" ht="30" customHeight="1" x14ac:dyDescent="0.2">
      <c r="B97" s="32"/>
      <c r="AR97" s="32"/>
    </row>
    <row r="98" spans="2:44" s="1" customFormat="1" ht="6.95" customHeight="1" x14ac:dyDescent="0.2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2"/>
    </row>
  </sheetData>
  <sheetProtection algorithmName="SHA-512" hashValue="hTqEcDuU7w6ZY4tHLDhWviNi++6PadnCa8+jd6CKlHGlosQb8ZdhnuOhMIHvtK2UIbbMZFXFzqhbrQTccqE1aw==" saltValue="K+QRnxaEQecLFidP8o2uCOIUue6w2KQKQ23FpBaoYA1HdSP6N1N1vee3ivBECiUU4OCT00ElktAQ4SNIzFmSA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Oprava fasády věže tv...'!C2" display="/" xr:uid="{00000000-0004-0000-0000-000000000000}"/>
    <hyperlink ref="A96" location="'Naklady - Náklady spojen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2"/>
  <sheetViews>
    <sheetView showGridLines="0" topLeftCell="A550" workbookViewId="0">
      <selection activeCell="I558" sqref="I55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84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 x14ac:dyDescent="0.2">
      <c r="B4" s="20"/>
      <c r="D4" s="21" t="s">
        <v>89</v>
      </c>
      <c r="L4" s="20"/>
      <c r="M4" s="86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08" t="str">
        <f>'Rekapitulace stavby'!K6</f>
        <v>Tvrz Hradenín</v>
      </c>
      <c r="F7" s="309"/>
      <c r="G7" s="309"/>
      <c r="H7" s="309"/>
      <c r="L7" s="20"/>
    </row>
    <row r="8" spans="2:46" s="1" customFormat="1" ht="12" customHeight="1" x14ac:dyDescent="0.2">
      <c r="B8" s="32"/>
      <c r="D8" s="27" t="s">
        <v>90</v>
      </c>
      <c r="L8" s="32"/>
    </row>
    <row r="9" spans="2:46" s="1" customFormat="1" ht="16.5" customHeight="1" x14ac:dyDescent="0.2">
      <c r="B9" s="32"/>
      <c r="E9" s="305" t="s">
        <v>91</v>
      </c>
      <c r="F9" s="307"/>
      <c r="G9" s="307"/>
      <c r="H9" s="307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1" t="str">
        <f>'Rekapitulace stavby'!AN8</f>
        <v>21. 3. 2024</v>
      </c>
      <c r="L12" s="32"/>
    </row>
    <row r="13" spans="2:46" s="1" customFormat="1" ht="10.7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0" t="str">
        <f>'Rekapitulace stavby'!E14</f>
        <v>Vyplň údaj</v>
      </c>
      <c r="F18" s="272"/>
      <c r="G18" s="272"/>
      <c r="H18" s="272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7"/>
      <c r="E27" s="277" t="s">
        <v>1</v>
      </c>
      <c r="F27" s="277"/>
      <c r="G27" s="277"/>
      <c r="H27" s="277"/>
      <c r="L27" s="87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2"/>
      <c r="E29" s="52"/>
      <c r="F29" s="52"/>
      <c r="G29" s="52"/>
      <c r="H29" s="52"/>
      <c r="I29" s="52"/>
      <c r="J29" s="52"/>
      <c r="K29" s="52"/>
      <c r="L29" s="32"/>
    </row>
    <row r="30" spans="2:12" s="1" customFormat="1" ht="25.35" customHeight="1" x14ac:dyDescent="0.2">
      <c r="B30" s="32"/>
      <c r="D30" s="88" t="s">
        <v>36</v>
      </c>
      <c r="J30" s="64">
        <f>ROUND(J133, 2)</f>
        <v>0</v>
      </c>
      <c r="L30" s="32"/>
    </row>
    <row r="31" spans="2:12" s="1" customFormat="1" ht="6.95" customHeight="1" x14ac:dyDescent="0.2">
      <c r="B31" s="32"/>
      <c r="D31" s="52"/>
      <c r="E31" s="52"/>
      <c r="F31" s="52"/>
      <c r="G31" s="52"/>
      <c r="H31" s="52"/>
      <c r="I31" s="52"/>
      <c r="J31" s="52"/>
      <c r="K31" s="52"/>
      <c r="L31" s="32"/>
    </row>
    <row r="32" spans="2:12" s="1" customFormat="1" ht="14.45" customHeight="1" x14ac:dyDescent="0.2">
      <c r="B32" s="32"/>
      <c r="F32" s="89" t="s">
        <v>38</v>
      </c>
      <c r="I32" s="89" t="s">
        <v>37</v>
      </c>
      <c r="J32" s="89" t="s">
        <v>39</v>
      </c>
      <c r="L32" s="32"/>
    </row>
    <row r="33" spans="2:12" s="1" customFormat="1" ht="14.45" customHeight="1" x14ac:dyDescent="0.2">
      <c r="B33" s="32"/>
      <c r="D33" s="90" t="s">
        <v>40</v>
      </c>
      <c r="E33" s="27" t="s">
        <v>41</v>
      </c>
      <c r="F33" s="91">
        <f>ROUND((SUM(BE133:BE591)),  2)</f>
        <v>0</v>
      </c>
      <c r="I33" s="92">
        <v>0.21</v>
      </c>
      <c r="J33" s="91">
        <f>ROUND(((SUM(BE133:BE591))*I33),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ROUND((SUM(BF133:BF591)),  2)</f>
        <v>0</v>
      </c>
      <c r="I34" s="92">
        <v>0.12</v>
      </c>
      <c r="J34" s="91">
        <f>ROUND(((SUM(BF133:BF591))*I34),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ROUND((SUM(BG133:BG591)),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ROUND((SUM(BH133:BH591)),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ROUND((SUM(BI133:BI591)),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5"/>
      <c r="F39" s="55"/>
      <c r="G39" s="95" t="s">
        <v>47</v>
      </c>
      <c r="H39" s="96" t="s">
        <v>48</v>
      </c>
      <c r="I39" s="55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2" t="s">
        <v>51</v>
      </c>
      <c r="E61" s="34"/>
      <c r="F61" s="99" t="s">
        <v>52</v>
      </c>
      <c r="G61" s="42" t="s">
        <v>51</v>
      </c>
      <c r="H61" s="34"/>
      <c r="I61" s="34"/>
      <c r="J61" s="100" t="s">
        <v>52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2" t="s">
        <v>51</v>
      </c>
      <c r="E76" s="34"/>
      <c r="F76" s="99" t="s">
        <v>52</v>
      </c>
      <c r="G76" s="42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2"/>
    </row>
    <row r="82" spans="2:47" s="1" customFormat="1" ht="24.95" customHeight="1" x14ac:dyDescent="0.2">
      <c r="B82" s="32"/>
      <c r="C82" s="21" t="s">
        <v>92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308" t="str">
        <f>E7</f>
        <v>Tvrz Hradenín</v>
      </c>
      <c r="F85" s="309"/>
      <c r="G85" s="309"/>
      <c r="H85" s="309"/>
      <c r="L85" s="32"/>
    </row>
    <row r="86" spans="2:47" s="1" customFormat="1" ht="12" customHeight="1" x14ac:dyDescent="0.2">
      <c r="B86" s="32"/>
      <c r="C86" s="27" t="s">
        <v>90</v>
      </c>
      <c r="L86" s="32"/>
    </row>
    <row r="87" spans="2:47" s="1" customFormat="1" ht="16.5" customHeight="1" x14ac:dyDescent="0.2">
      <c r="B87" s="32"/>
      <c r="E87" s="305" t="str">
        <f>E9</f>
        <v>1 - Oprava fasády věže tvrze v Hradeníně</v>
      </c>
      <c r="F87" s="307"/>
      <c r="G87" s="307"/>
      <c r="H87" s="307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Hradenín</v>
      </c>
      <c r="I89" s="27" t="s">
        <v>22</v>
      </c>
      <c r="J89" s="51" t="str">
        <f>IF(J12="","",J12)</f>
        <v>21. 3. 2024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Regionální muzeum v Kolíně</v>
      </c>
      <c r="I91" s="27" t="s">
        <v>30</v>
      </c>
      <c r="J91" s="30" t="str">
        <f>E21</f>
        <v>IHARCH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93</v>
      </c>
      <c r="D94" s="93"/>
      <c r="E94" s="93"/>
      <c r="F94" s="93"/>
      <c r="G94" s="93"/>
      <c r="H94" s="93"/>
      <c r="I94" s="93"/>
      <c r="J94" s="102" t="s">
        <v>94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7" customHeight="1" x14ac:dyDescent="0.2">
      <c r="B96" s="32"/>
      <c r="C96" s="103" t="s">
        <v>95</v>
      </c>
      <c r="J96" s="64">
        <f>J133</f>
        <v>0</v>
      </c>
      <c r="L96" s="32"/>
      <c r="AU96" s="17" t="s">
        <v>96</v>
      </c>
    </row>
    <row r="97" spans="2:12" s="8" customFormat="1" ht="24.95" customHeight="1" x14ac:dyDescent="0.2">
      <c r="B97" s="104"/>
      <c r="D97" s="105" t="s">
        <v>97</v>
      </c>
      <c r="E97" s="106"/>
      <c r="F97" s="106"/>
      <c r="G97" s="106"/>
      <c r="H97" s="106"/>
      <c r="I97" s="106"/>
      <c r="J97" s="107">
        <f>J134</f>
        <v>0</v>
      </c>
      <c r="L97" s="104"/>
    </row>
    <row r="98" spans="2:12" s="9" customFormat="1" ht="19.899999999999999" customHeight="1" x14ac:dyDescent="0.2">
      <c r="B98" s="108"/>
      <c r="D98" s="109" t="s">
        <v>98</v>
      </c>
      <c r="E98" s="110"/>
      <c r="F98" s="110"/>
      <c r="G98" s="110"/>
      <c r="H98" s="110"/>
      <c r="I98" s="110"/>
      <c r="J98" s="111">
        <f>J135</f>
        <v>0</v>
      </c>
      <c r="L98" s="108"/>
    </row>
    <row r="99" spans="2:12" s="9" customFormat="1" ht="19.899999999999999" customHeight="1" x14ac:dyDescent="0.2">
      <c r="B99" s="108"/>
      <c r="D99" s="109" t="s">
        <v>99</v>
      </c>
      <c r="E99" s="110"/>
      <c r="F99" s="110"/>
      <c r="G99" s="110"/>
      <c r="H99" s="110"/>
      <c r="I99" s="110"/>
      <c r="J99" s="111">
        <f>J155</f>
        <v>0</v>
      </c>
      <c r="L99" s="108"/>
    </row>
    <row r="100" spans="2:12" s="9" customFormat="1" ht="19.899999999999999" customHeight="1" x14ac:dyDescent="0.2">
      <c r="B100" s="108"/>
      <c r="D100" s="109" t="s">
        <v>100</v>
      </c>
      <c r="E100" s="110"/>
      <c r="F100" s="110"/>
      <c r="G100" s="110"/>
      <c r="H100" s="110"/>
      <c r="I100" s="110"/>
      <c r="J100" s="111">
        <f>J170</f>
        <v>0</v>
      </c>
      <c r="L100" s="108"/>
    </row>
    <row r="101" spans="2:12" s="9" customFormat="1" ht="19.899999999999999" customHeight="1" x14ac:dyDescent="0.2">
      <c r="B101" s="108"/>
      <c r="D101" s="109" t="s">
        <v>101</v>
      </c>
      <c r="E101" s="110"/>
      <c r="F101" s="110"/>
      <c r="G101" s="110"/>
      <c r="H101" s="110"/>
      <c r="I101" s="110"/>
      <c r="J101" s="111">
        <f>J215</f>
        <v>0</v>
      </c>
      <c r="L101" s="108"/>
    </row>
    <row r="102" spans="2:12" s="9" customFormat="1" ht="19.899999999999999" customHeight="1" x14ac:dyDescent="0.2">
      <c r="B102" s="108"/>
      <c r="D102" s="109" t="s">
        <v>102</v>
      </c>
      <c r="E102" s="110"/>
      <c r="F102" s="110"/>
      <c r="G102" s="110"/>
      <c r="H102" s="110"/>
      <c r="I102" s="110"/>
      <c r="J102" s="111">
        <f>J233</f>
        <v>0</v>
      </c>
      <c r="L102" s="108"/>
    </row>
    <row r="103" spans="2:12" s="9" customFormat="1" ht="19.899999999999999" customHeight="1" x14ac:dyDescent="0.2">
      <c r="B103" s="108"/>
      <c r="D103" s="109" t="s">
        <v>103</v>
      </c>
      <c r="E103" s="110"/>
      <c r="F103" s="110"/>
      <c r="G103" s="110"/>
      <c r="H103" s="110"/>
      <c r="I103" s="110"/>
      <c r="J103" s="111">
        <f>J288</f>
        <v>0</v>
      </c>
      <c r="L103" s="108"/>
    </row>
    <row r="104" spans="2:12" s="9" customFormat="1" ht="19.899999999999999" customHeight="1" x14ac:dyDescent="0.2">
      <c r="B104" s="108"/>
      <c r="D104" s="109" t="s">
        <v>104</v>
      </c>
      <c r="E104" s="110"/>
      <c r="F104" s="110"/>
      <c r="G104" s="110"/>
      <c r="H104" s="110"/>
      <c r="I104" s="110"/>
      <c r="J104" s="111">
        <f>J449</f>
        <v>0</v>
      </c>
      <c r="L104" s="108"/>
    </row>
    <row r="105" spans="2:12" s="9" customFormat="1" ht="19.899999999999999" customHeight="1" x14ac:dyDescent="0.2">
      <c r="B105" s="108"/>
      <c r="D105" s="109" t="s">
        <v>105</v>
      </c>
      <c r="E105" s="110"/>
      <c r="F105" s="110"/>
      <c r="G105" s="110"/>
      <c r="H105" s="110"/>
      <c r="I105" s="110"/>
      <c r="J105" s="111">
        <f>J455</f>
        <v>0</v>
      </c>
      <c r="L105" s="108"/>
    </row>
    <row r="106" spans="2:12" s="8" customFormat="1" ht="24.95" customHeight="1" x14ac:dyDescent="0.2">
      <c r="B106" s="104"/>
      <c r="D106" s="105" t="s">
        <v>106</v>
      </c>
      <c r="E106" s="106"/>
      <c r="F106" s="106"/>
      <c r="G106" s="106"/>
      <c r="H106" s="106"/>
      <c r="I106" s="106"/>
      <c r="J106" s="107">
        <f>J457</f>
        <v>0</v>
      </c>
      <c r="L106" s="104"/>
    </row>
    <row r="107" spans="2:12" s="9" customFormat="1" ht="19.899999999999999" customHeight="1" x14ac:dyDescent="0.2">
      <c r="B107" s="108"/>
      <c r="D107" s="109" t="s">
        <v>107</v>
      </c>
      <c r="E107" s="110"/>
      <c r="F107" s="110"/>
      <c r="G107" s="110"/>
      <c r="H107" s="110"/>
      <c r="I107" s="110"/>
      <c r="J107" s="111">
        <f>J458</f>
        <v>0</v>
      </c>
      <c r="L107" s="108"/>
    </row>
    <row r="108" spans="2:12" s="9" customFormat="1" ht="19.899999999999999" customHeight="1" x14ac:dyDescent="0.2">
      <c r="B108" s="108"/>
      <c r="D108" s="109" t="s">
        <v>108</v>
      </c>
      <c r="E108" s="110"/>
      <c r="F108" s="110"/>
      <c r="G108" s="110"/>
      <c r="H108" s="110"/>
      <c r="I108" s="110"/>
      <c r="J108" s="111">
        <f>J543</f>
        <v>0</v>
      </c>
      <c r="L108" s="108"/>
    </row>
    <row r="109" spans="2:12" s="9" customFormat="1" ht="19.899999999999999" customHeight="1" x14ac:dyDescent="0.2">
      <c r="B109" s="108"/>
      <c r="D109" s="109" t="s">
        <v>109</v>
      </c>
      <c r="E109" s="110"/>
      <c r="F109" s="110"/>
      <c r="G109" s="110"/>
      <c r="H109" s="110"/>
      <c r="I109" s="110"/>
      <c r="J109" s="111">
        <f>J547</f>
        <v>0</v>
      </c>
      <c r="L109" s="108"/>
    </row>
    <row r="110" spans="2:12" s="9" customFormat="1" ht="19.899999999999999" customHeight="1" x14ac:dyDescent="0.2">
      <c r="B110" s="108"/>
      <c r="D110" s="109" t="s">
        <v>110</v>
      </c>
      <c r="E110" s="110"/>
      <c r="F110" s="110"/>
      <c r="G110" s="110"/>
      <c r="H110" s="110"/>
      <c r="I110" s="110"/>
      <c r="J110" s="111">
        <f>J554</f>
        <v>0</v>
      </c>
      <c r="L110" s="108"/>
    </row>
    <row r="111" spans="2:12" s="9" customFormat="1" ht="19.899999999999999" customHeight="1" x14ac:dyDescent="0.2">
      <c r="B111" s="108"/>
      <c r="D111" s="109" t="s">
        <v>111</v>
      </c>
      <c r="E111" s="110"/>
      <c r="F111" s="110"/>
      <c r="G111" s="110"/>
      <c r="H111" s="110"/>
      <c r="I111" s="110"/>
      <c r="J111" s="111">
        <f>J586</f>
        <v>0</v>
      </c>
      <c r="L111" s="108"/>
    </row>
    <row r="112" spans="2:12" s="8" customFormat="1" ht="24.95" customHeight="1" x14ac:dyDescent="0.2">
      <c r="B112" s="104"/>
      <c r="D112" s="105" t="s">
        <v>112</v>
      </c>
      <c r="E112" s="106"/>
      <c r="F112" s="106"/>
      <c r="G112" s="106"/>
      <c r="H112" s="106"/>
      <c r="I112" s="106"/>
      <c r="J112" s="107">
        <f>J589</f>
        <v>0</v>
      </c>
      <c r="L112" s="104"/>
    </row>
    <row r="113" spans="2:12" s="9" customFormat="1" ht="19.899999999999999" customHeight="1" x14ac:dyDescent="0.2">
      <c r="B113" s="108"/>
      <c r="D113" s="109" t="s">
        <v>113</v>
      </c>
      <c r="E113" s="110"/>
      <c r="F113" s="110"/>
      <c r="G113" s="110"/>
      <c r="H113" s="110"/>
      <c r="I113" s="110"/>
      <c r="J113" s="111">
        <f>J590</f>
        <v>0</v>
      </c>
      <c r="L113" s="108"/>
    </row>
    <row r="114" spans="2:12" s="1" customFormat="1" ht="21.75" customHeight="1" x14ac:dyDescent="0.2">
      <c r="B114" s="32"/>
      <c r="L114" s="32"/>
    </row>
    <row r="115" spans="2:12" s="1" customFormat="1" ht="6.95" customHeight="1" x14ac:dyDescent="0.2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2"/>
    </row>
    <row r="119" spans="2:12" s="1" customFormat="1" ht="6.95" customHeight="1" x14ac:dyDescent="0.2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32"/>
    </row>
    <row r="120" spans="2:12" s="1" customFormat="1" ht="24.95" customHeight="1" x14ac:dyDescent="0.2">
      <c r="B120" s="32"/>
      <c r="C120" s="21" t="s">
        <v>114</v>
      </c>
      <c r="L120" s="32"/>
    </row>
    <row r="121" spans="2:12" s="1" customFormat="1" ht="6.95" customHeight="1" x14ac:dyDescent="0.2">
      <c r="B121" s="32"/>
      <c r="L121" s="32"/>
    </row>
    <row r="122" spans="2:12" s="1" customFormat="1" ht="12" customHeight="1" x14ac:dyDescent="0.2">
      <c r="B122" s="32"/>
      <c r="C122" s="27" t="s">
        <v>16</v>
      </c>
      <c r="L122" s="32"/>
    </row>
    <row r="123" spans="2:12" s="1" customFormat="1" ht="16.5" customHeight="1" x14ac:dyDescent="0.2">
      <c r="B123" s="32"/>
      <c r="E123" s="308" t="str">
        <f>E7</f>
        <v>Tvrz Hradenín</v>
      </c>
      <c r="F123" s="309"/>
      <c r="G123" s="309"/>
      <c r="H123" s="309"/>
      <c r="L123" s="32"/>
    </row>
    <row r="124" spans="2:12" s="1" customFormat="1" ht="12" customHeight="1" x14ac:dyDescent="0.2">
      <c r="B124" s="32"/>
      <c r="C124" s="27" t="s">
        <v>90</v>
      </c>
      <c r="L124" s="32"/>
    </row>
    <row r="125" spans="2:12" s="1" customFormat="1" ht="16.5" customHeight="1" x14ac:dyDescent="0.2">
      <c r="B125" s="32"/>
      <c r="E125" s="305" t="str">
        <f>E9</f>
        <v>1 - Oprava fasády věže tvrze v Hradeníně</v>
      </c>
      <c r="F125" s="307"/>
      <c r="G125" s="307"/>
      <c r="H125" s="307"/>
      <c r="L125" s="32"/>
    </row>
    <row r="126" spans="2:12" s="1" customFormat="1" ht="6.95" customHeight="1" x14ac:dyDescent="0.2">
      <c r="B126" s="32"/>
      <c r="L126" s="32"/>
    </row>
    <row r="127" spans="2:12" s="1" customFormat="1" ht="12" customHeight="1" x14ac:dyDescent="0.2">
      <c r="B127" s="32"/>
      <c r="C127" s="27" t="s">
        <v>20</v>
      </c>
      <c r="F127" s="25" t="str">
        <f>F12</f>
        <v>Hradenín</v>
      </c>
      <c r="I127" s="27" t="s">
        <v>22</v>
      </c>
      <c r="J127" s="51" t="str">
        <f>IF(J12="","",J12)</f>
        <v>21. 3. 2024</v>
      </c>
      <c r="L127" s="32"/>
    </row>
    <row r="128" spans="2:12" s="1" customFormat="1" ht="6.95" customHeight="1" x14ac:dyDescent="0.2">
      <c r="B128" s="32"/>
      <c r="L128" s="32"/>
    </row>
    <row r="129" spans="2:65" s="1" customFormat="1" ht="15.2" customHeight="1" x14ac:dyDescent="0.2">
      <c r="B129" s="32"/>
      <c r="C129" s="27" t="s">
        <v>24</v>
      </c>
      <c r="F129" s="25" t="str">
        <f>E15</f>
        <v>Regionální muzeum v Kolíně</v>
      </c>
      <c r="I129" s="27" t="s">
        <v>30</v>
      </c>
      <c r="J129" s="30" t="str">
        <f>E21</f>
        <v>IHARCH s.r.o.</v>
      </c>
      <c r="L129" s="32"/>
    </row>
    <row r="130" spans="2:65" s="1" customFormat="1" ht="15.2" customHeight="1" x14ac:dyDescent="0.2">
      <c r="B130" s="32"/>
      <c r="C130" s="27" t="s">
        <v>28</v>
      </c>
      <c r="F130" s="25" t="str">
        <f>IF(E18="","",E18)</f>
        <v>Vyplň údaj</v>
      </c>
      <c r="I130" s="27" t="s">
        <v>33</v>
      </c>
      <c r="J130" s="30" t="str">
        <f>E24</f>
        <v xml:space="preserve"> </v>
      </c>
      <c r="L130" s="32"/>
    </row>
    <row r="131" spans="2:65" s="1" customFormat="1" ht="10.35" customHeight="1" x14ac:dyDescent="0.2">
      <c r="B131" s="32"/>
      <c r="L131" s="32"/>
    </row>
    <row r="132" spans="2:65" s="10" customFormat="1" ht="29.25" customHeight="1" x14ac:dyDescent="0.2">
      <c r="B132" s="112"/>
      <c r="C132" s="113" t="s">
        <v>115</v>
      </c>
      <c r="D132" s="114" t="s">
        <v>61</v>
      </c>
      <c r="E132" s="114" t="s">
        <v>57</v>
      </c>
      <c r="F132" s="114" t="s">
        <v>58</v>
      </c>
      <c r="G132" s="114" t="s">
        <v>116</v>
      </c>
      <c r="H132" s="114" t="s">
        <v>117</v>
      </c>
      <c r="I132" s="114" t="s">
        <v>118</v>
      </c>
      <c r="J132" s="115" t="s">
        <v>94</v>
      </c>
      <c r="K132" s="116" t="s">
        <v>119</v>
      </c>
      <c r="L132" s="112"/>
      <c r="M132" s="57" t="s">
        <v>1</v>
      </c>
      <c r="N132" s="58" t="s">
        <v>40</v>
      </c>
      <c r="O132" s="58" t="s">
        <v>120</v>
      </c>
      <c r="P132" s="58" t="s">
        <v>121</v>
      </c>
      <c r="Q132" s="58" t="s">
        <v>122</v>
      </c>
      <c r="R132" s="58" t="s">
        <v>123</v>
      </c>
      <c r="S132" s="58" t="s">
        <v>124</v>
      </c>
      <c r="T132" s="59" t="s">
        <v>125</v>
      </c>
    </row>
    <row r="133" spans="2:65" s="1" customFormat="1" ht="22.7" customHeight="1" x14ac:dyDescent="0.25">
      <c r="B133" s="32"/>
      <c r="C133" s="62" t="s">
        <v>126</v>
      </c>
      <c r="J133" s="117">
        <f>BK133</f>
        <v>0</v>
      </c>
      <c r="L133" s="32"/>
      <c r="M133" s="60"/>
      <c r="N133" s="52"/>
      <c r="O133" s="52"/>
      <c r="P133" s="118">
        <f>P134+P457+P589</f>
        <v>0</v>
      </c>
      <c r="Q133" s="52"/>
      <c r="R133" s="118">
        <f>R134+R457+R589</f>
        <v>230.36248537</v>
      </c>
      <c r="S133" s="52"/>
      <c r="T133" s="119">
        <f>T134+T457+T589</f>
        <v>26.215076200000002</v>
      </c>
      <c r="AT133" s="17" t="s">
        <v>75</v>
      </c>
      <c r="AU133" s="17" t="s">
        <v>96</v>
      </c>
      <c r="BK133" s="120">
        <f>BK134+BK457+BK589</f>
        <v>0</v>
      </c>
    </row>
    <row r="134" spans="2:65" s="11" customFormat="1" ht="25.9" customHeight="1" x14ac:dyDescent="0.2">
      <c r="B134" s="121"/>
      <c r="D134" s="122" t="s">
        <v>75</v>
      </c>
      <c r="E134" s="123" t="s">
        <v>127</v>
      </c>
      <c r="F134" s="123" t="s">
        <v>128</v>
      </c>
      <c r="I134" s="124"/>
      <c r="J134" s="125">
        <f>BK134</f>
        <v>0</v>
      </c>
      <c r="L134" s="121"/>
      <c r="M134" s="126"/>
      <c r="P134" s="127">
        <f>P135+P155+P170+P215+P233+P288+P449+P455</f>
        <v>0</v>
      </c>
      <c r="R134" s="127">
        <f>R135+R155+R170+R215+R233+R288+R449+R455</f>
        <v>228.01349339000001</v>
      </c>
      <c r="T134" s="128">
        <f>T135+T155+T170+T215+T233+T288+T449+T455</f>
        <v>25.778950200000001</v>
      </c>
      <c r="AR134" s="122" t="s">
        <v>81</v>
      </c>
      <c r="AT134" s="129" t="s">
        <v>75</v>
      </c>
      <c r="AU134" s="129" t="s">
        <v>76</v>
      </c>
      <c r="AY134" s="122" t="s">
        <v>129</v>
      </c>
      <c r="BK134" s="130">
        <f>BK135+BK155+BK170+BK215+BK233+BK288+BK449+BK455</f>
        <v>0</v>
      </c>
    </row>
    <row r="135" spans="2:65" s="11" customFormat="1" ht="22.7" customHeight="1" x14ac:dyDescent="0.2">
      <c r="B135" s="121"/>
      <c r="D135" s="122" t="s">
        <v>75</v>
      </c>
      <c r="E135" s="131" t="s">
        <v>81</v>
      </c>
      <c r="F135" s="131" t="s">
        <v>130</v>
      </c>
      <c r="I135" s="124"/>
      <c r="J135" s="132">
        <f>BK135</f>
        <v>0</v>
      </c>
      <c r="L135" s="121"/>
      <c r="M135" s="126"/>
      <c r="P135" s="127">
        <f>SUM(P136:P154)</f>
        <v>0</v>
      </c>
      <c r="R135" s="127">
        <f>SUM(R136:R154)</f>
        <v>0</v>
      </c>
      <c r="T135" s="128">
        <f>SUM(T136:T154)</f>
        <v>0</v>
      </c>
      <c r="AR135" s="122" t="s">
        <v>81</v>
      </c>
      <c r="AT135" s="129" t="s">
        <v>75</v>
      </c>
      <c r="AU135" s="129" t="s">
        <v>81</v>
      </c>
      <c r="AY135" s="122" t="s">
        <v>129</v>
      </c>
      <c r="BK135" s="130">
        <f>SUM(BK136:BK154)</f>
        <v>0</v>
      </c>
    </row>
    <row r="136" spans="2:65" s="1" customFormat="1" ht="24.2" customHeight="1" x14ac:dyDescent="0.2">
      <c r="B136" s="32"/>
      <c r="C136" s="133" t="s">
        <v>81</v>
      </c>
      <c r="D136" s="133" t="s">
        <v>131</v>
      </c>
      <c r="E136" s="134" t="s">
        <v>132</v>
      </c>
      <c r="F136" s="135" t="s">
        <v>133</v>
      </c>
      <c r="G136" s="136" t="s">
        <v>134</v>
      </c>
      <c r="H136" s="137">
        <v>21.67</v>
      </c>
      <c r="I136" s="138"/>
      <c r="J136" s="139">
        <f>ROUND(I136*H136,2)</f>
        <v>0</v>
      </c>
      <c r="K136" s="140"/>
      <c r="L136" s="32"/>
      <c r="M136" s="141" t="s">
        <v>1</v>
      </c>
      <c r="N136" s="142" t="s">
        <v>41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135</v>
      </c>
      <c r="AT136" s="145" t="s">
        <v>131</v>
      </c>
      <c r="AU136" s="145" t="s">
        <v>85</v>
      </c>
      <c r="AY136" s="17" t="s">
        <v>129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81</v>
      </c>
      <c r="BK136" s="146">
        <f>ROUND(I136*H136,2)</f>
        <v>0</v>
      </c>
      <c r="BL136" s="17" t="s">
        <v>135</v>
      </c>
      <c r="BM136" s="145" t="s">
        <v>136</v>
      </c>
    </row>
    <row r="137" spans="2:65" s="12" customFormat="1" x14ac:dyDescent="0.2">
      <c r="B137" s="147"/>
      <c r="D137" s="148" t="s">
        <v>137</v>
      </c>
      <c r="E137" s="149" t="s">
        <v>1</v>
      </c>
      <c r="F137" s="150" t="s">
        <v>138</v>
      </c>
      <c r="H137" s="151">
        <v>16</v>
      </c>
      <c r="I137" s="152"/>
      <c r="L137" s="147"/>
      <c r="M137" s="153"/>
      <c r="T137" s="154"/>
      <c r="AT137" s="149" t="s">
        <v>137</v>
      </c>
      <c r="AU137" s="149" t="s">
        <v>85</v>
      </c>
      <c r="AV137" s="12" t="s">
        <v>85</v>
      </c>
      <c r="AW137" s="12" t="s">
        <v>32</v>
      </c>
      <c r="AX137" s="12" t="s">
        <v>76</v>
      </c>
      <c r="AY137" s="149" t="s">
        <v>129</v>
      </c>
    </row>
    <row r="138" spans="2:65" s="12" customFormat="1" x14ac:dyDescent="0.2">
      <c r="B138" s="147"/>
      <c r="D138" s="148" t="s">
        <v>137</v>
      </c>
      <c r="E138" s="149" t="s">
        <v>1</v>
      </c>
      <c r="F138" s="150" t="s">
        <v>139</v>
      </c>
      <c r="H138" s="151">
        <v>0.108</v>
      </c>
      <c r="I138" s="152"/>
      <c r="L138" s="147"/>
      <c r="M138" s="153"/>
      <c r="T138" s="154"/>
      <c r="AT138" s="149" t="s">
        <v>137</v>
      </c>
      <c r="AU138" s="149" t="s">
        <v>85</v>
      </c>
      <c r="AV138" s="12" t="s">
        <v>85</v>
      </c>
      <c r="AW138" s="12" t="s">
        <v>32</v>
      </c>
      <c r="AX138" s="12" t="s">
        <v>76</v>
      </c>
      <c r="AY138" s="149" t="s">
        <v>129</v>
      </c>
    </row>
    <row r="139" spans="2:65" s="13" customFormat="1" x14ac:dyDescent="0.2">
      <c r="B139" s="155"/>
      <c r="D139" s="148" t="s">
        <v>137</v>
      </c>
      <c r="E139" s="156" t="s">
        <v>1</v>
      </c>
      <c r="F139" s="157" t="s">
        <v>140</v>
      </c>
      <c r="H139" s="156" t="s">
        <v>1</v>
      </c>
      <c r="I139" s="158"/>
      <c r="L139" s="155"/>
      <c r="M139" s="159"/>
      <c r="T139" s="160"/>
      <c r="AT139" s="156" t="s">
        <v>137</v>
      </c>
      <c r="AU139" s="156" t="s">
        <v>85</v>
      </c>
      <c r="AV139" s="13" t="s">
        <v>81</v>
      </c>
      <c r="AW139" s="13" t="s">
        <v>32</v>
      </c>
      <c r="AX139" s="13" t="s">
        <v>76</v>
      </c>
      <c r="AY139" s="156" t="s">
        <v>129</v>
      </c>
    </row>
    <row r="140" spans="2:65" s="12" customFormat="1" x14ac:dyDescent="0.2">
      <c r="B140" s="147"/>
      <c r="D140" s="148" t="s">
        <v>137</v>
      </c>
      <c r="E140" s="149" t="s">
        <v>1</v>
      </c>
      <c r="F140" s="150" t="s">
        <v>141</v>
      </c>
      <c r="H140" s="151">
        <v>5.3719999999999999</v>
      </c>
      <c r="I140" s="152"/>
      <c r="L140" s="147"/>
      <c r="M140" s="153"/>
      <c r="T140" s="154"/>
      <c r="AT140" s="149" t="s">
        <v>137</v>
      </c>
      <c r="AU140" s="149" t="s">
        <v>85</v>
      </c>
      <c r="AV140" s="12" t="s">
        <v>85</v>
      </c>
      <c r="AW140" s="12" t="s">
        <v>32</v>
      </c>
      <c r="AX140" s="12" t="s">
        <v>76</v>
      </c>
      <c r="AY140" s="149" t="s">
        <v>129</v>
      </c>
    </row>
    <row r="141" spans="2:65" s="12" customFormat="1" x14ac:dyDescent="0.2">
      <c r="B141" s="147"/>
      <c r="D141" s="148" t="s">
        <v>137</v>
      </c>
      <c r="E141" s="149" t="s">
        <v>1</v>
      </c>
      <c r="F141" s="150" t="s">
        <v>142</v>
      </c>
      <c r="H141" s="151">
        <v>0.19</v>
      </c>
      <c r="I141" s="152"/>
      <c r="L141" s="147"/>
      <c r="M141" s="153"/>
      <c r="T141" s="154"/>
      <c r="AT141" s="149" t="s">
        <v>137</v>
      </c>
      <c r="AU141" s="149" t="s">
        <v>85</v>
      </c>
      <c r="AV141" s="12" t="s">
        <v>85</v>
      </c>
      <c r="AW141" s="12" t="s">
        <v>32</v>
      </c>
      <c r="AX141" s="12" t="s">
        <v>76</v>
      </c>
      <c r="AY141" s="149" t="s">
        <v>129</v>
      </c>
    </row>
    <row r="142" spans="2:65" s="14" customFormat="1" x14ac:dyDescent="0.2">
      <c r="B142" s="161"/>
      <c r="D142" s="148" t="s">
        <v>137</v>
      </c>
      <c r="E142" s="162" t="s">
        <v>1</v>
      </c>
      <c r="F142" s="163" t="s">
        <v>143</v>
      </c>
      <c r="H142" s="164">
        <v>21.67</v>
      </c>
      <c r="I142" s="165"/>
      <c r="L142" s="161"/>
      <c r="M142" s="166"/>
      <c r="T142" s="167"/>
      <c r="AT142" s="162" t="s">
        <v>137</v>
      </c>
      <c r="AU142" s="162" t="s">
        <v>85</v>
      </c>
      <c r="AV142" s="14" t="s">
        <v>135</v>
      </c>
      <c r="AW142" s="14" t="s">
        <v>32</v>
      </c>
      <c r="AX142" s="14" t="s">
        <v>81</v>
      </c>
      <c r="AY142" s="162" t="s">
        <v>129</v>
      </c>
    </row>
    <row r="143" spans="2:65" s="1" customFormat="1" ht="37.700000000000003" customHeight="1" x14ac:dyDescent="0.2">
      <c r="B143" s="32"/>
      <c r="C143" s="133" t="s">
        <v>85</v>
      </c>
      <c r="D143" s="133" t="s">
        <v>131</v>
      </c>
      <c r="E143" s="134" t="s">
        <v>144</v>
      </c>
      <c r="F143" s="135" t="s">
        <v>145</v>
      </c>
      <c r="G143" s="136" t="s">
        <v>134</v>
      </c>
      <c r="H143" s="137">
        <v>21.67</v>
      </c>
      <c r="I143" s="138"/>
      <c r="J143" s="139">
        <f>ROUND(I143*H143,2)</f>
        <v>0</v>
      </c>
      <c r="K143" s="140"/>
      <c r="L143" s="32"/>
      <c r="M143" s="141" t="s">
        <v>1</v>
      </c>
      <c r="N143" s="142" t="s">
        <v>41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135</v>
      </c>
      <c r="AT143" s="145" t="s">
        <v>131</v>
      </c>
      <c r="AU143" s="145" t="s">
        <v>85</v>
      </c>
      <c r="AY143" s="17" t="s">
        <v>129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81</v>
      </c>
      <c r="BK143" s="146">
        <f>ROUND(I143*H143,2)</f>
        <v>0</v>
      </c>
      <c r="BL143" s="17" t="s">
        <v>135</v>
      </c>
      <c r="BM143" s="145" t="s">
        <v>146</v>
      </c>
    </row>
    <row r="144" spans="2:65" s="12" customFormat="1" x14ac:dyDescent="0.2">
      <c r="B144" s="147"/>
      <c r="D144" s="148" t="s">
        <v>137</v>
      </c>
      <c r="E144" s="149" t="s">
        <v>1</v>
      </c>
      <c r="F144" s="150" t="s">
        <v>138</v>
      </c>
      <c r="H144" s="151">
        <v>16</v>
      </c>
      <c r="I144" s="152"/>
      <c r="L144" s="147"/>
      <c r="M144" s="153"/>
      <c r="T144" s="154"/>
      <c r="AT144" s="149" t="s">
        <v>137</v>
      </c>
      <c r="AU144" s="149" t="s">
        <v>85</v>
      </c>
      <c r="AV144" s="12" t="s">
        <v>85</v>
      </c>
      <c r="AW144" s="12" t="s">
        <v>32</v>
      </c>
      <c r="AX144" s="12" t="s">
        <v>76</v>
      </c>
      <c r="AY144" s="149" t="s">
        <v>129</v>
      </c>
    </row>
    <row r="145" spans="2:65" s="12" customFormat="1" x14ac:dyDescent="0.2">
      <c r="B145" s="147"/>
      <c r="D145" s="148" t="s">
        <v>137</v>
      </c>
      <c r="E145" s="149" t="s">
        <v>1</v>
      </c>
      <c r="F145" s="150" t="s">
        <v>139</v>
      </c>
      <c r="H145" s="151">
        <v>0.108</v>
      </c>
      <c r="I145" s="152"/>
      <c r="L145" s="147"/>
      <c r="M145" s="153"/>
      <c r="T145" s="154"/>
      <c r="AT145" s="149" t="s">
        <v>137</v>
      </c>
      <c r="AU145" s="149" t="s">
        <v>85</v>
      </c>
      <c r="AV145" s="12" t="s">
        <v>85</v>
      </c>
      <c r="AW145" s="12" t="s">
        <v>32</v>
      </c>
      <c r="AX145" s="12" t="s">
        <v>76</v>
      </c>
      <c r="AY145" s="149" t="s">
        <v>129</v>
      </c>
    </row>
    <row r="146" spans="2:65" s="13" customFormat="1" x14ac:dyDescent="0.2">
      <c r="B146" s="155"/>
      <c r="D146" s="148" t="s">
        <v>137</v>
      </c>
      <c r="E146" s="156" t="s">
        <v>1</v>
      </c>
      <c r="F146" s="157" t="s">
        <v>140</v>
      </c>
      <c r="H146" s="156" t="s">
        <v>1</v>
      </c>
      <c r="I146" s="158"/>
      <c r="L146" s="155"/>
      <c r="M146" s="159"/>
      <c r="T146" s="160"/>
      <c r="AT146" s="156" t="s">
        <v>137</v>
      </c>
      <c r="AU146" s="156" t="s">
        <v>85</v>
      </c>
      <c r="AV146" s="13" t="s">
        <v>81</v>
      </c>
      <c r="AW146" s="13" t="s">
        <v>32</v>
      </c>
      <c r="AX146" s="13" t="s">
        <v>76</v>
      </c>
      <c r="AY146" s="156" t="s">
        <v>129</v>
      </c>
    </row>
    <row r="147" spans="2:65" s="12" customFormat="1" x14ac:dyDescent="0.2">
      <c r="B147" s="147"/>
      <c r="D147" s="148" t="s">
        <v>137</v>
      </c>
      <c r="E147" s="149" t="s">
        <v>1</v>
      </c>
      <c r="F147" s="150" t="s">
        <v>141</v>
      </c>
      <c r="H147" s="151">
        <v>5.3719999999999999</v>
      </c>
      <c r="I147" s="152"/>
      <c r="L147" s="147"/>
      <c r="M147" s="153"/>
      <c r="T147" s="154"/>
      <c r="AT147" s="149" t="s">
        <v>137</v>
      </c>
      <c r="AU147" s="149" t="s">
        <v>85</v>
      </c>
      <c r="AV147" s="12" t="s">
        <v>85</v>
      </c>
      <c r="AW147" s="12" t="s">
        <v>32</v>
      </c>
      <c r="AX147" s="12" t="s">
        <v>76</v>
      </c>
      <c r="AY147" s="149" t="s">
        <v>129</v>
      </c>
    </row>
    <row r="148" spans="2:65" s="12" customFormat="1" x14ac:dyDescent="0.2">
      <c r="B148" s="147"/>
      <c r="D148" s="148" t="s">
        <v>137</v>
      </c>
      <c r="E148" s="149" t="s">
        <v>1</v>
      </c>
      <c r="F148" s="150" t="s">
        <v>142</v>
      </c>
      <c r="H148" s="151">
        <v>0.19</v>
      </c>
      <c r="I148" s="152"/>
      <c r="L148" s="147"/>
      <c r="M148" s="153"/>
      <c r="T148" s="154"/>
      <c r="AT148" s="149" t="s">
        <v>137</v>
      </c>
      <c r="AU148" s="149" t="s">
        <v>85</v>
      </c>
      <c r="AV148" s="12" t="s">
        <v>85</v>
      </c>
      <c r="AW148" s="12" t="s">
        <v>32</v>
      </c>
      <c r="AX148" s="12" t="s">
        <v>76</v>
      </c>
      <c r="AY148" s="149" t="s">
        <v>129</v>
      </c>
    </row>
    <row r="149" spans="2:65" s="14" customFormat="1" x14ac:dyDescent="0.2">
      <c r="B149" s="161"/>
      <c r="D149" s="148" t="s">
        <v>137</v>
      </c>
      <c r="E149" s="162" t="s">
        <v>1</v>
      </c>
      <c r="F149" s="163" t="s">
        <v>143</v>
      </c>
      <c r="H149" s="164">
        <v>21.67</v>
      </c>
      <c r="I149" s="165"/>
      <c r="L149" s="161"/>
      <c r="M149" s="166"/>
      <c r="T149" s="167"/>
      <c r="AT149" s="162" t="s">
        <v>137</v>
      </c>
      <c r="AU149" s="162" t="s">
        <v>85</v>
      </c>
      <c r="AV149" s="14" t="s">
        <v>135</v>
      </c>
      <c r="AW149" s="14" t="s">
        <v>32</v>
      </c>
      <c r="AX149" s="14" t="s">
        <v>81</v>
      </c>
      <c r="AY149" s="162" t="s">
        <v>129</v>
      </c>
    </row>
    <row r="150" spans="2:65" s="1" customFormat="1" ht="16.5" customHeight="1" x14ac:dyDescent="0.2">
      <c r="B150" s="32"/>
      <c r="C150" s="133" t="s">
        <v>147</v>
      </c>
      <c r="D150" s="133" t="s">
        <v>131</v>
      </c>
      <c r="E150" s="134" t="s">
        <v>148</v>
      </c>
      <c r="F150" s="135" t="s">
        <v>149</v>
      </c>
      <c r="G150" s="136" t="s">
        <v>150</v>
      </c>
      <c r="H150" s="137">
        <v>80</v>
      </c>
      <c r="I150" s="138"/>
      <c r="J150" s="139">
        <f>ROUND(I150*H150,2)</f>
        <v>0</v>
      </c>
      <c r="K150" s="140"/>
      <c r="L150" s="32"/>
      <c r="M150" s="141" t="s">
        <v>1</v>
      </c>
      <c r="N150" s="142" t="s">
        <v>41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135</v>
      </c>
      <c r="AT150" s="145" t="s">
        <v>131</v>
      </c>
      <c r="AU150" s="145" t="s">
        <v>85</v>
      </c>
      <c r="AY150" s="17" t="s">
        <v>129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7" t="s">
        <v>81</v>
      </c>
      <c r="BK150" s="146">
        <f>ROUND(I150*H150,2)</f>
        <v>0</v>
      </c>
      <c r="BL150" s="17" t="s">
        <v>135</v>
      </c>
      <c r="BM150" s="145" t="s">
        <v>151</v>
      </c>
    </row>
    <row r="151" spans="2:65" s="12" customFormat="1" x14ac:dyDescent="0.2">
      <c r="B151" s="147"/>
      <c r="D151" s="148" t="s">
        <v>137</v>
      </c>
      <c r="E151" s="149" t="s">
        <v>1</v>
      </c>
      <c r="F151" s="150" t="s">
        <v>152</v>
      </c>
      <c r="H151" s="151">
        <v>80</v>
      </c>
      <c r="I151" s="152"/>
      <c r="L151" s="147"/>
      <c r="M151" s="153"/>
      <c r="T151" s="154"/>
      <c r="AT151" s="149" t="s">
        <v>137</v>
      </c>
      <c r="AU151" s="149" t="s">
        <v>85</v>
      </c>
      <c r="AV151" s="12" t="s">
        <v>85</v>
      </c>
      <c r="AW151" s="12" t="s">
        <v>32</v>
      </c>
      <c r="AX151" s="12" t="s">
        <v>81</v>
      </c>
      <c r="AY151" s="149" t="s">
        <v>129</v>
      </c>
    </row>
    <row r="152" spans="2:65" s="1" customFormat="1" ht="16.5" customHeight="1" x14ac:dyDescent="0.2">
      <c r="B152" s="32"/>
      <c r="C152" s="133" t="s">
        <v>135</v>
      </c>
      <c r="D152" s="133" t="s">
        <v>131</v>
      </c>
      <c r="E152" s="134" t="s">
        <v>153</v>
      </c>
      <c r="F152" s="135" t="s">
        <v>154</v>
      </c>
      <c r="G152" s="136" t="s">
        <v>134</v>
      </c>
      <c r="H152" s="137">
        <v>21.67</v>
      </c>
      <c r="I152" s="138"/>
      <c r="J152" s="139">
        <f>ROUND(I152*H152,2)</f>
        <v>0</v>
      </c>
      <c r="K152" s="140"/>
      <c r="L152" s="32"/>
      <c r="M152" s="141" t="s">
        <v>1</v>
      </c>
      <c r="N152" s="142" t="s">
        <v>41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135</v>
      </c>
      <c r="AT152" s="145" t="s">
        <v>131</v>
      </c>
      <c r="AU152" s="145" t="s">
        <v>85</v>
      </c>
      <c r="AY152" s="17" t="s">
        <v>129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81</v>
      </c>
      <c r="BK152" s="146">
        <f>ROUND(I152*H152,2)</f>
        <v>0</v>
      </c>
      <c r="BL152" s="17" t="s">
        <v>135</v>
      </c>
      <c r="BM152" s="145" t="s">
        <v>155</v>
      </c>
    </row>
    <row r="153" spans="2:65" s="1" customFormat="1" ht="37.700000000000003" customHeight="1" x14ac:dyDescent="0.2">
      <c r="B153" s="32"/>
      <c r="C153" s="133" t="s">
        <v>156</v>
      </c>
      <c r="D153" s="133" t="s">
        <v>131</v>
      </c>
      <c r="E153" s="134" t="s">
        <v>157</v>
      </c>
      <c r="F153" s="135" t="s">
        <v>158</v>
      </c>
      <c r="G153" s="136" t="s">
        <v>150</v>
      </c>
      <c r="H153" s="137">
        <v>80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41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135</v>
      </c>
      <c r="AT153" s="145" t="s">
        <v>131</v>
      </c>
      <c r="AU153" s="145" t="s">
        <v>85</v>
      </c>
      <c r="AY153" s="17" t="s">
        <v>129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81</v>
      </c>
      <c r="BK153" s="146">
        <f>ROUND(I153*H153,2)</f>
        <v>0</v>
      </c>
      <c r="BL153" s="17" t="s">
        <v>135</v>
      </c>
      <c r="BM153" s="145" t="s">
        <v>159</v>
      </c>
    </row>
    <row r="154" spans="2:65" s="12" customFormat="1" x14ac:dyDescent="0.2">
      <c r="B154" s="147"/>
      <c r="D154" s="148" t="s">
        <v>137</v>
      </c>
      <c r="E154" s="149" t="s">
        <v>1</v>
      </c>
      <c r="F154" s="150" t="s">
        <v>152</v>
      </c>
      <c r="H154" s="151">
        <v>80</v>
      </c>
      <c r="I154" s="152"/>
      <c r="L154" s="147"/>
      <c r="M154" s="153"/>
      <c r="T154" s="154"/>
      <c r="AT154" s="149" t="s">
        <v>137</v>
      </c>
      <c r="AU154" s="149" t="s">
        <v>85</v>
      </c>
      <c r="AV154" s="12" t="s">
        <v>85</v>
      </c>
      <c r="AW154" s="12" t="s">
        <v>32</v>
      </c>
      <c r="AX154" s="12" t="s">
        <v>81</v>
      </c>
      <c r="AY154" s="149" t="s">
        <v>129</v>
      </c>
    </row>
    <row r="155" spans="2:65" s="11" customFormat="1" ht="22.7" customHeight="1" x14ac:dyDescent="0.2">
      <c r="B155" s="121"/>
      <c r="D155" s="122" t="s">
        <v>75</v>
      </c>
      <c r="E155" s="131" t="s">
        <v>85</v>
      </c>
      <c r="F155" s="131" t="s">
        <v>160</v>
      </c>
      <c r="I155" s="124"/>
      <c r="J155" s="132">
        <f>BK155</f>
        <v>0</v>
      </c>
      <c r="L155" s="121"/>
      <c r="M155" s="126"/>
      <c r="P155" s="127">
        <f>SUM(P156:P169)</f>
        <v>0</v>
      </c>
      <c r="R155" s="127">
        <f>SUM(R156:R169)</f>
        <v>15.045624</v>
      </c>
      <c r="T155" s="128">
        <f>SUM(T156:T169)</f>
        <v>0</v>
      </c>
      <c r="AR155" s="122" t="s">
        <v>81</v>
      </c>
      <c r="AT155" s="129" t="s">
        <v>75</v>
      </c>
      <c r="AU155" s="129" t="s">
        <v>81</v>
      </c>
      <c r="AY155" s="122" t="s">
        <v>129</v>
      </c>
      <c r="BK155" s="130">
        <f>SUM(BK156:BK169)</f>
        <v>0</v>
      </c>
    </row>
    <row r="156" spans="2:65" s="1" customFormat="1" ht="21.75" customHeight="1" x14ac:dyDescent="0.2">
      <c r="B156" s="32"/>
      <c r="C156" s="133" t="s">
        <v>161</v>
      </c>
      <c r="D156" s="133" t="s">
        <v>131</v>
      </c>
      <c r="E156" s="134" t="s">
        <v>162</v>
      </c>
      <c r="F156" s="135" t="s">
        <v>163</v>
      </c>
      <c r="G156" s="136" t="s">
        <v>134</v>
      </c>
      <c r="H156" s="137">
        <v>5.4720000000000004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41</v>
      </c>
      <c r="P156" s="143">
        <f>O156*H156</f>
        <v>0</v>
      </c>
      <c r="Q156" s="143">
        <v>2.6619999999999999</v>
      </c>
      <c r="R156" s="143">
        <f>Q156*H156</f>
        <v>14.566464</v>
      </c>
      <c r="S156" s="143">
        <v>0</v>
      </c>
      <c r="T156" s="144">
        <f>S156*H156</f>
        <v>0</v>
      </c>
      <c r="AR156" s="145" t="s">
        <v>135</v>
      </c>
      <c r="AT156" s="145" t="s">
        <v>131</v>
      </c>
      <c r="AU156" s="145" t="s">
        <v>85</v>
      </c>
      <c r="AY156" s="17" t="s">
        <v>129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81</v>
      </c>
      <c r="BK156" s="146">
        <f>ROUND(I156*H156,2)</f>
        <v>0</v>
      </c>
      <c r="BL156" s="17" t="s">
        <v>135</v>
      </c>
      <c r="BM156" s="145" t="s">
        <v>164</v>
      </c>
    </row>
    <row r="157" spans="2:65" s="13" customFormat="1" x14ac:dyDescent="0.2">
      <c r="B157" s="155"/>
      <c r="D157" s="148" t="s">
        <v>137</v>
      </c>
      <c r="E157" s="156" t="s">
        <v>1</v>
      </c>
      <c r="F157" s="157" t="s">
        <v>140</v>
      </c>
      <c r="H157" s="156" t="s">
        <v>1</v>
      </c>
      <c r="I157" s="158"/>
      <c r="L157" s="155"/>
      <c r="M157" s="159"/>
      <c r="T157" s="160"/>
      <c r="AT157" s="156" t="s">
        <v>137</v>
      </c>
      <c r="AU157" s="156" t="s">
        <v>85</v>
      </c>
      <c r="AV157" s="13" t="s">
        <v>81</v>
      </c>
      <c r="AW157" s="13" t="s">
        <v>32</v>
      </c>
      <c r="AX157" s="13" t="s">
        <v>76</v>
      </c>
      <c r="AY157" s="156" t="s">
        <v>129</v>
      </c>
    </row>
    <row r="158" spans="2:65" s="12" customFormat="1" x14ac:dyDescent="0.2">
      <c r="B158" s="147"/>
      <c r="D158" s="148" t="s">
        <v>137</v>
      </c>
      <c r="E158" s="149" t="s">
        <v>1</v>
      </c>
      <c r="F158" s="150" t="s">
        <v>165</v>
      </c>
      <c r="H158" s="151">
        <v>5.3719999999999999</v>
      </c>
      <c r="I158" s="152"/>
      <c r="L158" s="147"/>
      <c r="M158" s="153"/>
      <c r="T158" s="154"/>
      <c r="AT158" s="149" t="s">
        <v>137</v>
      </c>
      <c r="AU158" s="149" t="s">
        <v>85</v>
      </c>
      <c r="AV158" s="12" t="s">
        <v>85</v>
      </c>
      <c r="AW158" s="12" t="s">
        <v>32</v>
      </c>
      <c r="AX158" s="12" t="s">
        <v>76</v>
      </c>
      <c r="AY158" s="149" t="s">
        <v>129</v>
      </c>
    </row>
    <row r="159" spans="2:65" s="12" customFormat="1" x14ac:dyDescent="0.2">
      <c r="B159" s="147"/>
      <c r="D159" s="148" t="s">
        <v>137</v>
      </c>
      <c r="E159" s="149" t="s">
        <v>1</v>
      </c>
      <c r="F159" s="150" t="s">
        <v>166</v>
      </c>
      <c r="H159" s="151">
        <v>0.1</v>
      </c>
      <c r="I159" s="152"/>
      <c r="L159" s="147"/>
      <c r="M159" s="153"/>
      <c r="T159" s="154"/>
      <c r="AT159" s="149" t="s">
        <v>137</v>
      </c>
      <c r="AU159" s="149" t="s">
        <v>85</v>
      </c>
      <c r="AV159" s="12" t="s">
        <v>85</v>
      </c>
      <c r="AW159" s="12" t="s">
        <v>32</v>
      </c>
      <c r="AX159" s="12" t="s">
        <v>76</v>
      </c>
      <c r="AY159" s="149" t="s">
        <v>129</v>
      </c>
    </row>
    <row r="160" spans="2:65" s="14" customFormat="1" x14ac:dyDescent="0.2">
      <c r="B160" s="161"/>
      <c r="D160" s="148" t="s">
        <v>137</v>
      </c>
      <c r="E160" s="162" t="s">
        <v>1</v>
      </c>
      <c r="F160" s="163" t="s">
        <v>143</v>
      </c>
      <c r="H160" s="164">
        <v>5.4720000000000004</v>
      </c>
      <c r="I160" s="165"/>
      <c r="L160" s="161"/>
      <c r="M160" s="166"/>
      <c r="T160" s="167"/>
      <c r="AT160" s="162" t="s">
        <v>137</v>
      </c>
      <c r="AU160" s="162" t="s">
        <v>85</v>
      </c>
      <c r="AV160" s="14" t="s">
        <v>135</v>
      </c>
      <c r="AW160" s="14" t="s">
        <v>32</v>
      </c>
      <c r="AX160" s="14" t="s">
        <v>81</v>
      </c>
      <c r="AY160" s="162" t="s">
        <v>129</v>
      </c>
    </row>
    <row r="161" spans="2:65" s="1" customFormat="1" ht="24.2" customHeight="1" x14ac:dyDescent="0.2">
      <c r="B161" s="32"/>
      <c r="C161" s="133" t="s">
        <v>167</v>
      </c>
      <c r="D161" s="133" t="s">
        <v>131</v>
      </c>
      <c r="E161" s="134" t="s">
        <v>168</v>
      </c>
      <c r="F161" s="135" t="s">
        <v>169</v>
      </c>
      <c r="G161" s="136" t="s">
        <v>134</v>
      </c>
      <c r="H161" s="137">
        <v>5.4720000000000004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41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135</v>
      </c>
      <c r="AT161" s="145" t="s">
        <v>131</v>
      </c>
      <c r="AU161" s="145" t="s">
        <v>85</v>
      </c>
      <c r="AY161" s="17" t="s">
        <v>129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81</v>
      </c>
      <c r="BK161" s="146">
        <f>ROUND(I161*H161,2)</f>
        <v>0</v>
      </c>
      <c r="BL161" s="17" t="s">
        <v>135</v>
      </c>
      <c r="BM161" s="145" t="s">
        <v>170</v>
      </c>
    </row>
    <row r="162" spans="2:65" s="13" customFormat="1" x14ac:dyDescent="0.2">
      <c r="B162" s="155"/>
      <c r="D162" s="148" t="s">
        <v>137</v>
      </c>
      <c r="E162" s="156" t="s">
        <v>1</v>
      </c>
      <c r="F162" s="157" t="s">
        <v>140</v>
      </c>
      <c r="H162" s="156" t="s">
        <v>1</v>
      </c>
      <c r="I162" s="158"/>
      <c r="L162" s="155"/>
      <c r="M162" s="159"/>
      <c r="T162" s="160"/>
      <c r="AT162" s="156" t="s">
        <v>137</v>
      </c>
      <c r="AU162" s="156" t="s">
        <v>85</v>
      </c>
      <c r="AV162" s="13" t="s">
        <v>81</v>
      </c>
      <c r="AW162" s="13" t="s">
        <v>32</v>
      </c>
      <c r="AX162" s="13" t="s">
        <v>76</v>
      </c>
      <c r="AY162" s="156" t="s">
        <v>129</v>
      </c>
    </row>
    <row r="163" spans="2:65" s="12" customFormat="1" x14ac:dyDescent="0.2">
      <c r="B163" s="147"/>
      <c r="D163" s="148" t="s">
        <v>137</v>
      </c>
      <c r="E163" s="149" t="s">
        <v>1</v>
      </c>
      <c r="F163" s="150" t="s">
        <v>165</v>
      </c>
      <c r="H163" s="151">
        <v>5.3719999999999999</v>
      </c>
      <c r="I163" s="152"/>
      <c r="L163" s="147"/>
      <c r="M163" s="153"/>
      <c r="T163" s="154"/>
      <c r="AT163" s="149" t="s">
        <v>137</v>
      </c>
      <c r="AU163" s="149" t="s">
        <v>85</v>
      </c>
      <c r="AV163" s="12" t="s">
        <v>85</v>
      </c>
      <c r="AW163" s="12" t="s">
        <v>32</v>
      </c>
      <c r="AX163" s="12" t="s">
        <v>76</v>
      </c>
      <c r="AY163" s="149" t="s">
        <v>129</v>
      </c>
    </row>
    <row r="164" spans="2:65" s="12" customFormat="1" x14ac:dyDescent="0.2">
      <c r="B164" s="147"/>
      <c r="D164" s="148" t="s">
        <v>137</v>
      </c>
      <c r="E164" s="149" t="s">
        <v>1</v>
      </c>
      <c r="F164" s="150" t="s">
        <v>166</v>
      </c>
      <c r="H164" s="151">
        <v>0.1</v>
      </c>
      <c r="I164" s="152"/>
      <c r="L164" s="147"/>
      <c r="M164" s="153"/>
      <c r="T164" s="154"/>
      <c r="AT164" s="149" t="s">
        <v>137</v>
      </c>
      <c r="AU164" s="149" t="s">
        <v>85</v>
      </c>
      <c r="AV164" s="12" t="s">
        <v>85</v>
      </c>
      <c r="AW164" s="12" t="s">
        <v>32</v>
      </c>
      <c r="AX164" s="12" t="s">
        <v>76</v>
      </c>
      <c r="AY164" s="149" t="s">
        <v>129</v>
      </c>
    </row>
    <row r="165" spans="2:65" s="14" customFormat="1" x14ac:dyDescent="0.2">
      <c r="B165" s="161"/>
      <c r="D165" s="148" t="s">
        <v>137</v>
      </c>
      <c r="E165" s="162" t="s">
        <v>1</v>
      </c>
      <c r="F165" s="163" t="s">
        <v>143</v>
      </c>
      <c r="H165" s="164">
        <v>5.4720000000000004</v>
      </c>
      <c r="I165" s="165"/>
      <c r="L165" s="161"/>
      <c r="M165" s="166"/>
      <c r="T165" s="167"/>
      <c r="AT165" s="162" t="s">
        <v>137</v>
      </c>
      <c r="AU165" s="162" t="s">
        <v>85</v>
      </c>
      <c r="AV165" s="14" t="s">
        <v>135</v>
      </c>
      <c r="AW165" s="14" t="s">
        <v>32</v>
      </c>
      <c r="AX165" s="14" t="s">
        <v>81</v>
      </c>
      <c r="AY165" s="162" t="s">
        <v>129</v>
      </c>
    </row>
    <row r="166" spans="2:65" s="1" customFormat="1" ht="16.5" customHeight="1" x14ac:dyDescent="0.2">
      <c r="B166" s="32"/>
      <c r="C166" s="133" t="s">
        <v>171</v>
      </c>
      <c r="D166" s="133" t="s">
        <v>131</v>
      </c>
      <c r="E166" s="134" t="s">
        <v>172</v>
      </c>
      <c r="F166" s="135" t="s">
        <v>173</v>
      </c>
      <c r="G166" s="136" t="s">
        <v>134</v>
      </c>
      <c r="H166" s="137">
        <v>0.18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41</v>
      </c>
      <c r="P166" s="143">
        <f>O166*H166</f>
        <v>0</v>
      </c>
      <c r="Q166" s="143">
        <v>2.6619999999999999</v>
      </c>
      <c r="R166" s="143">
        <f>Q166*H166</f>
        <v>0.47915999999999997</v>
      </c>
      <c r="S166" s="143">
        <v>0</v>
      </c>
      <c r="T166" s="144">
        <f>S166*H166</f>
        <v>0</v>
      </c>
      <c r="AR166" s="145" t="s">
        <v>135</v>
      </c>
      <c r="AT166" s="145" t="s">
        <v>131</v>
      </c>
      <c r="AU166" s="145" t="s">
        <v>85</v>
      </c>
      <c r="AY166" s="17" t="s">
        <v>129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81</v>
      </c>
      <c r="BK166" s="146">
        <f>ROUND(I166*H166,2)</f>
        <v>0</v>
      </c>
      <c r="BL166" s="17" t="s">
        <v>135</v>
      </c>
      <c r="BM166" s="145" t="s">
        <v>174</v>
      </c>
    </row>
    <row r="167" spans="2:65" s="12" customFormat="1" x14ac:dyDescent="0.2">
      <c r="B167" s="147"/>
      <c r="D167" s="148" t="s">
        <v>137</v>
      </c>
      <c r="E167" s="149" t="s">
        <v>1</v>
      </c>
      <c r="F167" s="150" t="s">
        <v>175</v>
      </c>
      <c r="H167" s="151">
        <v>0.18</v>
      </c>
      <c r="I167" s="152"/>
      <c r="L167" s="147"/>
      <c r="M167" s="153"/>
      <c r="T167" s="154"/>
      <c r="AT167" s="149" t="s">
        <v>137</v>
      </c>
      <c r="AU167" s="149" t="s">
        <v>85</v>
      </c>
      <c r="AV167" s="12" t="s">
        <v>85</v>
      </c>
      <c r="AW167" s="12" t="s">
        <v>32</v>
      </c>
      <c r="AX167" s="12" t="s">
        <v>81</v>
      </c>
      <c r="AY167" s="149" t="s">
        <v>129</v>
      </c>
    </row>
    <row r="168" spans="2:65" s="1" customFormat="1" ht="24.2" customHeight="1" x14ac:dyDescent="0.2">
      <c r="B168" s="32"/>
      <c r="C168" s="133" t="s">
        <v>176</v>
      </c>
      <c r="D168" s="133" t="s">
        <v>131</v>
      </c>
      <c r="E168" s="134" t="s">
        <v>177</v>
      </c>
      <c r="F168" s="135" t="s">
        <v>178</v>
      </c>
      <c r="G168" s="136" t="s">
        <v>134</v>
      </c>
      <c r="H168" s="137">
        <v>0.18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41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135</v>
      </c>
      <c r="AT168" s="145" t="s">
        <v>131</v>
      </c>
      <c r="AU168" s="145" t="s">
        <v>85</v>
      </c>
      <c r="AY168" s="17" t="s">
        <v>129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81</v>
      </c>
      <c r="BK168" s="146">
        <f>ROUND(I168*H168,2)</f>
        <v>0</v>
      </c>
      <c r="BL168" s="17" t="s">
        <v>135</v>
      </c>
      <c r="BM168" s="145" t="s">
        <v>179</v>
      </c>
    </row>
    <row r="169" spans="2:65" s="12" customFormat="1" x14ac:dyDescent="0.2">
      <c r="B169" s="147"/>
      <c r="D169" s="148" t="s">
        <v>137</v>
      </c>
      <c r="E169" s="149" t="s">
        <v>1</v>
      </c>
      <c r="F169" s="150" t="s">
        <v>175</v>
      </c>
      <c r="H169" s="151">
        <v>0.18</v>
      </c>
      <c r="I169" s="152"/>
      <c r="L169" s="147"/>
      <c r="M169" s="153"/>
      <c r="T169" s="154"/>
      <c r="AT169" s="149" t="s">
        <v>137</v>
      </c>
      <c r="AU169" s="149" t="s">
        <v>85</v>
      </c>
      <c r="AV169" s="12" t="s">
        <v>85</v>
      </c>
      <c r="AW169" s="12" t="s">
        <v>32</v>
      </c>
      <c r="AX169" s="12" t="s">
        <v>81</v>
      </c>
      <c r="AY169" s="149" t="s">
        <v>129</v>
      </c>
    </row>
    <row r="170" spans="2:65" s="11" customFormat="1" ht="22.7" customHeight="1" x14ac:dyDescent="0.2">
      <c r="B170" s="121"/>
      <c r="D170" s="122" t="s">
        <v>75</v>
      </c>
      <c r="E170" s="131" t="s">
        <v>147</v>
      </c>
      <c r="F170" s="131" t="s">
        <v>180</v>
      </c>
      <c r="I170" s="124"/>
      <c r="J170" s="132">
        <f>BK170</f>
        <v>0</v>
      </c>
      <c r="L170" s="121"/>
      <c r="M170" s="126"/>
      <c r="P170" s="127">
        <f>SUM(P171:P214)</f>
        <v>0</v>
      </c>
      <c r="R170" s="127">
        <f>SUM(R171:R214)</f>
        <v>106.44150474</v>
      </c>
      <c r="T170" s="128">
        <f>SUM(T171:T214)</f>
        <v>6.0000000000000006E-4</v>
      </c>
      <c r="AR170" s="122" t="s">
        <v>81</v>
      </c>
      <c r="AT170" s="129" t="s">
        <v>75</v>
      </c>
      <c r="AU170" s="129" t="s">
        <v>81</v>
      </c>
      <c r="AY170" s="122" t="s">
        <v>129</v>
      </c>
      <c r="BK170" s="130">
        <f>SUM(BK171:BK214)</f>
        <v>0</v>
      </c>
    </row>
    <row r="171" spans="2:65" s="1" customFormat="1" ht="24.2" customHeight="1" x14ac:dyDescent="0.2">
      <c r="B171" s="32"/>
      <c r="C171" s="133" t="s">
        <v>181</v>
      </c>
      <c r="D171" s="133" t="s">
        <v>131</v>
      </c>
      <c r="E171" s="134" t="s">
        <v>182</v>
      </c>
      <c r="F171" s="135" t="s">
        <v>183</v>
      </c>
      <c r="G171" s="136" t="s">
        <v>134</v>
      </c>
      <c r="H171" s="137">
        <v>1.3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41</v>
      </c>
      <c r="P171" s="143">
        <f>O171*H171</f>
        <v>0</v>
      </c>
      <c r="Q171" s="143">
        <v>1.8774999999999999</v>
      </c>
      <c r="R171" s="143">
        <f>Q171*H171</f>
        <v>2.44075</v>
      </c>
      <c r="S171" s="143">
        <v>0</v>
      </c>
      <c r="T171" s="144">
        <f>S171*H171</f>
        <v>0</v>
      </c>
      <c r="AR171" s="145" t="s">
        <v>135</v>
      </c>
      <c r="AT171" s="145" t="s">
        <v>131</v>
      </c>
      <c r="AU171" s="145" t="s">
        <v>85</v>
      </c>
      <c r="AY171" s="17" t="s">
        <v>129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81</v>
      </c>
      <c r="BK171" s="146">
        <f>ROUND(I171*H171,2)</f>
        <v>0</v>
      </c>
      <c r="BL171" s="17" t="s">
        <v>135</v>
      </c>
      <c r="BM171" s="145" t="s">
        <v>184</v>
      </c>
    </row>
    <row r="172" spans="2:65" s="12" customFormat="1" x14ac:dyDescent="0.2">
      <c r="B172" s="147"/>
      <c r="D172" s="148" t="s">
        <v>137</v>
      </c>
      <c r="E172" s="149" t="s">
        <v>1</v>
      </c>
      <c r="F172" s="150" t="s">
        <v>185</v>
      </c>
      <c r="H172" s="151">
        <v>0.65</v>
      </c>
      <c r="I172" s="152"/>
      <c r="L172" s="147"/>
      <c r="M172" s="153"/>
      <c r="T172" s="154"/>
      <c r="AT172" s="149" t="s">
        <v>137</v>
      </c>
      <c r="AU172" s="149" t="s">
        <v>85</v>
      </c>
      <c r="AV172" s="12" t="s">
        <v>85</v>
      </c>
      <c r="AW172" s="12" t="s">
        <v>32</v>
      </c>
      <c r="AX172" s="12" t="s">
        <v>76</v>
      </c>
      <c r="AY172" s="149" t="s">
        <v>129</v>
      </c>
    </row>
    <row r="173" spans="2:65" s="12" customFormat="1" x14ac:dyDescent="0.2">
      <c r="B173" s="147"/>
      <c r="D173" s="148" t="s">
        <v>137</v>
      </c>
      <c r="E173" s="149" t="s">
        <v>1</v>
      </c>
      <c r="F173" s="150" t="s">
        <v>186</v>
      </c>
      <c r="H173" s="151">
        <v>0.65</v>
      </c>
      <c r="I173" s="152"/>
      <c r="L173" s="147"/>
      <c r="M173" s="153"/>
      <c r="T173" s="154"/>
      <c r="AT173" s="149" t="s">
        <v>137</v>
      </c>
      <c r="AU173" s="149" t="s">
        <v>85</v>
      </c>
      <c r="AV173" s="12" t="s">
        <v>85</v>
      </c>
      <c r="AW173" s="12" t="s">
        <v>32</v>
      </c>
      <c r="AX173" s="12" t="s">
        <v>76</v>
      </c>
      <c r="AY173" s="149" t="s">
        <v>129</v>
      </c>
    </row>
    <row r="174" spans="2:65" s="14" customFormat="1" x14ac:dyDescent="0.2">
      <c r="B174" s="161"/>
      <c r="D174" s="148" t="s">
        <v>137</v>
      </c>
      <c r="E174" s="162" t="s">
        <v>1</v>
      </c>
      <c r="F174" s="163" t="s">
        <v>143</v>
      </c>
      <c r="H174" s="164">
        <v>1.3</v>
      </c>
      <c r="I174" s="165"/>
      <c r="L174" s="161"/>
      <c r="M174" s="166"/>
      <c r="T174" s="167"/>
      <c r="AT174" s="162" t="s">
        <v>137</v>
      </c>
      <c r="AU174" s="162" t="s">
        <v>85</v>
      </c>
      <c r="AV174" s="14" t="s">
        <v>135</v>
      </c>
      <c r="AW174" s="14" t="s">
        <v>32</v>
      </c>
      <c r="AX174" s="14" t="s">
        <v>81</v>
      </c>
      <c r="AY174" s="162" t="s">
        <v>129</v>
      </c>
    </row>
    <row r="175" spans="2:65" s="1" customFormat="1" ht="21.75" customHeight="1" x14ac:dyDescent="0.2">
      <c r="B175" s="32"/>
      <c r="C175" s="133" t="s">
        <v>187</v>
      </c>
      <c r="D175" s="133" t="s">
        <v>131</v>
      </c>
      <c r="E175" s="134" t="s">
        <v>188</v>
      </c>
      <c r="F175" s="135" t="s">
        <v>189</v>
      </c>
      <c r="G175" s="136" t="s">
        <v>134</v>
      </c>
      <c r="H175" s="137">
        <v>33.911000000000001</v>
      </c>
      <c r="I175" s="138"/>
      <c r="J175" s="139">
        <f>ROUND(I175*H175,2)</f>
        <v>0</v>
      </c>
      <c r="K175" s="140"/>
      <c r="L175" s="32"/>
      <c r="M175" s="141" t="s">
        <v>1</v>
      </c>
      <c r="N175" s="142" t="s">
        <v>41</v>
      </c>
      <c r="P175" s="143">
        <f>O175*H175</f>
        <v>0</v>
      </c>
      <c r="Q175" s="143">
        <v>2.6814</v>
      </c>
      <c r="R175" s="143">
        <f>Q175*H175</f>
        <v>90.928955400000007</v>
      </c>
      <c r="S175" s="143">
        <v>0</v>
      </c>
      <c r="T175" s="144">
        <f>S175*H175</f>
        <v>0</v>
      </c>
      <c r="AR175" s="145" t="s">
        <v>135</v>
      </c>
      <c r="AT175" s="145" t="s">
        <v>131</v>
      </c>
      <c r="AU175" s="145" t="s">
        <v>85</v>
      </c>
      <c r="AY175" s="17" t="s">
        <v>129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81</v>
      </c>
      <c r="BK175" s="146">
        <f>ROUND(I175*H175,2)</f>
        <v>0</v>
      </c>
      <c r="BL175" s="17" t="s">
        <v>135</v>
      </c>
      <c r="BM175" s="145" t="s">
        <v>190</v>
      </c>
    </row>
    <row r="176" spans="2:65" s="13" customFormat="1" x14ac:dyDescent="0.2">
      <c r="B176" s="155"/>
      <c r="D176" s="148" t="s">
        <v>137</v>
      </c>
      <c r="E176" s="156" t="s">
        <v>1</v>
      </c>
      <c r="F176" s="157" t="s">
        <v>140</v>
      </c>
      <c r="H176" s="156" t="s">
        <v>1</v>
      </c>
      <c r="I176" s="158"/>
      <c r="L176" s="155"/>
      <c r="M176" s="159"/>
      <c r="T176" s="160"/>
      <c r="AT176" s="156" t="s">
        <v>137</v>
      </c>
      <c r="AU176" s="156" t="s">
        <v>85</v>
      </c>
      <c r="AV176" s="13" t="s">
        <v>81</v>
      </c>
      <c r="AW176" s="13" t="s">
        <v>32</v>
      </c>
      <c r="AX176" s="13" t="s">
        <v>76</v>
      </c>
      <c r="AY176" s="156" t="s">
        <v>129</v>
      </c>
    </row>
    <row r="177" spans="2:65" s="12" customFormat="1" x14ac:dyDescent="0.2">
      <c r="B177" s="147"/>
      <c r="D177" s="148" t="s">
        <v>137</v>
      </c>
      <c r="E177" s="149" t="s">
        <v>1</v>
      </c>
      <c r="F177" s="150" t="s">
        <v>191</v>
      </c>
      <c r="H177" s="151">
        <v>38.512999999999998</v>
      </c>
      <c r="I177" s="152"/>
      <c r="L177" s="147"/>
      <c r="M177" s="153"/>
      <c r="T177" s="154"/>
      <c r="AT177" s="149" t="s">
        <v>137</v>
      </c>
      <c r="AU177" s="149" t="s">
        <v>85</v>
      </c>
      <c r="AV177" s="12" t="s">
        <v>85</v>
      </c>
      <c r="AW177" s="12" t="s">
        <v>32</v>
      </c>
      <c r="AX177" s="12" t="s">
        <v>76</v>
      </c>
      <c r="AY177" s="149" t="s">
        <v>129</v>
      </c>
    </row>
    <row r="178" spans="2:65" s="12" customFormat="1" x14ac:dyDescent="0.2">
      <c r="B178" s="147"/>
      <c r="D178" s="148" t="s">
        <v>137</v>
      </c>
      <c r="E178" s="149" t="s">
        <v>1</v>
      </c>
      <c r="F178" s="150" t="s">
        <v>192</v>
      </c>
      <c r="H178" s="151">
        <v>-4.6020000000000003</v>
      </c>
      <c r="I178" s="152"/>
      <c r="L178" s="147"/>
      <c r="M178" s="153"/>
      <c r="T178" s="154"/>
      <c r="AT178" s="149" t="s">
        <v>137</v>
      </c>
      <c r="AU178" s="149" t="s">
        <v>85</v>
      </c>
      <c r="AV178" s="12" t="s">
        <v>85</v>
      </c>
      <c r="AW178" s="12" t="s">
        <v>32</v>
      </c>
      <c r="AX178" s="12" t="s">
        <v>76</v>
      </c>
      <c r="AY178" s="149" t="s">
        <v>129</v>
      </c>
    </row>
    <row r="179" spans="2:65" s="14" customFormat="1" x14ac:dyDescent="0.2">
      <c r="B179" s="161"/>
      <c r="D179" s="148" t="s">
        <v>137</v>
      </c>
      <c r="E179" s="162" t="s">
        <v>1</v>
      </c>
      <c r="F179" s="163" t="s">
        <v>143</v>
      </c>
      <c r="H179" s="164">
        <v>33.911000000000001</v>
      </c>
      <c r="I179" s="165"/>
      <c r="L179" s="161"/>
      <c r="M179" s="166"/>
      <c r="T179" s="167"/>
      <c r="AT179" s="162" t="s">
        <v>137</v>
      </c>
      <c r="AU179" s="162" t="s">
        <v>85</v>
      </c>
      <c r="AV179" s="14" t="s">
        <v>135</v>
      </c>
      <c r="AW179" s="14" t="s">
        <v>32</v>
      </c>
      <c r="AX179" s="14" t="s">
        <v>81</v>
      </c>
      <c r="AY179" s="162" t="s">
        <v>129</v>
      </c>
    </row>
    <row r="180" spans="2:65" s="1" customFormat="1" ht="24.2" customHeight="1" x14ac:dyDescent="0.2">
      <c r="B180" s="32"/>
      <c r="C180" s="133" t="s">
        <v>8</v>
      </c>
      <c r="D180" s="133" t="s">
        <v>131</v>
      </c>
      <c r="E180" s="134" t="s">
        <v>193</v>
      </c>
      <c r="F180" s="135" t="s">
        <v>194</v>
      </c>
      <c r="G180" s="136" t="s">
        <v>195</v>
      </c>
      <c r="H180" s="137">
        <v>30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41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135</v>
      </c>
      <c r="AT180" s="145" t="s">
        <v>131</v>
      </c>
      <c r="AU180" s="145" t="s">
        <v>85</v>
      </c>
      <c r="AY180" s="17" t="s">
        <v>129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81</v>
      </c>
      <c r="BK180" s="146">
        <f>ROUND(I180*H180,2)</f>
        <v>0</v>
      </c>
      <c r="BL180" s="17" t="s">
        <v>135</v>
      </c>
      <c r="BM180" s="145" t="s">
        <v>196</v>
      </c>
    </row>
    <row r="181" spans="2:65" s="12" customFormat="1" x14ac:dyDescent="0.2">
      <c r="B181" s="147"/>
      <c r="D181" s="148" t="s">
        <v>137</v>
      </c>
      <c r="E181" s="149" t="s">
        <v>1</v>
      </c>
      <c r="F181" s="150" t="s">
        <v>197</v>
      </c>
      <c r="H181" s="151">
        <v>10.5</v>
      </c>
      <c r="I181" s="152"/>
      <c r="L181" s="147"/>
      <c r="M181" s="153"/>
      <c r="T181" s="154"/>
      <c r="AT181" s="149" t="s">
        <v>137</v>
      </c>
      <c r="AU181" s="149" t="s">
        <v>85</v>
      </c>
      <c r="AV181" s="12" t="s">
        <v>85</v>
      </c>
      <c r="AW181" s="12" t="s">
        <v>32</v>
      </c>
      <c r="AX181" s="12" t="s">
        <v>76</v>
      </c>
      <c r="AY181" s="149" t="s">
        <v>129</v>
      </c>
    </row>
    <row r="182" spans="2:65" s="12" customFormat="1" x14ac:dyDescent="0.2">
      <c r="B182" s="147"/>
      <c r="D182" s="148" t="s">
        <v>137</v>
      </c>
      <c r="E182" s="149" t="s">
        <v>1</v>
      </c>
      <c r="F182" s="150" t="s">
        <v>198</v>
      </c>
      <c r="H182" s="151">
        <v>3.5</v>
      </c>
      <c r="I182" s="152"/>
      <c r="L182" s="147"/>
      <c r="M182" s="153"/>
      <c r="T182" s="154"/>
      <c r="AT182" s="149" t="s">
        <v>137</v>
      </c>
      <c r="AU182" s="149" t="s">
        <v>85</v>
      </c>
      <c r="AV182" s="12" t="s">
        <v>85</v>
      </c>
      <c r="AW182" s="12" t="s">
        <v>32</v>
      </c>
      <c r="AX182" s="12" t="s">
        <v>76</v>
      </c>
      <c r="AY182" s="149" t="s">
        <v>129</v>
      </c>
    </row>
    <row r="183" spans="2:65" s="12" customFormat="1" x14ac:dyDescent="0.2">
      <c r="B183" s="147"/>
      <c r="D183" s="148" t="s">
        <v>137</v>
      </c>
      <c r="E183" s="149" t="s">
        <v>1</v>
      </c>
      <c r="F183" s="150" t="s">
        <v>199</v>
      </c>
      <c r="H183" s="151">
        <v>16</v>
      </c>
      <c r="I183" s="152"/>
      <c r="L183" s="147"/>
      <c r="M183" s="153"/>
      <c r="T183" s="154"/>
      <c r="AT183" s="149" t="s">
        <v>137</v>
      </c>
      <c r="AU183" s="149" t="s">
        <v>85</v>
      </c>
      <c r="AV183" s="12" t="s">
        <v>85</v>
      </c>
      <c r="AW183" s="12" t="s">
        <v>32</v>
      </c>
      <c r="AX183" s="12" t="s">
        <v>76</v>
      </c>
      <c r="AY183" s="149" t="s">
        <v>129</v>
      </c>
    </row>
    <row r="184" spans="2:65" s="14" customFormat="1" x14ac:dyDescent="0.2">
      <c r="B184" s="161"/>
      <c r="D184" s="148" t="s">
        <v>137</v>
      </c>
      <c r="E184" s="162" t="s">
        <v>1</v>
      </c>
      <c r="F184" s="163" t="s">
        <v>143</v>
      </c>
      <c r="H184" s="164">
        <v>30</v>
      </c>
      <c r="I184" s="165"/>
      <c r="L184" s="161"/>
      <c r="M184" s="166"/>
      <c r="T184" s="167"/>
      <c r="AT184" s="162" t="s">
        <v>137</v>
      </c>
      <c r="AU184" s="162" t="s">
        <v>85</v>
      </c>
      <c r="AV184" s="14" t="s">
        <v>135</v>
      </c>
      <c r="AW184" s="14" t="s">
        <v>32</v>
      </c>
      <c r="AX184" s="14" t="s">
        <v>81</v>
      </c>
      <c r="AY184" s="162" t="s">
        <v>129</v>
      </c>
    </row>
    <row r="185" spans="2:65" s="1" customFormat="1" ht="24.2" customHeight="1" x14ac:dyDescent="0.2">
      <c r="B185" s="32"/>
      <c r="C185" s="133" t="s">
        <v>200</v>
      </c>
      <c r="D185" s="133" t="s">
        <v>131</v>
      </c>
      <c r="E185" s="134" t="s">
        <v>201</v>
      </c>
      <c r="F185" s="135" t="s">
        <v>202</v>
      </c>
      <c r="G185" s="136" t="s">
        <v>134</v>
      </c>
      <c r="H185" s="137">
        <v>0.78700000000000003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41</v>
      </c>
      <c r="P185" s="143">
        <f>O185*H185</f>
        <v>0</v>
      </c>
      <c r="Q185" s="143">
        <v>1.8998600000000001</v>
      </c>
      <c r="R185" s="143">
        <f>Q185*H185</f>
        <v>1.4951898200000002</v>
      </c>
      <c r="S185" s="143">
        <v>0</v>
      </c>
      <c r="T185" s="144">
        <f>S185*H185</f>
        <v>0</v>
      </c>
      <c r="AR185" s="145" t="s">
        <v>135</v>
      </c>
      <c r="AT185" s="145" t="s">
        <v>131</v>
      </c>
      <c r="AU185" s="145" t="s">
        <v>85</v>
      </c>
      <c r="AY185" s="17" t="s">
        <v>129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81</v>
      </c>
      <c r="BK185" s="146">
        <f>ROUND(I185*H185,2)</f>
        <v>0</v>
      </c>
      <c r="BL185" s="17" t="s">
        <v>135</v>
      </c>
      <c r="BM185" s="145" t="s">
        <v>203</v>
      </c>
    </row>
    <row r="186" spans="2:65" s="12" customFormat="1" x14ac:dyDescent="0.2">
      <c r="B186" s="147"/>
      <c r="D186" s="148" t="s">
        <v>137</v>
      </c>
      <c r="E186" s="149" t="s">
        <v>1</v>
      </c>
      <c r="F186" s="150" t="s">
        <v>204</v>
      </c>
      <c r="H186" s="151">
        <v>0.59499999999999997</v>
      </c>
      <c r="I186" s="152"/>
      <c r="L186" s="147"/>
      <c r="M186" s="153"/>
      <c r="T186" s="154"/>
      <c r="AT186" s="149" t="s">
        <v>137</v>
      </c>
      <c r="AU186" s="149" t="s">
        <v>85</v>
      </c>
      <c r="AV186" s="12" t="s">
        <v>85</v>
      </c>
      <c r="AW186" s="12" t="s">
        <v>32</v>
      </c>
      <c r="AX186" s="12" t="s">
        <v>76</v>
      </c>
      <c r="AY186" s="149" t="s">
        <v>129</v>
      </c>
    </row>
    <row r="187" spans="2:65" s="12" customFormat="1" x14ac:dyDescent="0.2">
      <c r="B187" s="147"/>
      <c r="D187" s="148" t="s">
        <v>137</v>
      </c>
      <c r="E187" s="149" t="s">
        <v>1</v>
      </c>
      <c r="F187" s="150" t="s">
        <v>205</v>
      </c>
      <c r="H187" s="151">
        <v>3.5999999999999997E-2</v>
      </c>
      <c r="I187" s="152"/>
      <c r="L187" s="147"/>
      <c r="M187" s="153"/>
      <c r="T187" s="154"/>
      <c r="AT187" s="149" t="s">
        <v>137</v>
      </c>
      <c r="AU187" s="149" t="s">
        <v>85</v>
      </c>
      <c r="AV187" s="12" t="s">
        <v>85</v>
      </c>
      <c r="AW187" s="12" t="s">
        <v>32</v>
      </c>
      <c r="AX187" s="12" t="s">
        <v>76</v>
      </c>
      <c r="AY187" s="149" t="s">
        <v>129</v>
      </c>
    </row>
    <row r="188" spans="2:65" s="12" customFormat="1" x14ac:dyDescent="0.2">
      <c r="B188" s="147"/>
      <c r="D188" s="148" t="s">
        <v>137</v>
      </c>
      <c r="E188" s="149" t="s">
        <v>1</v>
      </c>
      <c r="F188" s="150" t="s">
        <v>206</v>
      </c>
      <c r="H188" s="151">
        <v>0.156</v>
      </c>
      <c r="I188" s="152"/>
      <c r="L188" s="147"/>
      <c r="M188" s="153"/>
      <c r="T188" s="154"/>
      <c r="AT188" s="149" t="s">
        <v>137</v>
      </c>
      <c r="AU188" s="149" t="s">
        <v>85</v>
      </c>
      <c r="AV188" s="12" t="s">
        <v>85</v>
      </c>
      <c r="AW188" s="12" t="s">
        <v>32</v>
      </c>
      <c r="AX188" s="12" t="s">
        <v>76</v>
      </c>
      <c r="AY188" s="149" t="s">
        <v>129</v>
      </c>
    </row>
    <row r="189" spans="2:65" s="14" customFormat="1" x14ac:dyDescent="0.2">
      <c r="B189" s="161"/>
      <c r="D189" s="148" t="s">
        <v>137</v>
      </c>
      <c r="E189" s="162" t="s">
        <v>1</v>
      </c>
      <c r="F189" s="163" t="s">
        <v>143</v>
      </c>
      <c r="H189" s="164">
        <v>0.78700000000000003</v>
      </c>
      <c r="I189" s="165"/>
      <c r="L189" s="161"/>
      <c r="M189" s="166"/>
      <c r="T189" s="167"/>
      <c r="AT189" s="162" t="s">
        <v>137</v>
      </c>
      <c r="AU189" s="162" t="s">
        <v>85</v>
      </c>
      <c r="AV189" s="14" t="s">
        <v>135</v>
      </c>
      <c r="AW189" s="14" t="s">
        <v>32</v>
      </c>
      <c r="AX189" s="14" t="s">
        <v>81</v>
      </c>
      <c r="AY189" s="162" t="s">
        <v>129</v>
      </c>
    </row>
    <row r="190" spans="2:65" s="1" customFormat="1" ht="33" customHeight="1" x14ac:dyDescent="0.2">
      <c r="B190" s="32"/>
      <c r="C190" s="133" t="s">
        <v>207</v>
      </c>
      <c r="D190" s="133" t="s">
        <v>131</v>
      </c>
      <c r="E190" s="134" t="s">
        <v>208</v>
      </c>
      <c r="F190" s="135" t="s">
        <v>209</v>
      </c>
      <c r="G190" s="136" t="s">
        <v>150</v>
      </c>
      <c r="H190" s="137">
        <v>7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41</v>
      </c>
      <c r="P190" s="143">
        <f>O190*H190</f>
        <v>0</v>
      </c>
      <c r="Q190" s="143">
        <v>0.11576</v>
      </c>
      <c r="R190" s="143">
        <f>Q190*H190</f>
        <v>0.81032000000000004</v>
      </c>
      <c r="S190" s="143">
        <v>0</v>
      </c>
      <c r="T190" s="144">
        <f>S190*H190</f>
        <v>0</v>
      </c>
      <c r="AR190" s="145" t="s">
        <v>135</v>
      </c>
      <c r="AT190" s="145" t="s">
        <v>131</v>
      </c>
      <c r="AU190" s="145" t="s">
        <v>85</v>
      </c>
      <c r="AY190" s="17" t="s">
        <v>129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81</v>
      </c>
      <c r="BK190" s="146">
        <f>ROUND(I190*H190,2)</f>
        <v>0</v>
      </c>
      <c r="BL190" s="17" t="s">
        <v>135</v>
      </c>
      <c r="BM190" s="145" t="s">
        <v>210</v>
      </c>
    </row>
    <row r="191" spans="2:65" s="12" customFormat="1" ht="22.5" x14ac:dyDescent="0.2">
      <c r="B191" s="147"/>
      <c r="D191" s="148" t="s">
        <v>137</v>
      </c>
      <c r="E191" s="149" t="s">
        <v>1</v>
      </c>
      <c r="F191" s="150" t="s">
        <v>211</v>
      </c>
      <c r="H191" s="151">
        <v>7</v>
      </c>
      <c r="I191" s="152"/>
      <c r="L191" s="147"/>
      <c r="M191" s="153"/>
      <c r="T191" s="154"/>
      <c r="AT191" s="149" t="s">
        <v>137</v>
      </c>
      <c r="AU191" s="149" t="s">
        <v>85</v>
      </c>
      <c r="AV191" s="12" t="s">
        <v>85</v>
      </c>
      <c r="AW191" s="12" t="s">
        <v>32</v>
      </c>
      <c r="AX191" s="12" t="s">
        <v>81</v>
      </c>
      <c r="AY191" s="149" t="s">
        <v>129</v>
      </c>
    </row>
    <row r="192" spans="2:65" s="1" customFormat="1" ht="66.75" customHeight="1" x14ac:dyDescent="0.2">
      <c r="B192" s="32"/>
      <c r="C192" s="133" t="s">
        <v>212</v>
      </c>
      <c r="D192" s="133" t="s">
        <v>131</v>
      </c>
      <c r="E192" s="134" t="s">
        <v>213</v>
      </c>
      <c r="F192" s="135" t="s">
        <v>214</v>
      </c>
      <c r="G192" s="136" t="s">
        <v>195</v>
      </c>
      <c r="H192" s="137">
        <v>15</v>
      </c>
      <c r="I192" s="138"/>
      <c r="J192" s="139">
        <f>ROUND(I192*H192,2)</f>
        <v>0</v>
      </c>
      <c r="K192" s="140"/>
      <c r="L192" s="32"/>
      <c r="M192" s="141" t="s">
        <v>1</v>
      </c>
      <c r="N192" s="142" t="s">
        <v>41</v>
      </c>
      <c r="P192" s="143">
        <f>O192*H192</f>
        <v>0</v>
      </c>
      <c r="Q192" s="143">
        <v>2.2720000000000001E-2</v>
      </c>
      <c r="R192" s="143">
        <f>Q192*H192</f>
        <v>0.34079999999999999</v>
      </c>
      <c r="S192" s="143">
        <v>4.0000000000000003E-5</v>
      </c>
      <c r="T192" s="144">
        <f>S192*H192</f>
        <v>6.0000000000000006E-4</v>
      </c>
      <c r="AR192" s="145" t="s">
        <v>135</v>
      </c>
      <c r="AT192" s="145" t="s">
        <v>131</v>
      </c>
      <c r="AU192" s="145" t="s">
        <v>85</v>
      </c>
      <c r="AY192" s="17" t="s">
        <v>129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81</v>
      </c>
      <c r="BK192" s="146">
        <f>ROUND(I192*H192,2)</f>
        <v>0</v>
      </c>
      <c r="BL192" s="17" t="s">
        <v>135</v>
      </c>
      <c r="BM192" s="145" t="s">
        <v>215</v>
      </c>
    </row>
    <row r="193" spans="2:65" s="12" customFormat="1" x14ac:dyDescent="0.2">
      <c r="B193" s="147"/>
      <c r="D193" s="148" t="s">
        <v>137</v>
      </c>
      <c r="E193" s="149" t="s">
        <v>1</v>
      </c>
      <c r="F193" s="150" t="s">
        <v>216</v>
      </c>
      <c r="H193" s="151">
        <v>15</v>
      </c>
      <c r="I193" s="152"/>
      <c r="L193" s="147"/>
      <c r="M193" s="153"/>
      <c r="T193" s="154"/>
      <c r="AT193" s="149" t="s">
        <v>137</v>
      </c>
      <c r="AU193" s="149" t="s">
        <v>85</v>
      </c>
      <c r="AV193" s="12" t="s">
        <v>85</v>
      </c>
      <c r="AW193" s="12" t="s">
        <v>32</v>
      </c>
      <c r="AX193" s="12" t="s">
        <v>81</v>
      </c>
      <c r="AY193" s="149" t="s">
        <v>129</v>
      </c>
    </row>
    <row r="194" spans="2:65" s="1" customFormat="1" ht="24.2" customHeight="1" x14ac:dyDescent="0.2">
      <c r="B194" s="32"/>
      <c r="C194" s="133" t="s">
        <v>217</v>
      </c>
      <c r="D194" s="133" t="s">
        <v>131</v>
      </c>
      <c r="E194" s="134" t="s">
        <v>218</v>
      </c>
      <c r="F194" s="135" t="s">
        <v>219</v>
      </c>
      <c r="G194" s="136" t="s">
        <v>150</v>
      </c>
      <c r="H194" s="137">
        <v>20.385999999999999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41</v>
      </c>
      <c r="P194" s="143">
        <f>O194*H194</f>
        <v>0</v>
      </c>
      <c r="Q194" s="143">
        <v>0.45432</v>
      </c>
      <c r="R194" s="143">
        <f>Q194*H194</f>
        <v>9.2617675199999994</v>
      </c>
      <c r="S194" s="143">
        <v>0</v>
      </c>
      <c r="T194" s="144">
        <f>S194*H194</f>
        <v>0</v>
      </c>
      <c r="AR194" s="145" t="s">
        <v>135</v>
      </c>
      <c r="AT194" s="145" t="s">
        <v>131</v>
      </c>
      <c r="AU194" s="145" t="s">
        <v>85</v>
      </c>
      <c r="AY194" s="17" t="s">
        <v>129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81</v>
      </c>
      <c r="BK194" s="146">
        <f>ROUND(I194*H194,2)</f>
        <v>0</v>
      </c>
      <c r="BL194" s="17" t="s">
        <v>135</v>
      </c>
      <c r="BM194" s="145" t="s">
        <v>220</v>
      </c>
    </row>
    <row r="195" spans="2:65" s="13" customFormat="1" x14ac:dyDescent="0.2">
      <c r="B195" s="155"/>
      <c r="D195" s="148" t="s">
        <v>137</v>
      </c>
      <c r="E195" s="156" t="s">
        <v>1</v>
      </c>
      <c r="F195" s="157" t="s">
        <v>221</v>
      </c>
      <c r="H195" s="156" t="s">
        <v>1</v>
      </c>
      <c r="I195" s="158"/>
      <c r="L195" s="155"/>
      <c r="M195" s="159"/>
      <c r="T195" s="160"/>
      <c r="AT195" s="156" t="s">
        <v>137</v>
      </c>
      <c r="AU195" s="156" t="s">
        <v>85</v>
      </c>
      <c r="AV195" s="13" t="s">
        <v>81</v>
      </c>
      <c r="AW195" s="13" t="s">
        <v>32</v>
      </c>
      <c r="AX195" s="13" t="s">
        <v>76</v>
      </c>
      <c r="AY195" s="156" t="s">
        <v>129</v>
      </c>
    </row>
    <row r="196" spans="2:65" s="12" customFormat="1" x14ac:dyDescent="0.2">
      <c r="B196" s="147"/>
      <c r="D196" s="148" t="s">
        <v>137</v>
      </c>
      <c r="E196" s="149" t="s">
        <v>1</v>
      </c>
      <c r="F196" s="150" t="s">
        <v>222</v>
      </c>
      <c r="H196" s="151">
        <v>1.24</v>
      </c>
      <c r="I196" s="152"/>
      <c r="L196" s="147"/>
      <c r="M196" s="153"/>
      <c r="T196" s="154"/>
      <c r="AT196" s="149" t="s">
        <v>137</v>
      </c>
      <c r="AU196" s="149" t="s">
        <v>85</v>
      </c>
      <c r="AV196" s="12" t="s">
        <v>85</v>
      </c>
      <c r="AW196" s="12" t="s">
        <v>32</v>
      </c>
      <c r="AX196" s="12" t="s">
        <v>76</v>
      </c>
      <c r="AY196" s="149" t="s">
        <v>129</v>
      </c>
    </row>
    <row r="197" spans="2:65" s="12" customFormat="1" x14ac:dyDescent="0.2">
      <c r="B197" s="147"/>
      <c r="D197" s="148" t="s">
        <v>137</v>
      </c>
      <c r="E197" s="149" t="s">
        <v>1</v>
      </c>
      <c r="F197" s="150" t="s">
        <v>223</v>
      </c>
      <c r="H197" s="151">
        <v>1.53</v>
      </c>
      <c r="I197" s="152"/>
      <c r="L197" s="147"/>
      <c r="M197" s="153"/>
      <c r="T197" s="154"/>
      <c r="AT197" s="149" t="s">
        <v>137</v>
      </c>
      <c r="AU197" s="149" t="s">
        <v>85</v>
      </c>
      <c r="AV197" s="12" t="s">
        <v>85</v>
      </c>
      <c r="AW197" s="12" t="s">
        <v>32</v>
      </c>
      <c r="AX197" s="12" t="s">
        <v>76</v>
      </c>
      <c r="AY197" s="149" t="s">
        <v>129</v>
      </c>
    </row>
    <row r="198" spans="2:65" s="12" customFormat="1" x14ac:dyDescent="0.2">
      <c r="B198" s="147"/>
      <c r="D198" s="148" t="s">
        <v>137</v>
      </c>
      <c r="E198" s="149" t="s">
        <v>1</v>
      </c>
      <c r="F198" s="150" t="s">
        <v>224</v>
      </c>
      <c r="H198" s="151">
        <v>3.87</v>
      </c>
      <c r="I198" s="152"/>
      <c r="L198" s="147"/>
      <c r="M198" s="153"/>
      <c r="T198" s="154"/>
      <c r="AT198" s="149" t="s">
        <v>137</v>
      </c>
      <c r="AU198" s="149" t="s">
        <v>85</v>
      </c>
      <c r="AV198" s="12" t="s">
        <v>85</v>
      </c>
      <c r="AW198" s="12" t="s">
        <v>32</v>
      </c>
      <c r="AX198" s="12" t="s">
        <v>76</v>
      </c>
      <c r="AY198" s="149" t="s">
        <v>129</v>
      </c>
    </row>
    <row r="199" spans="2:65" s="12" customFormat="1" x14ac:dyDescent="0.2">
      <c r="B199" s="147"/>
      <c r="D199" s="148" t="s">
        <v>137</v>
      </c>
      <c r="E199" s="149" t="s">
        <v>1</v>
      </c>
      <c r="F199" s="150" t="s">
        <v>225</v>
      </c>
      <c r="H199" s="151">
        <v>4.0140000000000002</v>
      </c>
      <c r="I199" s="152"/>
      <c r="L199" s="147"/>
      <c r="M199" s="153"/>
      <c r="T199" s="154"/>
      <c r="AT199" s="149" t="s">
        <v>137</v>
      </c>
      <c r="AU199" s="149" t="s">
        <v>85</v>
      </c>
      <c r="AV199" s="12" t="s">
        <v>85</v>
      </c>
      <c r="AW199" s="12" t="s">
        <v>32</v>
      </c>
      <c r="AX199" s="12" t="s">
        <v>76</v>
      </c>
      <c r="AY199" s="149" t="s">
        <v>129</v>
      </c>
    </row>
    <row r="200" spans="2:65" s="12" customFormat="1" x14ac:dyDescent="0.2">
      <c r="B200" s="147"/>
      <c r="D200" s="148" t="s">
        <v>137</v>
      </c>
      <c r="E200" s="149" t="s">
        <v>1</v>
      </c>
      <c r="F200" s="150" t="s">
        <v>226</v>
      </c>
      <c r="H200" s="151">
        <v>0.15</v>
      </c>
      <c r="I200" s="152"/>
      <c r="L200" s="147"/>
      <c r="M200" s="153"/>
      <c r="T200" s="154"/>
      <c r="AT200" s="149" t="s">
        <v>137</v>
      </c>
      <c r="AU200" s="149" t="s">
        <v>85</v>
      </c>
      <c r="AV200" s="12" t="s">
        <v>85</v>
      </c>
      <c r="AW200" s="12" t="s">
        <v>32</v>
      </c>
      <c r="AX200" s="12" t="s">
        <v>76</v>
      </c>
      <c r="AY200" s="149" t="s">
        <v>129</v>
      </c>
    </row>
    <row r="201" spans="2:65" s="12" customFormat="1" x14ac:dyDescent="0.2">
      <c r="B201" s="147"/>
      <c r="D201" s="148" t="s">
        <v>137</v>
      </c>
      <c r="E201" s="149" t="s">
        <v>1</v>
      </c>
      <c r="F201" s="150" t="s">
        <v>227</v>
      </c>
      <c r="H201" s="151">
        <v>1.8819999999999999</v>
      </c>
      <c r="I201" s="152"/>
      <c r="L201" s="147"/>
      <c r="M201" s="153"/>
      <c r="T201" s="154"/>
      <c r="AT201" s="149" t="s">
        <v>137</v>
      </c>
      <c r="AU201" s="149" t="s">
        <v>85</v>
      </c>
      <c r="AV201" s="12" t="s">
        <v>85</v>
      </c>
      <c r="AW201" s="12" t="s">
        <v>32</v>
      </c>
      <c r="AX201" s="12" t="s">
        <v>76</v>
      </c>
      <c r="AY201" s="149" t="s">
        <v>129</v>
      </c>
    </row>
    <row r="202" spans="2:65" s="12" customFormat="1" x14ac:dyDescent="0.2">
      <c r="B202" s="147"/>
      <c r="D202" s="148" t="s">
        <v>137</v>
      </c>
      <c r="E202" s="149" t="s">
        <v>1</v>
      </c>
      <c r="F202" s="150" t="s">
        <v>228</v>
      </c>
      <c r="H202" s="151">
        <v>3.7</v>
      </c>
      <c r="I202" s="152"/>
      <c r="L202" s="147"/>
      <c r="M202" s="153"/>
      <c r="T202" s="154"/>
      <c r="AT202" s="149" t="s">
        <v>137</v>
      </c>
      <c r="AU202" s="149" t="s">
        <v>85</v>
      </c>
      <c r="AV202" s="12" t="s">
        <v>85</v>
      </c>
      <c r="AW202" s="12" t="s">
        <v>32</v>
      </c>
      <c r="AX202" s="12" t="s">
        <v>76</v>
      </c>
      <c r="AY202" s="149" t="s">
        <v>129</v>
      </c>
    </row>
    <row r="203" spans="2:65" s="12" customFormat="1" x14ac:dyDescent="0.2">
      <c r="B203" s="147"/>
      <c r="D203" s="148" t="s">
        <v>137</v>
      </c>
      <c r="E203" s="149" t="s">
        <v>1</v>
      </c>
      <c r="F203" s="150" t="s">
        <v>229</v>
      </c>
      <c r="H203" s="151">
        <v>4</v>
      </c>
      <c r="I203" s="152"/>
      <c r="L203" s="147"/>
      <c r="M203" s="153"/>
      <c r="T203" s="154"/>
      <c r="AT203" s="149" t="s">
        <v>137</v>
      </c>
      <c r="AU203" s="149" t="s">
        <v>85</v>
      </c>
      <c r="AV203" s="12" t="s">
        <v>85</v>
      </c>
      <c r="AW203" s="12" t="s">
        <v>32</v>
      </c>
      <c r="AX203" s="12" t="s">
        <v>76</v>
      </c>
      <c r="AY203" s="149" t="s">
        <v>129</v>
      </c>
    </row>
    <row r="204" spans="2:65" s="14" customFormat="1" x14ac:dyDescent="0.2">
      <c r="B204" s="161"/>
      <c r="D204" s="148" t="s">
        <v>137</v>
      </c>
      <c r="E204" s="162" t="s">
        <v>1</v>
      </c>
      <c r="F204" s="163" t="s">
        <v>143</v>
      </c>
      <c r="H204" s="164">
        <v>20.385999999999999</v>
      </c>
      <c r="I204" s="165"/>
      <c r="L204" s="161"/>
      <c r="M204" s="166"/>
      <c r="T204" s="167"/>
      <c r="AT204" s="162" t="s">
        <v>137</v>
      </c>
      <c r="AU204" s="162" t="s">
        <v>85</v>
      </c>
      <c r="AV204" s="14" t="s">
        <v>135</v>
      </c>
      <c r="AW204" s="14" t="s">
        <v>32</v>
      </c>
      <c r="AX204" s="14" t="s">
        <v>81</v>
      </c>
      <c r="AY204" s="162" t="s">
        <v>129</v>
      </c>
    </row>
    <row r="205" spans="2:65" s="1" customFormat="1" ht="16.5" customHeight="1" x14ac:dyDescent="0.2">
      <c r="B205" s="32"/>
      <c r="C205" s="133" t="s">
        <v>230</v>
      </c>
      <c r="D205" s="133" t="s">
        <v>131</v>
      </c>
      <c r="E205" s="134" t="s">
        <v>231</v>
      </c>
      <c r="F205" s="135" t="s">
        <v>232</v>
      </c>
      <c r="G205" s="136" t="s">
        <v>195</v>
      </c>
      <c r="H205" s="137">
        <v>20.2</v>
      </c>
      <c r="I205" s="138"/>
      <c r="J205" s="139">
        <f>ROUND(I205*H205,2)</f>
        <v>0</v>
      </c>
      <c r="K205" s="140"/>
      <c r="L205" s="32"/>
      <c r="M205" s="141" t="s">
        <v>1</v>
      </c>
      <c r="N205" s="142" t="s">
        <v>41</v>
      </c>
      <c r="P205" s="143">
        <f>O205*H205</f>
        <v>0</v>
      </c>
      <c r="Q205" s="143">
        <v>5.7610000000000001E-2</v>
      </c>
      <c r="R205" s="143">
        <f>Q205*H205</f>
        <v>1.1637219999999999</v>
      </c>
      <c r="S205" s="143">
        <v>0</v>
      </c>
      <c r="T205" s="144">
        <f>S205*H205</f>
        <v>0</v>
      </c>
      <c r="AR205" s="145" t="s">
        <v>135</v>
      </c>
      <c r="AT205" s="145" t="s">
        <v>131</v>
      </c>
      <c r="AU205" s="145" t="s">
        <v>85</v>
      </c>
      <c r="AY205" s="17" t="s">
        <v>129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81</v>
      </c>
      <c r="BK205" s="146">
        <f>ROUND(I205*H205,2)</f>
        <v>0</v>
      </c>
      <c r="BL205" s="17" t="s">
        <v>135</v>
      </c>
      <c r="BM205" s="145" t="s">
        <v>233</v>
      </c>
    </row>
    <row r="206" spans="2:65" s="13" customFormat="1" x14ac:dyDescent="0.2">
      <c r="B206" s="155"/>
      <c r="D206" s="148" t="s">
        <v>137</v>
      </c>
      <c r="E206" s="156" t="s">
        <v>1</v>
      </c>
      <c r="F206" s="157" t="s">
        <v>234</v>
      </c>
      <c r="H206" s="156" t="s">
        <v>1</v>
      </c>
      <c r="I206" s="158"/>
      <c r="L206" s="155"/>
      <c r="M206" s="159"/>
      <c r="T206" s="160"/>
      <c r="AT206" s="156" t="s">
        <v>137</v>
      </c>
      <c r="AU206" s="156" t="s">
        <v>85</v>
      </c>
      <c r="AV206" s="13" t="s">
        <v>81</v>
      </c>
      <c r="AW206" s="13" t="s">
        <v>32</v>
      </c>
      <c r="AX206" s="13" t="s">
        <v>76</v>
      </c>
      <c r="AY206" s="156" t="s">
        <v>129</v>
      </c>
    </row>
    <row r="207" spans="2:65" s="12" customFormat="1" x14ac:dyDescent="0.2">
      <c r="B207" s="147"/>
      <c r="D207" s="148" t="s">
        <v>137</v>
      </c>
      <c r="E207" s="149" t="s">
        <v>1</v>
      </c>
      <c r="F207" s="150" t="s">
        <v>235</v>
      </c>
      <c r="H207" s="151">
        <v>6.4</v>
      </c>
      <c r="I207" s="152"/>
      <c r="L207" s="147"/>
      <c r="M207" s="153"/>
      <c r="T207" s="154"/>
      <c r="AT207" s="149" t="s">
        <v>137</v>
      </c>
      <c r="AU207" s="149" t="s">
        <v>85</v>
      </c>
      <c r="AV207" s="12" t="s">
        <v>85</v>
      </c>
      <c r="AW207" s="12" t="s">
        <v>32</v>
      </c>
      <c r="AX207" s="12" t="s">
        <v>76</v>
      </c>
      <c r="AY207" s="149" t="s">
        <v>129</v>
      </c>
    </row>
    <row r="208" spans="2:65" s="12" customFormat="1" x14ac:dyDescent="0.2">
      <c r="B208" s="147"/>
      <c r="D208" s="148" t="s">
        <v>137</v>
      </c>
      <c r="E208" s="149" t="s">
        <v>1</v>
      </c>
      <c r="F208" s="150" t="s">
        <v>236</v>
      </c>
      <c r="H208" s="151">
        <v>4.4000000000000004</v>
      </c>
      <c r="I208" s="152"/>
      <c r="L208" s="147"/>
      <c r="M208" s="153"/>
      <c r="T208" s="154"/>
      <c r="AT208" s="149" t="s">
        <v>137</v>
      </c>
      <c r="AU208" s="149" t="s">
        <v>85</v>
      </c>
      <c r="AV208" s="12" t="s">
        <v>85</v>
      </c>
      <c r="AW208" s="12" t="s">
        <v>32</v>
      </c>
      <c r="AX208" s="12" t="s">
        <v>76</v>
      </c>
      <c r="AY208" s="149" t="s">
        <v>129</v>
      </c>
    </row>
    <row r="209" spans="2:65" s="12" customFormat="1" x14ac:dyDescent="0.2">
      <c r="B209" s="147"/>
      <c r="D209" s="148" t="s">
        <v>137</v>
      </c>
      <c r="E209" s="149" t="s">
        <v>1</v>
      </c>
      <c r="F209" s="150" t="s">
        <v>237</v>
      </c>
      <c r="H209" s="151">
        <v>15</v>
      </c>
      <c r="I209" s="152"/>
      <c r="L209" s="147"/>
      <c r="M209" s="153"/>
      <c r="T209" s="154"/>
      <c r="AT209" s="149" t="s">
        <v>137</v>
      </c>
      <c r="AU209" s="149" t="s">
        <v>85</v>
      </c>
      <c r="AV209" s="12" t="s">
        <v>85</v>
      </c>
      <c r="AW209" s="12" t="s">
        <v>32</v>
      </c>
      <c r="AX209" s="12" t="s">
        <v>76</v>
      </c>
      <c r="AY209" s="149" t="s">
        <v>129</v>
      </c>
    </row>
    <row r="210" spans="2:65" s="12" customFormat="1" x14ac:dyDescent="0.2">
      <c r="B210" s="147"/>
      <c r="D210" s="148" t="s">
        <v>137</v>
      </c>
      <c r="E210" s="149" t="s">
        <v>1</v>
      </c>
      <c r="F210" s="150" t="s">
        <v>238</v>
      </c>
      <c r="H210" s="151">
        <v>7</v>
      </c>
      <c r="I210" s="152"/>
      <c r="L210" s="147"/>
      <c r="M210" s="153"/>
      <c r="T210" s="154"/>
      <c r="AT210" s="149" t="s">
        <v>137</v>
      </c>
      <c r="AU210" s="149" t="s">
        <v>85</v>
      </c>
      <c r="AV210" s="12" t="s">
        <v>85</v>
      </c>
      <c r="AW210" s="12" t="s">
        <v>32</v>
      </c>
      <c r="AX210" s="12" t="s">
        <v>76</v>
      </c>
      <c r="AY210" s="149" t="s">
        <v>129</v>
      </c>
    </row>
    <row r="211" spans="2:65" s="15" customFormat="1" x14ac:dyDescent="0.2">
      <c r="B211" s="168"/>
      <c r="D211" s="148" t="s">
        <v>137</v>
      </c>
      <c r="E211" s="169" t="s">
        <v>1</v>
      </c>
      <c r="F211" s="170" t="s">
        <v>239</v>
      </c>
      <c r="H211" s="171">
        <v>32.799999999999997</v>
      </c>
      <c r="I211" s="172"/>
      <c r="L211" s="168"/>
      <c r="M211" s="173"/>
      <c r="T211" s="174"/>
      <c r="AT211" s="169" t="s">
        <v>137</v>
      </c>
      <c r="AU211" s="169" t="s">
        <v>85</v>
      </c>
      <c r="AV211" s="15" t="s">
        <v>147</v>
      </c>
      <c r="AW211" s="15" t="s">
        <v>32</v>
      </c>
      <c r="AX211" s="15" t="s">
        <v>76</v>
      </c>
      <c r="AY211" s="169" t="s">
        <v>129</v>
      </c>
    </row>
    <row r="212" spans="2:65" s="12" customFormat="1" x14ac:dyDescent="0.2">
      <c r="B212" s="147"/>
      <c r="D212" s="148" t="s">
        <v>137</v>
      </c>
      <c r="E212" s="149" t="s">
        <v>1</v>
      </c>
      <c r="F212" s="150" t="s">
        <v>240</v>
      </c>
      <c r="H212" s="151">
        <v>-16.399999999999999</v>
      </c>
      <c r="I212" s="152"/>
      <c r="L212" s="147"/>
      <c r="M212" s="153"/>
      <c r="T212" s="154"/>
      <c r="AT212" s="149" t="s">
        <v>137</v>
      </c>
      <c r="AU212" s="149" t="s">
        <v>85</v>
      </c>
      <c r="AV212" s="12" t="s">
        <v>85</v>
      </c>
      <c r="AW212" s="12" t="s">
        <v>32</v>
      </c>
      <c r="AX212" s="12" t="s">
        <v>76</v>
      </c>
      <c r="AY212" s="149" t="s">
        <v>129</v>
      </c>
    </row>
    <row r="213" spans="2:65" s="12" customFormat="1" x14ac:dyDescent="0.2">
      <c r="B213" s="147"/>
      <c r="D213" s="148" t="s">
        <v>137</v>
      </c>
      <c r="E213" s="149" t="s">
        <v>1</v>
      </c>
      <c r="F213" s="150" t="s">
        <v>241</v>
      </c>
      <c r="H213" s="151">
        <v>3.8</v>
      </c>
      <c r="I213" s="152"/>
      <c r="L213" s="147"/>
      <c r="M213" s="153"/>
      <c r="T213" s="154"/>
      <c r="AT213" s="149" t="s">
        <v>137</v>
      </c>
      <c r="AU213" s="149" t="s">
        <v>85</v>
      </c>
      <c r="AV213" s="12" t="s">
        <v>85</v>
      </c>
      <c r="AW213" s="12" t="s">
        <v>32</v>
      </c>
      <c r="AX213" s="12" t="s">
        <v>76</v>
      </c>
      <c r="AY213" s="149" t="s">
        <v>129</v>
      </c>
    </row>
    <row r="214" spans="2:65" s="14" customFormat="1" x14ac:dyDescent="0.2">
      <c r="B214" s="161"/>
      <c r="D214" s="148" t="s">
        <v>137</v>
      </c>
      <c r="E214" s="162" t="s">
        <v>1</v>
      </c>
      <c r="F214" s="163" t="s">
        <v>143</v>
      </c>
      <c r="H214" s="164">
        <v>20.2</v>
      </c>
      <c r="I214" s="165"/>
      <c r="L214" s="161"/>
      <c r="M214" s="166"/>
      <c r="T214" s="167"/>
      <c r="AT214" s="162" t="s">
        <v>137</v>
      </c>
      <c r="AU214" s="162" t="s">
        <v>85</v>
      </c>
      <c r="AV214" s="14" t="s">
        <v>135</v>
      </c>
      <c r="AW214" s="14" t="s">
        <v>32</v>
      </c>
      <c r="AX214" s="14" t="s">
        <v>81</v>
      </c>
      <c r="AY214" s="162" t="s">
        <v>129</v>
      </c>
    </row>
    <row r="215" spans="2:65" s="11" customFormat="1" ht="22.7" customHeight="1" x14ac:dyDescent="0.2">
      <c r="B215" s="121"/>
      <c r="D215" s="122" t="s">
        <v>75</v>
      </c>
      <c r="E215" s="131" t="s">
        <v>135</v>
      </c>
      <c r="F215" s="131" t="s">
        <v>242</v>
      </c>
      <c r="I215" s="124"/>
      <c r="J215" s="132">
        <f>BK215</f>
        <v>0</v>
      </c>
      <c r="L215" s="121"/>
      <c r="M215" s="126"/>
      <c r="P215" s="127">
        <f>SUM(P216:P232)</f>
        <v>0</v>
      </c>
      <c r="R215" s="127">
        <f>SUM(R216:R232)</f>
        <v>77.585196450000012</v>
      </c>
      <c r="T215" s="128">
        <f>SUM(T216:T232)</f>
        <v>0</v>
      </c>
      <c r="AR215" s="122" t="s">
        <v>81</v>
      </c>
      <c r="AT215" s="129" t="s">
        <v>75</v>
      </c>
      <c r="AU215" s="129" t="s">
        <v>81</v>
      </c>
      <c r="AY215" s="122" t="s">
        <v>129</v>
      </c>
      <c r="BK215" s="130">
        <f>SUM(BK216:BK232)</f>
        <v>0</v>
      </c>
    </row>
    <row r="216" spans="2:65" s="1" customFormat="1" ht="16.5" customHeight="1" x14ac:dyDescent="0.2">
      <c r="B216" s="32"/>
      <c r="C216" s="133" t="s">
        <v>243</v>
      </c>
      <c r="D216" s="133" t="s">
        <v>131</v>
      </c>
      <c r="E216" s="134" t="s">
        <v>244</v>
      </c>
      <c r="F216" s="135" t="s">
        <v>245</v>
      </c>
      <c r="G216" s="136" t="s">
        <v>134</v>
      </c>
      <c r="H216" s="137">
        <v>0.33900000000000002</v>
      </c>
      <c r="I216" s="138"/>
      <c r="J216" s="139">
        <f>ROUND(I216*H216,2)</f>
        <v>0</v>
      </c>
      <c r="K216" s="140"/>
      <c r="L216" s="32"/>
      <c r="M216" s="141" t="s">
        <v>1</v>
      </c>
      <c r="N216" s="142" t="s">
        <v>41</v>
      </c>
      <c r="P216" s="143">
        <f>O216*H216</f>
        <v>0</v>
      </c>
      <c r="Q216" s="143">
        <v>0.82464999999999999</v>
      </c>
      <c r="R216" s="143">
        <f>Q216*H216</f>
        <v>0.27955635000000001</v>
      </c>
      <c r="S216" s="143">
        <v>0</v>
      </c>
      <c r="T216" s="144">
        <f>S216*H216</f>
        <v>0</v>
      </c>
      <c r="AR216" s="145" t="s">
        <v>135</v>
      </c>
      <c r="AT216" s="145" t="s">
        <v>131</v>
      </c>
      <c r="AU216" s="145" t="s">
        <v>85</v>
      </c>
      <c r="AY216" s="17" t="s">
        <v>129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7" t="s">
        <v>81</v>
      </c>
      <c r="BK216" s="146">
        <f>ROUND(I216*H216,2)</f>
        <v>0</v>
      </c>
      <c r="BL216" s="17" t="s">
        <v>135</v>
      </c>
      <c r="BM216" s="145" t="s">
        <v>246</v>
      </c>
    </row>
    <row r="217" spans="2:65" s="12" customFormat="1" ht="22.5" x14ac:dyDescent="0.2">
      <c r="B217" s="147"/>
      <c r="D217" s="148" t="s">
        <v>137</v>
      </c>
      <c r="E217" s="149" t="s">
        <v>1</v>
      </c>
      <c r="F217" s="150" t="s">
        <v>247</v>
      </c>
      <c r="H217" s="151">
        <v>0.33900000000000002</v>
      </c>
      <c r="I217" s="152"/>
      <c r="L217" s="147"/>
      <c r="M217" s="153"/>
      <c r="T217" s="154"/>
      <c r="AT217" s="149" t="s">
        <v>137</v>
      </c>
      <c r="AU217" s="149" t="s">
        <v>85</v>
      </c>
      <c r="AV217" s="12" t="s">
        <v>85</v>
      </c>
      <c r="AW217" s="12" t="s">
        <v>32</v>
      </c>
      <c r="AX217" s="12" t="s">
        <v>81</v>
      </c>
      <c r="AY217" s="149" t="s">
        <v>129</v>
      </c>
    </row>
    <row r="218" spans="2:65" s="1" customFormat="1" ht="24.2" customHeight="1" x14ac:dyDescent="0.2">
      <c r="B218" s="32"/>
      <c r="C218" s="133" t="s">
        <v>248</v>
      </c>
      <c r="D218" s="133" t="s">
        <v>131</v>
      </c>
      <c r="E218" s="134" t="s">
        <v>249</v>
      </c>
      <c r="F218" s="135" t="s">
        <v>250</v>
      </c>
      <c r="G218" s="136" t="s">
        <v>150</v>
      </c>
      <c r="H218" s="137">
        <v>7.0110000000000001</v>
      </c>
      <c r="I218" s="138"/>
      <c r="J218" s="139">
        <f>ROUND(I218*H218,2)</f>
        <v>0</v>
      </c>
      <c r="K218" s="140"/>
      <c r="L218" s="32"/>
      <c r="M218" s="141" t="s">
        <v>1</v>
      </c>
      <c r="N218" s="142" t="s">
        <v>41</v>
      </c>
      <c r="P218" s="143">
        <f>O218*H218</f>
        <v>0</v>
      </c>
      <c r="Q218" s="143">
        <v>3.1870000000000002E-2</v>
      </c>
      <c r="R218" s="143">
        <f>Q218*H218</f>
        <v>0.22344057000000003</v>
      </c>
      <c r="S218" s="143">
        <v>0</v>
      </c>
      <c r="T218" s="144">
        <f>S218*H218</f>
        <v>0</v>
      </c>
      <c r="AR218" s="145" t="s">
        <v>135</v>
      </c>
      <c r="AT218" s="145" t="s">
        <v>131</v>
      </c>
      <c r="AU218" s="145" t="s">
        <v>85</v>
      </c>
      <c r="AY218" s="17" t="s">
        <v>129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81</v>
      </c>
      <c r="BK218" s="146">
        <f>ROUND(I218*H218,2)</f>
        <v>0</v>
      </c>
      <c r="BL218" s="17" t="s">
        <v>135</v>
      </c>
      <c r="BM218" s="145" t="s">
        <v>251</v>
      </c>
    </row>
    <row r="219" spans="2:65" s="12" customFormat="1" x14ac:dyDescent="0.2">
      <c r="B219" s="147"/>
      <c r="D219" s="148" t="s">
        <v>137</v>
      </c>
      <c r="E219" s="149" t="s">
        <v>1</v>
      </c>
      <c r="F219" s="150" t="s">
        <v>252</v>
      </c>
      <c r="H219" s="151">
        <v>7.0110000000000001</v>
      </c>
      <c r="I219" s="152"/>
      <c r="L219" s="147"/>
      <c r="M219" s="153"/>
      <c r="T219" s="154"/>
      <c r="AT219" s="149" t="s">
        <v>137</v>
      </c>
      <c r="AU219" s="149" t="s">
        <v>85</v>
      </c>
      <c r="AV219" s="12" t="s">
        <v>85</v>
      </c>
      <c r="AW219" s="12" t="s">
        <v>32</v>
      </c>
      <c r="AX219" s="12" t="s">
        <v>81</v>
      </c>
      <c r="AY219" s="149" t="s">
        <v>129</v>
      </c>
    </row>
    <row r="220" spans="2:65" s="1" customFormat="1" ht="24.2" customHeight="1" x14ac:dyDescent="0.2">
      <c r="B220" s="32"/>
      <c r="C220" s="133" t="s">
        <v>253</v>
      </c>
      <c r="D220" s="133" t="s">
        <v>131</v>
      </c>
      <c r="E220" s="134" t="s">
        <v>254</v>
      </c>
      <c r="F220" s="135" t="s">
        <v>255</v>
      </c>
      <c r="G220" s="136" t="s">
        <v>150</v>
      </c>
      <c r="H220" s="137">
        <v>7.0110000000000001</v>
      </c>
      <c r="I220" s="138"/>
      <c r="J220" s="139">
        <f>ROUND(I220*H220,2)</f>
        <v>0</v>
      </c>
      <c r="K220" s="140"/>
      <c r="L220" s="32"/>
      <c r="M220" s="141" t="s">
        <v>1</v>
      </c>
      <c r="N220" s="142" t="s">
        <v>41</v>
      </c>
      <c r="P220" s="143">
        <f>O220*H220</f>
        <v>0</v>
      </c>
      <c r="Q220" s="143">
        <v>1.2999999999999999E-4</v>
      </c>
      <c r="R220" s="143">
        <f>Q220*H220</f>
        <v>9.1142999999999997E-4</v>
      </c>
      <c r="S220" s="143">
        <v>0</v>
      </c>
      <c r="T220" s="144">
        <f>S220*H220</f>
        <v>0</v>
      </c>
      <c r="AR220" s="145" t="s">
        <v>135</v>
      </c>
      <c r="AT220" s="145" t="s">
        <v>131</v>
      </c>
      <c r="AU220" s="145" t="s">
        <v>85</v>
      </c>
      <c r="AY220" s="17" t="s">
        <v>129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7" t="s">
        <v>81</v>
      </c>
      <c r="BK220" s="146">
        <f>ROUND(I220*H220,2)</f>
        <v>0</v>
      </c>
      <c r="BL220" s="17" t="s">
        <v>135</v>
      </c>
      <c r="BM220" s="145" t="s">
        <v>256</v>
      </c>
    </row>
    <row r="221" spans="2:65" s="12" customFormat="1" x14ac:dyDescent="0.2">
      <c r="B221" s="147"/>
      <c r="D221" s="148" t="s">
        <v>137</v>
      </c>
      <c r="E221" s="149" t="s">
        <v>1</v>
      </c>
      <c r="F221" s="150" t="s">
        <v>252</v>
      </c>
      <c r="H221" s="151">
        <v>7.0110000000000001</v>
      </c>
      <c r="I221" s="152"/>
      <c r="L221" s="147"/>
      <c r="M221" s="153"/>
      <c r="T221" s="154"/>
      <c r="AT221" s="149" t="s">
        <v>137</v>
      </c>
      <c r="AU221" s="149" t="s">
        <v>85</v>
      </c>
      <c r="AV221" s="12" t="s">
        <v>85</v>
      </c>
      <c r="AW221" s="12" t="s">
        <v>32</v>
      </c>
      <c r="AX221" s="12" t="s">
        <v>81</v>
      </c>
      <c r="AY221" s="149" t="s">
        <v>129</v>
      </c>
    </row>
    <row r="222" spans="2:65" s="1" customFormat="1" ht="24.2" customHeight="1" x14ac:dyDescent="0.2">
      <c r="B222" s="32"/>
      <c r="C222" s="133" t="s">
        <v>7</v>
      </c>
      <c r="D222" s="133" t="s">
        <v>131</v>
      </c>
      <c r="E222" s="134" t="s">
        <v>257</v>
      </c>
      <c r="F222" s="135" t="s">
        <v>258</v>
      </c>
      <c r="G222" s="136" t="s">
        <v>195</v>
      </c>
      <c r="H222" s="137">
        <v>24</v>
      </c>
      <c r="I222" s="138"/>
      <c r="J222" s="139">
        <f>ROUND(I222*H222,2)</f>
        <v>0</v>
      </c>
      <c r="K222" s="140"/>
      <c r="L222" s="32"/>
      <c r="M222" s="141" t="s">
        <v>1</v>
      </c>
      <c r="N222" s="142" t="s">
        <v>41</v>
      </c>
      <c r="P222" s="143">
        <f>O222*H222</f>
        <v>0</v>
      </c>
      <c r="Q222" s="143">
        <v>6.6E-3</v>
      </c>
      <c r="R222" s="143">
        <f>Q222*H222</f>
        <v>0.15839999999999999</v>
      </c>
      <c r="S222" s="143">
        <v>0</v>
      </c>
      <c r="T222" s="144">
        <f>S222*H222</f>
        <v>0</v>
      </c>
      <c r="AR222" s="145" t="s">
        <v>135</v>
      </c>
      <c r="AT222" s="145" t="s">
        <v>131</v>
      </c>
      <c r="AU222" s="145" t="s">
        <v>85</v>
      </c>
      <c r="AY222" s="17" t="s">
        <v>129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7" t="s">
        <v>81</v>
      </c>
      <c r="BK222" s="146">
        <f>ROUND(I222*H222,2)</f>
        <v>0</v>
      </c>
      <c r="BL222" s="17" t="s">
        <v>135</v>
      </c>
      <c r="BM222" s="145" t="s">
        <v>259</v>
      </c>
    </row>
    <row r="223" spans="2:65" s="12" customFormat="1" x14ac:dyDescent="0.2">
      <c r="B223" s="147"/>
      <c r="D223" s="148" t="s">
        <v>137</v>
      </c>
      <c r="E223" s="149" t="s">
        <v>1</v>
      </c>
      <c r="F223" s="150" t="s">
        <v>260</v>
      </c>
      <c r="H223" s="151">
        <v>24</v>
      </c>
      <c r="I223" s="152"/>
      <c r="L223" s="147"/>
      <c r="M223" s="153"/>
      <c r="T223" s="154"/>
      <c r="AT223" s="149" t="s">
        <v>137</v>
      </c>
      <c r="AU223" s="149" t="s">
        <v>85</v>
      </c>
      <c r="AV223" s="12" t="s">
        <v>85</v>
      </c>
      <c r="AW223" s="12" t="s">
        <v>32</v>
      </c>
      <c r="AX223" s="12" t="s">
        <v>81</v>
      </c>
      <c r="AY223" s="149" t="s">
        <v>129</v>
      </c>
    </row>
    <row r="224" spans="2:65" s="1" customFormat="1" ht="16.5" customHeight="1" x14ac:dyDescent="0.2">
      <c r="B224" s="32"/>
      <c r="C224" s="175" t="s">
        <v>261</v>
      </c>
      <c r="D224" s="175" t="s">
        <v>262</v>
      </c>
      <c r="E224" s="176" t="s">
        <v>263</v>
      </c>
      <c r="F224" s="177" t="s">
        <v>264</v>
      </c>
      <c r="G224" s="178" t="s">
        <v>265</v>
      </c>
      <c r="H224" s="179">
        <v>20</v>
      </c>
      <c r="I224" s="180"/>
      <c r="J224" s="181">
        <f>ROUND(I224*H224,2)</f>
        <v>0</v>
      </c>
      <c r="K224" s="182"/>
      <c r="L224" s="183"/>
      <c r="M224" s="184" t="s">
        <v>1</v>
      </c>
      <c r="N224" s="185" t="s">
        <v>41</v>
      </c>
      <c r="P224" s="143">
        <f>O224*H224</f>
        <v>0</v>
      </c>
      <c r="Q224" s="143">
        <v>0.112</v>
      </c>
      <c r="R224" s="143">
        <f>Q224*H224</f>
        <v>2.2400000000000002</v>
      </c>
      <c r="S224" s="143">
        <v>0</v>
      </c>
      <c r="T224" s="144">
        <f>S224*H224</f>
        <v>0</v>
      </c>
      <c r="AR224" s="145" t="s">
        <v>171</v>
      </c>
      <c r="AT224" s="145" t="s">
        <v>262</v>
      </c>
      <c r="AU224" s="145" t="s">
        <v>85</v>
      </c>
      <c r="AY224" s="17" t="s">
        <v>129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7" t="s">
        <v>81</v>
      </c>
      <c r="BK224" s="146">
        <f>ROUND(I224*H224,2)</f>
        <v>0</v>
      </c>
      <c r="BL224" s="17" t="s">
        <v>135</v>
      </c>
      <c r="BM224" s="145" t="s">
        <v>266</v>
      </c>
    </row>
    <row r="225" spans="2:65" s="1" customFormat="1" ht="21.75" customHeight="1" x14ac:dyDescent="0.2">
      <c r="B225" s="32"/>
      <c r="C225" s="133" t="s">
        <v>267</v>
      </c>
      <c r="D225" s="133" t="s">
        <v>131</v>
      </c>
      <c r="E225" s="134" t="s">
        <v>268</v>
      </c>
      <c r="F225" s="135" t="s">
        <v>269</v>
      </c>
      <c r="G225" s="136" t="s">
        <v>195</v>
      </c>
      <c r="H225" s="137">
        <v>6.13</v>
      </c>
      <c r="I225" s="138"/>
      <c r="J225" s="139">
        <f>ROUND(I225*H225,2)</f>
        <v>0</v>
      </c>
      <c r="K225" s="140"/>
      <c r="L225" s="32"/>
      <c r="M225" s="141" t="s">
        <v>1</v>
      </c>
      <c r="N225" s="142" t="s">
        <v>41</v>
      </c>
      <c r="P225" s="143">
        <f>O225*H225</f>
        <v>0</v>
      </c>
      <c r="Q225" s="143">
        <v>0.13677</v>
      </c>
      <c r="R225" s="143">
        <f>Q225*H225</f>
        <v>0.83840009999999998</v>
      </c>
      <c r="S225" s="143">
        <v>0</v>
      </c>
      <c r="T225" s="144">
        <f>S225*H225</f>
        <v>0</v>
      </c>
      <c r="AR225" s="145" t="s">
        <v>135</v>
      </c>
      <c r="AT225" s="145" t="s">
        <v>131</v>
      </c>
      <c r="AU225" s="145" t="s">
        <v>85</v>
      </c>
      <c r="AY225" s="17" t="s">
        <v>129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81</v>
      </c>
      <c r="BK225" s="146">
        <f>ROUND(I225*H225,2)</f>
        <v>0</v>
      </c>
      <c r="BL225" s="17" t="s">
        <v>135</v>
      </c>
      <c r="BM225" s="145" t="s">
        <v>270</v>
      </c>
    </row>
    <row r="226" spans="2:65" s="12" customFormat="1" ht="22.5" x14ac:dyDescent="0.2">
      <c r="B226" s="147"/>
      <c r="D226" s="148" t="s">
        <v>137</v>
      </c>
      <c r="E226" s="149" t="s">
        <v>1</v>
      </c>
      <c r="F226" s="150" t="s">
        <v>271</v>
      </c>
      <c r="H226" s="151">
        <v>6.13</v>
      </c>
      <c r="I226" s="152"/>
      <c r="L226" s="147"/>
      <c r="M226" s="153"/>
      <c r="T226" s="154"/>
      <c r="AT226" s="149" t="s">
        <v>137</v>
      </c>
      <c r="AU226" s="149" t="s">
        <v>85</v>
      </c>
      <c r="AV226" s="12" t="s">
        <v>85</v>
      </c>
      <c r="AW226" s="12" t="s">
        <v>32</v>
      </c>
      <c r="AX226" s="12" t="s">
        <v>81</v>
      </c>
      <c r="AY226" s="149" t="s">
        <v>129</v>
      </c>
    </row>
    <row r="227" spans="2:65" s="1" customFormat="1" ht="24.2" customHeight="1" x14ac:dyDescent="0.2">
      <c r="B227" s="32"/>
      <c r="C227" s="133" t="s">
        <v>272</v>
      </c>
      <c r="D227" s="133" t="s">
        <v>131</v>
      </c>
      <c r="E227" s="134" t="s">
        <v>273</v>
      </c>
      <c r="F227" s="135" t="s">
        <v>274</v>
      </c>
      <c r="G227" s="136" t="s">
        <v>134</v>
      </c>
      <c r="H227" s="137">
        <v>9.3699999999999992</v>
      </c>
      <c r="I227" s="138"/>
      <c r="J227" s="139">
        <f>ROUND(I227*H227,2)</f>
        <v>0</v>
      </c>
      <c r="K227" s="140"/>
      <c r="L227" s="32"/>
      <c r="M227" s="141" t="s">
        <v>1</v>
      </c>
      <c r="N227" s="142" t="s">
        <v>41</v>
      </c>
      <c r="P227" s="143">
        <f>O227*H227</f>
        <v>0</v>
      </c>
      <c r="Q227" s="143">
        <v>0.84240000000000004</v>
      </c>
      <c r="R227" s="143">
        <f>Q227*H227</f>
        <v>7.8932880000000001</v>
      </c>
      <c r="S227" s="143">
        <v>0</v>
      </c>
      <c r="T227" s="144">
        <f>S227*H227</f>
        <v>0</v>
      </c>
      <c r="AR227" s="145" t="s">
        <v>135</v>
      </c>
      <c r="AT227" s="145" t="s">
        <v>131</v>
      </c>
      <c r="AU227" s="145" t="s">
        <v>85</v>
      </c>
      <c r="AY227" s="17" t="s">
        <v>129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7" t="s">
        <v>81</v>
      </c>
      <c r="BK227" s="146">
        <f>ROUND(I227*H227,2)</f>
        <v>0</v>
      </c>
      <c r="BL227" s="17" t="s">
        <v>135</v>
      </c>
      <c r="BM227" s="145" t="s">
        <v>275</v>
      </c>
    </row>
    <row r="228" spans="2:65" s="12" customFormat="1" ht="22.5" x14ac:dyDescent="0.2">
      <c r="B228" s="147"/>
      <c r="D228" s="148" t="s">
        <v>137</v>
      </c>
      <c r="E228" s="149" t="s">
        <v>1</v>
      </c>
      <c r="F228" s="150" t="s">
        <v>276</v>
      </c>
      <c r="H228" s="151">
        <v>9.3699999999999992</v>
      </c>
      <c r="I228" s="152"/>
      <c r="L228" s="147"/>
      <c r="M228" s="153"/>
      <c r="T228" s="154"/>
      <c r="AT228" s="149" t="s">
        <v>137</v>
      </c>
      <c r="AU228" s="149" t="s">
        <v>85</v>
      </c>
      <c r="AV228" s="12" t="s">
        <v>85</v>
      </c>
      <c r="AW228" s="12" t="s">
        <v>32</v>
      </c>
      <c r="AX228" s="12" t="s">
        <v>81</v>
      </c>
      <c r="AY228" s="149" t="s">
        <v>129</v>
      </c>
    </row>
    <row r="229" spans="2:65" s="1" customFormat="1" ht="33" customHeight="1" x14ac:dyDescent="0.2">
      <c r="B229" s="32"/>
      <c r="C229" s="133" t="s">
        <v>277</v>
      </c>
      <c r="D229" s="133" t="s">
        <v>131</v>
      </c>
      <c r="E229" s="134" t="s">
        <v>278</v>
      </c>
      <c r="F229" s="135" t="s">
        <v>279</v>
      </c>
      <c r="G229" s="136" t="s">
        <v>150</v>
      </c>
      <c r="H229" s="137">
        <v>0.95</v>
      </c>
      <c r="I229" s="138"/>
      <c r="J229" s="139">
        <f>ROUND(I229*H229,2)</f>
        <v>0</v>
      </c>
      <c r="K229" s="140"/>
      <c r="L229" s="32"/>
      <c r="M229" s="141" t="s">
        <v>1</v>
      </c>
      <c r="N229" s="142" t="s">
        <v>41</v>
      </c>
      <c r="P229" s="143">
        <f>O229*H229</f>
        <v>0</v>
      </c>
      <c r="Q229" s="143">
        <v>0.4</v>
      </c>
      <c r="R229" s="143">
        <f>Q229*H229</f>
        <v>0.38</v>
      </c>
      <c r="S229" s="143">
        <v>0</v>
      </c>
      <c r="T229" s="144">
        <f>S229*H229</f>
        <v>0</v>
      </c>
      <c r="AR229" s="145" t="s">
        <v>135</v>
      </c>
      <c r="AT229" s="145" t="s">
        <v>131</v>
      </c>
      <c r="AU229" s="145" t="s">
        <v>85</v>
      </c>
      <c r="AY229" s="17" t="s">
        <v>129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7" t="s">
        <v>81</v>
      </c>
      <c r="BK229" s="146">
        <f>ROUND(I229*H229,2)</f>
        <v>0</v>
      </c>
      <c r="BL229" s="17" t="s">
        <v>135</v>
      </c>
      <c r="BM229" s="145" t="s">
        <v>280</v>
      </c>
    </row>
    <row r="230" spans="2:65" s="12" customFormat="1" x14ac:dyDescent="0.2">
      <c r="B230" s="147"/>
      <c r="D230" s="148" t="s">
        <v>137</v>
      </c>
      <c r="E230" s="149" t="s">
        <v>1</v>
      </c>
      <c r="F230" s="150" t="s">
        <v>281</v>
      </c>
      <c r="H230" s="151">
        <v>0.95</v>
      </c>
      <c r="I230" s="152"/>
      <c r="L230" s="147"/>
      <c r="M230" s="153"/>
      <c r="T230" s="154"/>
      <c r="AT230" s="149" t="s">
        <v>137</v>
      </c>
      <c r="AU230" s="149" t="s">
        <v>85</v>
      </c>
      <c r="AV230" s="12" t="s">
        <v>85</v>
      </c>
      <c r="AW230" s="12" t="s">
        <v>32</v>
      </c>
      <c r="AX230" s="12" t="s">
        <v>81</v>
      </c>
      <c r="AY230" s="149" t="s">
        <v>129</v>
      </c>
    </row>
    <row r="231" spans="2:65" s="1" customFormat="1" ht="24.2" customHeight="1" x14ac:dyDescent="0.2">
      <c r="B231" s="32"/>
      <c r="C231" s="133" t="s">
        <v>282</v>
      </c>
      <c r="D231" s="133" t="s">
        <v>131</v>
      </c>
      <c r="E231" s="134" t="s">
        <v>283</v>
      </c>
      <c r="F231" s="135" t="s">
        <v>284</v>
      </c>
      <c r="G231" s="136" t="s">
        <v>150</v>
      </c>
      <c r="H231" s="137">
        <v>80</v>
      </c>
      <c r="I231" s="138"/>
      <c r="J231" s="139">
        <f>ROUND(I231*H231,2)</f>
        <v>0</v>
      </c>
      <c r="K231" s="140"/>
      <c r="L231" s="32"/>
      <c r="M231" s="141" t="s">
        <v>1</v>
      </c>
      <c r="N231" s="142" t="s">
        <v>41</v>
      </c>
      <c r="P231" s="143">
        <f>O231*H231</f>
        <v>0</v>
      </c>
      <c r="Q231" s="143">
        <v>0.81964000000000004</v>
      </c>
      <c r="R231" s="143">
        <f>Q231*H231</f>
        <v>65.571200000000005</v>
      </c>
      <c r="S231" s="143">
        <v>0</v>
      </c>
      <c r="T231" s="144">
        <f>S231*H231</f>
        <v>0</v>
      </c>
      <c r="AR231" s="145" t="s">
        <v>135</v>
      </c>
      <c r="AT231" s="145" t="s">
        <v>131</v>
      </c>
      <c r="AU231" s="145" t="s">
        <v>85</v>
      </c>
      <c r="AY231" s="17" t="s">
        <v>129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81</v>
      </c>
      <c r="BK231" s="146">
        <f>ROUND(I231*H231,2)</f>
        <v>0</v>
      </c>
      <c r="BL231" s="17" t="s">
        <v>135</v>
      </c>
      <c r="BM231" s="145" t="s">
        <v>285</v>
      </c>
    </row>
    <row r="232" spans="2:65" s="12" customFormat="1" x14ac:dyDescent="0.2">
      <c r="B232" s="147"/>
      <c r="D232" s="148" t="s">
        <v>137</v>
      </c>
      <c r="E232" s="149" t="s">
        <v>1</v>
      </c>
      <c r="F232" s="150" t="s">
        <v>286</v>
      </c>
      <c r="H232" s="151">
        <v>80</v>
      </c>
      <c r="I232" s="152"/>
      <c r="L232" s="147"/>
      <c r="M232" s="153"/>
      <c r="T232" s="154"/>
      <c r="AT232" s="149" t="s">
        <v>137</v>
      </c>
      <c r="AU232" s="149" t="s">
        <v>85</v>
      </c>
      <c r="AV232" s="12" t="s">
        <v>85</v>
      </c>
      <c r="AW232" s="12" t="s">
        <v>32</v>
      </c>
      <c r="AX232" s="12" t="s">
        <v>81</v>
      </c>
      <c r="AY232" s="149" t="s">
        <v>129</v>
      </c>
    </row>
    <row r="233" spans="2:65" s="11" customFormat="1" ht="22.7" customHeight="1" x14ac:dyDescent="0.2">
      <c r="B233" s="121"/>
      <c r="D233" s="122" t="s">
        <v>75</v>
      </c>
      <c r="E233" s="131" t="s">
        <v>161</v>
      </c>
      <c r="F233" s="131" t="s">
        <v>287</v>
      </c>
      <c r="I233" s="124"/>
      <c r="J233" s="132">
        <f>BK233</f>
        <v>0</v>
      </c>
      <c r="L233" s="121"/>
      <c r="M233" s="126"/>
      <c r="P233" s="127">
        <f>SUM(P234:P287)</f>
        <v>0</v>
      </c>
      <c r="R233" s="127">
        <f>SUM(R234:R287)</f>
        <v>21.080882000000003</v>
      </c>
      <c r="T233" s="128">
        <f>SUM(T234:T287)</f>
        <v>0</v>
      </c>
      <c r="AR233" s="122" t="s">
        <v>81</v>
      </c>
      <c r="AT233" s="129" t="s">
        <v>75</v>
      </c>
      <c r="AU233" s="129" t="s">
        <v>81</v>
      </c>
      <c r="AY233" s="122" t="s">
        <v>129</v>
      </c>
      <c r="BK233" s="130">
        <f>SUM(BK234:BK287)</f>
        <v>0</v>
      </c>
    </row>
    <row r="234" spans="2:65" s="1" customFormat="1" ht="37.700000000000003" customHeight="1" x14ac:dyDescent="0.2">
      <c r="B234" s="32"/>
      <c r="C234" s="133" t="s">
        <v>288</v>
      </c>
      <c r="D234" s="133" t="s">
        <v>131</v>
      </c>
      <c r="E234" s="134" t="s">
        <v>289</v>
      </c>
      <c r="F234" s="135" t="s">
        <v>290</v>
      </c>
      <c r="G234" s="136" t="s">
        <v>150</v>
      </c>
      <c r="H234" s="137">
        <v>5.5</v>
      </c>
      <c r="I234" s="138"/>
      <c r="J234" s="139">
        <f>ROUND(I234*H234,2)</f>
        <v>0</v>
      </c>
      <c r="K234" s="140"/>
      <c r="L234" s="32"/>
      <c r="M234" s="141" t="s">
        <v>1</v>
      </c>
      <c r="N234" s="142" t="s">
        <v>41</v>
      </c>
      <c r="P234" s="143">
        <f>O234*H234</f>
        <v>0</v>
      </c>
      <c r="Q234" s="143">
        <v>2.8999999999999998E-3</v>
      </c>
      <c r="R234" s="143">
        <f>Q234*H234</f>
        <v>1.5949999999999999E-2</v>
      </c>
      <c r="S234" s="143">
        <v>0</v>
      </c>
      <c r="T234" s="144">
        <f>S234*H234</f>
        <v>0</v>
      </c>
      <c r="AR234" s="145" t="s">
        <v>135</v>
      </c>
      <c r="AT234" s="145" t="s">
        <v>131</v>
      </c>
      <c r="AU234" s="145" t="s">
        <v>85</v>
      </c>
      <c r="AY234" s="17" t="s">
        <v>129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7" t="s">
        <v>81</v>
      </c>
      <c r="BK234" s="146">
        <f>ROUND(I234*H234,2)</f>
        <v>0</v>
      </c>
      <c r="BL234" s="17" t="s">
        <v>135</v>
      </c>
      <c r="BM234" s="145" t="s">
        <v>291</v>
      </c>
    </row>
    <row r="235" spans="2:65" s="12" customFormat="1" x14ac:dyDescent="0.2">
      <c r="B235" s="147"/>
      <c r="D235" s="148" t="s">
        <v>137</v>
      </c>
      <c r="E235" s="149" t="s">
        <v>1</v>
      </c>
      <c r="F235" s="150" t="s">
        <v>292</v>
      </c>
      <c r="H235" s="151">
        <v>5.5</v>
      </c>
      <c r="I235" s="152"/>
      <c r="L235" s="147"/>
      <c r="M235" s="153"/>
      <c r="T235" s="154"/>
      <c r="AT235" s="149" t="s">
        <v>137</v>
      </c>
      <c r="AU235" s="149" t="s">
        <v>85</v>
      </c>
      <c r="AV235" s="12" t="s">
        <v>85</v>
      </c>
      <c r="AW235" s="12" t="s">
        <v>32</v>
      </c>
      <c r="AX235" s="12" t="s">
        <v>81</v>
      </c>
      <c r="AY235" s="149" t="s">
        <v>129</v>
      </c>
    </row>
    <row r="236" spans="2:65" s="1" customFormat="1" ht="24.2" customHeight="1" x14ac:dyDescent="0.2">
      <c r="B236" s="32"/>
      <c r="C236" s="133" t="s">
        <v>293</v>
      </c>
      <c r="D236" s="133" t="s">
        <v>131</v>
      </c>
      <c r="E236" s="134" t="s">
        <v>294</v>
      </c>
      <c r="F236" s="135" t="s">
        <v>295</v>
      </c>
      <c r="G236" s="136" t="s">
        <v>150</v>
      </c>
      <c r="H236" s="137">
        <v>903.63499999999999</v>
      </c>
      <c r="I236" s="138"/>
      <c r="J236" s="139">
        <f>ROUND(I236*H236,2)</f>
        <v>0</v>
      </c>
      <c r="K236" s="140"/>
      <c r="L236" s="32"/>
      <c r="M236" s="141" t="s">
        <v>1</v>
      </c>
      <c r="N236" s="142" t="s">
        <v>41</v>
      </c>
      <c r="P236" s="143">
        <f>O236*H236</f>
        <v>0</v>
      </c>
      <c r="Q236" s="143">
        <v>2.1000000000000001E-2</v>
      </c>
      <c r="R236" s="143">
        <f>Q236*H236</f>
        <v>18.976335000000002</v>
      </c>
      <c r="S236" s="143">
        <v>0</v>
      </c>
      <c r="T236" s="144">
        <f>S236*H236</f>
        <v>0</v>
      </c>
      <c r="AR236" s="145" t="s">
        <v>135</v>
      </c>
      <c r="AT236" s="145" t="s">
        <v>131</v>
      </c>
      <c r="AU236" s="145" t="s">
        <v>85</v>
      </c>
      <c r="AY236" s="17" t="s">
        <v>129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7" t="s">
        <v>81</v>
      </c>
      <c r="BK236" s="146">
        <f>ROUND(I236*H236,2)</f>
        <v>0</v>
      </c>
      <c r="BL236" s="17" t="s">
        <v>135</v>
      </c>
      <c r="BM236" s="145" t="s">
        <v>296</v>
      </c>
    </row>
    <row r="237" spans="2:65" s="12" customFormat="1" x14ac:dyDescent="0.2">
      <c r="B237" s="147"/>
      <c r="D237" s="148" t="s">
        <v>137</v>
      </c>
      <c r="E237" s="149" t="s">
        <v>1</v>
      </c>
      <c r="F237" s="150" t="s">
        <v>297</v>
      </c>
      <c r="H237" s="151">
        <v>174</v>
      </c>
      <c r="I237" s="152"/>
      <c r="L237" s="147"/>
      <c r="M237" s="153"/>
      <c r="T237" s="154"/>
      <c r="AT237" s="149" t="s">
        <v>137</v>
      </c>
      <c r="AU237" s="149" t="s">
        <v>85</v>
      </c>
      <c r="AV237" s="12" t="s">
        <v>85</v>
      </c>
      <c r="AW237" s="12" t="s">
        <v>32</v>
      </c>
      <c r="AX237" s="12" t="s">
        <v>76</v>
      </c>
      <c r="AY237" s="149" t="s">
        <v>129</v>
      </c>
    </row>
    <row r="238" spans="2:65" s="12" customFormat="1" x14ac:dyDescent="0.2">
      <c r="B238" s="147"/>
      <c r="D238" s="148" t="s">
        <v>137</v>
      </c>
      <c r="E238" s="149" t="s">
        <v>1</v>
      </c>
      <c r="F238" s="150" t="s">
        <v>298</v>
      </c>
      <c r="H238" s="151">
        <v>159</v>
      </c>
      <c r="I238" s="152"/>
      <c r="L238" s="147"/>
      <c r="M238" s="153"/>
      <c r="T238" s="154"/>
      <c r="AT238" s="149" t="s">
        <v>137</v>
      </c>
      <c r="AU238" s="149" t="s">
        <v>85</v>
      </c>
      <c r="AV238" s="12" t="s">
        <v>85</v>
      </c>
      <c r="AW238" s="12" t="s">
        <v>32</v>
      </c>
      <c r="AX238" s="12" t="s">
        <v>76</v>
      </c>
      <c r="AY238" s="149" t="s">
        <v>129</v>
      </c>
    </row>
    <row r="239" spans="2:65" s="12" customFormat="1" x14ac:dyDescent="0.2">
      <c r="B239" s="147"/>
      <c r="D239" s="148" t="s">
        <v>137</v>
      </c>
      <c r="E239" s="149" t="s">
        <v>1</v>
      </c>
      <c r="F239" s="150" t="s">
        <v>299</v>
      </c>
      <c r="H239" s="151">
        <v>148</v>
      </c>
      <c r="I239" s="152"/>
      <c r="L239" s="147"/>
      <c r="M239" s="153"/>
      <c r="T239" s="154"/>
      <c r="AT239" s="149" t="s">
        <v>137</v>
      </c>
      <c r="AU239" s="149" t="s">
        <v>85</v>
      </c>
      <c r="AV239" s="12" t="s">
        <v>85</v>
      </c>
      <c r="AW239" s="12" t="s">
        <v>32</v>
      </c>
      <c r="AX239" s="12" t="s">
        <v>76</v>
      </c>
      <c r="AY239" s="149" t="s">
        <v>129</v>
      </c>
    </row>
    <row r="240" spans="2:65" s="12" customFormat="1" x14ac:dyDescent="0.2">
      <c r="B240" s="147"/>
      <c r="D240" s="148" t="s">
        <v>137</v>
      </c>
      <c r="E240" s="149" t="s">
        <v>1</v>
      </c>
      <c r="F240" s="150" t="s">
        <v>300</v>
      </c>
      <c r="H240" s="151">
        <v>226</v>
      </c>
      <c r="I240" s="152"/>
      <c r="L240" s="147"/>
      <c r="M240" s="153"/>
      <c r="T240" s="154"/>
      <c r="AT240" s="149" t="s">
        <v>137</v>
      </c>
      <c r="AU240" s="149" t="s">
        <v>85</v>
      </c>
      <c r="AV240" s="12" t="s">
        <v>85</v>
      </c>
      <c r="AW240" s="12" t="s">
        <v>32</v>
      </c>
      <c r="AX240" s="12" t="s">
        <v>76</v>
      </c>
      <c r="AY240" s="149" t="s">
        <v>129</v>
      </c>
    </row>
    <row r="241" spans="2:65" s="13" customFormat="1" x14ac:dyDescent="0.2">
      <c r="B241" s="155"/>
      <c r="D241" s="148" t="s">
        <v>137</v>
      </c>
      <c r="E241" s="156" t="s">
        <v>1</v>
      </c>
      <c r="F241" s="157" t="s">
        <v>140</v>
      </c>
      <c r="H241" s="156" t="s">
        <v>1</v>
      </c>
      <c r="I241" s="158"/>
      <c r="L241" s="155"/>
      <c r="M241" s="159"/>
      <c r="T241" s="160"/>
      <c r="AT241" s="156" t="s">
        <v>137</v>
      </c>
      <c r="AU241" s="156" t="s">
        <v>85</v>
      </c>
      <c r="AV241" s="13" t="s">
        <v>81</v>
      </c>
      <c r="AW241" s="13" t="s">
        <v>32</v>
      </c>
      <c r="AX241" s="13" t="s">
        <v>76</v>
      </c>
      <c r="AY241" s="156" t="s">
        <v>129</v>
      </c>
    </row>
    <row r="242" spans="2:65" s="12" customFormat="1" x14ac:dyDescent="0.2">
      <c r="B242" s="147"/>
      <c r="D242" s="148" t="s">
        <v>137</v>
      </c>
      <c r="E242" s="149" t="s">
        <v>1</v>
      </c>
      <c r="F242" s="150" t="s">
        <v>301</v>
      </c>
      <c r="H242" s="151">
        <v>114.55</v>
      </c>
      <c r="I242" s="152"/>
      <c r="L242" s="147"/>
      <c r="M242" s="153"/>
      <c r="T242" s="154"/>
      <c r="AT242" s="149" t="s">
        <v>137</v>
      </c>
      <c r="AU242" s="149" t="s">
        <v>85</v>
      </c>
      <c r="AV242" s="12" t="s">
        <v>85</v>
      </c>
      <c r="AW242" s="12" t="s">
        <v>32</v>
      </c>
      <c r="AX242" s="12" t="s">
        <v>76</v>
      </c>
      <c r="AY242" s="149" t="s">
        <v>129</v>
      </c>
    </row>
    <row r="243" spans="2:65" s="13" customFormat="1" x14ac:dyDescent="0.2">
      <c r="B243" s="155"/>
      <c r="D243" s="148" t="s">
        <v>137</v>
      </c>
      <c r="E243" s="156" t="s">
        <v>1</v>
      </c>
      <c r="F243" s="157" t="s">
        <v>302</v>
      </c>
      <c r="H243" s="156" t="s">
        <v>1</v>
      </c>
      <c r="I243" s="158"/>
      <c r="L243" s="155"/>
      <c r="M243" s="159"/>
      <c r="T243" s="160"/>
      <c r="AT243" s="156" t="s">
        <v>137</v>
      </c>
      <c r="AU243" s="156" t="s">
        <v>85</v>
      </c>
      <c r="AV243" s="13" t="s">
        <v>81</v>
      </c>
      <c r="AW243" s="13" t="s">
        <v>32</v>
      </c>
      <c r="AX243" s="13" t="s">
        <v>76</v>
      </c>
      <c r="AY243" s="156" t="s">
        <v>129</v>
      </c>
    </row>
    <row r="244" spans="2:65" s="12" customFormat="1" ht="45" x14ac:dyDescent="0.2">
      <c r="B244" s="147"/>
      <c r="D244" s="148" t="s">
        <v>137</v>
      </c>
      <c r="E244" s="149" t="s">
        <v>1</v>
      </c>
      <c r="F244" s="150" t="s">
        <v>303</v>
      </c>
      <c r="H244" s="151">
        <v>-8.8450000000000006</v>
      </c>
      <c r="I244" s="152"/>
      <c r="L244" s="147"/>
      <c r="M244" s="153"/>
      <c r="T244" s="154"/>
      <c r="AT244" s="149" t="s">
        <v>137</v>
      </c>
      <c r="AU244" s="149" t="s">
        <v>85</v>
      </c>
      <c r="AV244" s="12" t="s">
        <v>85</v>
      </c>
      <c r="AW244" s="12" t="s">
        <v>32</v>
      </c>
      <c r="AX244" s="12" t="s">
        <v>76</v>
      </c>
      <c r="AY244" s="149" t="s">
        <v>129</v>
      </c>
    </row>
    <row r="245" spans="2:65" s="12" customFormat="1" x14ac:dyDescent="0.2">
      <c r="B245" s="147"/>
      <c r="D245" s="148" t="s">
        <v>137</v>
      </c>
      <c r="E245" s="149" t="s">
        <v>1</v>
      </c>
      <c r="F245" s="150" t="s">
        <v>304</v>
      </c>
      <c r="H245" s="151">
        <v>-1.415</v>
      </c>
      <c r="I245" s="152"/>
      <c r="L245" s="147"/>
      <c r="M245" s="153"/>
      <c r="T245" s="154"/>
      <c r="AT245" s="149" t="s">
        <v>137</v>
      </c>
      <c r="AU245" s="149" t="s">
        <v>85</v>
      </c>
      <c r="AV245" s="12" t="s">
        <v>85</v>
      </c>
      <c r="AW245" s="12" t="s">
        <v>32</v>
      </c>
      <c r="AX245" s="12" t="s">
        <v>76</v>
      </c>
      <c r="AY245" s="149" t="s">
        <v>129</v>
      </c>
    </row>
    <row r="246" spans="2:65" s="13" customFormat="1" x14ac:dyDescent="0.2">
      <c r="B246" s="155"/>
      <c r="D246" s="148" t="s">
        <v>137</v>
      </c>
      <c r="E246" s="156" t="s">
        <v>1</v>
      </c>
      <c r="F246" s="157" t="s">
        <v>305</v>
      </c>
      <c r="H246" s="156" t="s">
        <v>1</v>
      </c>
      <c r="I246" s="158"/>
      <c r="L246" s="155"/>
      <c r="M246" s="159"/>
      <c r="T246" s="160"/>
      <c r="AT246" s="156" t="s">
        <v>137</v>
      </c>
      <c r="AU246" s="156" t="s">
        <v>85</v>
      </c>
      <c r="AV246" s="13" t="s">
        <v>81</v>
      </c>
      <c r="AW246" s="13" t="s">
        <v>32</v>
      </c>
      <c r="AX246" s="13" t="s">
        <v>76</v>
      </c>
      <c r="AY246" s="156" t="s">
        <v>129</v>
      </c>
    </row>
    <row r="247" spans="2:65" s="12" customFormat="1" x14ac:dyDescent="0.2">
      <c r="B247" s="147"/>
      <c r="D247" s="148" t="s">
        <v>137</v>
      </c>
      <c r="E247" s="149" t="s">
        <v>1</v>
      </c>
      <c r="F247" s="150" t="s">
        <v>306</v>
      </c>
      <c r="H247" s="151">
        <v>-8.83</v>
      </c>
      <c r="I247" s="152"/>
      <c r="L247" s="147"/>
      <c r="M247" s="153"/>
      <c r="T247" s="154"/>
      <c r="AT247" s="149" t="s">
        <v>137</v>
      </c>
      <c r="AU247" s="149" t="s">
        <v>85</v>
      </c>
      <c r="AV247" s="12" t="s">
        <v>85</v>
      </c>
      <c r="AW247" s="12" t="s">
        <v>32</v>
      </c>
      <c r="AX247" s="12" t="s">
        <v>76</v>
      </c>
      <c r="AY247" s="149" t="s">
        <v>129</v>
      </c>
    </row>
    <row r="248" spans="2:65" s="13" customFormat="1" x14ac:dyDescent="0.2">
      <c r="B248" s="155"/>
      <c r="D248" s="148" t="s">
        <v>137</v>
      </c>
      <c r="E248" s="156" t="s">
        <v>1</v>
      </c>
      <c r="F248" s="157" t="s">
        <v>307</v>
      </c>
      <c r="H248" s="156" t="s">
        <v>1</v>
      </c>
      <c r="I248" s="158"/>
      <c r="L248" s="155"/>
      <c r="M248" s="159"/>
      <c r="T248" s="160"/>
      <c r="AT248" s="156" t="s">
        <v>137</v>
      </c>
      <c r="AU248" s="156" t="s">
        <v>85</v>
      </c>
      <c r="AV248" s="13" t="s">
        <v>81</v>
      </c>
      <c r="AW248" s="13" t="s">
        <v>32</v>
      </c>
      <c r="AX248" s="13" t="s">
        <v>76</v>
      </c>
      <c r="AY248" s="156" t="s">
        <v>129</v>
      </c>
    </row>
    <row r="249" spans="2:65" s="12" customFormat="1" ht="22.5" x14ac:dyDescent="0.2">
      <c r="B249" s="147"/>
      <c r="D249" s="148" t="s">
        <v>137</v>
      </c>
      <c r="E249" s="149" t="s">
        <v>1</v>
      </c>
      <c r="F249" s="150" t="s">
        <v>308</v>
      </c>
      <c r="H249" s="151">
        <v>25.457000000000001</v>
      </c>
      <c r="I249" s="152"/>
      <c r="L249" s="147"/>
      <c r="M249" s="153"/>
      <c r="T249" s="154"/>
      <c r="AT249" s="149" t="s">
        <v>137</v>
      </c>
      <c r="AU249" s="149" t="s">
        <v>85</v>
      </c>
      <c r="AV249" s="12" t="s">
        <v>85</v>
      </c>
      <c r="AW249" s="12" t="s">
        <v>32</v>
      </c>
      <c r="AX249" s="12" t="s">
        <v>76</v>
      </c>
      <c r="AY249" s="149" t="s">
        <v>129</v>
      </c>
    </row>
    <row r="250" spans="2:65" s="12" customFormat="1" ht="33.75" x14ac:dyDescent="0.2">
      <c r="B250" s="147"/>
      <c r="D250" s="148" t="s">
        <v>137</v>
      </c>
      <c r="E250" s="149" t="s">
        <v>1</v>
      </c>
      <c r="F250" s="150" t="s">
        <v>309</v>
      </c>
      <c r="H250" s="151">
        <v>31.23</v>
      </c>
      <c r="I250" s="152"/>
      <c r="L250" s="147"/>
      <c r="M250" s="153"/>
      <c r="T250" s="154"/>
      <c r="AT250" s="149" t="s">
        <v>137</v>
      </c>
      <c r="AU250" s="149" t="s">
        <v>85</v>
      </c>
      <c r="AV250" s="12" t="s">
        <v>85</v>
      </c>
      <c r="AW250" s="12" t="s">
        <v>32</v>
      </c>
      <c r="AX250" s="12" t="s">
        <v>76</v>
      </c>
      <c r="AY250" s="149" t="s">
        <v>129</v>
      </c>
    </row>
    <row r="251" spans="2:65" s="12" customFormat="1" ht="22.5" x14ac:dyDescent="0.2">
      <c r="B251" s="147"/>
      <c r="D251" s="148" t="s">
        <v>137</v>
      </c>
      <c r="E251" s="149" t="s">
        <v>1</v>
      </c>
      <c r="F251" s="150" t="s">
        <v>310</v>
      </c>
      <c r="H251" s="151">
        <v>10.83</v>
      </c>
      <c r="I251" s="152"/>
      <c r="L251" s="147"/>
      <c r="M251" s="153"/>
      <c r="T251" s="154"/>
      <c r="AT251" s="149" t="s">
        <v>137</v>
      </c>
      <c r="AU251" s="149" t="s">
        <v>85</v>
      </c>
      <c r="AV251" s="12" t="s">
        <v>85</v>
      </c>
      <c r="AW251" s="12" t="s">
        <v>32</v>
      </c>
      <c r="AX251" s="12" t="s">
        <v>76</v>
      </c>
      <c r="AY251" s="149" t="s">
        <v>129</v>
      </c>
    </row>
    <row r="252" spans="2:65" s="13" customFormat="1" x14ac:dyDescent="0.2">
      <c r="B252" s="155"/>
      <c r="D252" s="148" t="s">
        <v>137</v>
      </c>
      <c r="E252" s="156" t="s">
        <v>1</v>
      </c>
      <c r="F252" s="157" t="s">
        <v>311</v>
      </c>
      <c r="H252" s="156" t="s">
        <v>1</v>
      </c>
      <c r="I252" s="158"/>
      <c r="L252" s="155"/>
      <c r="M252" s="159"/>
      <c r="T252" s="160"/>
      <c r="AT252" s="156" t="s">
        <v>137</v>
      </c>
      <c r="AU252" s="156" t="s">
        <v>85</v>
      </c>
      <c r="AV252" s="13" t="s">
        <v>81</v>
      </c>
      <c r="AW252" s="13" t="s">
        <v>32</v>
      </c>
      <c r="AX252" s="13" t="s">
        <v>76</v>
      </c>
      <c r="AY252" s="156" t="s">
        <v>129</v>
      </c>
    </row>
    <row r="253" spans="2:65" s="12" customFormat="1" ht="22.5" x14ac:dyDescent="0.2">
      <c r="B253" s="147"/>
      <c r="D253" s="148" t="s">
        <v>137</v>
      </c>
      <c r="E253" s="149" t="s">
        <v>1</v>
      </c>
      <c r="F253" s="150" t="s">
        <v>312</v>
      </c>
      <c r="H253" s="151">
        <v>33.658000000000001</v>
      </c>
      <c r="I253" s="152"/>
      <c r="L253" s="147"/>
      <c r="M253" s="153"/>
      <c r="T253" s="154"/>
      <c r="AT253" s="149" t="s">
        <v>137</v>
      </c>
      <c r="AU253" s="149" t="s">
        <v>85</v>
      </c>
      <c r="AV253" s="12" t="s">
        <v>85</v>
      </c>
      <c r="AW253" s="12" t="s">
        <v>32</v>
      </c>
      <c r="AX253" s="12" t="s">
        <v>76</v>
      </c>
      <c r="AY253" s="149" t="s">
        <v>129</v>
      </c>
    </row>
    <row r="254" spans="2:65" s="14" customFormat="1" x14ac:dyDescent="0.2">
      <c r="B254" s="161"/>
      <c r="D254" s="148" t="s">
        <v>137</v>
      </c>
      <c r="E254" s="162" t="s">
        <v>1</v>
      </c>
      <c r="F254" s="163" t="s">
        <v>143</v>
      </c>
      <c r="H254" s="164">
        <v>903.63499999999999</v>
      </c>
      <c r="I254" s="165"/>
      <c r="L254" s="161"/>
      <c r="M254" s="166"/>
      <c r="T254" s="167"/>
      <c r="AT254" s="162" t="s">
        <v>137</v>
      </c>
      <c r="AU254" s="162" t="s">
        <v>85</v>
      </c>
      <c r="AV254" s="14" t="s">
        <v>135</v>
      </c>
      <c r="AW254" s="14" t="s">
        <v>32</v>
      </c>
      <c r="AX254" s="14" t="s">
        <v>81</v>
      </c>
      <c r="AY254" s="162" t="s">
        <v>129</v>
      </c>
    </row>
    <row r="255" spans="2:65" s="1" customFormat="1" ht="33" customHeight="1" x14ac:dyDescent="0.2">
      <c r="B255" s="32"/>
      <c r="C255" s="133" t="s">
        <v>313</v>
      </c>
      <c r="D255" s="133" t="s">
        <v>131</v>
      </c>
      <c r="E255" s="134" t="s">
        <v>314</v>
      </c>
      <c r="F255" s="135" t="s">
        <v>315</v>
      </c>
      <c r="G255" s="136" t="s">
        <v>150</v>
      </c>
      <c r="H255" s="137">
        <v>903.63499999999999</v>
      </c>
      <c r="I255" s="138"/>
      <c r="J255" s="139">
        <f>ROUND(I255*H255,2)</f>
        <v>0</v>
      </c>
      <c r="K255" s="140"/>
      <c r="L255" s="32"/>
      <c r="M255" s="141" t="s">
        <v>1</v>
      </c>
      <c r="N255" s="142" t="s">
        <v>41</v>
      </c>
      <c r="P255" s="143">
        <f>O255*H255</f>
        <v>0</v>
      </c>
      <c r="Q255" s="143">
        <v>1.4E-3</v>
      </c>
      <c r="R255" s="143">
        <f>Q255*H255</f>
        <v>1.2650889999999999</v>
      </c>
      <c r="S255" s="143">
        <v>0</v>
      </c>
      <c r="T255" s="144">
        <f>S255*H255</f>
        <v>0</v>
      </c>
      <c r="AR255" s="145" t="s">
        <v>135</v>
      </c>
      <c r="AT255" s="145" t="s">
        <v>131</v>
      </c>
      <c r="AU255" s="145" t="s">
        <v>85</v>
      </c>
      <c r="AY255" s="17" t="s">
        <v>129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7" t="s">
        <v>81</v>
      </c>
      <c r="BK255" s="146">
        <f>ROUND(I255*H255,2)</f>
        <v>0</v>
      </c>
      <c r="BL255" s="17" t="s">
        <v>135</v>
      </c>
      <c r="BM255" s="145" t="s">
        <v>316</v>
      </c>
    </row>
    <row r="256" spans="2:65" s="12" customFormat="1" x14ac:dyDescent="0.2">
      <c r="B256" s="147"/>
      <c r="D256" s="148" t="s">
        <v>137</v>
      </c>
      <c r="E256" s="149" t="s">
        <v>1</v>
      </c>
      <c r="F256" s="150" t="s">
        <v>297</v>
      </c>
      <c r="H256" s="151">
        <v>174</v>
      </c>
      <c r="I256" s="152"/>
      <c r="L256" s="147"/>
      <c r="M256" s="153"/>
      <c r="T256" s="154"/>
      <c r="AT256" s="149" t="s">
        <v>137</v>
      </c>
      <c r="AU256" s="149" t="s">
        <v>85</v>
      </c>
      <c r="AV256" s="12" t="s">
        <v>85</v>
      </c>
      <c r="AW256" s="12" t="s">
        <v>32</v>
      </c>
      <c r="AX256" s="12" t="s">
        <v>76</v>
      </c>
      <c r="AY256" s="149" t="s">
        <v>129</v>
      </c>
    </row>
    <row r="257" spans="2:51" s="12" customFormat="1" x14ac:dyDescent="0.2">
      <c r="B257" s="147"/>
      <c r="D257" s="148" t="s">
        <v>137</v>
      </c>
      <c r="E257" s="149" t="s">
        <v>1</v>
      </c>
      <c r="F257" s="150" t="s">
        <v>298</v>
      </c>
      <c r="H257" s="151">
        <v>159</v>
      </c>
      <c r="I257" s="152"/>
      <c r="L257" s="147"/>
      <c r="M257" s="153"/>
      <c r="T257" s="154"/>
      <c r="AT257" s="149" t="s">
        <v>137</v>
      </c>
      <c r="AU257" s="149" t="s">
        <v>85</v>
      </c>
      <c r="AV257" s="12" t="s">
        <v>85</v>
      </c>
      <c r="AW257" s="12" t="s">
        <v>32</v>
      </c>
      <c r="AX257" s="12" t="s">
        <v>76</v>
      </c>
      <c r="AY257" s="149" t="s">
        <v>129</v>
      </c>
    </row>
    <row r="258" spans="2:51" s="12" customFormat="1" x14ac:dyDescent="0.2">
      <c r="B258" s="147"/>
      <c r="D258" s="148" t="s">
        <v>137</v>
      </c>
      <c r="E258" s="149" t="s">
        <v>1</v>
      </c>
      <c r="F258" s="150" t="s">
        <v>299</v>
      </c>
      <c r="H258" s="151">
        <v>148</v>
      </c>
      <c r="I258" s="152"/>
      <c r="L258" s="147"/>
      <c r="M258" s="153"/>
      <c r="T258" s="154"/>
      <c r="AT258" s="149" t="s">
        <v>137</v>
      </c>
      <c r="AU258" s="149" t="s">
        <v>85</v>
      </c>
      <c r="AV258" s="12" t="s">
        <v>85</v>
      </c>
      <c r="AW258" s="12" t="s">
        <v>32</v>
      </c>
      <c r="AX258" s="12" t="s">
        <v>76</v>
      </c>
      <c r="AY258" s="149" t="s">
        <v>129</v>
      </c>
    </row>
    <row r="259" spans="2:51" s="12" customFormat="1" x14ac:dyDescent="0.2">
      <c r="B259" s="147"/>
      <c r="D259" s="148" t="s">
        <v>137</v>
      </c>
      <c r="E259" s="149" t="s">
        <v>1</v>
      </c>
      <c r="F259" s="150" t="s">
        <v>300</v>
      </c>
      <c r="H259" s="151">
        <v>226</v>
      </c>
      <c r="I259" s="152"/>
      <c r="L259" s="147"/>
      <c r="M259" s="153"/>
      <c r="T259" s="154"/>
      <c r="AT259" s="149" t="s">
        <v>137</v>
      </c>
      <c r="AU259" s="149" t="s">
        <v>85</v>
      </c>
      <c r="AV259" s="12" t="s">
        <v>85</v>
      </c>
      <c r="AW259" s="12" t="s">
        <v>32</v>
      </c>
      <c r="AX259" s="12" t="s">
        <v>76</v>
      </c>
      <c r="AY259" s="149" t="s">
        <v>129</v>
      </c>
    </row>
    <row r="260" spans="2:51" s="13" customFormat="1" x14ac:dyDescent="0.2">
      <c r="B260" s="155"/>
      <c r="D260" s="148" t="s">
        <v>137</v>
      </c>
      <c r="E260" s="156" t="s">
        <v>1</v>
      </c>
      <c r="F260" s="157" t="s">
        <v>140</v>
      </c>
      <c r="H260" s="156" t="s">
        <v>1</v>
      </c>
      <c r="I260" s="158"/>
      <c r="L260" s="155"/>
      <c r="M260" s="159"/>
      <c r="T260" s="160"/>
      <c r="AT260" s="156" t="s">
        <v>137</v>
      </c>
      <c r="AU260" s="156" t="s">
        <v>85</v>
      </c>
      <c r="AV260" s="13" t="s">
        <v>81</v>
      </c>
      <c r="AW260" s="13" t="s">
        <v>32</v>
      </c>
      <c r="AX260" s="13" t="s">
        <v>76</v>
      </c>
      <c r="AY260" s="156" t="s">
        <v>129</v>
      </c>
    </row>
    <row r="261" spans="2:51" s="12" customFormat="1" x14ac:dyDescent="0.2">
      <c r="B261" s="147"/>
      <c r="D261" s="148" t="s">
        <v>137</v>
      </c>
      <c r="E261" s="149" t="s">
        <v>1</v>
      </c>
      <c r="F261" s="150" t="s">
        <v>301</v>
      </c>
      <c r="H261" s="151">
        <v>114.55</v>
      </c>
      <c r="I261" s="152"/>
      <c r="L261" s="147"/>
      <c r="M261" s="153"/>
      <c r="T261" s="154"/>
      <c r="AT261" s="149" t="s">
        <v>137</v>
      </c>
      <c r="AU261" s="149" t="s">
        <v>85</v>
      </c>
      <c r="AV261" s="12" t="s">
        <v>85</v>
      </c>
      <c r="AW261" s="12" t="s">
        <v>32</v>
      </c>
      <c r="AX261" s="12" t="s">
        <v>76</v>
      </c>
      <c r="AY261" s="149" t="s">
        <v>129</v>
      </c>
    </row>
    <row r="262" spans="2:51" s="13" customFormat="1" x14ac:dyDescent="0.2">
      <c r="B262" s="155"/>
      <c r="D262" s="148" t="s">
        <v>137</v>
      </c>
      <c r="E262" s="156" t="s">
        <v>1</v>
      </c>
      <c r="F262" s="157" t="s">
        <v>302</v>
      </c>
      <c r="H262" s="156" t="s">
        <v>1</v>
      </c>
      <c r="I262" s="158"/>
      <c r="L262" s="155"/>
      <c r="M262" s="159"/>
      <c r="T262" s="160"/>
      <c r="AT262" s="156" t="s">
        <v>137</v>
      </c>
      <c r="AU262" s="156" t="s">
        <v>85</v>
      </c>
      <c r="AV262" s="13" t="s">
        <v>81</v>
      </c>
      <c r="AW262" s="13" t="s">
        <v>32</v>
      </c>
      <c r="AX262" s="13" t="s">
        <v>76</v>
      </c>
      <c r="AY262" s="156" t="s">
        <v>129</v>
      </c>
    </row>
    <row r="263" spans="2:51" s="12" customFormat="1" ht="45" x14ac:dyDescent="0.2">
      <c r="B263" s="147"/>
      <c r="D263" s="148" t="s">
        <v>137</v>
      </c>
      <c r="E263" s="149" t="s">
        <v>1</v>
      </c>
      <c r="F263" s="150" t="s">
        <v>303</v>
      </c>
      <c r="H263" s="151">
        <v>-8.8450000000000006</v>
      </c>
      <c r="I263" s="152"/>
      <c r="L263" s="147"/>
      <c r="M263" s="153"/>
      <c r="T263" s="154"/>
      <c r="AT263" s="149" t="s">
        <v>137</v>
      </c>
      <c r="AU263" s="149" t="s">
        <v>85</v>
      </c>
      <c r="AV263" s="12" t="s">
        <v>85</v>
      </c>
      <c r="AW263" s="12" t="s">
        <v>32</v>
      </c>
      <c r="AX263" s="12" t="s">
        <v>76</v>
      </c>
      <c r="AY263" s="149" t="s">
        <v>129</v>
      </c>
    </row>
    <row r="264" spans="2:51" s="12" customFormat="1" x14ac:dyDescent="0.2">
      <c r="B264" s="147"/>
      <c r="D264" s="148" t="s">
        <v>137</v>
      </c>
      <c r="E264" s="149" t="s">
        <v>1</v>
      </c>
      <c r="F264" s="150" t="s">
        <v>304</v>
      </c>
      <c r="H264" s="151">
        <v>-1.415</v>
      </c>
      <c r="I264" s="152"/>
      <c r="L264" s="147"/>
      <c r="M264" s="153"/>
      <c r="T264" s="154"/>
      <c r="AT264" s="149" t="s">
        <v>137</v>
      </c>
      <c r="AU264" s="149" t="s">
        <v>85</v>
      </c>
      <c r="AV264" s="12" t="s">
        <v>85</v>
      </c>
      <c r="AW264" s="12" t="s">
        <v>32</v>
      </c>
      <c r="AX264" s="12" t="s">
        <v>76</v>
      </c>
      <c r="AY264" s="149" t="s">
        <v>129</v>
      </c>
    </row>
    <row r="265" spans="2:51" s="13" customFormat="1" x14ac:dyDescent="0.2">
      <c r="B265" s="155"/>
      <c r="D265" s="148" t="s">
        <v>137</v>
      </c>
      <c r="E265" s="156" t="s">
        <v>1</v>
      </c>
      <c r="F265" s="157" t="s">
        <v>305</v>
      </c>
      <c r="H265" s="156" t="s">
        <v>1</v>
      </c>
      <c r="I265" s="158"/>
      <c r="L265" s="155"/>
      <c r="M265" s="159"/>
      <c r="T265" s="160"/>
      <c r="AT265" s="156" t="s">
        <v>137</v>
      </c>
      <c r="AU265" s="156" t="s">
        <v>85</v>
      </c>
      <c r="AV265" s="13" t="s">
        <v>81</v>
      </c>
      <c r="AW265" s="13" t="s">
        <v>32</v>
      </c>
      <c r="AX265" s="13" t="s">
        <v>76</v>
      </c>
      <c r="AY265" s="156" t="s">
        <v>129</v>
      </c>
    </row>
    <row r="266" spans="2:51" s="12" customFormat="1" x14ac:dyDescent="0.2">
      <c r="B266" s="147"/>
      <c r="D266" s="148" t="s">
        <v>137</v>
      </c>
      <c r="E266" s="149" t="s">
        <v>1</v>
      </c>
      <c r="F266" s="150" t="s">
        <v>306</v>
      </c>
      <c r="H266" s="151">
        <v>-8.83</v>
      </c>
      <c r="I266" s="152"/>
      <c r="L266" s="147"/>
      <c r="M266" s="153"/>
      <c r="T266" s="154"/>
      <c r="AT266" s="149" t="s">
        <v>137</v>
      </c>
      <c r="AU266" s="149" t="s">
        <v>85</v>
      </c>
      <c r="AV266" s="12" t="s">
        <v>85</v>
      </c>
      <c r="AW266" s="12" t="s">
        <v>32</v>
      </c>
      <c r="AX266" s="12" t="s">
        <v>76</v>
      </c>
      <c r="AY266" s="149" t="s">
        <v>129</v>
      </c>
    </row>
    <row r="267" spans="2:51" s="13" customFormat="1" x14ac:dyDescent="0.2">
      <c r="B267" s="155"/>
      <c r="D267" s="148" t="s">
        <v>137</v>
      </c>
      <c r="E267" s="156" t="s">
        <v>1</v>
      </c>
      <c r="F267" s="157" t="s">
        <v>307</v>
      </c>
      <c r="H267" s="156" t="s">
        <v>1</v>
      </c>
      <c r="I267" s="158"/>
      <c r="L267" s="155"/>
      <c r="M267" s="159"/>
      <c r="T267" s="160"/>
      <c r="AT267" s="156" t="s">
        <v>137</v>
      </c>
      <c r="AU267" s="156" t="s">
        <v>85</v>
      </c>
      <c r="AV267" s="13" t="s">
        <v>81</v>
      </c>
      <c r="AW267" s="13" t="s">
        <v>32</v>
      </c>
      <c r="AX267" s="13" t="s">
        <v>76</v>
      </c>
      <c r="AY267" s="156" t="s">
        <v>129</v>
      </c>
    </row>
    <row r="268" spans="2:51" s="12" customFormat="1" ht="22.5" x14ac:dyDescent="0.2">
      <c r="B268" s="147"/>
      <c r="D268" s="148" t="s">
        <v>137</v>
      </c>
      <c r="E268" s="149" t="s">
        <v>1</v>
      </c>
      <c r="F268" s="150" t="s">
        <v>308</v>
      </c>
      <c r="H268" s="151">
        <v>25.457000000000001</v>
      </c>
      <c r="I268" s="152"/>
      <c r="L268" s="147"/>
      <c r="M268" s="153"/>
      <c r="T268" s="154"/>
      <c r="AT268" s="149" t="s">
        <v>137</v>
      </c>
      <c r="AU268" s="149" t="s">
        <v>85</v>
      </c>
      <c r="AV268" s="12" t="s">
        <v>85</v>
      </c>
      <c r="AW268" s="12" t="s">
        <v>32</v>
      </c>
      <c r="AX268" s="12" t="s">
        <v>76</v>
      </c>
      <c r="AY268" s="149" t="s">
        <v>129</v>
      </c>
    </row>
    <row r="269" spans="2:51" s="12" customFormat="1" ht="33.75" x14ac:dyDescent="0.2">
      <c r="B269" s="147"/>
      <c r="D269" s="148" t="s">
        <v>137</v>
      </c>
      <c r="E269" s="149" t="s">
        <v>1</v>
      </c>
      <c r="F269" s="150" t="s">
        <v>309</v>
      </c>
      <c r="H269" s="151">
        <v>31.23</v>
      </c>
      <c r="I269" s="152"/>
      <c r="L269" s="147"/>
      <c r="M269" s="153"/>
      <c r="T269" s="154"/>
      <c r="AT269" s="149" t="s">
        <v>137</v>
      </c>
      <c r="AU269" s="149" t="s">
        <v>85</v>
      </c>
      <c r="AV269" s="12" t="s">
        <v>85</v>
      </c>
      <c r="AW269" s="12" t="s">
        <v>32</v>
      </c>
      <c r="AX269" s="12" t="s">
        <v>76</v>
      </c>
      <c r="AY269" s="149" t="s">
        <v>129</v>
      </c>
    </row>
    <row r="270" spans="2:51" s="12" customFormat="1" ht="22.5" x14ac:dyDescent="0.2">
      <c r="B270" s="147"/>
      <c r="D270" s="148" t="s">
        <v>137</v>
      </c>
      <c r="E270" s="149" t="s">
        <v>1</v>
      </c>
      <c r="F270" s="150" t="s">
        <v>310</v>
      </c>
      <c r="H270" s="151">
        <v>10.83</v>
      </c>
      <c r="I270" s="152"/>
      <c r="L270" s="147"/>
      <c r="M270" s="153"/>
      <c r="T270" s="154"/>
      <c r="AT270" s="149" t="s">
        <v>137</v>
      </c>
      <c r="AU270" s="149" t="s">
        <v>85</v>
      </c>
      <c r="AV270" s="12" t="s">
        <v>85</v>
      </c>
      <c r="AW270" s="12" t="s">
        <v>32</v>
      </c>
      <c r="AX270" s="12" t="s">
        <v>76</v>
      </c>
      <c r="AY270" s="149" t="s">
        <v>129</v>
      </c>
    </row>
    <row r="271" spans="2:51" s="13" customFormat="1" x14ac:dyDescent="0.2">
      <c r="B271" s="155"/>
      <c r="D271" s="148" t="s">
        <v>137</v>
      </c>
      <c r="E271" s="156" t="s">
        <v>1</v>
      </c>
      <c r="F271" s="157" t="s">
        <v>311</v>
      </c>
      <c r="H271" s="156" t="s">
        <v>1</v>
      </c>
      <c r="I271" s="158"/>
      <c r="L271" s="155"/>
      <c r="M271" s="159"/>
      <c r="T271" s="160"/>
      <c r="AT271" s="156" t="s">
        <v>137</v>
      </c>
      <c r="AU271" s="156" t="s">
        <v>85</v>
      </c>
      <c r="AV271" s="13" t="s">
        <v>81</v>
      </c>
      <c r="AW271" s="13" t="s">
        <v>32</v>
      </c>
      <c r="AX271" s="13" t="s">
        <v>76</v>
      </c>
      <c r="AY271" s="156" t="s">
        <v>129</v>
      </c>
    </row>
    <row r="272" spans="2:51" s="12" customFormat="1" ht="22.5" x14ac:dyDescent="0.2">
      <c r="B272" s="147"/>
      <c r="D272" s="148" t="s">
        <v>137</v>
      </c>
      <c r="E272" s="149" t="s">
        <v>1</v>
      </c>
      <c r="F272" s="150" t="s">
        <v>312</v>
      </c>
      <c r="H272" s="151">
        <v>33.658000000000001</v>
      </c>
      <c r="I272" s="152"/>
      <c r="L272" s="147"/>
      <c r="M272" s="153"/>
      <c r="T272" s="154"/>
      <c r="AT272" s="149" t="s">
        <v>137</v>
      </c>
      <c r="AU272" s="149" t="s">
        <v>85</v>
      </c>
      <c r="AV272" s="12" t="s">
        <v>85</v>
      </c>
      <c r="AW272" s="12" t="s">
        <v>32</v>
      </c>
      <c r="AX272" s="12" t="s">
        <v>76</v>
      </c>
      <c r="AY272" s="149" t="s">
        <v>129</v>
      </c>
    </row>
    <row r="273" spans="2:65" s="14" customFormat="1" x14ac:dyDescent="0.2">
      <c r="B273" s="161"/>
      <c r="D273" s="148" t="s">
        <v>137</v>
      </c>
      <c r="E273" s="162" t="s">
        <v>1</v>
      </c>
      <c r="F273" s="163" t="s">
        <v>143</v>
      </c>
      <c r="H273" s="164">
        <v>903.63499999999999</v>
      </c>
      <c r="I273" s="165"/>
      <c r="L273" s="161"/>
      <c r="M273" s="166"/>
      <c r="T273" s="167"/>
      <c r="AT273" s="162" t="s">
        <v>137</v>
      </c>
      <c r="AU273" s="162" t="s">
        <v>85</v>
      </c>
      <c r="AV273" s="14" t="s">
        <v>135</v>
      </c>
      <c r="AW273" s="14" t="s">
        <v>32</v>
      </c>
      <c r="AX273" s="14" t="s">
        <v>81</v>
      </c>
      <c r="AY273" s="162" t="s">
        <v>129</v>
      </c>
    </row>
    <row r="274" spans="2:65" s="1" customFormat="1" ht="21.75" customHeight="1" x14ac:dyDescent="0.2">
      <c r="B274" s="32"/>
      <c r="C274" s="133" t="s">
        <v>317</v>
      </c>
      <c r="D274" s="133" t="s">
        <v>131</v>
      </c>
      <c r="E274" s="134" t="s">
        <v>318</v>
      </c>
      <c r="F274" s="135" t="s">
        <v>319</v>
      </c>
      <c r="G274" s="136" t="s">
        <v>150</v>
      </c>
      <c r="H274" s="137">
        <v>837.17499999999995</v>
      </c>
      <c r="I274" s="138"/>
      <c r="J274" s="139">
        <f>ROUND(I274*H274,2)</f>
        <v>0</v>
      </c>
      <c r="K274" s="140"/>
      <c r="L274" s="32"/>
      <c r="M274" s="141" t="s">
        <v>1</v>
      </c>
      <c r="N274" s="142" t="s">
        <v>41</v>
      </c>
      <c r="P274" s="143">
        <f>O274*H274</f>
        <v>0</v>
      </c>
      <c r="Q274" s="143">
        <v>0</v>
      </c>
      <c r="R274" s="143">
        <f>Q274*H274</f>
        <v>0</v>
      </c>
      <c r="S274" s="143">
        <v>0</v>
      </c>
      <c r="T274" s="144">
        <f>S274*H274</f>
        <v>0</v>
      </c>
      <c r="AR274" s="145" t="s">
        <v>135</v>
      </c>
      <c r="AT274" s="145" t="s">
        <v>131</v>
      </c>
      <c r="AU274" s="145" t="s">
        <v>85</v>
      </c>
      <c r="AY274" s="17" t="s">
        <v>129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7" t="s">
        <v>81</v>
      </c>
      <c r="BK274" s="146">
        <f>ROUND(I274*H274,2)</f>
        <v>0</v>
      </c>
      <c r="BL274" s="17" t="s">
        <v>135</v>
      </c>
      <c r="BM274" s="145" t="s">
        <v>320</v>
      </c>
    </row>
    <row r="275" spans="2:65" s="12" customFormat="1" x14ac:dyDescent="0.2">
      <c r="B275" s="147"/>
      <c r="D275" s="148" t="s">
        <v>137</v>
      </c>
      <c r="E275" s="149" t="s">
        <v>1</v>
      </c>
      <c r="F275" s="150" t="s">
        <v>297</v>
      </c>
      <c r="H275" s="151">
        <v>174</v>
      </c>
      <c r="I275" s="152"/>
      <c r="L275" s="147"/>
      <c r="M275" s="153"/>
      <c r="T275" s="154"/>
      <c r="AT275" s="149" t="s">
        <v>137</v>
      </c>
      <c r="AU275" s="149" t="s">
        <v>85</v>
      </c>
      <c r="AV275" s="12" t="s">
        <v>85</v>
      </c>
      <c r="AW275" s="12" t="s">
        <v>32</v>
      </c>
      <c r="AX275" s="12" t="s">
        <v>76</v>
      </c>
      <c r="AY275" s="149" t="s">
        <v>129</v>
      </c>
    </row>
    <row r="276" spans="2:65" s="12" customFormat="1" x14ac:dyDescent="0.2">
      <c r="B276" s="147"/>
      <c r="D276" s="148" t="s">
        <v>137</v>
      </c>
      <c r="E276" s="149" t="s">
        <v>1</v>
      </c>
      <c r="F276" s="150" t="s">
        <v>321</v>
      </c>
      <c r="H276" s="151">
        <v>188</v>
      </c>
      <c r="I276" s="152"/>
      <c r="L276" s="147"/>
      <c r="M276" s="153"/>
      <c r="T276" s="154"/>
      <c r="AT276" s="149" t="s">
        <v>137</v>
      </c>
      <c r="AU276" s="149" t="s">
        <v>85</v>
      </c>
      <c r="AV276" s="12" t="s">
        <v>85</v>
      </c>
      <c r="AW276" s="12" t="s">
        <v>32</v>
      </c>
      <c r="AX276" s="12" t="s">
        <v>76</v>
      </c>
      <c r="AY276" s="149" t="s">
        <v>129</v>
      </c>
    </row>
    <row r="277" spans="2:65" s="12" customFormat="1" x14ac:dyDescent="0.2">
      <c r="B277" s="147"/>
      <c r="D277" s="148" t="s">
        <v>137</v>
      </c>
      <c r="E277" s="149" t="s">
        <v>1</v>
      </c>
      <c r="F277" s="150" t="s">
        <v>299</v>
      </c>
      <c r="H277" s="151">
        <v>148</v>
      </c>
      <c r="I277" s="152"/>
      <c r="L277" s="147"/>
      <c r="M277" s="153"/>
      <c r="T277" s="154"/>
      <c r="AT277" s="149" t="s">
        <v>137</v>
      </c>
      <c r="AU277" s="149" t="s">
        <v>85</v>
      </c>
      <c r="AV277" s="12" t="s">
        <v>85</v>
      </c>
      <c r="AW277" s="12" t="s">
        <v>32</v>
      </c>
      <c r="AX277" s="12" t="s">
        <v>76</v>
      </c>
      <c r="AY277" s="149" t="s">
        <v>129</v>
      </c>
    </row>
    <row r="278" spans="2:65" s="12" customFormat="1" x14ac:dyDescent="0.2">
      <c r="B278" s="147"/>
      <c r="D278" s="148" t="s">
        <v>137</v>
      </c>
      <c r="E278" s="149" t="s">
        <v>1</v>
      </c>
      <c r="F278" s="150" t="s">
        <v>300</v>
      </c>
      <c r="H278" s="151">
        <v>226</v>
      </c>
      <c r="I278" s="152"/>
      <c r="L278" s="147"/>
      <c r="M278" s="153"/>
      <c r="T278" s="154"/>
      <c r="AT278" s="149" t="s">
        <v>137</v>
      </c>
      <c r="AU278" s="149" t="s">
        <v>85</v>
      </c>
      <c r="AV278" s="12" t="s">
        <v>85</v>
      </c>
      <c r="AW278" s="12" t="s">
        <v>32</v>
      </c>
      <c r="AX278" s="12" t="s">
        <v>76</v>
      </c>
      <c r="AY278" s="149" t="s">
        <v>129</v>
      </c>
    </row>
    <row r="279" spans="2:65" s="13" customFormat="1" x14ac:dyDescent="0.2">
      <c r="B279" s="155"/>
      <c r="D279" s="148" t="s">
        <v>137</v>
      </c>
      <c r="E279" s="156" t="s">
        <v>1</v>
      </c>
      <c r="F279" s="157" t="s">
        <v>307</v>
      </c>
      <c r="H279" s="156" t="s">
        <v>1</v>
      </c>
      <c r="I279" s="158"/>
      <c r="L279" s="155"/>
      <c r="M279" s="159"/>
      <c r="T279" s="160"/>
      <c r="AT279" s="156" t="s">
        <v>137</v>
      </c>
      <c r="AU279" s="156" t="s">
        <v>85</v>
      </c>
      <c r="AV279" s="13" t="s">
        <v>81</v>
      </c>
      <c r="AW279" s="13" t="s">
        <v>32</v>
      </c>
      <c r="AX279" s="13" t="s">
        <v>76</v>
      </c>
      <c r="AY279" s="156" t="s">
        <v>129</v>
      </c>
    </row>
    <row r="280" spans="2:65" s="12" customFormat="1" ht="22.5" x14ac:dyDescent="0.2">
      <c r="B280" s="147"/>
      <c r="D280" s="148" t="s">
        <v>137</v>
      </c>
      <c r="E280" s="149" t="s">
        <v>1</v>
      </c>
      <c r="F280" s="150" t="s">
        <v>308</v>
      </c>
      <c r="H280" s="151">
        <v>25.457000000000001</v>
      </c>
      <c r="I280" s="152"/>
      <c r="L280" s="147"/>
      <c r="M280" s="153"/>
      <c r="T280" s="154"/>
      <c r="AT280" s="149" t="s">
        <v>137</v>
      </c>
      <c r="AU280" s="149" t="s">
        <v>85</v>
      </c>
      <c r="AV280" s="12" t="s">
        <v>85</v>
      </c>
      <c r="AW280" s="12" t="s">
        <v>32</v>
      </c>
      <c r="AX280" s="12" t="s">
        <v>76</v>
      </c>
      <c r="AY280" s="149" t="s">
        <v>129</v>
      </c>
    </row>
    <row r="281" spans="2:65" s="12" customFormat="1" ht="33.75" x14ac:dyDescent="0.2">
      <c r="B281" s="147"/>
      <c r="D281" s="148" t="s">
        <v>137</v>
      </c>
      <c r="E281" s="149" t="s">
        <v>1</v>
      </c>
      <c r="F281" s="150" t="s">
        <v>309</v>
      </c>
      <c r="H281" s="151">
        <v>31.23</v>
      </c>
      <c r="I281" s="152"/>
      <c r="L281" s="147"/>
      <c r="M281" s="153"/>
      <c r="T281" s="154"/>
      <c r="AT281" s="149" t="s">
        <v>137</v>
      </c>
      <c r="AU281" s="149" t="s">
        <v>85</v>
      </c>
      <c r="AV281" s="12" t="s">
        <v>85</v>
      </c>
      <c r="AW281" s="12" t="s">
        <v>32</v>
      </c>
      <c r="AX281" s="12" t="s">
        <v>76</v>
      </c>
      <c r="AY281" s="149" t="s">
        <v>129</v>
      </c>
    </row>
    <row r="282" spans="2:65" s="12" customFormat="1" ht="22.5" x14ac:dyDescent="0.2">
      <c r="B282" s="147"/>
      <c r="D282" s="148" t="s">
        <v>137</v>
      </c>
      <c r="E282" s="149" t="s">
        <v>1</v>
      </c>
      <c r="F282" s="150" t="s">
        <v>310</v>
      </c>
      <c r="H282" s="151">
        <v>10.83</v>
      </c>
      <c r="I282" s="152"/>
      <c r="L282" s="147"/>
      <c r="M282" s="153"/>
      <c r="T282" s="154"/>
      <c r="AT282" s="149" t="s">
        <v>137</v>
      </c>
      <c r="AU282" s="149" t="s">
        <v>85</v>
      </c>
      <c r="AV282" s="12" t="s">
        <v>85</v>
      </c>
      <c r="AW282" s="12" t="s">
        <v>32</v>
      </c>
      <c r="AX282" s="12" t="s">
        <v>76</v>
      </c>
      <c r="AY282" s="149" t="s">
        <v>129</v>
      </c>
    </row>
    <row r="283" spans="2:65" s="13" customFormat="1" x14ac:dyDescent="0.2">
      <c r="B283" s="155"/>
      <c r="D283" s="148" t="s">
        <v>137</v>
      </c>
      <c r="E283" s="156" t="s">
        <v>1</v>
      </c>
      <c r="F283" s="157" t="s">
        <v>311</v>
      </c>
      <c r="H283" s="156" t="s">
        <v>1</v>
      </c>
      <c r="I283" s="158"/>
      <c r="L283" s="155"/>
      <c r="M283" s="159"/>
      <c r="T283" s="160"/>
      <c r="AT283" s="156" t="s">
        <v>137</v>
      </c>
      <c r="AU283" s="156" t="s">
        <v>85</v>
      </c>
      <c r="AV283" s="13" t="s">
        <v>81</v>
      </c>
      <c r="AW283" s="13" t="s">
        <v>32</v>
      </c>
      <c r="AX283" s="13" t="s">
        <v>76</v>
      </c>
      <c r="AY283" s="156" t="s">
        <v>129</v>
      </c>
    </row>
    <row r="284" spans="2:65" s="12" customFormat="1" ht="22.5" x14ac:dyDescent="0.2">
      <c r="B284" s="147"/>
      <c r="D284" s="148" t="s">
        <v>137</v>
      </c>
      <c r="E284" s="149" t="s">
        <v>1</v>
      </c>
      <c r="F284" s="150" t="s">
        <v>312</v>
      </c>
      <c r="H284" s="151">
        <v>33.658000000000001</v>
      </c>
      <c r="I284" s="152"/>
      <c r="L284" s="147"/>
      <c r="M284" s="153"/>
      <c r="T284" s="154"/>
      <c r="AT284" s="149" t="s">
        <v>137</v>
      </c>
      <c r="AU284" s="149" t="s">
        <v>85</v>
      </c>
      <c r="AV284" s="12" t="s">
        <v>85</v>
      </c>
      <c r="AW284" s="12" t="s">
        <v>32</v>
      </c>
      <c r="AX284" s="12" t="s">
        <v>76</v>
      </c>
      <c r="AY284" s="149" t="s">
        <v>129</v>
      </c>
    </row>
    <row r="285" spans="2:65" s="14" customFormat="1" x14ac:dyDescent="0.2">
      <c r="B285" s="161"/>
      <c r="D285" s="148" t="s">
        <v>137</v>
      </c>
      <c r="E285" s="162" t="s">
        <v>1</v>
      </c>
      <c r="F285" s="163" t="s">
        <v>143</v>
      </c>
      <c r="H285" s="164">
        <v>837.17499999999995</v>
      </c>
      <c r="I285" s="165"/>
      <c r="L285" s="161"/>
      <c r="M285" s="166"/>
      <c r="T285" s="167"/>
      <c r="AT285" s="162" t="s">
        <v>137</v>
      </c>
      <c r="AU285" s="162" t="s">
        <v>85</v>
      </c>
      <c r="AV285" s="14" t="s">
        <v>135</v>
      </c>
      <c r="AW285" s="14" t="s">
        <v>32</v>
      </c>
      <c r="AX285" s="14" t="s">
        <v>81</v>
      </c>
      <c r="AY285" s="162" t="s">
        <v>129</v>
      </c>
    </row>
    <row r="286" spans="2:65" s="1" customFormat="1" ht="21.75" customHeight="1" x14ac:dyDescent="0.2">
      <c r="B286" s="32"/>
      <c r="C286" s="133" t="s">
        <v>322</v>
      </c>
      <c r="D286" s="133" t="s">
        <v>131</v>
      </c>
      <c r="E286" s="134" t="s">
        <v>323</v>
      </c>
      <c r="F286" s="135" t="s">
        <v>324</v>
      </c>
      <c r="G286" s="136" t="s">
        <v>150</v>
      </c>
      <c r="H286" s="137">
        <v>2.8</v>
      </c>
      <c r="I286" s="138"/>
      <c r="J286" s="139">
        <f>ROUND(I286*H286,2)</f>
        <v>0</v>
      </c>
      <c r="K286" s="140"/>
      <c r="L286" s="32"/>
      <c r="M286" s="141" t="s">
        <v>1</v>
      </c>
      <c r="N286" s="142" t="s">
        <v>41</v>
      </c>
      <c r="P286" s="143">
        <f>O286*H286</f>
        <v>0</v>
      </c>
      <c r="Q286" s="143">
        <v>0.29410999999999998</v>
      </c>
      <c r="R286" s="143">
        <f>Q286*H286</f>
        <v>0.82350799999999991</v>
      </c>
      <c r="S286" s="143">
        <v>0</v>
      </c>
      <c r="T286" s="144">
        <f>S286*H286</f>
        <v>0</v>
      </c>
      <c r="AR286" s="145" t="s">
        <v>135</v>
      </c>
      <c r="AT286" s="145" t="s">
        <v>131</v>
      </c>
      <c r="AU286" s="145" t="s">
        <v>85</v>
      </c>
      <c r="AY286" s="17" t="s">
        <v>129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81</v>
      </c>
      <c r="BK286" s="146">
        <f>ROUND(I286*H286,2)</f>
        <v>0</v>
      </c>
      <c r="BL286" s="17" t="s">
        <v>135</v>
      </c>
      <c r="BM286" s="145" t="s">
        <v>325</v>
      </c>
    </row>
    <row r="287" spans="2:65" s="12" customFormat="1" ht="22.5" x14ac:dyDescent="0.2">
      <c r="B287" s="147"/>
      <c r="D287" s="148" t="s">
        <v>137</v>
      </c>
      <c r="E287" s="149" t="s">
        <v>1</v>
      </c>
      <c r="F287" s="150" t="s">
        <v>326</v>
      </c>
      <c r="H287" s="151">
        <v>2.8</v>
      </c>
      <c r="I287" s="152"/>
      <c r="L287" s="147"/>
      <c r="M287" s="153"/>
      <c r="T287" s="154"/>
      <c r="AT287" s="149" t="s">
        <v>137</v>
      </c>
      <c r="AU287" s="149" t="s">
        <v>85</v>
      </c>
      <c r="AV287" s="12" t="s">
        <v>85</v>
      </c>
      <c r="AW287" s="12" t="s">
        <v>32</v>
      </c>
      <c r="AX287" s="12" t="s">
        <v>81</v>
      </c>
      <c r="AY287" s="149" t="s">
        <v>129</v>
      </c>
    </row>
    <row r="288" spans="2:65" s="11" customFormat="1" ht="22.7" customHeight="1" x14ac:dyDescent="0.2">
      <c r="B288" s="121"/>
      <c r="D288" s="122" t="s">
        <v>75</v>
      </c>
      <c r="E288" s="131" t="s">
        <v>176</v>
      </c>
      <c r="F288" s="131" t="s">
        <v>327</v>
      </c>
      <c r="I288" s="124"/>
      <c r="J288" s="132">
        <f>BK288</f>
        <v>0</v>
      </c>
      <c r="L288" s="121"/>
      <c r="M288" s="126"/>
      <c r="P288" s="127">
        <f>SUM(P289:P448)</f>
        <v>0</v>
      </c>
      <c r="R288" s="127">
        <f>SUM(R289:R448)</f>
        <v>7.8602862</v>
      </c>
      <c r="T288" s="128">
        <f>SUM(T289:T448)</f>
        <v>25.778350200000002</v>
      </c>
      <c r="AR288" s="122" t="s">
        <v>81</v>
      </c>
      <c r="AT288" s="129" t="s">
        <v>75</v>
      </c>
      <c r="AU288" s="129" t="s">
        <v>81</v>
      </c>
      <c r="AY288" s="122" t="s">
        <v>129</v>
      </c>
      <c r="BK288" s="130">
        <f>SUM(BK289:BK448)</f>
        <v>0</v>
      </c>
    </row>
    <row r="289" spans="2:65" s="1" customFormat="1" ht="37.700000000000003" customHeight="1" x14ac:dyDescent="0.2">
      <c r="B289" s="32"/>
      <c r="C289" s="133" t="s">
        <v>328</v>
      </c>
      <c r="D289" s="133" t="s">
        <v>131</v>
      </c>
      <c r="E289" s="134" t="s">
        <v>329</v>
      </c>
      <c r="F289" s="135" t="s">
        <v>330</v>
      </c>
      <c r="G289" s="136" t="s">
        <v>150</v>
      </c>
      <c r="H289" s="137">
        <v>879.4</v>
      </c>
      <c r="I289" s="138"/>
      <c r="J289" s="139">
        <f>ROUND(I289*H289,2)</f>
        <v>0</v>
      </c>
      <c r="K289" s="140"/>
      <c r="L289" s="32"/>
      <c r="M289" s="141" t="s">
        <v>1</v>
      </c>
      <c r="N289" s="142" t="s">
        <v>41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135</v>
      </c>
      <c r="AT289" s="145" t="s">
        <v>131</v>
      </c>
      <c r="AU289" s="145" t="s">
        <v>85</v>
      </c>
      <c r="AY289" s="17" t="s">
        <v>129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81</v>
      </c>
      <c r="BK289" s="146">
        <f>ROUND(I289*H289,2)</f>
        <v>0</v>
      </c>
      <c r="BL289" s="17" t="s">
        <v>135</v>
      </c>
      <c r="BM289" s="145" t="s">
        <v>331</v>
      </c>
    </row>
    <row r="290" spans="2:65" s="12" customFormat="1" x14ac:dyDescent="0.2">
      <c r="B290" s="147"/>
      <c r="D290" s="148" t="s">
        <v>137</v>
      </c>
      <c r="E290" s="149" t="s">
        <v>1</v>
      </c>
      <c r="F290" s="150" t="s">
        <v>332</v>
      </c>
      <c r="H290" s="151">
        <v>192.08</v>
      </c>
      <c r="I290" s="152"/>
      <c r="L290" s="147"/>
      <c r="M290" s="153"/>
      <c r="T290" s="154"/>
      <c r="AT290" s="149" t="s">
        <v>137</v>
      </c>
      <c r="AU290" s="149" t="s">
        <v>85</v>
      </c>
      <c r="AV290" s="12" t="s">
        <v>85</v>
      </c>
      <c r="AW290" s="12" t="s">
        <v>32</v>
      </c>
      <c r="AX290" s="12" t="s">
        <v>76</v>
      </c>
      <c r="AY290" s="149" t="s">
        <v>129</v>
      </c>
    </row>
    <row r="291" spans="2:65" s="12" customFormat="1" x14ac:dyDescent="0.2">
      <c r="B291" s="147"/>
      <c r="D291" s="148" t="s">
        <v>137</v>
      </c>
      <c r="E291" s="149" t="s">
        <v>1</v>
      </c>
      <c r="F291" s="150" t="s">
        <v>333</v>
      </c>
      <c r="H291" s="151">
        <v>229.08</v>
      </c>
      <c r="I291" s="152"/>
      <c r="L291" s="147"/>
      <c r="M291" s="153"/>
      <c r="T291" s="154"/>
      <c r="AT291" s="149" t="s">
        <v>137</v>
      </c>
      <c r="AU291" s="149" t="s">
        <v>85</v>
      </c>
      <c r="AV291" s="12" t="s">
        <v>85</v>
      </c>
      <c r="AW291" s="12" t="s">
        <v>32</v>
      </c>
      <c r="AX291" s="12" t="s">
        <v>76</v>
      </c>
      <c r="AY291" s="149" t="s">
        <v>129</v>
      </c>
    </row>
    <row r="292" spans="2:65" s="12" customFormat="1" x14ac:dyDescent="0.2">
      <c r="B292" s="147"/>
      <c r="D292" s="148" t="s">
        <v>137</v>
      </c>
      <c r="E292" s="149" t="s">
        <v>1</v>
      </c>
      <c r="F292" s="150" t="s">
        <v>334</v>
      </c>
      <c r="H292" s="151">
        <v>160.16</v>
      </c>
      <c r="I292" s="152"/>
      <c r="L292" s="147"/>
      <c r="M292" s="153"/>
      <c r="T292" s="154"/>
      <c r="AT292" s="149" t="s">
        <v>137</v>
      </c>
      <c r="AU292" s="149" t="s">
        <v>85</v>
      </c>
      <c r="AV292" s="12" t="s">
        <v>85</v>
      </c>
      <c r="AW292" s="12" t="s">
        <v>32</v>
      </c>
      <c r="AX292" s="12" t="s">
        <v>76</v>
      </c>
      <c r="AY292" s="149" t="s">
        <v>129</v>
      </c>
    </row>
    <row r="293" spans="2:65" s="12" customFormat="1" x14ac:dyDescent="0.2">
      <c r="B293" s="147"/>
      <c r="D293" s="148" t="s">
        <v>137</v>
      </c>
      <c r="E293" s="149" t="s">
        <v>1</v>
      </c>
      <c r="F293" s="150" t="s">
        <v>335</v>
      </c>
      <c r="H293" s="151">
        <v>231.84</v>
      </c>
      <c r="I293" s="152"/>
      <c r="L293" s="147"/>
      <c r="M293" s="153"/>
      <c r="T293" s="154"/>
      <c r="AT293" s="149" t="s">
        <v>137</v>
      </c>
      <c r="AU293" s="149" t="s">
        <v>85</v>
      </c>
      <c r="AV293" s="12" t="s">
        <v>85</v>
      </c>
      <c r="AW293" s="12" t="s">
        <v>32</v>
      </c>
      <c r="AX293" s="12" t="s">
        <v>76</v>
      </c>
      <c r="AY293" s="149" t="s">
        <v>129</v>
      </c>
    </row>
    <row r="294" spans="2:65" s="13" customFormat="1" x14ac:dyDescent="0.2">
      <c r="B294" s="155"/>
      <c r="D294" s="148" t="s">
        <v>137</v>
      </c>
      <c r="E294" s="156" t="s">
        <v>1</v>
      </c>
      <c r="F294" s="157" t="s">
        <v>140</v>
      </c>
      <c r="H294" s="156" t="s">
        <v>1</v>
      </c>
      <c r="I294" s="158"/>
      <c r="L294" s="155"/>
      <c r="M294" s="159"/>
      <c r="T294" s="160"/>
      <c r="AT294" s="156" t="s">
        <v>137</v>
      </c>
      <c r="AU294" s="156" t="s">
        <v>85</v>
      </c>
      <c r="AV294" s="13" t="s">
        <v>81</v>
      </c>
      <c r="AW294" s="13" t="s">
        <v>32</v>
      </c>
      <c r="AX294" s="13" t="s">
        <v>76</v>
      </c>
      <c r="AY294" s="156" t="s">
        <v>129</v>
      </c>
    </row>
    <row r="295" spans="2:65" s="12" customFormat="1" x14ac:dyDescent="0.2">
      <c r="B295" s="147"/>
      <c r="D295" s="148" t="s">
        <v>137</v>
      </c>
      <c r="E295" s="149" t="s">
        <v>1</v>
      </c>
      <c r="F295" s="150" t="s">
        <v>336</v>
      </c>
      <c r="H295" s="151">
        <v>66.239999999999995</v>
      </c>
      <c r="I295" s="152"/>
      <c r="L295" s="147"/>
      <c r="M295" s="153"/>
      <c r="T295" s="154"/>
      <c r="AT295" s="149" t="s">
        <v>137</v>
      </c>
      <c r="AU295" s="149" t="s">
        <v>85</v>
      </c>
      <c r="AV295" s="12" t="s">
        <v>85</v>
      </c>
      <c r="AW295" s="12" t="s">
        <v>32</v>
      </c>
      <c r="AX295" s="12" t="s">
        <v>76</v>
      </c>
      <c r="AY295" s="149" t="s">
        <v>129</v>
      </c>
    </row>
    <row r="296" spans="2:65" s="14" customFormat="1" x14ac:dyDescent="0.2">
      <c r="B296" s="161"/>
      <c r="D296" s="148" t="s">
        <v>137</v>
      </c>
      <c r="E296" s="162" t="s">
        <v>1</v>
      </c>
      <c r="F296" s="163" t="s">
        <v>143</v>
      </c>
      <c r="H296" s="164">
        <v>879.4</v>
      </c>
      <c r="I296" s="165"/>
      <c r="L296" s="161"/>
      <c r="M296" s="166"/>
      <c r="T296" s="167"/>
      <c r="AT296" s="162" t="s">
        <v>137</v>
      </c>
      <c r="AU296" s="162" t="s">
        <v>85</v>
      </c>
      <c r="AV296" s="14" t="s">
        <v>135</v>
      </c>
      <c r="AW296" s="14" t="s">
        <v>32</v>
      </c>
      <c r="AX296" s="14" t="s">
        <v>81</v>
      </c>
      <c r="AY296" s="162" t="s">
        <v>129</v>
      </c>
    </row>
    <row r="297" spans="2:65" s="1" customFormat="1" ht="37.700000000000003" customHeight="1" x14ac:dyDescent="0.2">
      <c r="B297" s="32"/>
      <c r="C297" s="133" t="s">
        <v>337</v>
      </c>
      <c r="D297" s="133" t="s">
        <v>131</v>
      </c>
      <c r="E297" s="134" t="s">
        <v>338</v>
      </c>
      <c r="F297" s="135" t="s">
        <v>339</v>
      </c>
      <c r="G297" s="136" t="s">
        <v>150</v>
      </c>
      <c r="H297" s="137">
        <v>79146</v>
      </c>
      <c r="I297" s="138"/>
      <c r="J297" s="139">
        <f>ROUND(I297*H297,2)</f>
        <v>0</v>
      </c>
      <c r="K297" s="140"/>
      <c r="L297" s="32"/>
      <c r="M297" s="141" t="s">
        <v>1</v>
      </c>
      <c r="N297" s="142" t="s">
        <v>41</v>
      </c>
      <c r="P297" s="143">
        <f>O297*H297</f>
        <v>0</v>
      </c>
      <c r="Q297" s="143">
        <v>0</v>
      </c>
      <c r="R297" s="143">
        <f>Q297*H297</f>
        <v>0</v>
      </c>
      <c r="S297" s="143">
        <v>0</v>
      </c>
      <c r="T297" s="144">
        <f>S297*H297</f>
        <v>0</v>
      </c>
      <c r="AR297" s="145" t="s">
        <v>135</v>
      </c>
      <c r="AT297" s="145" t="s">
        <v>131</v>
      </c>
      <c r="AU297" s="145" t="s">
        <v>85</v>
      </c>
      <c r="AY297" s="17" t="s">
        <v>129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7" t="s">
        <v>81</v>
      </c>
      <c r="BK297" s="146">
        <f>ROUND(I297*H297,2)</f>
        <v>0</v>
      </c>
      <c r="BL297" s="17" t="s">
        <v>135</v>
      </c>
      <c r="BM297" s="145" t="s">
        <v>340</v>
      </c>
    </row>
    <row r="298" spans="2:65" s="12" customFormat="1" x14ac:dyDescent="0.2">
      <c r="B298" s="147"/>
      <c r="D298" s="148" t="s">
        <v>137</v>
      </c>
      <c r="E298" s="149" t="s">
        <v>1</v>
      </c>
      <c r="F298" s="150" t="s">
        <v>341</v>
      </c>
      <c r="H298" s="151">
        <v>79146</v>
      </c>
      <c r="I298" s="152"/>
      <c r="L298" s="147"/>
      <c r="M298" s="153"/>
      <c r="T298" s="154"/>
      <c r="AT298" s="149" t="s">
        <v>137</v>
      </c>
      <c r="AU298" s="149" t="s">
        <v>85</v>
      </c>
      <c r="AV298" s="12" t="s">
        <v>85</v>
      </c>
      <c r="AW298" s="12" t="s">
        <v>32</v>
      </c>
      <c r="AX298" s="12" t="s">
        <v>81</v>
      </c>
      <c r="AY298" s="149" t="s">
        <v>129</v>
      </c>
    </row>
    <row r="299" spans="2:65" s="1" customFormat="1" ht="37.700000000000003" customHeight="1" x14ac:dyDescent="0.2">
      <c r="B299" s="32"/>
      <c r="C299" s="133" t="s">
        <v>342</v>
      </c>
      <c r="D299" s="133" t="s">
        <v>131</v>
      </c>
      <c r="E299" s="134" t="s">
        <v>343</v>
      </c>
      <c r="F299" s="135" t="s">
        <v>344</v>
      </c>
      <c r="G299" s="136" t="s">
        <v>150</v>
      </c>
      <c r="H299" s="137">
        <v>879.4</v>
      </c>
      <c r="I299" s="138"/>
      <c r="J299" s="139">
        <f>ROUND(I299*H299,2)</f>
        <v>0</v>
      </c>
      <c r="K299" s="140"/>
      <c r="L299" s="32"/>
      <c r="M299" s="141" t="s">
        <v>1</v>
      </c>
      <c r="N299" s="142" t="s">
        <v>41</v>
      </c>
      <c r="P299" s="143">
        <f>O299*H299</f>
        <v>0</v>
      </c>
      <c r="Q299" s="143">
        <v>0</v>
      </c>
      <c r="R299" s="143">
        <f>Q299*H299</f>
        <v>0</v>
      </c>
      <c r="S299" s="143">
        <v>0</v>
      </c>
      <c r="T299" s="144">
        <f>S299*H299</f>
        <v>0</v>
      </c>
      <c r="AR299" s="145" t="s">
        <v>135</v>
      </c>
      <c r="AT299" s="145" t="s">
        <v>131</v>
      </c>
      <c r="AU299" s="145" t="s">
        <v>85</v>
      </c>
      <c r="AY299" s="17" t="s">
        <v>129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7" t="s">
        <v>81</v>
      </c>
      <c r="BK299" s="146">
        <f>ROUND(I299*H299,2)</f>
        <v>0</v>
      </c>
      <c r="BL299" s="17" t="s">
        <v>135</v>
      </c>
      <c r="BM299" s="145" t="s">
        <v>345</v>
      </c>
    </row>
    <row r="300" spans="2:65" s="1" customFormat="1" ht="16.5" customHeight="1" x14ac:dyDescent="0.2">
      <c r="B300" s="32"/>
      <c r="C300" s="133" t="s">
        <v>346</v>
      </c>
      <c r="D300" s="133" t="s">
        <v>131</v>
      </c>
      <c r="E300" s="134" t="s">
        <v>347</v>
      </c>
      <c r="F300" s="135" t="s">
        <v>348</v>
      </c>
      <c r="G300" s="136" t="s">
        <v>150</v>
      </c>
      <c r="H300" s="137">
        <v>879.4</v>
      </c>
      <c r="I300" s="138"/>
      <c r="J300" s="139">
        <f>ROUND(I300*H300,2)</f>
        <v>0</v>
      </c>
      <c r="K300" s="140"/>
      <c r="L300" s="32"/>
      <c r="M300" s="141" t="s">
        <v>1</v>
      </c>
      <c r="N300" s="142" t="s">
        <v>41</v>
      </c>
      <c r="P300" s="143">
        <f>O300*H300</f>
        <v>0</v>
      </c>
      <c r="Q300" s="143">
        <v>0</v>
      </c>
      <c r="R300" s="143">
        <f>Q300*H300</f>
        <v>0</v>
      </c>
      <c r="S300" s="143">
        <v>0</v>
      </c>
      <c r="T300" s="144">
        <f>S300*H300</f>
        <v>0</v>
      </c>
      <c r="AR300" s="145" t="s">
        <v>135</v>
      </c>
      <c r="AT300" s="145" t="s">
        <v>131</v>
      </c>
      <c r="AU300" s="145" t="s">
        <v>85</v>
      </c>
      <c r="AY300" s="17" t="s">
        <v>129</v>
      </c>
      <c r="BE300" s="146">
        <f>IF(N300="základní",J300,0)</f>
        <v>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7" t="s">
        <v>81</v>
      </c>
      <c r="BK300" s="146">
        <f>ROUND(I300*H300,2)</f>
        <v>0</v>
      </c>
      <c r="BL300" s="17" t="s">
        <v>135</v>
      </c>
      <c r="BM300" s="145" t="s">
        <v>349</v>
      </c>
    </row>
    <row r="301" spans="2:65" s="1" customFormat="1" ht="21.75" customHeight="1" x14ac:dyDescent="0.2">
      <c r="B301" s="32"/>
      <c r="C301" s="133" t="s">
        <v>350</v>
      </c>
      <c r="D301" s="133" t="s">
        <v>131</v>
      </c>
      <c r="E301" s="134" t="s">
        <v>351</v>
      </c>
      <c r="F301" s="135" t="s">
        <v>352</v>
      </c>
      <c r="G301" s="136" t="s">
        <v>150</v>
      </c>
      <c r="H301" s="137">
        <v>79146</v>
      </c>
      <c r="I301" s="138"/>
      <c r="J301" s="139">
        <f>ROUND(I301*H301,2)</f>
        <v>0</v>
      </c>
      <c r="K301" s="140"/>
      <c r="L301" s="32"/>
      <c r="M301" s="141" t="s">
        <v>1</v>
      </c>
      <c r="N301" s="142" t="s">
        <v>41</v>
      </c>
      <c r="P301" s="143">
        <f>O301*H301</f>
        <v>0</v>
      </c>
      <c r="Q301" s="143">
        <v>0</v>
      </c>
      <c r="R301" s="143">
        <f>Q301*H301</f>
        <v>0</v>
      </c>
      <c r="S301" s="143">
        <v>0</v>
      </c>
      <c r="T301" s="144">
        <f>S301*H301</f>
        <v>0</v>
      </c>
      <c r="AR301" s="145" t="s">
        <v>135</v>
      </c>
      <c r="AT301" s="145" t="s">
        <v>131</v>
      </c>
      <c r="AU301" s="145" t="s">
        <v>85</v>
      </c>
      <c r="AY301" s="17" t="s">
        <v>129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7" t="s">
        <v>81</v>
      </c>
      <c r="BK301" s="146">
        <f>ROUND(I301*H301,2)</f>
        <v>0</v>
      </c>
      <c r="BL301" s="17" t="s">
        <v>135</v>
      </c>
      <c r="BM301" s="145" t="s">
        <v>353</v>
      </c>
    </row>
    <row r="302" spans="2:65" s="12" customFormat="1" x14ac:dyDescent="0.2">
      <c r="B302" s="147"/>
      <c r="D302" s="148" t="s">
        <v>137</v>
      </c>
      <c r="E302" s="149" t="s">
        <v>1</v>
      </c>
      <c r="F302" s="150" t="s">
        <v>341</v>
      </c>
      <c r="H302" s="151">
        <v>79146</v>
      </c>
      <c r="I302" s="152"/>
      <c r="L302" s="147"/>
      <c r="M302" s="153"/>
      <c r="T302" s="154"/>
      <c r="AT302" s="149" t="s">
        <v>137</v>
      </c>
      <c r="AU302" s="149" t="s">
        <v>85</v>
      </c>
      <c r="AV302" s="12" t="s">
        <v>85</v>
      </c>
      <c r="AW302" s="12" t="s">
        <v>32</v>
      </c>
      <c r="AX302" s="12" t="s">
        <v>81</v>
      </c>
      <c r="AY302" s="149" t="s">
        <v>129</v>
      </c>
    </row>
    <row r="303" spans="2:65" s="1" customFormat="1" ht="21.75" customHeight="1" x14ac:dyDescent="0.2">
      <c r="B303" s="32"/>
      <c r="C303" s="133" t="s">
        <v>354</v>
      </c>
      <c r="D303" s="133" t="s">
        <v>131</v>
      </c>
      <c r="E303" s="134" t="s">
        <v>355</v>
      </c>
      <c r="F303" s="135" t="s">
        <v>356</v>
      </c>
      <c r="G303" s="136" t="s">
        <v>150</v>
      </c>
      <c r="H303" s="137">
        <v>879.4</v>
      </c>
      <c r="I303" s="138"/>
      <c r="J303" s="139">
        <f>ROUND(I303*H303,2)</f>
        <v>0</v>
      </c>
      <c r="K303" s="140"/>
      <c r="L303" s="32"/>
      <c r="M303" s="141" t="s">
        <v>1</v>
      </c>
      <c r="N303" s="142" t="s">
        <v>41</v>
      </c>
      <c r="P303" s="143">
        <f>O303*H303</f>
        <v>0</v>
      </c>
      <c r="Q303" s="143">
        <v>0</v>
      </c>
      <c r="R303" s="143">
        <f>Q303*H303</f>
        <v>0</v>
      </c>
      <c r="S303" s="143">
        <v>0</v>
      </c>
      <c r="T303" s="144">
        <f>S303*H303</f>
        <v>0</v>
      </c>
      <c r="AR303" s="145" t="s">
        <v>135</v>
      </c>
      <c r="AT303" s="145" t="s">
        <v>131</v>
      </c>
      <c r="AU303" s="145" t="s">
        <v>85</v>
      </c>
      <c r="AY303" s="17" t="s">
        <v>129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7" t="s">
        <v>81</v>
      </c>
      <c r="BK303" s="146">
        <f>ROUND(I303*H303,2)</f>
        <v>0</v>
      </c>
      <c r="BL303" s="17" t="s">
        <v>135</v>
      </c>
      <c r="BM303" s="145" t="s">
        <v>357</v>
      </c>
    </row>
    <row r="304" spans="2:65" s="1" customFormat="1" ht="16.5" customHeight="1" x14ac:dyDescent="0.2">
      <c r="B304" s="32"/>
      <c r="C304" s="133" t="s">
        <v>358</v>
      </c>
      <c r="D304" s="133" t="s">
        <v>131</v>
      </c>
      <c r="E304" s="134" t="s">
        <v>359</v>
      </c>
      <c r="F304" s="135" t="s">
        <v>360</v>
      </c>
      <c r="G304" s="136" t="s">
        <v>195</v>
      </c>
      <c r="H304" s="137">
        <v>4</v>
      </c>
      <c r="I304" s="138"/>
      <c r="J304" s="139">
        <f>ROUND(I304*H304,2)</f>
        <v>0</v>
      </c>
      <c r="K304" s="140"/>
      <c r="L304" s="32"/>
      <c r="M304" s="141" t="s">
        <v>1</v>
      </c>
      <c r="N304" s="142" t="s">
        <v>41</v>
      </c>
      <c r="P304" s="143">
        <f>O304*H304</f>
        <v>0</v>
      </c>
      <c r="Q304" s="143">
        <v>0</v>
      </c>
      <c r="R304" s="143">
        <f>Q304*H304</f>
        <v>0</v>
      </c>
      <c r="S304" s="143">
        <v>0</v>
      </c>
      <c r="T304" s="144">
        <f>S304*H304</f>
        <v>0</v>
      </c>
      <c r="AR304" s="145" t="s">
        <v>135</v>
      </c>
      <c r="AT304" s="145" t="s">
        <v>131</v>
      </c>
      <c r="AU304" s="145" t="s">
        <v>85</v>
      </c>
      <c r="AY304" s="17" t="s">
        <v>129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7" t="s">
        <v>81</v>
      </c>
      <c r="BK304" s="146">
        <f>ROUND(I304*H304,2)</f>
        <v>0</v>
      </c>
      <c r="BL304" s="17" t="s">
        <v>135</v>
      </c>
      <c r="BM304" s="145" t="s">
        <v>361</v>
      </c>
    </row>
    <row r="305" spans="2:65" s="12" customFormat="1" x14ac:dyDescent="0.2">
      <c r="B305" s="147"/>
      <c r="D305" s="148" t="s">
        <v>137</v>
      </c>
      <c r="E305" s="149" t="s">
        <v>1</v>
      </c>
      <c r="F305" s="150" t="s">
        <v>362</v>
      </c>
      <c r="H305" s="151">
        <v>4</v>
      </c>
      <c r="I305" s="152"/>
      <c r="L305" s="147"/>
      <c r="M305" s="153"/>
      <c r="T305" s="154"/>
      <c r="AT305" s="149" t="s">
        <v>137</v>
      </c>
      <c r="AU305" s="149" t="s">
        <v>85</v>
      </c>
      <c r="AV305" s="12" t="s">
        <v>85</v>
      </c>
      <c r="AW305" s="12" t="s">
        <v>32</v>
      </c>
      <c r="AX305" s="12" t="s">
        <v>81</v>
      </c>
      <c r="AY305" s="149" t="s">
        <v>129</v>
      </c>
    </row>
    <row r="306" spans="2:65" s="1" customFormat="1" ht="24.2" customHeight="1" x14ac:dyDescent="0.2">
      <c r="B306" s="32"/>
      <c r="C306" s="133" t="s">
        <v>363</v>
      </c>
      <c r="D306" s="133" t="s">
        <v>131</v>
      </c>
      <c r="E306" s="134" t="s">
        <v>364</v>
      </c>
      <c r="F306" s="135" t="s">
        <v>365</v>
      </c>
      <c r="G306" s="136" t="s">
        <v>195</v>
      </c>
      <c r="H306" s="137">
        <v>360</v>
      </c>
      <c r="I306" s="138"/>
      <c r="J306" s="139">
        <f>ROUND(I306*H306,2)</f>
        <v>0</v>
      </c>
      <c r="K306" s="140"/>
      <c r="L306" s="32"/>
      <c r="M306" s="141" t="s">
        <v>1</v>
      </c>
      <c r="N306" s="142" t="s">
        <v>41</v>
      </c>
      <c r="P306" s="143">
        <f>O306*H306</f>
        <v>0</v>
      </c>
      <c r="Q306" s="143">
        <v>0</v>
      </c>
      <c r="R306" s="143">
        <f>Q306*H306</f>
        <v>0</v>
      </c>
      <c r="S306" s="143">
        <v>0</v>
      </c>
      <c r="T306" s="144">
        <f>S306*H306</f>
        <v>0</v>
      </c>
      <c r="AR306" s="145" t="s">
        <v>135</v>
      </c>
      <c r="AT306" s="145" t="s">
        <v>131</v>
      </c>
      <c r="AU306" s="145" t="s">
        <v>85</v>
      </c>
      <c r="AY306" s="17" t="s">
        <v>129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7" t="s">
        <v>81</v>
      </c>
      <c r="BK306" s="146">
        <f>ROUND(I306*H306,2)</f>
        <v>0</v>
      </c>
      <c r="BL306" s="17" t="s">
        <v>135</v>
      </c>
      <c r="BM306" s="145" t="s">
        <v>366</v>
      </c>
    </row>
    <row r="307" spans="2:65" s="12" customFormat="1" x14ac:dyDescent="0.2">
      <c r="B307" s="147"/>
      <c r="D307" s="148" t="s">
        <v>137</v>
      </c>
      <c r="E307" s="149" t="s">
        <v>1</v>
      </c>
      <c r="F307" s="150" t="s">
        <v>367</v>
      </c>
      <c r="H307" s="151">
        <v>360</v>
      </c>
      <c r="I307" s="152"/>
      <c r="L307" s="147"/>
      <c r="M307" s="153"/>
      <c r="T307" s="154"/>
      <c r="AT307" s="149" t="s">
        <v>137</v>
      </c>
      <c r="AU307" s="149" t="s">
        <v>85</v>
      </c>
      <c r="AV307" s="12" t="s">
        <v>85</v>
      </c>
      <c r="AW307" s="12" t="s">
        <v>32</v>
      </c>
      <c r="AX307" s="12" t="s">
        <v>81</v>
      </c>
      <c r="AY307" s="149" t="s">
        <v>129</v>
      </c>
    </row>
    <row r="308" spans="2:65" s="1" customFormat="1" ht="16.5" customHeight="1" x14ac:dyDescent="0.2">
      <c r="B308" s="32"/>
      <c r="C308" s="133" t="s">
        <v>368</v>
      </c>
      <c r="D308" s="133" t="s">
        <v>131</v>
      </c>
      <c r="E308" s="134" t="s">
        <v>369</v>
      </c>
      <c r="F308" s="135" t="s">
        <v>370</v>
      </c>
      <c r="G308" s="136" t="s">
        <v>195</v>
      </c>
      <c r="H308" s="137">
        <v>4</v>
      </c>
      <c r="I308" s="138"/>
      <c r="J308" s="139">
        <f>ROUND(I308*H308,2)</f>
        <v>0</v>
      </c>
      <c r="K308" s="140"/>
      <c r="L308" s="32"/>
      <c r="M308" s="141" t="s">
        <v>1</v>
      </c>
      <c r="N308" s="142" t="s">
        <v>41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135</v>
      </c>
      <c r="AT308" s="145" t="s">
        <v>131</v>
      </c>
      <c r="AU308" s="145" t="s">
        <v>85</v>
      </c>
      <c r="AY308" s="17" t="s">
        <v>129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7" t="s">
        <v>81</v>
      </c>
      <c r="BK308" s="146">
        <f>ROUND(I308*H308,2)</f>
        <v>0</v>
      </c>
      <c r="BL308" s="17" t="s">
        <v>135</v>
      </c>
      <c r="BM308" s="145" t="s">
        <v>371</v>
      </c>
    </row>
    <row r="309" spans="2:65" s="1" customFormat="1" ht="33" customHeight="1" x14ac:dyDescent="0.2">
      <c r="B309" s="32"/>
      <c r="C309" s="133" t="s">
        <v>372</v>
      </c>
      <c r="D309" s="133" t="s">
        <v>131</v>
      </c>
      <c r="E309" s="134" t="s">
        <v>373</v>
      </c>
      <c r="F309" s="135" t="s">
        <v>374</v>
      </c>
      <c r="G309" s="136" t="s">
        <v>265</v>
      </c>
      <c r="H309" s="137">
        <v>1</v>
      </c>
      <c r="I309" s="138"/>
      <c r="J309" s="139">
        <f>ROUND(I309*H309,2)</f>
        <v>0</v>
      </c>
      <c r="K309" s="140"/>
      <c r="L309" s="32"/>
      <c r="M309" s="141" t="s">
        <v>1</v>
      </c>
      <c r="N309" s="142" t="s">
        <v>41</v>
      </c>
      <c r="P309" s="143">
        <f>O309*H309</f>
        <v>0</v>
      </c>
      <c r="Q309" s="143">
        <v>0</v>
      </c>
      <c r="R309" s="143">
        <f>Q309*H309</f>
        <v>0</v>
      </c>
      <c r="S309" s="143">
        <v>0</v>
      </c>
      <c r="T309" s="144">
        <f>S309*H309</f>
        <v>0</v>
      </c>
      <c r="AR309" s="145" t="s">
        <v>135</v>
      </c>
      <c r="AT309" s="145" t="s">
        <v>131</v>
      </c>
      <c r="AU309" s="145" t="s">
        <v>85</v>
      </c>
      <c r="AY309" s="17" t="s">
        <v>129</v>
      </c>
      <c r="BE309" s="146">
        <f>IF(N309="základní",J309,0)</f>
        <v>0</v>
      </c>
      <c r="BF309" s="146">
        <f>IF(N309="snížená",J309,0)</f>
        <v>0</v>
      </c>
      <c r="BG309" s="146">
        <f>IF(N309="zákl. přenesená",J309,0)</f>
        <v>0</v>
      </c>
      <c r="BH309" s="146">
        <f>IF(N309="sníž. přenesená",J309,0)</f>
        <v>0</v>
      </c>
      <c r="BI309" s="146">
        <f>IF(N309="nulová",J309,0)</f>
        <v>0</v>
      </c>
      <c r="BJ309" s="17" t="s">
        <v>81</v>
      </c>
      <c r="BK309" s="146">
        <f>ROUND(I309*H309,2)</f>
        <v>0</v>
      </c>
      <c r="BL309" s="17" t="s">
        <v>135</v>
      </c>
      <c r="BM309" s="145" t="s">
        <v>375</v>
      </c>
    </row>
    <row r="310" spans="2:65" s="1" customFormat="1" ht="33" customHeight="1" x14ac:dyDescent="0.2">
      <c r="B310" s="32"/>
      <c r="C310" s="133" t="s">
        <v>376</v>
      </c>
      <c r="D310" s="133" t="s">
        <v>131</v>
      </c>
      <c r="E310" s="134" t="s">
        <v>377</v>
      </c>
      <c r="F310" s="135" t="s">
        <v>378</v>
      </c>
      <c r="G310" s="136" t="s">
        <v>265</v>
      </c>
      <c r="H310" s="137">
        <v>60</v>
      </c>
      <c r="I310" s="138"/>
      <c r="J310" s="139">
        <f>ROUND(I310*H310,2)</f>
        <v>0</v>
      </c>
      <c r="K310" s="140"/>
      <c r="L310" s="32"/>
      <c r="M310" s="141" t="s">
        <v>1</v>
      </c>
      <c r="N310" s="142" t="s">
        <v>41</v>
      </c>
      <c r="P310" s="143">
        <f>O310*H310</f>
        <v>0</v>
      </c>
      <c r="Q310" s="143">
        <v>0</v>
      </c>
      <c r="R310" s="143">
        <f>Q310*H310</f>
        <v>0</v>
      </c>
      <c r="S310" s="143">
        <v>0</v>
      </c>
      <c r="T310" s="144">
        <f>S310*H310</f>
        <v>0</v>
      </c>
      <c r="AR310" s="145" t="s">
        <v>135</v>
      </c>
      <c r="AT310" s="145" t="s">
        <v>131</v>
      </c>
      <c r="AU310" s="145" t="s">
        <v>85</v>
      </c>
      <c r="AY310" s="17" t="s">
        <v>129</v>
      </c>
      <c r="BE310" s="146">
        <f>IF(N310="základní",J310,0)</f>
        <v>0</v>
      </c>
      <c r="BF310" s="146">
        <f>IF(N310="snížená",J310,0)</f>
        <v>0</v>
      </c>
      <c r="BG310" s="146">
        <f>IF(N310="zákl. přenesená",J310,0)</f>
        <v>0</v>
      </c>
      <c r="BH310" s="146">
        <f>IF(N310="sníž. přenesená",J310,0)</f>
        <v>0</v>
      </c>
      <c r="BI310" s="146">
        <f>IF(N310="nulová",J310,0)</f>
        <v>0</v>
      </c>
      <c r="BJ310" s="17" t="s">
        <v>81</v>
      </c>
      <c r="BK310" s="146">
        <f>ROUND(I310*H310,2)</f>
        <v>0</v>
      </c>
      <c r="BL310" s="17" t="s">
        <v>135</v>
      </c>
      <c r="BM310" s="145" t="s">
        <v>379</v>
      </c>
    </row>
    <row r="311" spans="2:65" s="12" customFormat="1" x14ac:dyDescent="0.2">
      <c r="B311" s="147"/>
      <c r="D311" s="148" t="s">
        <v>137</v>
      </c>
      <c r="E311" s="149" t="s">
        <v>1</v>
      </c>
      <c r="F311" s="150" t="s">
        <v>380</v>
      </c>
      <c r="H311" s="151">
        <v>60</v>
      </c>
      <c r="I311" s="152"/>
      <c r="L311" s="147"/>
      <c r="M311" s="153"/>
      <c r="T311" s="154"/>
      <c r="AT311" s="149" t="s">
        <v>137</v>
      </c>
      <c r="AU311" s="149" t="s">
        <v>85</v>
      </c>
      <c r="AV311" s="12" t="s">
        <v>85</v>
      </c>
      <c r="AW311" s="12" t="s">
        <v>32</v>
      </c>
      <c r="AX311" s="12" t="s">
        <v>81</v>
      </c>
      <c r="AY311" s="149" t="s">
        <v>129</v>
      </c>
    </row>
    <row r="312" spans="2:65" s="1" customFormat="1" ht="33" customHeight="1" x14ac:dyDescent="0.2">
      <c r="B312" s="32"/>
      <c r="C312" s="133" t="s">
        <v>381</v>
      </c>
      <c r="D312" s="133" t="s">
        <v>131</v>
      </c>
      <c r="E312" s="134" t="s">
        <v>382</v>
      </c>
      <c r="F312" s="135" t="s">
        <v>383</v>
      </c>
      <c r="G312" s="136" t="s">
        <v>265</v>
      </c>
      <c r="H312" s="137">
        <v>1</v>
      </c>
      <c r="I312" s="138"/>
      <c r="J312" s="139">
        <f>ROUND(I312*H312,2)</f>
        <v>0</v>
      </c>
      <c r="K312" s="140"/>
      <c r="L312" s="32"/>
      <c r="M312" s="141" t="s">
        <v>1</v>
      </c>
      <c r="N312" s="142" t="s">
        <v>41</v>
      </c>
      <c r="P312" s="143">
        <f>O312*H312</f>
        <v>0</v>
      </c>
      <c r="Q312" s="143">
        <v>0</v>
      </c>
      <c r="R312" s="143">
        <f>Q312*H312</f>
        <v>0</v>
      </c>
      <c r="S312" s="143">
        <v>0</v>
      </c>
      <c r="T312" s="144">
        <f>S312*H312</f>
        <v>0</v>
      </c>
      <c r="AR312" s="145" t="s">
        <v>135</v>
      </c>
      <c r="AT312" s="145" t="s">
        <v>131</v>
      </c>
      <c r="AU312" s="145" t="s">
        <v>85</v>
      </c>
      <c r="AY312" s="17" t="s">
        <v>129</v>
      </c>
      <c r="BE312" s="146">
        <f>IF(N312="základní",J312,0)</f>
        <v>0</v>
      </c>
      <c r="BF312" s="146">
        <f>IF(N312="snížená",J312,0)</f>
        <v>0</v>
      </c>
      <c r="BG312" s="146">
        <f>IF(N312="zákl. přenesená",J312,0)</f>
        <v>0</v>
      </c>
      <c r="BH312" s="146">
        <f>IF(N312="sníž. přenesená",J312,0)</f>
        <v>0</v>
      </c>
      <c r="BI312" s="146">
        <f>IF(N312="nulová",J312,0)</f>
        <v>0</v>
      </c>
      <c r="BJ312" s="17" t="s">
        <v>81</v>
      </c>
      <c r="BK312" s="146">
        <f>ROUND(I312*H312,2)</f>
        <v>0</v>
      </c>
      <c r="BL312" s="17" t="s">
        <v>135</v>
      </c>
      <c r="BM312" s="145" t="s">
        <v>384</v>
      </c>
    </row>
    <row r="313" spans="2:65" s="1" customFormat="1" ht="33" customHeight="1" x14ac:dyDescent="0.2">
      <c r="B313" s="32"/>
      <c r="C313" s="133" t="s">
        <v>385</v>
      </c>
      <c r="D313" s="133" t="s">
        <v>131</v>
      </c>
      <c r="E313" s="134" t="s">
        <v>386</v>
      </c>
      <c r="F313" s="135" t="s">
        <v>387</v>
      </c>
      <c r="G313" s="136" t="s">
        <v>265</v>
      </c>
      <c r="H313" s="137">
        <v>1</v>
      </c>
      <c r="I313" s="138"/>
      <c r="J313" s="139">
        <f>ROUND(I313*H313,2)</f>
        <v>0</v>
      </c>
      <c r="K313" s="140"/>
      <c r="L313" s="32"/>
      <c r="M313" s="141" t="s">
        <v>1</v>
      </c>
      <c r="N313" s="142" t="s">
        <v>41</v>
      </c>
      <c r="P313" s="143">
        <f>O313*H313</f>
        <v>0</v>
      </c>
      <c r="Q313" s="143">
        <v>0</v>
      </c>
      <c r="R313" s="143">
        <f>Q313*H313</f>
        <v>0</v>
      </c>
      <c r="S313" s="143">
        <v>0</v>
      </c>
      <c r="T313" s="144">
        <f>S313*H313</f>
        <v>0</v>
      </c>
      <c r="AR313" s="145" t="s">
        <v>135</v>
      </c>
      <c r="AT313" s="145" t="s">
        <v>131</v>
      </c>
      <c r="AU313" s="145" t="s">
        <v>85</v>
      </c>
      <c r="AY313" s="17" t="s">
        <v>129</v>
      </c>
      <c r="BE313" s="146">
        <f>IF(N313="základní",J313,0)</f>
        <v>0</v>
      </c>
      <c r="BF313" s="146">
        <f>IF(N313="snížená",J313,0)</f>
        <v>0</v>
      </c>
      <c r="BG313" s="146">
        <f>IF(N313="zákl. přenesená",J313,0)</f>
        <v>0</v>
      </c>
      <c r="BH313" s="146">
        <f>IF(N313="sníž. přenesená",J313,0)</f>
        <v>0</v>
      </c>
      <c r="BI313" s="146">
        <f>IF(N313="nulová",J313,0)</f>
        <v>0</v>
      </c>
      <c r="BJ313" s="17" t="s">
        <v>81</v>
      </c>
      <c r="BK313" s="146">
        <f>ROUND(I313*H313,2)</f>
        <v>0</v>
      </c>
      <c r="BL313" s="17" t="s">
        <v>135</v>
      </c>
      <c r="BM313" s="145" t="s">
        <v>388</v>
      </c>
    </row>
    <row r="314" spans="2:65" s="1" customFormat="1" ht="33" customHeight="1" x14ac:dyDescent="0.2">
      <c r="B314" s="32"/>
      <c r="C314" s="133" t="s">
        <v>389</v>
      </c>
      <c r="D314" s="133" t="s">
        <v>131</v>
      </c>
      <c r="E314" s="134" t="s">
        <v>390</v>
      </c>
      <c r="F314" s="135" t="s">
        <v>391</v>
      </c>
      <c r="G314" s="136" t="s">
        <v>265</v>
      </c>
      <c r="H314" s="137">
        <v>60</v>
      </c>
      <c r="I314" s="138"/>
      <c r="J314" s="139">
        <f>ROUND(I314*H314,2)</f>
        <v>0</v>
      </c>
      <c r="K314" s="140"/>
      <c r="L314" s="32"/>
      <c r="M314" s="141" t="s">
        <v>1</v>
      </c>
      <c r="N314" s="142" t="s">
        <v>41</v>
      </c>
      <c r="P314" s="143">
        <f>O314*H314</f>
        <v>0</v>
      </c>
      <c r="Q314" s="143">
        <v>0</v>
      </c>
      <c r="R314" s="143">
        <f>Q314*H314</f>
        <v>0</v>
      </c>
      <c r="S314" s="143">
        <v>0</v>
      </c>
      <c r="T314" s="144">
        <f>S314*H314</f>
        <v>0</v>
      </c>
      <c r="AR314" s="145" t="s">
        <v>135</v>
      </c>
      <c r="AT314" s="145" t="s">
        <v>131</v>
      </c>
      <c r="AU314" s="145" t="s">
        <v>85</v>
      </c>
      <c r="AY314" s="17" t="s">
        <v>129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7" t="s">
        <v>81</v>
      </c>
      <c r="BK314" s="146">
        <f>ROUND(I314*H314,2)</f>
        <v>0</v>
      </c>
      <c r="BL314" s="17" t="s">
        <v>135</v>
      </c>
      <c r="BM314" s="145" t="s">
        <v>392</v>
      </c>
    </row>
    <row r="315" spans="2:65" s="12" customFormat="1" x14ac:dyDescent="0.2">
      <c r="B315" s="147"/>
      <c r="D315" s="148" t="s">
        <v>137</v>
      </c>
      <c r="E315" s="149" t="s">
        <v>1</v>
      </c>
      <c r="F315" s="150" t="s">
        <v>380</v>
      </c>
      <c r="H315" s="151">
        <v>60</v>
      </c>
      <c r="I315" s="152"/>
      <c r="L315" s="147"/>
      <c r="M315" s="153"/>
      <c r="T315" s="154"/>
      <c r="AT315" s="149" t="s">
        <v>137</v>
      </c>
      <c r="AU315" s="149" t="s">
        <v>85</v>
      </c>
      <c r="AV315" s="12" t="s">
        <v>85</v>
      </c>
      <c r="AW315" s="12" t="s">
        <v>32</v>
      </c>
      <c r="AX315" s="12" t="s">
        <v>81</v>
      </c>
      <c r="AY315" s="149" t="s">
        <v>129</v>
      </c>
    </row>
    <row r="316" spans="2:65" s="1" customFormat="1" ht="33" customHeight="1" x14ac:dyDescent="0.2">
      <c r="B316" s="32"/>
      <c r="C316" s="133" t="s">
        <v>393</v>
      </c>
      <c r="D316" s="133" t="s">
        <v>131</v>
      </c>
      <c r="E316" s="134" t="s">
        <v>394</v>
      </c>
      <c r="F316" s="135" t="s">
        <v>395</v>
      </c>
      <c r="G316" s="136" t="s">
        <v>265</v>
      </c>
      <c r="H316" s="137">
        <v>1</v>
      </c>
      <c r="I316" s="138"/>
      <c r="J316" s="139">
        <f>ROUND(I316*H316,2)</f>
        <v>0</v>
      </c>
      <c r="K316" s="140"/>
      <c r="L316" s="32"/>
      <c r="M316" s="141" t="s">
        <v>1</v>
      </c>
      <c r="N316" s="142" t="s">
        <v>41</v>
      </c>
      <c r="P316" s="143">
        <f>O316*H316</f>
        <v>0</v>
      </c>
      <c r="Q316" s="143">
        <v>0</v>
      </c>
      <c r="R316" s="143">
        <f>Q316*H316</f>
        <v>0</v>
      </c>
      <c r="S316" s="143">
        <v>0</v>
      </c>
      <c r="T316" s="144">
        <f>S316*H316</f>
        <v>0</v>
      </c>
      <c r="AR316" s="145" t="s">
        <v>135</v>
      </c>
      <c r="AT316" s="145" t="s">
        <v>131</v>
      </c>
      <c r="AU316" s="145" t="s">
        <v>85</v>
      </c>
      <c r="AY316" s="17" t="s">
        <v>129</v>
      </c>
      <c r="BE316" s="146">
        <f>IF(N316="základní",J316,0)</f>
        <v>0</v>
      </c>
      <c r="BF316" s="146">
        <f>IF(N316="snížená",J316,0)</f>
        <v>0</v>
      </c>
      <c r="BG316" s="146">
        <f>IF(N316="zákl. přenesená",J316,0)</f>
        <v>0</v>
      </c>
      <c r="BH316" s="146">
        <f>IF(N316="sníž. přenesená",J316,0)</f>
        <v>0</v>
      </c>
      <c r="BI316" s="146">
        <f>IF(N316="nulová",J316,0)</f>
        <v>0</v>
      </c>
      <c r="BJ316" s="17" t="s">
        <v>81</v>
      </c>
      <c r="BK316" s="146">
        <f>ROUND(I316*H316,2)</f>
        <v>0</v>
      </c>
      <c r="BL316" s="17" t="s">
        <v>135</v>
      </c>
      <c r="BM316" s="145" t="s">
        <v>396</v>
      </c>
    </row>
    <row r="317" spans="2:65" s="1" customFormat="1" ht="16.5" customHeight="1" x14ac:dyDescent="0.2">
      <c r="B317" s="32"/>
      <c r="C317" s="133" t="s">
        <v>397</v>
      </c>
      <c r="D317" s="133" t="s">
        <v>131</v>
      </c>
      <c r="E317" s="134" t="s">
        <v>398</v>
      </c>
      <c r="F317" s="135" t="s">
        <v>399</v>
      </c>
      <c r="G317" s="136" t="s">
        <v>195</v>
      </c>
      <c r="H317" s="137">
        <v>15</v>
      </c>
      <c r="I317" s="138"/>
      <c r="J317" s="139">
        <f>ROUND(I317*H317,2)</f>
        <v>0</v>
      </c>
      <c r="K317" s="140"/>
      <c r="L317" s="32"/>
      <c r="M317" s="141" t="s">
        <v>1</v>
      </c>
      <c r="N317" s="142" t="s">
        <v>41</v>
      </c>
      <c r="P317" s="143">
        <f>O317*H317</f>
        <v>0</v>
      </c>
      <c r="Q317" s="143">
        <v>7.467E-2</v>
      </c>
      <c r="R317" s="143">
        <f>Q317*H317</f>
        <v>1.12005</v>
      </c>
      <c r="S317" s="143">
        <v>0</v>
      </c>
      <c r="T317" s="144">
        <f>S317*H317</f>
        <v>0</v>
      </c>
      <c r="AR317" s="145" t="s">
        <v>135</v>
      </c>
      <c r="AT317" s="145" t="s">
        <v>131</v>
      </c>
      <c r="AU317" s="145" t="s">
        <v>85</v>
      </c>
      <c r="AY317" s="17" t="s">
        <v>129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7" t="s">
        <v>81</v>
      </c>
      <c r="BK317" s="146">
        <f>ROUND(I317*H317,2)</f>
        <v>0</v>
      </c>
      <c r="BL317" s="17" t="s">
        <v>135</v>
      </c>
      <c r="BM317" s="145" t="s">
        <v>400</v>
      </c>
    </row>
    <row r="318" spans="2:65" s="1" customFormat="1" ht="16.5" customHeight="1" x14ac:dyDescent="0.2">
      <c r="B318" s="32"/>
      <c r="C318" s="133" t="s">
        <v>401</v>
      </c>
      <c r="D318" s="133" t="s">
        <v>131</v>
      </c>
      <c r="E318" s="134" t="s">
        <v>402</v>
      </c>
      <c r="F318" s="135" t="s">
        <v>403</v>
      </c>
      <c r="G318" s="136" t="s">
        <v>404</v>
      </c>
      <c r="H318" s="137">
        <v>60</v>
      </c>
      <c r="I318" s="138"/>
      <c r="J318" s="139">
        <f>ROUND(I318*H318,2)</f>
        <v>0</v>
      </c>
      <c r="K318" s="140"/>
      <c r="L318" s="32"/>
      <c r="M318" s="141" t="s">
        <v>1</v>
      </c>
      <c r="N318" s="142" t="s">
        <v>41</v>
      </c>
      <c r="P318" s="143">
        <f>O318*H318</f>
        <v>0</v>
      </c>
      <c r="Q318" s="143">
        <v>7.467E-2</v>
      </c>
      <c r="R318" s="143">
        <f>Q318*H318</f>
        <v>4.4802</v>
      </c>
      <c r="S318" s="143">
        <v>0</v>
      </c>
      <c r="T318" s="144">
        <f>S318*H318</f>
        <v>0</v>
      </c>
      <c r="AR318" s="145" t="s">
        <v>135</v>
      </c>
      <c r="AT318" s="145" t="s">
        <v>131</v>
      </c>
      <c r="AU318" s="145" t="s">
        <v>85</v>
      </c>
      <c r="AY318" s="17" t="s">
        <v>129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81</v>
      </c>
      <c r="BK318" s="146">
        <f>ROUND(I318*H318,2)</f>
        <v>0</v>
      </c>
      <c r="BL318" s="17" t="s">
        <v>135</v>
      </c>
      <c r="BM318" s="145" t="s">
        <v>405</v>
      </c>
    </row>
    <row r="319" spans="2:65" s="1" customFormat="1" ht="24.2" customHeight="1" x14ac:dyDescent="0.2">
      <c r="B319" s="32"/>
      <c r="C319" s="133" t="s">
        <v>406</v>
      </c>
      <c r="D319" s="133" t="s">
        <v>131</v>
      </c>
      <c r="E319" s="134" t="s">
        <v>407</v>
      </c>
      <c r="F319" s="135" t="s">
        <v>408</v>
      </c>
      <c r="G319" s="136" t="s">
        <v>150</v>
      </c>
      <c r="H319" s="137">
        <v>488</v>
      </c>
      <c r="I319" s="138"/>
      <c r="J319" s="139">
        <f>ROUND(I319*H319,2)</f>
        <v>0</v>
      </c>
      <c r="K319" s="140"/>
      <c r="L319" s="32"/>
      <c r="M319" s="141" t="s">
        <v>1</v>
      </c>
      <c r="N319" s="142" t="s">
        <v>41</v>
      </c>
      <c r="P319" s="143">
        <f>O319*H319</f>
        <v>0</v>
      </c>
      <c r="Q319" s="143">
        <v>4.0000000000000003E-5</v>
      </c>
      <c r="R319" s="143">
        <f>Q319*H319</f>
        <v>1.9520000000000003E-2</v>
      </c>
      <c r="S319" s="143">
        <v>0</v>
      </c>
      <c r="T319" s="144">
        <f>S319*H319</f>
        <v>0</v>
      </c>
      <c r="AR319" s="145" t="s">
        <v>135</v>
      </c>
      <c r="AT319" s="145" t="s">
        <v>131</v>
      </c>
      <c r="AU319" s="145" t="s">
        <v>85</v>
      </c>
      <c r="AY319" s="17" t="s">
        <v>129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81</v>
      </c>
      <c r="BK319" s="146">
        <f>ROUND(I319*H319,2)</f>
        <v>0</v>
      </c>
      <c r="BL319" s="17" t="s">
        <v>135</v>
      </c>
      <c r="BM319" s="145" t="s">
        <v>409</v>
      </c>
    </row>
    <row r="320" spans="2:65" s="12" customFormat="1" x14ac:dyDescent="0.2">
      <c r="B320" s="147"/>
      <c r="D320" s="148" t="s">
        <v>137</v>
      </c>
      <c r="E320" s="149" t="s">
        <v>1</v>
      </c>
      <c r="F320" s="150" t="s">
        <v>410</v>
      </c>
      <c r="H320" s="151">
        <v>488</v>
      </c>
      <c r="I320" s="152"/>
      <c r="L320" s="147"/>
      <c r="M320" s="153"/>
      <c r="T320" s="154"/>
      <c r="AT320" s="149" t="s">
        <v>137</v>
      </c>
      <c r="AU320" s="149" t="s">
        <v>85</v>
      </c>
      <c r="AV320" s="12" t="s">
        <v>85</v>
      </c>
      <c r="AW320" s="12" t="s">
        <v>32</v>
      </c>
      <c r="AX320" s="12" t="s">
        <v>81</v>
      </c>
      <c r="AY320" s="149" t="s">
        <v>129</v>
      </c>
    </row>
    <row r="321" spans="2:65" s="1" customFormat="1" ht="16.5" customHeight="1" x14ac:dyDescent="0.2">
      <c r="B321" s="32"/>
      <c r="C321" s="133" t="s">
        <v>411</v>
      </c>
      <c r="D321" s="133" t="s">
        <v>131</v>
      </c>
      <c r="E321" s="134" t="s">
        <v>412</v>
      </c>
      <c r="F321" s="135" t="s">
        <v>413</v>
      </c>
      <c r="G321" s="136" t="s">
        <v>150</v>
      </c>
      <c r="H321" s="137">
        <v>7</v>
      </c>
      <c r="I321" s="138"/>
      <c r="J321" s="139">
        <f>ROUND(I321*H321,2)</f>
        <v>0</v>
      </c>
      <c r="K321" s="140"/>
      <c r="L321" s="32"/>
      <c r="M321" s="141" t="s">
        <v>1</v>
      </c>
      <c r="N321" s="142" t="s">
        <v>41</v>
      </c>
      <c r="P321" s="143">
        <f>O321*H321</f>
        <v>0</v>
      </c>
      <c r="Q321" s="143">
        <v>0</v>
      </c>
      <c r="R321" s="143">
        <f>Q321*H321</f>
        <v>0</v>
      </c>
      <c r="S321" s="143">
        <v>0</v>
      </c>
      <c r="T321" s="144">
        <f>S321*H321</f>
        <v>0</v>
      </c>
      <c r="AR321" s="145" t="s">
        <v>135</v>
      </c>
      <c r="AT321" s="145" t="s">
        <v>131</v>
      </c>
      <c r="AU321" s="145" t="s">
        <v>85</v>
      </c>
      <c r="AY321" s="17" t="s">
        <v>129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81</v>
      </c>
      <c r="BK321" s="146">
        <f>ROUND(I321*H321,2)</f>
        <v>0</v>
      </c>
      <c r="BL321" s="17" t="s">
        <v>135</v>
      </c>
      <c r="BM321" s="145" t="s">
        <v>414</v>
      </c>
    </row>
    <row r="322" spans="2:65" s="12" customFormat="1" x14ac:dyDescent="0.2">
      <c r="B322" s="147"/>
      <c r="D322" s="148" t="s">
        <v>137</v>
      </c>
      <c r="E322" s="149" t="s">
        <v>1</v>
      </c>
      <c r="F322" s="150" t="s">
        <v>415</v>
      </c>
      <c r="H322" s="151">
        <v>7</v>
      </c>
      <c r="I322" s="152"/>
      <c r="L322" s="147"/>
      <c r="M322" s="153"/>
      <c r="T322" s="154"/>
      <c r="AT322" s="149" t="s">
        <v>137</v>
      </c>
      <c r="AU322" s="149" t="s">
        <v>85</v>
      </c>
      <c r="AV322" s="12" t="s">
        <v>85</v>
      </c>
      <c r="AW322" s="12" t="s">
        <v>32</v>
      </c>
      <c r="AX322" s="12" t="s">
        <v>81</v>
      </c>
      <c r="AY322" s="149" t="s">
        <v>129</v>
      </c>
    </row>
    <row r="323" spans="2:65" s="1" customFormat="1" ht="24.2" customHeight="1" x14ac:dyDescent="0.2">
      <c r="B323" s="32"/>
      <c r="C323" s="133" t="s">
        <v>416</v>
      </c>
      <c r="D323" s="133" t="s">
        <v>131</v>
      </c>
      <c r="E323" s="134" t="s">
        <v>417</v>
      </c>
      <c r="F323" s="135" t="s">
        <v>418</v>
      </c>
      <c r="G323" s="136" t="s">
        <v>265</v>
      </c>
      <c r="H323" s="137">
        <v>17</v>
      </c>
      <c r="I323" s="138"/>
      <c r="J323" s="139">
        <f>ROUND(I323*H323,2)</f>
        <v>0</v>
      </c>
      <c r="K323" s="140"/>
      <c r="L323" s="32"/>
      <c r="M323" s="141" t="s">
        <v>1</v>
      </c>
      <c r="N323" s="142" t="s">
        <v>41</v>
      </c>
      <c r="P323" s="143">
        <f>O323*H323</f>
        <v>0</v>
      </c>
      <c r="Q323" s="143">
        <v>1.91E-3</v>
      </c>
      <c r="R323" s="143">
        <f>Q323*H323</f>
        <v>3.2469999999999999E-2</v>
      </c>
      <c r="S323" s="143">
        <v>0</v>
      </c>
      <c r="T323" s="144">
        <f>S323*H323</f>
        <v>0</v>
      </c>
      <c r="AR323" s="145" t="s">
        <v>135</v>
      </c>
      <c r="AT323" s="145" t="s">
        <v>131</v>
      </c>
      <c r="AU323" s="145" t="s">
        <v>85</v>
      </c>
      <c r="AY323" s="17" t="s">
        <v>129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7" t="s">
        <v>81</v>
      </c>
      <c r="BK323" s="146">
        <f>ROUND(I323*H323,2)</f>
        <v>0</v>
      </c>
      <c r="BL323" s="17" t="s">
        <v>135</v>
      </c>
      <c r="BM323" s="145" t="s">
        <v>419</v>
      </c>
    </row>
    <row r="324" spans="2:65" s="13" customFormat="1" x14ac:dyDescent="0.2">
      <c r="B324" s="155"/>
      <c r="D324" s="148" t="s">
        <v>137</v>
      </c>
      <c r="E324" s="156" t="s">
        <v>1</v>
      </c>
      <c r="F324" s="157" t="s">
        <v>420</v>
      </c>
      <c r="H324" s="156" t="s">
        <v>1</v>
      </c>
      <c r="I324" s="158"/>
      <c r="L324" s="155"/>
      <c r="M324" s="159"/>
      <c r="T324" s="160"/>
      <c r="AT324" s="156" t="s">
        <v>137</v>
      </c>
      <c r="AU324" s="156" t="s">
        <v>85</v>
      </c>
      <c r="AV324" s="13" t="s">
        <v>81</v>
      </c>
      <c r="AW324" s="13" t="s">
        <v>32</v>
      </c>
      <c r="AX324" s="13" t="s">
        <v>76</v>
      </c>
      <c r="AY324" s="156" t="s">
        <v>129</v>
      </c>
    </row>
    <row r="325" spans="2:65" s="12" customFormat="1" x14ac:dyDescent="0.2">
      <c r="B325" s="147"/>
      <c r="D325" s="148" t="s">
        <v>137</v>
      </c>
      <c r="E325" s="149" t="s">
        <v>1</v>
      </c>
      <c r="F325" s="150" t="s">
        <v>421</v>
      </c>
      <c r="H325" s="151">
        <v>10</v>
      </c>
      <c r="I325" s="152"/>
      <c r="L325" s="147"/>
      <c r="M325" s="153"/>
      <c r="T325" s="154"/>
      <c r="AT325" s="149" t="s">
        <v>137</v>
      </c>
      <c r="AU325" s="149" t="s">
        <v>85</v>
      </c>
      <c r="AV325" s="12" t="s">
        <v>85</v>
      </c>
      <c r="AW325" s="12" t="s">
        <v>32</v>
      </c>
      <c r="AX325" s="12" t="s">
        <v>76</v>
      </c>
      <c r="AY325" s="149" t="s">
        <v>129</v>
      </c>
    </row>
    <row r="326" spans="2:65" s="12" customFormat="1" x14ac:dyDescent="0.2">
      <c r="B326" s="147"/>
      <c r="D326" s="148" t="s">
        <v>137</v>
      </c>
      <c r="E326" s="149" t="s">
        <v>1</v>
      </c>
      <c r="F326" s="150" t="s">
        <v>422</v>
      </c>
      <c r="H326" s="151">
        <v>7</v>
      </c>
      <c r="I326" s="152"/>
      <c r="L326" s="147"/>
      <c r="M326" s="153"/>
      <c r="T326" s="154"/>
      <c r="AT326" s="149" t="s">
        <v>137</v>
      </c>
      <c r="AU326" s="149" t="s">
        <v>85</v>
      </c>
      <c r="AV326" s="12" t="s">
        <v>85</v>
      </c>
      <c r="AW326" s="12" t="s">
        <v>32</v>
      </c>
      <c r="AX326" s="12" t="s">
        <v>76</v>
      </c>
      <c r="AY326" s="149" t="s">
        <v>129</v>
      </c>
    </row>
    <row r="327" spans="2:65" s="14" customFormat="1" x14ac:dyDescent="0.2">
      <c r="B327" s="161"/>
      <c r="D327" s="148" t="s">
        <v>137</v>
      </c>
      <c r="E327" s="162" t="s">
        <v>1</v>
      </c>
      <c r="F327" s="163" t="s">
        <v>143</v>
      </c>
      <c r="H327" s="164">
        <v>17</v>
      </c>
      <c r="I327" s="165"/>
      <c r="L327" s="161"/>
      <c r="M327" s="166"/>
      <c r="T327" s="167"/>
      <c r="AT327" s="162" t="s">
        <v>137</v>
      </c>
      <c r="AU327" s="162" t="s">
        <v>85</v>
      </c>
      <c r="AV327" s="14" t="s">
        <v>135</v>
      </c>
      <c r="AW327" s="14" t="s">
        <v>32</v>
      </c>
      <c r="AX327" s="14" t="s">
        <v>81</v>
      </c>
      <c r="AY327" s="162" t="s">
        <v>129</v>
      </c>
    </row>
    <row r="328" spans="2:65" s="1" customFormat="1" ht="16.5" customHeight="1" x14ac:dyDescent="0.2">
      <c r="B328" s="32"/>
      <c r="C328" s="133" t="s">
        <v>423</v>
      </c>
      <c r="D328" s="133" t="s">
        <v>131</v>
      </c>
      <c r="E328" s="134" t="s">
        <v>424</v>
      </c>
      <c r="F328" s="135" t="s">
        <v>425</v>
      </c>
      <c r="G328" s="136" t="s">
        <v>426</v>
      </c>
      <c r="H328" s="137">
        <v>1</v>
      </c>
      <c r="I328" s="138"/>
      <c r="J328" s="139">
        <f>ROUND(I328*H328,2)</f>
        <v>0</v>
      </c>
      <c r="K328" s="140"/>
      <c r="L328" s="32"/>
      <c r="M328" s="141" t="s">
        <v>1</v>
      </c>
      <c r="N328" s="142" t="s">
        <v>41</v>
      </c>
      <c r="P328" s="143">
        <f>O328*H328</f>
        <v>0</v>
      </c>
      <c r="Q328" s="143">
        <v>2.0000000000000002E-5</v>
      </c>
      <c r="R328" s="143">
        <f>Q328*H328</f>
        <v>2.0000000000000002E-5</v>
      </c>
      <c r="S328" s="143">
        <v>0</v>
      </c>
      <c r="T328" s="144">
        <f>S328*H328</f>
        <v>0</v>
      </c>
      <c r="AR328" s="145" t="s">
        <v>135</v>
      </c>
      <c r="AT328" s="145" t="s">
        <v>131</v>
      </c>
      <c r="AU328" s="145" t="s">
        <v>85</v>
      </c>
      <c r="AY328" s="17" t="s">
        <v>129</v>
      </c>
      <c r="BE328" s="146">
        <f>IF(N328="základní",J328,0)</f>
        <v>0</v>
      </c>
      <c r="BF328" s="146">
        <f>IF(N328="snížená",J328,0)</f>
        <v>0</v>
      </c>
      <c r="BG328" s="146">
        <f>IF(N328="zákl. přenesená",J328,0)</f>
        <v>0</v>
      </c>
      <c r="BH328" s="146">
        <f>IF(N328="sníž. přenesená",J328,0)</f>
        <v>0</v>
      </c>
      <c r="BI328" s="146">
        <f>IF(N328="nulová",J328,0)</f>
        <v>0</v>
      </c>
      <c r="BJ328" s="17" t="s">
        <v>81</v>
      </c>
      <c r="BK328" s="146">
        <f>ROUND(I328*H328,2)</f>
        <v>0</v>
      </c>
      <c r="BL328" s="17" t="s">
        <v>135</v>
      </c>
      <c r="BM328" s="145" t="s">
        <v>427</v>
      </c>
    </row>
    <row r="329" spans="2:65" s="1" customFormat="1" ht="21.75" customHeight="1" x14ac:dyDescent="0.2">
      <c r="B329" s="32"/>
      <c r="C329" s="133" t="s">
        <v>428</v>
      </c>
      <c r="D329" s="133" t="s">
        <v>131</v>
      </c>
      <c r="E329" s="134" t="s">
        <v>429</v>
      </c>
      <c r="F329" s="135" t="s">
        <v>430</v>
      </c>
      <c r="G329" s="136" t="s">
        <v>150</v>
      </c>
      <c r="H329" s="137">
        <v>7.9980000000000002</v>
      </c>
      <c r="I329" s="138"/>
      <c r="J329" s="139">
        <f>ROUND(I329*H329,2)</f>
        <v>0</v>
      </c>
      <c r="K329" s="140"/>
      <c r="L329" s="32"/>
      <c r="M329" s="141" t="s">
        <v>1</v>
      </c>
      <c r="N329" s="142" t="s">
        <v>41</v>
      </c>
      <c r="P329" s="143">
        <f>O329*H329</f>
        <v>0</v>
      </c>
      <c r="Q329" s="143">
        <v>0</v>
      </c>
      <c r="R329" s="143">
        <f>Q329*H329</f>
        <v>0</v>
      </c>
      <c r="S329" s="143">
        <v>0.26100000000000001</v>
      </c>
      <c r="T329" s="144">
        <f>S329*H329</f>
        <v>2.0874779999999999</v>
      </c>
      <c r="AR329" s="145" t="s">
        <v>135</v>
      </c>
      <c r="AT329" s="145" t="s">
        <v>131</v>
      </c>
      <c r="AU329" s="145" t="s">
        <v>85</v>
      </c>
      <c r="AY329" s="17" t="s">
        <v>129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7" t="s">
        <v>81</v>
      </c>
      <c r="BK329" s="146">
        <f>ROUND(I329*H329,2)</f>
        <v>0</v>
      </c>
      <c r="BL329" s="17" t="s">
        <v>135</v>
      </c>
      <c r="BM329" s="145" t="s">
        <v>431</v>
      </c>
    </row>
    <row r="330" spans="2:65" s="12" customFormat="1" x14ac:dyDescent="0.2">
      <c r="B330" s="147"/>
      <c r="D330" s="148" t="s">
        <v>137</v>
      </c>
      <c r="E330" s="149" t="s">
        <v>1</v>
      </c>
      <c r="F330" s="150" t="s">
        <v>432</v>
      </c>
      <c r="H330" s="151">
        <v>3.0630000000000002</v>
      </c>
      <c r="I330" s="152"/>
      <c r="L330" s="147"/>
      <c r="M330" s="153"/>
      <c r="T330" s="154"/>
      <c r="AT330" s="149" t="s">
        <v>137</v>
      </c>
      <c r="AU330" s="149" t="s">
        <v>85</v>
      </c>
      <c r="AV330" s="12" t="s">
        <v>85</v>
      </c>
      <c r="AW330" s="12" t="s">
        <v>32</v>
      </c>
      <c r="AX330" s="12" t="s">
        <v>76</v>
      </c>
      <c r="AY330" s="149" t="s">
        <v>129</v>
      </c>
    </row>
    <row r="331" spans="2:65" s="12" customFormat="1" x14ac:dyDescent="0.2">
      <c r="B331" s="147"/>
      <c r="D331" s="148" t="s">
        <v>137</v>
      </c>
      <c r="E331" s="149" t="s">
        <v>1</v>
      </c>
      <c r="F331" s="150" t="s">
        <v>433</v>
      </c>
      <c r="H331" s="151">
        <v>2.4180000000000001</v>
      </c>
      <c r="I331" s="152"/>
      <c r="L331" s="147"/>
      <c r="M331" s="153"/>
      <c r="T331" s="154"/>
      <c r="AT331" s="149" t="s">
        <v>137</v>
      </c>
      <c r="AU331" s="149" t="s">
        <v>85</v>
      </c>
      <c r="AV331" s="12" t="s">
        <v>85</v>
      </c>
      <c r="AW331" s="12" t="s">
        <v>32</v>
      </c>
      <c r="AX331" s="12" t="s">
        <v>76</v>
      </c>
      <c r="AY331" s="149" t="s">
        <v>129</v>
      </c>
    </row>
    <row r="332" spans="2:65" s="12" customFormat="1" x14ac:dyDescent="0.2">
      <c r="B332" s="147"/>
      <c r="D332" s="148" t="s">
        <v>137</v>
      </c>
      <c r="E332" s="149" t="s">
        <v>1</v>
      </c>
      <c r="F332" s="150" t="s">
        <v>434</v>
      </c>
      <c r="H332" s="151">
        <v>2.5169999999999999</v>
      </c>
      <c r="I332" s="152"/>
      <c r="L332" s="147"/>
      <c r="M332" s="153"/>
      <c r="T332" s="154"/>
      <c r="AT332" s="149" t="s">
        <v>137</v>
      </c>
      <c r="AU332" s="149" t="s">
        <v>85</v>
      </c>
      <c r="AV332" s="12" t="s">
        <v>85</v>
      </c>
      <c r="AW332" s="12" t="s">
        <v>32</v>
      </c>
      <c r="AX332" s="12" t="s">
        <v>76</v>
      </c>
      <c r="AY332" s="149" t="s">
        <v>129</v>
      </c>
    </row>
    <row r="333" spans="2:65" s="14" customFormat="1" x14ac:dyDescent="0.2">
      <c r="B333" s="161"/>
      <c r="D333" s="148" t="s">
        <v>137</v>
      </c>
      <c r="E333" s="162" t="s">
        <v>1</v>
      </c>
      <c r="F333" s="163" t="s">
        <v>143</v>
      </c>
      <c r="H333" s="164">
        <v>7.9980000000000002</v>
      </c>
      <c r="I333" s="165"/>
      <c r="L333" s="161"/>
      <c r="M333" s="166"/>
      <c r="T333" s="167"/>
      <c r="AT333" s="162" t="s">
        <v>137</v>
      </c>
      <c r="AU333" s="162" t="s">
        <v>85</v>
      </c>
      <c r="AV333" s="14" t="s">
        <v>135</v>
      </c>
      <c r="AW333" s="14" t="s">
        <v>32</v>
      </c>
      <c r="AX333" s="14" t="s">
        <v>81</v>
      </c>
      <c r="AY333" s="162" t="s">
        <v>129</v>
      </c>
    </row>
    <row r="334" spans="2:65" s="1" customFormat="1" ht="24.2" customHeight="1" x14ac:dyDescent="0.2">
      <c r="B334" s="32"/>
      <c r="C334" s="133" t="s">
        <v>435</v>
      </c>
      <c r="D334" s="133" t="s">
        <v>131</v>
      </c>
      <c r="E334" s="134" t="s">
        <v>436</v>
      </c>
      <c r="F334" s="135" t="s">
        <v>437</v>
      </c>
      <c r="G334" s="136" t="s">
        <v>150</v>
      </c>
      <c r="H334" s="137">
        <v>1.86</v>
      </c>
      <c r="I334" s="138"/>
      <c r="J334" s="139">
        <f>ROUND(I334*H334,2)</f>
        <v>0</v>
      </c>
      <c r="K334" s="140"/>
      <c r="L334" s="32"/>
      <c r="M334" s="141" t="s">
        <v>1</v>
      </c>
      <c r="N334" s="142" t="s">
        <v>41</v>
      </c>
      <c r="P334" s="143">
        <f>O334*H334</f>
        <v>0</v>
      </c>
      <c r="Q334" s="143">
        <v>0</v>
      </c>
      <c r="R334" s="143">
        <f>Q334*H334</f>
        <v>0</v>
      </c>
      <c r="S334" s="143">
        <v>7.4999999999999997E-2</v>
      </c>
      <c r="T334" s="144">
        <f>S334*H334</f>
        <v>0.13950000000000001</v>
      </c>
      <c r="AR334" s="145" t="s">
        <v>135</v>
      </c>
      <c r="AT334" s="145" t="s">
        <v>131</v>
      </c>
      <c r="AU334" s="145" t="s">
        <v>85</v>
      </c>
      <c r="AY334" s="17" t="s">
        <v>129</v>
      </c>
      <c r="BE334" s="146">
        <f>IF(N334="základní",J334,0)</f>
        <v>0</v>
      </c>
      <c r="BF334" s="146">
        <f>IF(N334="snížená",J334,0)</f>
        <v>0</v>
      </c>
      <c r="BG334" s="146">
        <f>IF(N334="zákl. přenesená",J334,0)</f>
        <v>0</v>
      </c>
      <c r="BH334" s="146">
        <f>IF(N334="sníž. přenesená",J334,0)</f>
        <v>0</v>
      </c>
      <c r="BI334" s="146">
        <f>IF(N334="nulová",J334,0)</f>
        <v>0</v>
      </c>
      <c r="BJ334" s="17" t="s">
        <v>81</v>
      </c>
      <c r="BK334" s="146">
        <f>ROUND(I334*H334,2)</f>
        <v>0</v>
      </c>
      <c r="BL334" s="17" t="s">
        <v>135</v>
      </c>
      <c r="BM334" s="145" t="s">
        <v>438</v>
      </c>
    </row>
    <row r="335" spans="2:65" s="12" customFormat="1" x14ac:dyDescent="0.2">
      <c r="B335" s="147"/>
      <c r="D335" s="148" t="s">
        <v>137</v>
      </c>
      <c r="E335" s="149" t="s">
        <v>1</v>
      </c>
      <c r="F335" s="150" t="s">
        <v>439</v>
      </c>
      <c r="H335" s="151">
        <v>1.86</v>
      </c>
      <c r="I335" s="152"/>
      <c r="L335" s="147"/>
      <c r="M335" s="153"/>
      <c r="T335" s="154"/>
      <c r="AT335" s="149" t="s">
        <v>137</v>
      </c>
      <c r="AU335" s="149" t="s">
        <v>85</v>
      </c>
      <c r="AV335" s="12" t="s">
        <v>85</v>
      </c>
      <c r="AW335" s="12" t="s">
        <v>32</v>
      </c>
      <c r="AX335" s="12" t="s">
        <v>81</v>
      </c>
      <c r="AY335" s="149" t="s">
        <v>129</v>
      </c>
    </row>
    <row r="336" spans="2:65" s="1" customFormat="1" ht="24.2" customHeight="1" x14ac:dyDescent="0.2">
      <c r="B336" s="32"/>
      <c r="C336" s="133" t="s">
        <v>440</v>
      </c>
      <c r="D336" s="133" t="s">
        <v>131</v>
      </c>
      <c r="E336" s="134" t="s">
        <v>441</v>
      </c>
      <c r="F336" s="135" t="s">
        <v>442</v>
      </c>
      <c r="G336" s="136" t="s">
        <v>150</v>
      </c>
      <c r="H336" s="137">
        <v>1.8240000000000001</v>
      </c>
      <c r="I336" s="138"/>
      <c r="J336" s="139">
        <f>ROUND(I336*H336,2)</f>
        <v>0</v>
      </c>
      <c r="K336" s="140"/>
      <c r="L336" s="32"/>
      <c r="M336" s="141" t="s">
        <v>1</v>
      </c>
      <c r="N336" s="142" t="s">
        <v>41</v>
      </c>
      <c r="P336" s="143">
        <f>O336*H336</f>
        <v>0</v>
      </c>
      <c r="Q336" s="143">
        <v>0</v>
      </c>
      <c r="R336" s="143">
        <f>Q336*H336</f>
        <v>0</v>
      </c>
      <c r="S336" s="143">
        <v>3.7999999999999999E-2</v>
      </c>
      <c r="T336" s="144">
        <f>S336*H336</f>
        <v>6.9311999999999999E-2</v>
      </c>
      <c r="AR336" s="145" t="s">
        <v>135</v>
      </c>
      <c r="AT336" s="145" t="s">
        <v>131</v>
      </c>
      <c r="AU336" s="145" t="s">
        <v>85</v>
      </c>
      <c r="AY336" s="17" t="s">
        <v>129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7" t="s">
        <v>81</v>
      </c>
      <c r="BK336" s="146">
        <f>ROUND(I336*H336,2)</f>
        <v>0</v>
      </c>
      <c r="BL336" s="17" t="s">
        <v>135</v>
      </c>
      <c r="BM336" s="145" t="s">
        <v>443</v>
      </c>
    </row>
    <row r="337" spans="2:65" s="12" customFormat="1" ht="22.5" x14ac:dyDescent="0.2">
      <c r="B337" s="147"/>
      <c r="D337" s="148" t="s">
        <v>137</v>
      </c>
      <c r="E337" s="149" t="s">
        <v>1</v>
      </c>
      <c r="F337" s="150" t="s">
        <v>444</v>
      </c>
      <c r="H337" s="151">
        <v>1.8240000000000001</v>
      </c>
      <c r="I337" s="152"/>
      <c r="L337" s="147"/>
      <c r="M337" s="153"/>
      <c r="T337" s="154"/>
      <c r="AT337" s="149" t="s">
        <v>137</v>
      </c>
      <c r="AU337" s="149" t="s">
        <v>85</v>
      </c>
      <c r="AV337" s="12" t="s">
        <v>85</v>
      </c>
      <c r="AW337" s="12" t="s">
        <v>32</v>
      </c>
      <c r="AX337" s="12" t="s">
        <v>81</v>
      </c>
      <c r="AY337" s="149" t="s">
        <v>129</v>
      </c>
    </row>
    <row r="338" spans="2:65" s="1" customFormat="1" ht="24.2" customHeight="1" x14ac:dyDescent="0.2">
      <c r="B338" s="32"/>
      <c r="C338" s="133" t="s">
        <v>445</v>
      </c>
      <c r="D338" s="133" t="s">
        <v>131</v>
      </c>
      <c r="E338" s="134" t="s">
        <v>446</v>
      </c>
      <c r="F338" s="135" t="s">
        <v>447</v>
      </c>
      <c r="G338" s="136" t="s">
        <v>150</v>
      </c>
      <c r="H338" s="137">
        <v>3.9449999999999998</v>
      </c>
      <c r="I338" s="138"/>
      <c r="J338" s="139">
        <f>ROUND(I338*H338,2)</f>
        <v>0</v>
      </c>
      <c r="K338" s="140"/>
      <c r="L338" s="32"/>
      <c r="M338" s="141" t="s">
        <v>1</v>
      </c>
      <c r="N338" s="142" t="s">
        <v>41</v>
      </c>
      <c r="P338" s="143">
        <f>O338*H338</f>
        <v>0</v>
      </c>
      <c r="Q338" s="143">
        <v>0</v>
      </c>
      <c r="R338" s="143">
        <f>Q338*H338</f>
        <v>0</v>
      </c>
      <c r="S338" s="143">
        <v>3.7999999999999999E-2</v>
      </c>
      <c r="T338" s="144">
        <f>S338*H338</f>
        <v>0.14990999999999999</v>
      </c>
      <c r="AR338" s="145" t="s">
        <v>135</v>
      </c>
      <c r="AT338" s="145" t="s">
        <v>131</v>
      </c>
      <c r="AU338" s="145" t="s">
        <v>85</v>
      </c>
      <c r="AY338" s="17" t="s">
        <v>129</v>
      </c>
      <c r="BE338" s="146">
        <f>IF(N338="základní",J338,0)</f>
        <v>0</v>
      </c>
      <c r="BF338" s="146">
        <f>IF(N338="snížená",J338,0)</f>
        <v>0</v>
      </c>
      <c r="BG338" s="146">
        <f>IF(N338="zákl. přenesená",J338,0)</f>
        <v>0</v>
      </c>
      <c r="BH338" s="146">
        <f>IF(N338="sníž. přenesená",J338,0)</f>
        <v>0</v>
      </c>
      <c r="BI338" s="146">
        <f>IF(N338="nulová",J338,0)</f>
        <v>0</v>
      </c>
      <c r="BJ338" s="17" t="s">
        <v>81</v>
      </c>
      <c r="BK338" s="146">
        <f>ROUND(I338*H338,2)</f>
        <v>0</v>
      </c>
      <c r="BL338" s="17" t="s">
        <v>135</v>
      </c>
      <c r="BM338" s="145" t="s">
        <v>448</v>
      </c>
    </row>
    <row r="339" spans="2:65" s="12" customFormat="1" x14ac:dyDescent="0.2">
      <c r="B339" s="147"/>
      <c r="D339" s="148" t="s">
        <v>137</v>
      </c>
      <c r="E339" s="149" t="s">
        <v>1</v>
      </c>
      <c r="F339" s="150" t="s">
        <v>449</v>
      </c>
      <c r="H339" s="151">
        <v>1.4</v>
      </c>
      <c r="I339" s="152"/>
      <c r="L339" s="147"/>
      <c r="M339" s="153"/>
      <c r="T339" s="154"/>
      <c r="AT339" s="149" t="s">
        <v>137</v>
      </c>
      <c r="AU339" s="149" t="s">
        <v>85</v>
      </c>
      <c r="AV339" s="12" t="s">
        <v>85</v>
      </c>
      <c r="AW339" s="12" t="s">
        <v>32</v>
      </c>
      <c r="AX339" s="12" t="s">
        <v>76</v>
      </c>
      <c r="AY339" s="149" t="s">
        <v>129</v>
      </c>
    </row>
    <row r="340" spans="2:65" s="12" customFormat="1" x14ac:dyDescent="0.2">
      <c r="B340" s="147"/>
      <c r="D340" s="148" t="s">
        <v>137</v>
      </c>
      <c r="E340" s="149" t="s">
        <v>1</v>
      </c>
      <c r="F340" s="150" t="s">
        <v>450</v>
      </c>
      <c r="H340" s="151">
        <v>2.5449999999999999</v>
      </c>
      <c r="I340" s="152"/>
      <c r="L340" s="147"/>
      <c r="M340" s="153"/>
      <c r="T340" s="154"/>
      <c r="AT340" s="149" t="s">
        <v>137</v>
      </c>
      <c r="AU340" s="149" t="s">
        <v>85</v>
      </c>
      <c r="AV340" s="12" t="s">
        <v>85</v>
      </c>
      <c r="AW340" s="12" t="s">
        <v>32</v>
      </c>
      <c r="AX340" s="12" t="s">
        <v>76</v>
      </c>
      <c r="AY340" s="149" t="s">
        <v>129</v>
      </c>
    </row>
    <row r="341" spans="2:65" s="14" customFormat="1" x14ac:dyDescent="0.2">
      <c r="B341" s="161"/>
      <c r="D341" s="148" t="s">
        <v>137</v>
      </c>
      <c r="E341" s="162" t="s">
        <v>1</v>
      </c>
      <c r="F341" s="163" t="s">
        <v>143</v>
      </c>
      <c r="H341" s="164">
        <v>3.9449999999999998</v>
      </c>
      <c r="I341" s="165"/>
      <c r="L341" s="161"/>
      <c r="M341" s="166"/>
      <c r="T341" s="167"/>
      <c r="AT341" s="162" t="s">
        <v>137</v>
      </c>
      <c r="AU341" s="162" t="s">
        <v>85</v>
      </c>
      <c r="AV341" s="14" t="s">
        <v>135</v>
      </c>
      <c r="AW341" s="14" t="s">
        <v>32</v>
      </c>
      <c r="AX341" s="14" t="s">
        <v>81</v>
      </c>
      <c r="AY341" s="162" t="s">
        <v>129</v>
      </c>
    </row>
    <row r="342" spans="2:65" s="1" customFormat="1" ht="24.2" customHeight="1" x14ac:dyDescent="0.2">
      <c r="B342" s="32"/>
      <c r="C342" s="133" t="s">
        <v>451</v>
      </c>
      <c r="D342" s="133" t="s">
        <v>131</v>
      </c>
      <c r="E342" s="134" t="s">
        <v>452</v>
      </c>
      <c r="F342" s="135" t="s">
        <v>453</v>
      </c>
      <c r="G342" s="136" t="s">
        <v>150</v>
      </c>
      <c r="H342" s="137">
        <v>4.907</v>
      </c>
      <c r="I342" s="138"/>
      <c r="J342" s="139">
        <f>ROUND(I342*H342,2)</f>
        <v>0</v>
      </c>
      <c r="K342" s="140"/>
      <c r="L342" s="32"/>
      <c r="M342" s="141" t="s">
        <v>1</v>
      </c>
      <c r="N342" s="142" t="s">
        <v>41</v>
      </c>
      <c r="P342" s="143">
        <f>O342*H342</f>
        <v>0</v>
      </c>
      <c r="Q342" s="143">
        <v>0</v>
      </c>
      <c r="R342" s="143">
        <f>Q342*H342</f>
        <v>0</v>
      </c>
      <c r="S342" s="143">
        <v>3.7999999999999999E-2</v>
      </c>
      <c r="T342" s="144">
        <f>S342*H342</f>
        <v>0.18646599999999999</v>
      </c>
      <c r="AR342" s="145" t="s">
        <v>135</v>
      </c>
      <c r="AT342" s="145" t="s">
        <v>131</v>
      </c>
      <c r="AU342" s="145" t="s">
        <v>85</v>
      </c>
      <c r="AY342" s="17" t="s">
        <v>129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7" t="s">
        <v>81</v>
      </c>
      <c r="BK342" s="146">
        <f>ROUND(I342*H342,2)</f>
        <v>0</v>
      </c>
      <c r="BL342" s="17" t="s">
        <v>135</v>
      </c>
      <c r="BM342" s="145" t="s">
        <v>454</v>
      </c>
    </row>
    <row r="343" spans="2:65" s="12" customFormat="1" x14ac:dyDescent="0.2">
      <c r="B343" s="147"/>
      <c r="D343" s="148" t="s">
        <v>137</v>
      </c>
      <c r="E343" s="149" t="s">
        <v>1</v>
      </c>
      <c r="F343" s="150" t="s">
        <v>455</v>
      </c>
      <c r="H343" s="151">
        <v>1.8049999999999999</v>
      </c>
      <c r="I343" s="152"/>
      <c r="L343" s="147"/>
      <c r="M343" s="153"/>
      <c r="T343" s="154"/>
      <c r="AT343" s="149" t="s">
        <v>137</v>
      </c>
      <c r="AU343" s="149" t="s">
        <v>85</v>
      </c>
      <c r="AV343" s="12" t="s">
        <v>85</v>
      </c>
      <c r="AW343" s="12" t="s">
        <v>32</v>
      </c>
      <c r="AX343" s="12" t="s">
        <v>76</v>
      </c>
      <c r="AY343" s="149" t="s">
        <v>129</v>
      </c>
    </row>
    <row r="344" spans="2:65" s="12" customFormat="1" x14ac:dyDescent="0.2">
      <c r="B344" s="147"/>
      <c r="D344" s="148" t="s">
        <v>137</v>
      </c>
      <c r="E344" s="149" t="s">
        <v>1</v>
      </c>
      <c r="F344" s="150" t="s">
        <v>456</v>
      </c>
      <c r="H344" s="151">
        <v>1.5149999999999999</v>
      </c>
      <c r="I344" s="152"/>
      <c r="L344" s="147"/>
      <c r="M344" s="153"/>
      <c r="T344" s="154"/>
      <c r="AT344" s="149" t="s">
        <v>137</v>
      </c>
      <c r="AU344" s="149" t="s">
        <v>85</v>
      </c>
      <c r="AV344" s="12" t="s">
        <v>85</v>
      </c>
      <c r="AW344" s="12" t="s">
        <v>32</v>
      </c>
      <c r="AX344" s="12" t="s">
        <v>76</v>
      </c>
      <c r="AY344" s="149" t="s">
        <v>129</v>
      </c>
    </row>
    <row r="345" spans="2:65" s="12" customFormat="1" x14ac:dyDescent="0.2">
      <c r="B345" s="147"/>
      <c r="D345" s="148" t="s">
        <v>137</v>
      </c>
      <c r="E345" s="149" t="s">
        <v>1</v>
      </c>
      <c r="F345" s="150" t="s">
        <v>457</v>
      </c>
      <c r="H345" s="151">
        <v>1.587</v>
      </c>
      <c r="I345" s="152"/>
      <c r="L345" s="147"/>
      <c r="M345" s="153"/>
      <c r="T345" s="154"/>
      <c r="AT345" s="149" t="s">
        <v>137</v>
      </c>
      <c r="AU345" s="149" t="s">
        <v>85</v>
      </c>
      <c r="AV345" s="12" t="s">
        <v>85</v>
      </c>
      <c r="AW345" s="12" t="s">
        <v>32</v>
      </c>
      <c r="AX345" s="12" t="s">
        <v>76</v>
      </c>
      <c r="AY345" s="149" t="s">
        <v>129</v>
      </c>
    </row>
    <row r="346" spans="2:65" s="14" customFormat="1" x14ac:dyDescent="0.2">
      <c r="B346" s="161"/>
      <c r="D346" s="148" t="s">
        <v>137</v>
      </c>
      <c r="E346" s="162" t="s">
        <v>1</v>
      </c>
      <c r="F346" s="163" t="s">
        <v>143</v>
      </c>
      <c r="H346" s="164">
        <v>4.907</v>
      </c>
      <c r="I346" s="165"/>
      <c r="L346" s="161"/>
      <c r="M346" s="166"/>
      <c r="T346" s="167"/>
      <c r="AT346" s="162" t="s">
        <v>137</v>
      </c>
      <c r="AU346" s="162" t="s">
        <v>85</v>
      </c>
      <c r="AV346" s="14" t="s">
        <v>135</v>
      </c>
      <c r="AW346" s="14" t="s">
        <v>32</v>
      </c>
      <c r="AX346" s="14" t="s">
        <v>81</v>
      </c>
      <c r="AY346" s="162" t="s">
        <v>129</v>
      </c>
    </row>
    <row r="347" spans="2:65" s="1" customFormat="1" ht="24.2" customHeight="1" x14ac:dyDescent="0.2">
      <c r="B347" s="32"/>
      <c r="C347" s="133" t="s">
        <v>458</v>
      </c>
      <c r="D347" s="133" t="s">
        <v>131</v>
      </c>
      <c r="E347" s="134" t="s">
        <v>459</v>
      </c>
      <c r="F347" s="135" t="s">
        <v>460</v>
      </c>
      <c r="G347" s="136" t="s">
        <v>150</v>
      </c>
      <c r="H347" s="137">
        <v>0.51</v>
      </c>
      <c r="I347" s="138"/>
      <c r="J347" s="139">
        <f>ROUND(I347*H347,2)</f>
        <v>0</v>
      </c>
      <c r="K347" s="140"/>
      <c r="L347" s="32"/>
      <c r="M347" s="141" t="s">
        <v>1</v>
      </c>
      <c r="N347" s="142" t="s">
        <v>41</v>
      </c>
      <c r="P347" s="143">
        <f>O347*H347</f>
        <v>0</v>
      </c>
      <c r="Q347" s="143">
        <v>0</v>
      </c>
      <c r="R347" s="143">
        <f>Q347*H347</f>
        <v>0</v>
      </c>
      <c r="S347" s="143">
        <v>0.75</v>
      </c>
      <c r="T347" s="144">
        <f>S347*H347</f>
        <v>0.38250000000000001</v>
      </c>
      <c r="AR347" s="145" t="s">
        <v>135</v>
      </c>
      <c r="AT347" s="145" t="s">
        <v>131</v>
      </c>
      <c r="AU347" s="145" t="s">
        <v>85</v>
      </c>
      <c r="AY347" s="17" t="s">
        <v>129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7" t="s">
        <v>81</v>
      </c>
      <c r="BK347" s="146">
        <f>ROUND(I347*H347,2)</f>
        <v>0</v>
      </c>
      <c r="BL347" s="17" t="s">
        <v>135</v>
      </c>
      <c r="BM347" s="145" t="s">
        <v>461</v>
      </c>
    </row>
    <row r="348" spans="2:65" s="12" customFormat="1" x14ac:dyDescent="0.2">
      <c r="B348" s="147"/>
      <c r="D348" s="148" t="s">
        <v>137</v>
      </c>
      <c r="E348" s="149" t="s">
        <v>1</v>
      </c>
      <c r="F348" s="150" t="s">
        <v>462</v>
      </c>
      <c r="H348" s="151">
        <v>0.51</v>
      </c>
      <c r="I348" s="152"/>
      <c r="L348" s="147"/>
      <c r="M348" s="153"/>
      <c r="T348" s="154"/>
      <c r="AT348" s="149" t="s">
        <v>137</v>
      </c>
      <c r="AU348" s="149" t="s">
        <v>85</v>
      </c>
      <c r="AV348" s="12" t="s">
        <v>85</v>
      </c>
      <c r="AW348" s="12" t="s">
        <v>32</v>
      </c>
      <c r="AX348" s="12" t="s">
        <v>81</v>
      </c>
      <c r="AY348" s="149" t="s">
        <v>129</v>
      </c>
    </row>
    <row r="349" spans="2:65" s="1" customFormat="1" ht="24.2" customHeight="1" x14ac:dyDescent="0.2">
      <c r="B349" s="32"/>
      <c r="C349" s="133" t="s">
        <v>463</v>
      </c>
      <c r="D349" s="133" t="s">
        <v>131</v>
      </c>
      <c r="E349" s="134" t="s">
        <v>464</v>
      </c>
      <c r="F349" s="135" t="s">
        <v>465</v>
      </c>
      <c r="G349" s="136" t="s">
        <v>150</v>
      </c>
      <c r="H349" s="137">
        <v>0.41699999999999998</v>
      </c>
      <c r="I349" s="138"/>
      <c r="J349" s="139">
        <f>ROUND(I349*H349,2)</f>
        <v>0</v>
      </c>
      <c r="K349" s="140"/>
      <c r="L349" s="32"/>
      <c r="M349" s="141" t="s">
        <v>1</v>
      </c>
      <c r="N349" s="142" t="s">
        <v>41</v>
      </c>
      <c r="P349" s="143">
        <f>O349*H349</f>
        <v>0</v>
      </c>
      <c r="Q349" s="143">
        <v>0</v>
      </c>
      <c r="R349" s="143">
        <f>Q349*H349</f>
        <v>0</v>
      </c>
      <c r="S349" s="143">
        <v>4.1000000000000002E-2</v>
      </c>
      <c r="T349" s="144">
        <f>S349*H349</f>
        <v>1.7097000000000001E-2</v>
      </c>
      <c r="AR349" s="145" t="s">
        <v>135</v>
      </c>
      <c r="AT349" s="145" t="s">
        <v>131</v>
      </c>
      <c r="AU349" s="145" t="s">
        <v>85</v>
      </c>
      <c r="AY349" s="17" t="s">
        <v>129</v>
      </c>
      <c r="BE349" s="146">
        <f>IF(N349="základní",J349,0)</f>
        <v>0</v>
      </c>
      <c r="BF349" s="146">
        <f>IF(N349="snížená",J349,0)</f>
        <v>0</v>
      </c>
      <c r="BG349" s="146">
        <f>IF(N349="zákl. přenesená",J349,0)</f>
        <v>0</v>
      </c>
      <c r="BH349" s="146">
        <f>IF(N349="sníž. přenesená",J349,0)</f>
        <v>0</v>
      </c>
      <c r="BI349" s="146">
        <f>IF(N349="nulová",J349,0)</f>
        <v>0</v>
      </c>
      <c r="BJ349" s="17" t="s">
        <v>81</v>
      </c>
      <c r="BK349" s="146">
        <f>ROUND(I349*H349,2)</f>
        <v>0</v>
      </c>
      <c r="BL349" s="17" t="s">
        <v>135</v>
      </c>
      <c r="BM349" s="145" t="s">
        <v>466</v>
      </c>
    </row>
    <row r="350" spans="2:65" s="12" customFormat="1" x14ac:dyDescent="0.2">
      <c r="B350" s="147"/>
      <c r="D350" s="148" t="s">
        <v>137</v>
      </c>
      <c r="E350" s="149" t="s">
        <v>1</v>
      </c>
      <c r="F350" s="150" t="s">
        <v>467</v>
      </c>
      <c r="H350" s="151">
        <v>0.41699999999999998</v>
      </c>
      <c r="I350" s="152"/>
      <c r="L350" s="147"/>
      <c r="M350" s="153"/>
      <c r="T350" s="154"/>
      <c r="AT350" s="149" t="s">
        <v>137</v>
      </c>
      <c r="AU350" s="149" t="s">
        <v>85</v>
      </c>
      <c r="AV350" s="12" t="s">
        <v>85</v>
      </c>
      <c r="AW350" s="12" t="s">
        <v>32</v>
      </c>
      <c r="AX350" s="12" t="s">
        <v>81</v>
      </c>
      <c r="AY350" s="149" t="s">
        <v>129</v>
      </c>
    </row>
    <row r="351" spans="2:65" s="1" customFormat="1" ht="21.75" customHeight="1" x14ac:dyDescent="0.2">
      <c r="B351" s="32"/>
      <c r="C351" s="133" t="s">
        <v>468</v>
      </c>
      <c r="D351" s="133" t="s">
        <v>131</v>
      </c>
      <c r="E351" s="134" t="s">
        <v>469</v>
      </c>
      <c r="F351" s="135" t="s">
        <v>470</v>
      </c>
      <c r="G351" s="136" t="s">
        <v>150</v>
      </c>
      <c r="H351" s="137">
        <v>6.3310000000000004</v>
      </c>
      <c r="I351" s="138"/>
      <c r="J351" s="139">
        <f>ROUND(I351*H351,2)</f>
        <v>0</v>
      </c>
      <c r="K351" s="140"/>
      <c r="L351" s="32"/>
      <c r="M351" s="141" t="s">
        <v>1</v>
      </c>
      <c r="N351" s="142" t="s">
        <v>41</v>
      </c>
      <c r="P351" s="143">
        <f>O351*H351</f>
        <v>0</v>
      </c>
      <c r="Q351" s="143">
        <v>0</v>
      </c>
      <c r="R351" s="143">
        <f>Q351*H351</f>
        <v>0</v>
      </c>
      <c r="S351" s="143">
        <v>8.7999999999999995E-2</v>
      </c>
      <c r="T351" s="144">
        <f>S351*H351</f>
        <v>0.55712799999999996</v>
      </c>
      <c r="AR351" s="145" t="s">
        <v>135</v>
      </c>
      <c r="AT351" s="145" t="s">
        <v>131</v>
      </c>
      <c r="AU351" s="145" t="s">
        <v>85</v>
      </c>
      <c r="AY351" s="17" t="s">
        <v>129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7" t="s">
        <v>81</v>
      </c>
      <c r="BK351" s="146">
        <f>ROUND(I351*H351,2)</f>
        <v>0</v>
      </c>
      <c r="BL351" s="17" t="s">
        <v>135</v>
      </c>
      <c r="BM351" s="145" t="s">
        <v>471</v>
      </c>
    </row>
    <row r="352" spans="2:65" s="12" customFormat="1" x14ac:dyDescent="0.2">
      <c r="B352" s="147"/>
      <c r="D352" s="148" t="s">
        <v>137</v>
      </c>
      <c r="E352" s="149" t="s">
        <v>1</v>
      </c>
      <c r="F352" s="150" t="s">
        <v>472</v>
      </c>
      <c r="H352" s="151">
        <v>2.5169999999999999</v>
      </c>
      <c r="I352" s="152"/>
      <c r="L352" s="147"/>
      <c r="M352" s="153"/>
      <c r="T352" s="154"/>
      <c r="AT352" s="149" t="s">
        <v>137</v>
      </c>
      <c r="AU352" s="149" t="s">
        <v>85</v>
      </c>
      <c r="AV352" s="12" t="s">
        <v>85</v>
      </c>
      <c r="AW352" s="12" t="s">
        <v>32</v>
      </c>
      <c r="AX352" s="12" t="s">
        <v>76</v>
      </c>
      <c r="AY352" s="149" t="s">
        <v>129</v>
      </c>
    </row>
    <row r="353" spans="2:65" s="12" customFormat="1" x14ac:dyDescent="0.2">
      <c r="B353" s="147"/>
      <c r="D353" s="148" t="s">
        <v>137</v>
      </c>
      <c r="E353" s="149" t="s">
        <v>1</v>
      </c>
      <c r="F353" s="150" t="s">
        <v>473</v>
      </c>
      <c r="H353" s="151">
        <v>1.9139999999999999</v>
      </c>
      <c r="I353" s="152"/>
      <c r="L353" s="147"/>
      <c r="M353" s="153"/>
      <c r="T353" s="154"/>
      <c r="AT353" s="149" t="s">
        <v>137</v>
      </c>
      <c r="AU353" s="149" t="s">
        <v>85</v>
      </c>
      <c r="AV353" s="12" t="s">
        <v>85</v>
      </c>
      <c r="AW353" s="12" t="s">
        <v>32</v>
      </c>
      <c r="AX353" s="12" t="s">
        <v>76</v>
      </c>
      <c r="AY353" s="149" t="s">
        <v>129</v>
      </c>
    </row>
    <row r="354" spans="2:65" s="12" customFormat="1" x14ac:dyDescent="0.2">
      <c r="B354" s="147"/>
      <c r="D354" s="148" t="s">
        <v>137</v>
      </c>
      <c r="E354" s="149" t="s">
        <v>1</v>
      </c>
      <c r="F354" s="150" t="s">
        <v>474</v>
      </c>
      <c r="H354" s="151">
        <v>1.9</v>
      </c>
      <c r="I354" s="152"/>
      <c r="L354" s="147"/>
      <c r="M354" s="153"/>
      <c r="T354" s="154"/>
      <c r="AT354" s="149" t="s">
        <v>137</v>
      </c>
      <c r="AU354" s="149" t="s">
        <v>85</v>
      </c>
      <c r="AV354" s="12" t="s">
        <v>85</v>
      </c>
      <c r="AW354" s="12" t="s">
        <v>32</v>
      </c>
      <c r="AX354" s="12" t="s">
        <v>76</v>
      </c>
      <c r="AY354" s="149" t="s">
        <v>129</v>
      </c>
    </row>
    <row r="355" spans="2:65" s="14" customFormat="1" x14ac:dyDescent="0.2">
      <c r="B355" s="161"/>
      <c r="D355" s="148" t="s">
        <v>137</v>
      </c>
      <c r="E355" s="162" t="s">
        <v>1</v>
      </c>
      <c r="F355" s="163" t="s">
        <v>143</v>
      </c>
      <c r="H355" s="164">
        <v>6.3310000000000004</v>
      </c>
      <c r="I355" s="165"/>
      <c r="L355" s="161"/>
      <c r="M355" s="166"/>
      <c r="T355" s="167"/>
      <c r="AT355" s="162" t="s">
        <v>137</v>
      </c>
      <c r="AU355" s="162" t="s">
        <v>85</v>
      </c>
      <c r="AV355" s="14" t="s">
        <v>135</v>
      </c>
      <c r="AW355" s="14" t="s">
        <v>32</v>
      </c>
      <c r="AX355" s="14" t="s">
        <v>81</v>
      </c>
      <c r="AY355" s="162" t="s">
        <v>129</v>
      </c>
    </row>
    <row r="356" spans="2:65" s="1" customFormat="1" ht="24.2" customHeight="1" x14ac:dyDescent="0.2">
      <c r="B356" s="32"/>
      <c r="C356" s="133" t="s">
        <v>475</v>
      </c>
      <c r="D356" s="133" t="s">
        <v>131</v>
      </c>
      <c r="E356" s="134" t="s">
        <v>476</v>
      </c>
      <c r="F356" s="135" t="s">
        <v>477</v>
      </c>
      <c r="G356" s="136" t="s">
        <v>134</v>
      </c>
      <c r="H356" s="137">
        <v>0.54600000000000004</v>
      </c>
      <c r="I356" s="138"/>
      <c r="J356" s="139">
        <f>ROUND(I356*H356,2)</f>
        <v>0</v>
      </c>
      <c r="K356" s="140"/>
      <c r="L356" s="32"/>
      <c r="M356" s="141" t="s">
        <v>1</v>
      </c>
      <c r="N356" s="142" t="s">
        <v>41</v>
      </c>
      <c r="P356" s="143">
        <f>O356*H356</f>
        <v>0</v>
      </c>
      <c r="Q356" s="143">
        <v>0</v>
      </c>
      <c r="R356" s="143">
        <f>Q356*H356</f>
        <v>0</v>
      </c>
      <c r="S356" s="143">
        <v>2.5</v>
      </c>
      <c r="T356" s="144">
        <f>S356*H356</f>
        <v>1.3650000000000002</v>
      </c>
      <c r="AR356" s="145" t="s">
        <v>135</v>
      </c>
      <c r="AT356" s="145" t="s">
        <v>131</v>
      </c>
      <c r="AU356" s="145" t="s">
        <v>85</v>
      </c>
      <c r="AY356" s="17" t="s">
        <v>129</v>
      </c>
      <c r="BE356" s="146">
        <f>IF(N356="základní",J356,0)</f>
        <v>0</v>
      </c>
      <c r="BF356" s="146">
        <f>IF(N356="snížená",J356,0)</f>
        <v>0</v>
      </c>
      <c r="BG356" s="146">
        <f>IF(N356="zákl. přenesená",J356,0)</f>
        <v>0</v>
      </c>
      <c r="BH356" s="146">
        <f>IF(N356="sníž. přenesená",J356,0)</f>
        <v>0</v>
      </c>
      <c r="BI356" s="146">
        <f>IF(N356="nulová",J356,0)</f>
        <v>0</v>
      </c>
      <c r="BJ356" s="17" t="s">
        <v>81</v>
      </c>
      <c r="BK356" s="146">
        <f>ROUND(I356*H356,2)</f>
        <v>0</v>
      </c>
      <c r="BL356" s="17" t="s">
        <v>135</v>
      </c>
      <c r="BM356" s="145" t="s">
        <v>478</v>
      </c>
    </row>
    <row r="357" spans="2:65" s="12" customFormat="1" x14ac:dyDescent="0.2">
      <c r="B357" s="147"/>
      <c r="D357" s="148" t="s">
        <v>137</v>
      </c>
      <c r="E357" s="149" t="s">
        <v>1</v>
      </c>
      <c r="F357" s="150" t="s">
        <v>479</v>
      </c>
      <c r="H357" s="151">
        <v>0.25</v>
      </c>
      <c r="I357" s="152"/>
      <c r="L357" s="147"/>
      <c r="M357" s="153"/>
      <c r="T357" s="154"/>
      <c r="AT357" s="149" t="s">
        <v>137</v>
      </c>
      <c r="AU357" s="149" t="s">
        <v>85</v>
      </c>
      <c r="AV357" s="12" t="s">
        <v>85</v>
      </c>
      <c r="AW357" s="12" t="s">
        <v>32</v>
      </c>
      <c r="AX357" s="12" t="s">
        <v>76</v>
      </c>
      <c r="AY357" s="149" t="s">
        <v>129</v>
      </c>
    </row>
    <row r="358" spans="2:65" s="12" customFormat="1" x14ac:dyDescent="0.2">
      <c r="B358" s="147"/>
      <c r="D358" s="148" t="s">
        <v>137</v>
      </c>
      <c r="E358" s="149" t="s">
        <v>1</v>
      </c>
      <c r="F358" s="150" t="s">
        <v>480</v>
      </c>
      <c r="H358" s="151">
        <v>0.29599999999999999</v>
      </c>
      <c r="I358" s="152"/>
      <c r="L358" s="147"/>
      <c r="M358" s="153"/>
      <c r="T358" s="154"/>
      <c r="AT358" s="149" t="s">
        <v>137</v>
      </c>
      <c r="AU358" s="149" t="s">
        <v>85</v>
      </c>
      <c r="AV358" s="12" t="s">
        <v>85</v>
      </c>
      <c r="AW358" s="12" t="s">
        <v>32</v>
      </c>
      <c r="AX358" s="12" t="s">
        <v>76</v>
      </c>
      <c r="AY358" s="149" t="s">
        <v>129</v>
      </c>
    </row>
    <row r="359" spans="2:65" s="14" customFormat="1" x14ac:dyDescent="0.2">
      <c r="B359" s="161"/>
      <c r="D359" s="148" t="s">
        <v>137</v>
      </c>
      <c r="E359" s="162" t="s">
        <v>1</v>
      </c>
      <c r="F359" s="163" t="s">
        <v>143</v>
      </c>
      <c r="H359" s="164">
        <v>0.54600000000000004</v>
      </c>
      <c r="I359" s="165"/>
      <c r="L359" s="161"/>
      <c r="M359" s="166"/>
      <c r="T359" s="167"/>
      <c r="AT359" s="162" t="s">
        <v>137</v>
      </c>
      <c r="AU359" s="162" t="s">
        <v>85</v>
      </c>
      <c r="AV359" s="14" t="s">
        <v>135</v>
      </c>
      <c r="AW359" s="14" t="s">
        <v>32</v>
      </c>
      <c r="AX359" s="14" t="s">
        <v>81</v>
      </c>
      <c r="AY359" s="162" t="s">
        <v>129</v>
      </c>
    </row>
    <row r="360" spans="2:65" s="1" customFormat="1" ht="24.2" customHeight="1" x14ac:dyDescent="0.2">
      <c r="B360" s="32"/>
      <c r="C360" s="133" t="s">
        <v>481</v>
      </c>
      <c r="D360" s="133" t="s">
        <v>131</v>
      </c>
      <c r="E360" s="134" t="s">
        <v>482</v>
      </c>
      <c r="F360" s="135" t="s">
        <v>483</v>
      </c>
      <c r="G360" s="136" t="s">
        <v>134</v>
      </c>
      <c r="H360" s="137">
        <v>1.2070000000000001</v>
      </c>
      <c r="I360" s="138"/>
      <c r="J360" s="139">
        <f>ROUND(I360*H360,2)</f>
        <v>0</v>
      </c>
      <c r="K360" s="140"/>
      <c r="L360" s="32"/>
      <c r="M360" s="141" t="s">
        <v>1</v>
      </c>
      <c r="N360" s="142" t="s">
        <v>41</v>
      </c>
      <c r="P360" s="143">
        <f>O360*H360</f>
        <v>0</v>
      </c>
      <c r="Q360" s="143">
        <v>0</v>
      </c>
      <c r="R360" s="143">
        <f>Q360*H360</f>
        <v>0</v>
      </c>
      <c r="S360" s="143">
        <v>2.5</v>
      </c>
      <c r="T360" s="144">
        <f>S360*H360</f>
        <v>3.0175000000000001</v>
      </c>
      <c r="AR360" s="145" t="s">
        <v>135</v>
      </c>
      <c r="AT360" s="145" t="s">
        <v>131</v>
      </c>
      <c r="AU360" s="145" t="s">
        <v>85</v>
      </c>
      <c r="AY360" s="17" t="s">
        <v>129</v>
      </c>
      <c r="BE360" s="146">
        <f>IF(N360="základní",J360,0)</f>
        <v>0</v>
      </c>
      <c r="BF360" s="146">
        <f>IF(N360="snížená",J360,0)</f>
        <v>0</v>
      </c>
      <c r="BG360" s="146">
        <f>IF(N360="zákl. přenesená",J360,0)</f>
        <v>0</v>
      </c>
      <c r="BH360" s="146">
        <f>IF(N360="sníž. přenesená",J360,0)</f>
        <v>0</v>
      </c>
      <c r="BI360" s="146">
        <f>IF(N360="nulová",J360,0)</f>
        <v>0</v>
      </c>
      <c r="BJ360" s="17" t="s">
        <v>81</v>
      </c>
      <c r="BK360" s="146">
        <f>ROUND(I360*H360,2)</f>
        <v>0</v>
      </c>
      <c r="BL360" s="17" t="s">
        <v>135</v>
      </c>
      <c r="BM360" s="145" t="s">
        <v>484</v>
      </c>
    </row>
    <row r="361" spans="2:65" s="12" customFormat="1" x14ac:dyDescent="0.2">
      <c r="B361" s="147"/>
      <c r="D361" s="148" t="s">
        <v>137</v>
      </c>
      <c r="E361" s="149" t="s">
        <v>1</v>
      </c>
      <c r="F361" s="150" t="s">
        <v>485</v>
      </c>
      <c r="H361" s="151">
        <v>1.2070000000000001</v>
      </c>
      <c r="I361" s="152"/>
      <c r="L361" s="147"/>
      <c r="M361" s="153"/>
      <c r="T361" s="154"/>
      <c r="AT361" s="149" t="s">
        <v>137</v>
      </c>
      <c r="AU361" s="149" t="s">
        <v>85</v>
      </c>
      <c r="AV361" s="12" t="s">
        <v>85</v>
      </c>
      <c r="AW361" s="12" t="s">
        <v>32</v>
      </c>
      <c r="AX361" s="12" t="s">
        <v>76</v>
      </c>
      <c r="AY361" s="149" t="s">
        <v>129</v>
      </c>
    </row>
    <row r="362" spans="2:65" s="14" customFormat="1" x14ac:dyDescent="0.2">
      <c r="B362" s="161"/>
      <c r="D362" s="148" t="s">
        <v>137</v>
      </c>
      <c r="E362" s="162" t="s">
        <v>1</v>
      </c>
      <c r="F362" s="163" t="s">
        <v>143</v>
      </c>
      <c r="H362" s="164">
        <v>1.2070000000000001</v>
      </c>
      <c r="I362" s="165"/>
      <c r="L362" s="161"/>
      <c r="M362" s="166"/>
      <c r="T362" s="167"/>
      <c r="AT362" s="162" t="s">
        <v>137</v>
      </c>
      <c r="AU362" s="162" t="s">
        <v>85</v>
      </c>
      <c r="AV362" s="14" t="s">
        <v>135</v>
      </c>
      <c r="AW362" s="14" t="s">
        <v>32</v>
      </c>
      <c r="AX362" s="14" t="s">
        <v>81</v>
      </c>
      <c r="AY362" s="162" t="s">
        <v>129</v>
      </c>
    </row>
    <row r="363" spans="2:65" s="1" customFormat="1" ht="24.2" customHeight="1" x14ac:dyDescent="0.2">
      <c r="B363" s="32"/>
      <c r="C363" s="133" t="s">
        <v>486</v>
      </c>
      <c r="D363" s="133" t="s">
        <v>131</v>
      </c>
      <c r="E363" s="134" t="s">
        <v>487</v>
      </c>
      <c r="F363" s="135" t="s">
        <v>488</v>
      </c>
      <c r="G363" s="136" t="s">
        <v>134</v>
      </c>
      <c r="H363" s="137">
        <v>1.3069999999999999</v>
      </c>
      <c r="I363" s="138"/>
      <c r="J363" s="139">
        <f>ROUND(I363*H363,2)</f>
        <v>0</v>
      </c>
      <c r="K363" s="140"/>
      <c r="L363" s="32"/>
      <c r="M363" s="141" t="s">
        <v>1</v>
      </c>
      <c r="N363" s="142" t="s">
        <v>41</v>
      </c>
      <c r="P363" s="143">
        <f>O363*H363</f>
        <v>0</v>
      </c>
      <c r="Q363" s="143">
        <v>0</v>
      </c>
      <c r="R363" s="143">
        <f>Q363*H363</f>
        <v>0</v>
      </c>
      <c r="S363" s="143">
        <v>1.8</v>
      </c>
      <c r="T363" s="144">
        <f>S363*H363</f>
        <v>2.3525999999999998</v>
      </c>
      <c r="AR363" s="145" t="s">
        <v>135</v>
      </c>
      <c r="AT363" s="145" t="s">
        <v>131</v>
      </c>
      <c r="AU363" s="145" t="s">
        <v>85</v>
      </c>
      <c r="AY363" s="17" t="s">
        <v>129</v>
      </c>
      <c r="BE363" s="146">
        <f>IF(N363="základní",J363,0)</f>
        <v>0</v>
      </c>
      <c r="BF363" s="146">
        <f>IF(N363="snížená",J363,0)</f>
        <v>0</v>
      </c>
      <c r="BG363" s="146">
        <f>IF(N363="zákl. přenesená",J363,0)</f>
        <v>0</v>
      </c>
      <c r="BH363" s="146">
        <f>IF(N363="sníž. přenesená",J363,0)</f>
        <v>0</v>
      </c>
      <c r="BI363" s="146">
        <f>IF(N363="nulová",J363,0)</f>
        <v>0</v>
      </c>
      <c r="BJ363" s="17" t="s">
        <v>81</v>
      </c>
      <c r="BK363" s="146">
        <f>ROUND(I363*H363,2)</f>
        <v>0</v>
      </c>
      <c r="BL363" s="17" t="s">
        <v>135</v>
      </c>
      <c r="BM363" s="145" t="s">
        <v>489</v>
      </c>
    </row>
    <row r="364" spans="2:65" s="12" customFormat="1" ht="22.5" x14ac:dyDescent="0.2">
      <c r="B364" s="147"/>
      <c r="D364" s="148" t="s">
        <v>137</v>
      </c>
      <c r="E364" s="149" t="s">
        <v>1</v>
      </c>
      <c r="F364" s="150" t="s">
        <v>490</v>
      </c>
      <c r="H364" s="151">
        <v>1.105</v>
      </c>
      <c r="I364" s="152"/>
      <c r="L364" s="147"/>
      <c r="M364" s="153"/>
      <c r="T364" s="154"/>
      <c r="AT364" s="149" t="s">
        <v>137</v>
      </c>
      <c r="AU364" s="149" t="s">
        <v>85</v>
      </c>
      <c r="AV364" s="12" t="s">
        <v>85</v>
      </c>
      <c r="AW364" s="12" t="s">
        <v>32</v>
      </c>
      <c r="AX364" s="12" t="s">
        <v>76</v>
      </c>
      <c r="AY364" s="149" t="s">
        <v>129</v>
      </c>
    </row>
    <row r="365" spans="2:65" s="12" customFormat="1" ht="22.5" x14ac:dyDescent="0.2">
      <c r="B365" s="147"/>
      <c r="D365" s="148" t="s">
        <v>137</v>
      </c>
      <c r="E365" s="149" t="s">
        <v>1</v>
      </c>
      <c r="F365" s="150" t="s">
        <v>491</v>
      </c>
      <c r="H365" s="151">
        <v>0.20200000000000001</v>
      </c>
      <c r="I365" s="152"/>
      <c r="L365" s="147"/>
      <c r="M365" s="153"/>
      <c r="T365" s="154"/>
      <c r="AT365" s="149" t="s">
        <v>137</v>
      </c>
      <c r="AU365" s="149" t="s">
        <v>85</v>
      </c>
      <c r="AV365" s="12" t="s">
        <v>85</v>
      </c>
      <c r="AW365" s="12" t="s">
        <v>32</v>
      </c>
      <c r="AX365" s="12" t="s">
        <v>76</v>
      </c>
      <c r="AY365" s="149" t="s">
        <v>129</v>
      </c>
    </row>
    <row r="366" spans="2:65" s="14" customFormat="1" x14ac:dyDescent="0.2">
      <c r="B366" s="161"/>
      <c r="D366" s="148" t="s">
        <v>137</v>
      </c>
      <c r="E366" s="162" t="s">
        <v>1</v>
      </c>
      <c r="F366" s="163" t="s">
        <v>143</v>
      </c>
      <c r="H366" s="164">
        <v>1.3069999999999999</v>
      </c>
      <c r="I366" s="165"/>
      <c r="L366" s="161"/>
      <c r="M366" s="166"/>
      <c r="T366" s="167"/>
      <c r="AT366" s="162" t="s">
        <v>137</v>
      </c>
      <c r="AU366" s="162" t="s">
        <v>85</v>
      </c>
      <c r="AV366" s="14" t="s">
        <v>135</v>
      </c>
      <c r="AW366" s="14" t="s">
        <v>32</v>
      </c>
      <c r="AX366" s="14" t="s">
        <v>81</v>
      </c>
      <c r="AY366" s="162" t="s">
        <v>129</v>
      </c>
    </row>
    <row r="367" spans="2:65" s="1" customFormat="1" ht="37.700000000000003" customHeight="1" x14ac:dyDescent="0.2">
      <c r="B367" s="32"/>
      <c r="C367" s="133" t="s">
        <v>492</v>
      </c>
      <c r="D367" s="133" t="s">
        <v>131</v>
      </c>
      <c r="E367" s="134" t="s">
        <v>493</v>
      </c>
      <c r="F367" s="135" t="s">
        <v>494</v>
      </c>
      <c r="G367" s="136" t="s">
        <v>195</v>
      </c>
      <c r="H367" s="137">
        <v>14.25</v>
      </c>
      <c r="I367" s="138"/>
      <c r="J367" s="139">
        <f>ROUND(I367*H367,2)</f>
        <v>0</v>
      </c>
      <c r="K367" s="140"/>
      <c r="L367" s="32"/>
      <c r="M367" s="141" t="s">
        <v>1</v>
      </c>
      <c r="N367" s="142" t="s">
        <v>41</v>
      </c>
      <c r="P367" s="143">
        <f>O367*H367</f>
        <v>0</v>
      </c>
      <c r="Q367" s="143">
        <v>0</v>
      </c>
      <c r="R367" s="143">
        <f>Q367*H367</f>
        <v>0</v>
      </c>
      <c r="S367" s="143">
        <v>0</v>
      </c>
      <c r="T367" s="144">
        <f>S367*H367</f>
        <v>0</v>
      </c>
      <c r="AR367" s="145" t="s">
        <v>135</v>
      </c>
      <c r="AT367" s="145" t="s">
        <v>131</v>
      </c>
      <c r="AU367" s="145" t="s">
        <v>85</v>
      </c>
      <c r="AY367" s="17" t="s">
        <v>129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7" t="s">
        <v>81</v>
      </c>
      <c r="BK367" s="146">
        <f>ROUND(I367*H367,2)</f>
        <v>0</v>
      </c>
      <c r="BL367" s="17" t="s">
        <v>135</v>
      </c>
      <c r="BM367" s="145" t="s">
        <v>495</v>
      </c>
    </row>
    <row r="368" spans="2:65" s="13" customFormat="1" x14ac:dyDescent="0.2">
      <c r="B368" s="155"/>
      <c r="D368" s="148" t="s">
        <v>137</v>
      </c>
      <c r="E368" s="156" t="s">
        <v>1</v>
      </c>
      <c r="F368" s="157" t="s">
        <v>496</v>
      </c>
      <c r="H368" s="156" t="s">
        <v>1</v>
      </c>
      <c r="I368" s="158"/>
      <c r="L368" s="155"/>
      <c r="M368" s="159"/>
      <c r="T368" s="160"/>
      <c r="AT368" s="156" t="s">
        <v>137</v>
      </c>
      <c r="AU368" s="156" t="s">
        <v>85</v>
      </c>
      <c r="AV368" s="13" t="s">
        <v>81</v>
      </c>
      <c r="AW368" s="13" t="s">
        <v>32</v>
      </c>
      <c r="AX368" s="13" t="s">
        <v>76</v>
      </c>
      <c r="AY368" s="156" t="s">
        <v>129</v>
      </c>
    </row>
    <row r="369" spans="2:51" s="13" customFormat="1" x14ac:dyDescent="0.2">
      <c r="B369" s="155"/>
      <c r="D369" s="148" t="s">
        <v>137</v>
      </c>
      <c r="E369" s="156" t="s">
        <v>1</v>
      </c>
      <c r="F369" s="157" t="s">
        <v>497</v>
      </c>
      <c r="H369" s="156" t="s">
        <v>1</v>
      </c>
      <c r="I369" s="158"/>
      <c r="L369" s="155"/>
      <c r="M369" s="159"/>
      <c r="T369" s="160"/>
      <c r="AT369" s="156" t="s">
        <v>137</v>
      </c>
      <c r="AU369" s="156" t="s">
        <v>85</v>
      </c>
      <c r="AV369" s="13" t="s">
        <v>81</v>
      </c>
      <c r="AW369" s="13" t="s">
        <v>32</v>
      </c>
      <c r="AX369" s="13" t="s">
        <v>76</v>
      </c>
      <c r="AY369" s="156" t="s">
        <v>129</v>
      </c>
    </row>
    <row r="370" spans="2:51" s="12" customFormat="1" x14ac:dyDescent="0.2">
      <c r="B370" s="147"/>
      <c r="D370" s="148" t="s">
        <v>137</v>
      </c>
      <c r="E370" s="149" t="s">
        <v>1</v>
      </c>
      <c r="F370" s="150" t="s">
        <v>498</v>
      </c>
      <c r="H370" s="151">
        <v>1.3</v>
      </c>
      <c r="I370" s="152"/>
      <c r="L370" s="147"/>
      <c r="M370" s="153"/>
      <c r="T370" s="154"/>
      <c r="AT370" s="149" t="s">
        <v>137</v>
      </c>
      <c r="AU370" s="149" t="s">
        <v>85</v>
      </c>
      <c r="AV370" s="12" t="s">
        <v>85</v>
      </c>
      <c r="AW370" s="12" t="s">
        <v>32</v>
      </c>
      <c r="AX370" s="12" t="s">
        <v>76</v>
      </c>
      <c r="AY370" s="149" t="s">
        <v>129</v>
      </c>
    </row>
    <row r="371" spans="2:51" s="12" customFormat="1" x14ac:dyDescent="0.2">
      <c r="B371" s="147"/>
      <c r="D371" s="148" t="s">
        <v>137</v>
      </c>
      <c r="E371" s="149" t="s">
        <v>1</v>
      </c>
      <c r="F371" s="150" t="s">
        <v>499</v>
      </c>
      <c r="H371" s="151">
        <v>0.8</v>
      </c>
      <c r="I371" s="152"/>
      <c r="L371" s="147"/>
      <c r="M371" s="153"/>
      <c r="T371" s="154"/>
      <c r="AT371" s="149" t="s">
        <v>137</v>
      </c>
      <c r="AU371" s="149" t="s">
        <v>85</v>
      </c>
      <c r="AV371" s="12" t="s">
        <v>85</v>
      </c>
      <c r="AW371" s="12" t="s">
        <v>32</v>
      </c>
      <c r="AX371" s="12" t="s">
        <v>76</v>
      </c>
      <c r="AY371" s="149" t="s">
        <v>129</v>
      </c>
    </row>
    <row r="372" spans="2:51" s="13" customFormat="1" x14ac:dyDescent="0.2">
      <c r="B372" s="155"/>
      <c r="D372" s="148" t="s">
        <v>137</v>
      </c>
      <c r="E372" s="156" t="s">
        <v>1</v>
      </c>
      <c r="F372" s="157" t="s">
        <v>500</v>
      </c>
      <c r="H372" s="156" t="s">
        <v>1</v>
      </c>
      <c r="I372" s="158"/>
      <c r="L372" s="155"/>
      <c r="M372" s="159"/>
      <c r="T372" s="160"/>
      <c r="AT372" s="156" t="s">
        <v>137</v>
      </c>
      <c r="AU372" s="156" t="s">
        <v>85</v>
      </c>
      <c r="AV372" s="13" t="s">
        <v>81</v>
      </c>
      <c r="AW372" s="13" t="s">
        <v>32</v>
      </c>
      <c r="AX372" s="13" t="s">
        <v>76</v>
      </c>
      <c r="AY372" s="156" t="s">
        <v>129</v>
      </c>
    </row>
    <row r="373" spans="2:51" s="12" customFormat="1" x14ac:dyDescent="0.2">
      <c r="B373" s="147"/>
      <c r="D373" s="148" t="s">
        <v>137</v>
      </c>
      <c r="E373" s="149" t="s">
        <v>1</v>
      </c>
      <c r="F373" s="150" t="s">
        <v>501</v>
      </c>
      <c r="H373" s="151">
        <v>1.2</v>
      </c>
      <c r="I373" s="152"/>
      <c r="L373" s="147"/>
      <c r="M373" s="153"/>
      <c r="T373" s="154"/>
      <c r="AT373" s="149" t="s">
        <v>137</v>
      </c>
      <c r="AU373" s="149" t="s">
        <v>85</v>
      </c>
      <c r="AV373" s="12" t="s">
        <v>85</v>
      </c>
      <c r="AW373" s="12" t="s">
        <v>32</v>
      </c>
      <c r="AX373" s="12" t="s">
        <v>76</v>
      </c>
      <c r="AY373" s="149" t="s">
        <v>129</v>
      </c>
    </row>
    <row r="374" spans="2:51" s="12" customFormat="1" x14ac:dyDescent="0.2">
      <c r="B374" s="147"/>
      <c r="D374" s="148" t="s">
        <v>137</v>
      </c>
      <c r="E374" s="149" t="s">
        <v>1</v>
      </c>
      <c r="F374" s="150" t="s">
        <v>502</v>
      </c>
      <c r="H374" s="151">
        <v>1</v>
      </c>
      <c r="I374" s="152"/>
      <c r="L374" s="147"/>
      <c r="M374" s="153"/>
      <c r="T374" s="154"/>
      <c r="AT374" s="149" t="s">
        <v>137</v>
      </c>
      <c r="AU374" s="149" t="s">
        <v>85</v>
      </c>
      <c r="AV374" s="12" t="s">
        <v>85</v>
      </c>
      <c r="AW374" s="12" t="s">
        <v>32</v>
      </c>
      <c r="AX374" s="12" t="s">
        <v>76</v>
      </c>
      <c r="AY374" s="149" t="s">
        <v>129</v>
      </c>
    </row>
    <row r="375" spans="2:51" s="13" customFormat="1" x14ac:dyDescent="0.2">
      <c r="B375" s="155"/>
      <c r="D375" s="148" t="s">
        <v>137</v>
      </c>
      <c r="E375" s="156" t="s">
        <v>1</v>
      </c>
      <c r="F375" s="157" t="s">
        <v>503</v>
      </c>
      <c r="H375" s="156" t="s">
        <v>1</v>
      </c>
      <c r="I375" s="158"/>
      <c r="L375" s="155"/>
      <c r="M375" s="159"/>
      <c r="T375" s="160"/>
      <c r="AT375" s="156" t="s">
        <v>137</v>
      </c>
      <c r="AU375" s="156" t="s">
        <v>85</v>
      </c>
      <c r="AV375" s="13" t="s">
        <v>81</v>
      </c>
      <c r="AW375" s="13" t="s">
        <v>32</v>
      </c>
      <c r="AX375" s="13" t="s">
        <v>76</v>
      </c>
      <c r="AY375" s="156" t="s">
        <v>129</v>
      </c>
    </row>
    <row r="376" spans="2:51" s="12" customFormat="1" x14ac:dyDescent="0.2">
      <c r="B376" s="147"/>
      <c r="D376" s="148" t="s">
        <v>137</v>
      </c>
      <c r="E376" s="149" t="s">
        <v>1</v>
      </c>
      <c r="F376" s="150" t="s">
        <v>504</v>
      </c>
      <c r="H376" s="151">
        <v>1.4</v>
      </c>
      <c r="I376" s="152"/>
      <c r="L376" s="147"/>
      <c r="M376" s="153"/>
      <c r="T376" s="154"/>
      <c r="AT376" s="149" t="s">
        <v>137</v>
      </c>
      <c r="AU376" s="149" t="s">
        <v>85</v>
      </c>
      <c r="AV376" s="12" t="s">
        <v>85</v>
      </c>
      <c r="AW376" s="12" t="s">
        <v>32</v>
      </c>
      <c r="AX376" s="12" t="s">
        <v>76</v>
      </c>
      <c r="AY376" s="149" t="s">
        <v>129</v>
      </c>
    </row>
    <row r="377" spans="2:51" s="12" customFormat="1" x14ac:dyDescent="0.2">
      <c r="B377" s="147"/>
      <c r="D377" s="148" t="s">
        <v>137</v>
      </c>
      <c r="E377" s="149" t="s">
        <v>1</v>
      </c>
      <c r="F377" s="150" t="s">
        <v>505</v>
      </c>
      <c r="H377" s="151">
        <v>1.2</v>
      </c>
      <c r="I377" s="152"/>
      <c r="L377" s="147"/>
      <c r="M377" s="153"/>
      <c r="T377" s="154"/>
      <c r="AT377" s="149" t="s">
        <v>137</v>
      </c>
      <c r="AU377" s="149" t="s">
        <v>85</v>
      </c>
      <c r="AV377" s="12" t="s">
        <v>85</v>
      </c>
      <c r="AW377" s="12" t="s">
        <v>32</v>
      </c>
      <c r="AX377" s="12" t="s">
        <v>76</v>
      </c>
      <c r="AY377" s="149" t="s">
        <v>129</v>
      </c>
    </row>
    <row r="378" spans="2:51" s="12" customFormat="1" x14ac:dyDescent="0.2">
      <c r="B378" s="147"/>
      <c r="D378" s="148" t="s">
        <v>137</v>
      </c>
      <c r="E378" s="149" t="s">
        <v>1</v>
      </c>
      <c r="F378" s="150" t="s">
        <v>506</v>
      </c>
      <c r="H378" s="151">
        <v>0.95</v>
      </c>
      <c r="I378" s="152"/>
      <c r="L378" s="147"/>
      <c r="M378" s="153"/>
      <c r="T378" s="154"/>
      <c r="AT378" s="149" t="s">
        <v>137</v>
      </c>
      <c r="AU378" s="149" t="s">
        <v>85</v>
      </c>
      <c r="AV378" s="12" t="s">
        <v>85</v>
      </c>
      <c r="AW378" s="12" t="s">
        <v>32</v>
      </c>
      <c r="AX378" s="12" t="s">
        <v>76</v>
      </c>
      <c r="AY378" s="149" t="s">
        <v>129</v>
      </c>
    </row>
    <row r="379" spans="2:51" s="13" customFormat="1" x14ac:dyDescent="0.2">
      <c r="B379" s="155"/>
      <c r="D379" s="148" t="s">
        <v>137</v>
      </c>
      <c r="E379" s="156" t="s">
        <v>1</v>
      </c>
      <c r="F379" s="157" t="s">
        <v>507</v>
      </c>
      <c r="H379" s="156" t="s">
        <v>1</v>
      </c>
      <c r="I379" s="158"/>
      <c r="L379" s="155"/>
      <c r="M379" s="159"/>
      <c r="T379" s="160"/>
      <c r="AT379" s="156" t="s">
        <v>137</v>
      </c>
      <c r="AU379" s="156" t="s">
        <v>85</v>
      </c>
      <c r="AV379" s="13" t="s">
        <v>81</v>
      </c>
      <c r="AW379" s="13" t="s">
        <v>32</v>
      </c>
      <c r="AX379" s="13" t="s">
        <v>76</v>
      </c>
      <c r="AY379" s="156" t="s">
        <v>129</v>
      </c>
    </row>
    <row r="380" spans="2:51" s="12" customFormat="1" x14ac:dyDescent="0.2">
      <c r="B380" s="147"/>
      <c r="D380" s="148" t="s">
        <v>137</v>
      </c>
      <c r="E380" s="149" t="s">
        <v>1</v>
      </c>
      <c r="F380" s="150" t="s">
        <v>508</v>
      </c>
      <c r="H380" s="151">
        <v>1.2</v>
      </c>
      <c r="I380" s="152"/>
      <c r="L380" s="147"/>
      <c r="M380" s="153"/>
      <c r="T380" s="154"/>
      <c r="AT380" s="149" t="s">
        <v>137</v>
      </c>
      <c r="AU380" s="149" t="s">
        <v>85</v>
      </c>
      <c r="AV380" s="12" t="s">
        <v>85</v>
      </c>
      <c r="AW380" s="12" t="s">
        <v>32</v>
      </c>
      <c r="AX380" s="12" t="s">
        <v>76</v>
      </c>
      <c r="AY380" s="149" t="s">
        <v>129</v>
      </c>
    </row>
    <row r="381" spans="2:51" s="12" customFormat="1" x14ac:dyDescent="0.2">
      <c r="B381" s="147"/>
      <c r="D381" s="148" t="s">
        <v>137</v>
      </c>
      <c r="E381" s="149" t="s">
        <v>1</v>
      </c>
      <c r="F381" s="150" t="s">
        <v>509</v>
      </c>
      <c r="H381" s="151">
        <v>1.2</v>
      </c>
      <c r="I381" s="152"/>
      <c r="L381" s="147"/>
      <c r="M381" s="153"/>
      <c r="T381" s="154"/>
      <c r="AT381" s="149" t="s">
        <v>137</v>
      </c>
      <c r="AU381" s="149" t="s">
        <v>85</v>
      </c>
      <c r="AV381" s="12" t="s">
        <v>85</v>
      </c>
      <c r="AW381" s="12" t="s">
        <v>32</v>
      </c>
      <c r="AX381" s="12" t="s">
        <v>76</v>
      </c>
      <c r="AY381" s="149" t="s">
        <v>129</v>
      </c>
    </row>
    <row r="382" spans="2:51" s="12" customFormat="1" x14ac:dyDescent="0.2">
      <c r="B382" s="147"/>
      <c r="D382" s="148" t="s">
        <v>137</v>
      </c>
      <c r="E382" s="149" t="s">
        <v>1</v>
      </c>
      <c r="F382" s="150" t="s">
        <v>510</v>
      </c>
      <c r="H382" s="151">
        <v>1.5</v>
      </c>
      <c r="I382" s="152"/>
      <c r="L382" s="147"/>
      <c r="M382" s="153"/>
      <c r="T382" s="154"/>
      <c r="AT382" s="149" t="s">
        <v>137</v>
      </c>
      <c r="AU382" s="149" t="s">
        <v>85</v>
      </c>
      <c r="AV382" s="12" t="s">
        <v>85</v>
      </c>
      <c r="AW382" s="12" t="s">
        <v>32</v>
      </c>
      <c r="AX382" s="12" t="s">
        <v>76</v>
      </c>
      <c r="AY382" s="149" t="s">
        <v>129</v>
      </c>
    </row>
    <row r="383" spans="2:51" s="12" customFormat="1" x14ac:dyDescent="0.2">
      <c r="B383" s="147"/>
      <c r="D383" s="148" t="s">
        <v>137</v>
      </c>
      <c r="E383" s="149" t="s">
        <v>1</v>
      </c>
      <c r="F383" s="150" t="s">
        <v>511</v>
      </c>
      <c r="H383" s="151">
        <v>2.5</v>
      </c>
      <c r="I383" s="152"/>
      <c r="L383" s="147"/>
      <c r="M383" s="153"/>
      <c r="T383" s="154"/>
      <c r="AT383" s="149" t="s">
        <v>137</v>
      </c>
      <c r="AU383" s="149" t="s">
        <v>85</v>
      </c>
      <c r="AV383" s="12" t="s">
        <v>85</v>
      </c>
      <c r="AW383" s="12" t="s">
        <v>32</v>
      </c>
      <c r="AX383" s="12" t="s">
        <v>76</v>
      </c>
      <c r="AY383" s="149" t="s">
        <v>129</v>
      </c>
    </row>
    <row r="384" spans="2:51" s="14" customFormat="1" x14ac:dyDescent="0.2">
      <c r="B384" s="161"/>
      <c r="D384" s="148" t="s">
        <v>137</v>
      </c>
      <c r="E384" s="162" t="s">
        <v>1</v>
      </c>
      <c r="F384" s="163" t="s">
        <v>143</v>
      </c>
      <c r="H384" s="164">
        <v>14.25</v>
      </c>
      <c r="I384" s="165"/>
      <c r="L384" s="161"/>
      <c r="M384" s="166"/>
      <c r="T384" s="167"/>
      <c r="AT384" s="162" t="s">
        <v>137</v>
      </c>
      <c r="AU384" s="162" t="s">
        <v>85</v>
      </c>
      <c r="AV384" s="14" t="s">
        <v>135</v>
      </c>
      <c r="AW384" s="14" t="s">
        <v>32</v>
      </c>
      <c r="AX384" s="14" t="s">
        <v>81</v>
      </c>
      <c r="AY384" s="162" t="s">
        <v>129</v>
      </c>
    </row>
    <row r="385" spans="2:65" s="1" customFormat="1" ht="44.25" customHeight="1" x14ac:dyDescent="0.2">
      <c r="B385" s="32"/>
      <c r="C385" s="133" t="s">
        <v>512</v>
      </c>
      <c r="D385" s="133" t="s">
        <v>131</v>
      </c>
      <c r="E385" s="134" t="s">
        <v>513</v>
      </c>
      <c r="F385" s="135" t="s">
        <v>514</v>
      </c>
      <c r="G385" s="136" t="s">
        <v>195</v>
      </c>
      <c r="H385" s="137">
        <v>285</v>
      </c>
      <c r="I385" s="138"/>
      <c r="J385" s="139">
        <f>ROUND(I385*H385,2)</f>
        <v>0</v>
      </c>
      <c r="K385" s="140"/>
      <c r="L385" s="32"/>
      <c r="M385" s="141" t="s">
        <v>1</v>
      </c>
      <c r="N385" s="142" t="s">
        <v>41</v>
      </c>
      <c r="P385" s="143">
        <f>O385*H385</f>
        <v>0</v>
      </c>
      <c r="Q385" s="143">
        <v>0</v>
      </c>
      <c r="R385" s="143">
        <f>Q385*H385</f>
        <v>0</v>
      </c>
      <c r="S385" s="143">
        <v>0</v>
      </c>
      <c r="T385" s="144">
        <f>S385*H385</f>
        <v>0</v>
      </c>
      <c r="AR385" s="145" t="s">
        <v>135</v>
      </c>
      <c r="AT385" s="145" t="s">
        <v>131</v>
      </c>
      <c r="AU385" s="145" t="s">
        <v>85</v>
      </c>
      <c r="AY385" s="17" t="s">
        <v>129</v>
      </c>
      <c r="BE385" s="146">
        <f>IF(N385="základní",J385,0)</f>
        <v>0</v>
      </c>
      <c r="BF385" s="146">
        <f>IF(N385="snížená",J385,0)</f>
        <v>0</v>
      </c>
      <c r="BG385" s="146">
        <f>IF(N385="zákl. přenesená",J385,0)</f>
        <v>0</v>
      </c>
      <c r="BH385" s="146">
        <f>IF(N385="sníž. přenesená",J385,0)</f>
        <v>0</v>
      </c>
      <c r="BI385" s="146">
        <f>IF(N385="nulová",J385,0)</f>
        <v>0</v>
      </c>
      <c r="BJ385" s="17" t="s">
        <v>81</v>
      </c>
      <c r="BK385" s="146">
        <f>ROUND(I385*H385,2)</f>
        <v>0</v>
      </c>
      <c r="BL385" s="17" t="s">
        <v>135</v>
      </c>
      <c r="BM385" s="145" t="s">
        <v>515</v>
      </c>
    </row>
    <row r="386" spans="2:65" s="12" customFormat="1" x14ac:dyDescent="0.2">
      <c r="B386" s="147"/>
      <c r="D386" s="148" t="s">
        <v>137</v>
      </c>
      <c r="E386" s="149" t="s">
        <v>1</v>
      </c>
      <c r="F386" s="150" t="s">
        <v>516</v>
      </c>
      <c r="H386" s="151">
        <v>285</v>
      </c>
      <c r="I386" s="152"/>
      <c r="L386" s="147"/>
      <c r="M386" s="153"/>
      <c r="T386" s="154"/>
      <c r="AT386" s="149" t="s">
        <v>137</v>
      </c>
      <c r="AU386" s="149" t="s">
        <v>85</v>
      </c>
      <c r="AV386" s="12" t="s">
        <v>85</v>
      </c>
      <c r="AW386" s="12" t="s">
        <v>32</v>
      </c>
      <c r="AX386" s="12" t="s">
        <v>81</v>
      </c>
      <c r="AY386" s="149" t="s">
        <v>129</v>
      </c>
    </row>
    <row r="387" spans="2:65" s="1" customFormat="1" ht="37.700000000000003" customHeight="1" x14ac:dyDescent="0.2">
      <c r="B387" s="32"/>
      <c r="C387" s="133" t="s">
        <v>517</v>
      </c>
      <c r="D387" s="133" t="s">
        <v>131</v>
      </c>
      <c r="E387" s="134" t="s">
        <v>518</v>
      </c>
      <c r="F387" s="135" t="s">
        <v>519</v>
      </c>
      <c r="G387" s="136" t="s">
        <v>195</v>
      </c>
      <c r="H387" s="137">
        <v>14.25</v>
      </c>
      <c r="I387" s="138"/>
      <c r="J387" s="139">
        <f>ROUND(I387*H387,2)</f>
        <v>0</v>
      </c>
      <c r="K387" s="140"/>
      <c r="L387" s="32"/>
      <c r="M387" s="141" t="s">
        <v>1</v>
      </c>
      <c r="N387" s="142" t="s">
        <v>41</v>
      </c>
      <c r="P387" s="143">
        <f>O387*H387</f>
        <v>0</v>
      </c>
      <c r="Q387" s="143">
        <v>0</v>
      </c>
      <c r="R387" s="143">
        <f>Q387*H387</f>
        <v>0</v>
      </c>
      <c r="S387" s="143">
        <v>0</v>
      </c>
      <c r="T387" s="144">
        <f>S387*H387</f>
        <v>0</v>
      </c>
      <c r="AR387" s="145" t="s">
        <v>135</v>
      </c>
      <c r="AT387" s="145" t="s">
        <v>131</v>
      </c>
      <c r="AU387" s="145" t="s">
        <v>85</v>
      </c>
      <c r="AY387" s="17" t="s">
        <v>129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81</v>
      </c>
      <c r="BK387" s="146">
        <f>ROUND(I387*H387,2)</f>
        <v>0</v>
      </c>
      <c r="BL387" s="17" t="s">
        <v>135</v>
      </c>
      <c r="BM387" s="145" t="s">
        <v>520</v>
      </c>
    </row>
    <row r="388" spans="2:65" s="1" customFormat="1" ht="37.700000000000003" customHeight="1" x14ac:dyDescent="0.2">
      <c r="B388" s="32"/>
      <c r="C388" s="133" t="s">
        <v>521</v>
      </c>
      <c r="D388" s="133" t="s">
        <v>131</v>
      </c>
      <c r="E388" s="134" t="s">
        <v>522</v>
      </c>
      <c r="F388" s="135" t="s">
        <v>523</v>
      </c>
      <c r="G388" s="136" t="s">
        <v>150</v>
      </c>
      <c r="H388" s="137">
        <v>736</v>
      </c>
      <c r="I388" s="138"/>
      <c r="J388" s="139">
        <f>ROUND(I388*H388,2)</f>
        <v>0</v>
      </c>
      <c r="K388" s="140"/>
      <c r="L388" s="32"/>
      <c r="M388" s="141" t="s">
        <v>1</v>
      </c>
      <c r="N388" s="142" t="s">
        <v>41</v>
      </c>
      <c r="P388" s="143">
        <f>O388*H388</f>
        <v>0</v>
      </c>
      <c r="Q388" s="143">
        <v>0</v>
      </c>
      <c r="R388" s="143">
        <f>Q388*H388</f>
        <v>0</v>
      </c>
      <c r="S388" s="143">
        <v>5.0000000000000001E-3</v>
      </c>
      <c r="T388" s="144">
        <f>S388*H388</f>
        <v>3.68</v>
      </c>
      <c r="AR388" s="145" t="s">
        <v>135</v>
      </c>
      <c r="AT388" s="145" t="s">
        <v>131</v>
      </c>
      <c r="AU388" s="145" t="s">
        <v>85</v>
      </c>
      <c r="AY388" s="17" t="s">
        <v>129</v>
      </c>
      <c r="BE388" s="146">
        <f>IF(N388="základní",J388,0)</f>
        <v>0</v>
      </c>
      <c r="BF388" s="146">
        <f>IF(N388="snížená",J388,0)</f>
        <v>0</v>
      </c>
      <c r="BG388" s="146">
        <f>IF(N388="zákl. přenesená",J388,0)</f>
        <v>0</v>
      </c>
      <c r="BH388" s="146">
        <f>IF(N388="sníž. přenesená",J388,0)</f>
        <v>0</v>
      </c>
      <c r="BI388" s="146">
        <f>IF(N388="nulová",J388,0)</f>
        <v>0</v>
      </c>
      <c r="BJ388" s="17" t="s">
        <v>81</v>
      </c>
      <c r="BK388" s="146">
        <f>ROUND(I388*H388,2)</f>
        <v>0</v>
      </c>
      <c r="BL388" s="17" t="s">
        <v>135</v>
      </c>
      <c r="BM388" s="145" t="s">
        <v>524</v>
      </c>
    </row>
    <row r="389" spans="2:65" s="12" customFormat="1" x14ac:dyDescent="0.2">
      <c r="B389" s="147"/>
      <c r="D389" s="148" t="s">
        <v>137</v>
      </c>
      <c r="E389" s="149" t="s">
        <v>1</v>
      </c>
      <c r="F389" s="150" t="s">
        <v>297</v>
      </c>
      <c r="H389" s="151">
        <v>174</v>
      </c>
      <c r="I389" s="152"/>
      <c r="L389" s="147"/>
      <c r="M389" s="153"/>
      <c r="T389" s="154"/>
      <c r="AT389" s="149" t="s">
        <v>137</v>
      </c>
      <c r="AU389" s="149" t="s">
        <v>85</v>
      </c>
      <c r="AV389" s="12" t="s">
        <v>85</v>
      </c>
      <c r="AW389" s="12" t="s">
        <v>32</v>
      </c>
      <c r="AX389" s="12" t="s">
        <v>76</v>
      </c>
      <c r="AY389" s="149" t="s">
        <v>129</v>
      </c>
    </row>
    <row r="390" spans="2:65" s="12" customFormat="1" x14ac:dyDescent="0.2">
      <c r="B390" s="147"/>
      <c r="D390" s="148" t="s">
        <v>137</v>
      </c>
      <c r="E390" s="149" t="s">
        <v>1</v>
      </c>
      <c r="F390" s="150" t="s">
        <v>321</v>
      </c>
      <c r="H390" s="151">
        <v>188</v>
      </c>
      <c r="I390" s="152"/>
      <c r="L390" s="147"/>
      <c r="M390" s="153"/>
      <c r="T390" s="154"/>
      <c r="AT390" s="149" t="s">
        <v>137</v>
      </c>
      <c r="AU390" s="149" t="s">
        <v>85</v>
      </c>
      <c r="AV390" s="12" t="s">
        <v>85</v>
      </c>
      <c r="AW390" s="12" t="s">
        <v>32</v>
      </c>
      <c r="AX390" s="12" t="s">
        <v>76</v>
      </c>
      <c r="AY390" s="149" t="s">
        <v>129</v>
      </c>
    </row>
    <row r="391" spans="2:65" s="12" customFormat="1" x14ac:dyDescent="0.2">
      <c r="B391" s="147"/>
      <c r="D391" s="148" t="s">
        <v>137</v>
      </c>
      <c r="E391" s="149" t="s">
        <v>1</v>
      </c>
      <c r="F391" s="150" t="s">
        <v>299</v>
      </c>
      <c r="H391" s="151">
        <v>148</v>
      </c>
      <c r="I391" s="152"/>
      <c r="L391" s="147"/>
      <c r="M391" s="153"/>
      <c r="T391" s="154"/>
      <c r="AT391" s="149" t="s">
        <v>137</v>
      </c>
      <c r="AU391" s="149" t="s">
        <v>85</v>
      </c>
      <c r="AV391" s="12" t="s">
        <v>85</v>
      </c>
      <c r="AW391" s="12" t="s">
        <v>32</v>
      </c>
      <c r="AX391" s="12" t="s">
        <v>76</v>
      </c>
      <c r="AY391" s="149" t="s">
        <v>129</v>
      </c>
    </row>
    <row r="392" spans="2:65" s="12" customFormat="1" x14ac:dyDescent="0.2">
      <c r="B392" s="147"/>
      <c r="D392" s="148" t="s">
        <v>137</v>
      </c>
      <c r="E392" s="149" t="s">
        <v>1</v>
      </c>
      <c r="F392" s="150" t="s">
        <v>300</v>
      </c>
      <c r="H392" s="151">
        <v>226</v>
      </c>
      <c r="I392" s="152"/>
      <c r="L392" s="147"/>
      <c r="M392" s="153"/>
      <c r="T392" s="154"/>
      <c r="AT392" s="149" t="s">
        <v>137</v>
      </c>
      <c r="AU392" s="149" t="s">
        <v>85</v>
      </c>
      <c r="AV392" s="12" t="s">
        <v>85</v>
      </c>
      <c r="AW392" s="12" t="s">
        <v>32</v>
      </c>
      <c r="AX392" s="12" t="s">
        <v>76</v>
      </c>
      <c r="AY392" s="149" t="s">
        <v>129</v>
      </c>
    </row>
    <row r="393" spans="2:65" s="14" customFormat="1" x14ac:dyDescent="0.2">
      <c r="B393" s="161"/>
      <c r="D393" s="148" t="s">
        <v>137</v>
      </c>
      <c r="E393" s="162" t="s">
        <v>1</v>
      </c>
      <c r="F393" s="163" t="s">
        <v>143</v>
      </c>
      <c r="H393" s="164">
        <v>736</v>
      </c>
      <c r="I393" s="165"/>
      <c r="L393" s="161"/>
      <c r="M393" s="166"/>
      <c r="T393" s="167"/>
      <c r="AT393" s="162" t="s">
        <v>137</v>
      </c>
      <c r="AU393" s="162" t="s">
        <v>85</v>
      </c>
      <c r="AV393" s="14" t="s">
        <v>135</v>
      </c>
      <c r="AW393" s="14" t="s">
        <v>32</v>
      </c>
      <c r="AX393" s="14" t="s">
        <v>81</v>
      </c>
      <c r="AY393" s="162" t="s">
        <v>129</v>
      </c>
    </row>
    <row r="394" spans="2:65" s="1" customFormat="1" ht="16.5" customHeight="1" x14ac:dyDescent="0.2">
      <c r="B394" s="32"/>
      <c r="C394" s="133" t="s">
        <v>525</v>
      </c>
      <c r="D394" s="133" t="s">
        <v>131</v>
      </c>
      <c r="E394" s="134" t="s">
        <v>526</v>
      </c>
      <c r="F394" s="135" t="s">
        <v>527</v>
      </c>
      <c r="G394" s="136" t="s">
        <v>150</v>
      </c>
      <c r="H394" s="137">
        <v>818.08500000000004</v>
      </c>
      <c r="I394" s="138"/>
      <c r="J394" s="139">
        <f>ROUND(I394*H394,2)</f>
        <v>0</v>
      </c>
      <c r="K394" s="140"/>
      <c r="L394" s="32"/>
      <c r="M394" s="141" t="s">
        <v>1</v>
      </c>
      <c r="N394" s="142" t="s">
        <v>41</v>
      </c>
      <c r="P394" s="143">
        <f>O394*H394</f>
        <v>0</v>
      </c>
      <c r="Q394" s="143">
        <v>0</v>
      </c>
      <c r="R394" s="143">
        <f>Q394*H394</f>
        <v>0</v>
      </c>
      <c r="S394" s="143">
        <v>1.4E-2</v>
      </c>
      <c r="T394" s="144">
        <f>S394*H394</f>
        <v>11.453190000000001</v>
      </c>
      <c r="AR394" s="145" t="s">
        <v>135</v>
      </c>
      <c r="AT394" s="145" t="s">
        <v>131</v>
      </c>
      <c r="AU394" s="145" t="s">
        <v>85</v>
      </c>
      <c r="AY394" s="17" t="s">
        <v>129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81</v>
      </c>
      <c r="BK394" s="146">
        <f>ROUND(I394*H394,2)</f>
        <v>0</v>
      </c>
      <c r="BL394" s="17" t="s">
        <v>135</v>
      </c>
      <c r="BM394" s="145" t="s">
        <v>528</v>
      </c>
    </row>
    <row r="395" spans="2:65" s="12" customFormat="1" x14ac:dyDescent="0.2">
      <c r="B395" s="147"/>
      <c r="D395" s="148" t="s">
        <v>137</v>
      </c>
      <c r="E395" s="149" t="s">
        <v>1</v>
      </c>
      <c r="F395" s="150" t="s">
        <v>297</v>
      </c>
      <c r="H395" s="151">
        <v>174</v>
      </c>
      <c r="I395" s="152"/>
      <c r="L395" s="147"/>
      <c r="M395" s="153"/>
      <c r="T395" s="154"/>
      <c r="AT395" s="149" t="s">
        <v>137</v>
      </c>
      <c r="AU395" s="149" t="s">
        <v>85</v>
      </c>
      <c r="AV395" s="12" t="s">
        <v>85</v>
      </c>
      <c r="AW395" s="12" t="s">
        <v>32</v>
      </c>
      <c r="AX395" s="12" t="s">
        <v>76</v>
      </c>
      <c r="AY395" s="149" t="s">
        <v>129</v>
      </c>
    </row>
    <row r="396" spans="2:65" s="12" customFormat="1" x14ac:dyDescent="0.2">
      <c r="B396" s="147"/>
      <c r="D396" s="148" t="s">
        <v>137</v>
      </c>
      <c r="E396" s="149" t="s">
        <v>1</v>
      </c>
      <c r="F396" s="150" t="s">
        <v>321</v>
      </c>
      <c r="H396" s="151">
        <v>188</v>
      </c>
      <c r="I396" s="152"/>
      <c r="L396" s="147"/>
      <c r="M396" s="153"/>
      <c r="T396" s="154"/>
      <c r="AT396" s="149" t="s">
        <v>137</v>
      </c>
      <c r="AU396" s="149" t="s">
        <v>85</v>
      </c>
      <c r="AV396" s="12" t="s">
        <v>85</v>
      </c>
      <c r="AW396" s="12" t="s">
        <v>32</v>
      </c>
      <c r="AX396" s="12" t="s">
        <v>76</v>
      </c>
      <c r="AY396" s="149" t="s">
        <v>129</v>
      </c>
    </row>
    <row r="397" spans="2:65" s="12" customFormat="1" x14ac:dyDescent="0.2">
      <c r="B397" s="147"/>
      <c r="D397" s="148" t="s">
        <v>137</v>
      </c>
      <c r="E397" s="149" t="s">
        <v>1</v>
      </c>
      <c r="F397" s="150" t="s">
        <v>299</v>
      </c>
      <c r="H397" s="151">
        <v>148</v>
      </c>
      <c r="I397" s="152"/>
      <c r="L397" s="147"/>
      <c r="M397" s="153"/>
      <c r="T397" s="154"/>
      <c r="AT397" s="149" t="s">
        <v>137</v>
      </c>
      <c r="AU397" s="149" t="s">
        <v>85</v>
      </c>
      <c r="AV397" s="12" t="s">
        <v>85</v>
      </c>
      <c r="AW397" s="12" t="s">
        <v>32</v>
      </c>
      <c r="AX397" s="12" t="s">
        <v>76</v>
      </c>
      <c r="AY397" s="149" t="s">
        <v>129</v>
      </c>
    </row>
    <row r="398" spans="2:65" s="12" customFormat="1" x14ac:dyDescent="0.2">
      <c r="B398" s="147"/>
      <c r="D398" s="148" t="s">
        <v>137</v>
      </c>
      <c r="E398" s="149" t="s">
        <v>1</v>
      </c>
      <c r="F398" s="150" t="s">
        <v>300</v>
      </c>
      <c r="H398" s="151">
        <v>226</v>
      </c>
      <c r="I398" s="152"/>
      <c r="L398" s="147"/>
      <c r="M398" s="153"/>
      <c r="T398" s="154"/>
      <c r="AT398" s="149" t="s">
        <v>137</v>
      </c>
      <c r="AU398" s="149" t="s">
        <v>85</v>
      </c>
      <c r="AV398" s="12" t="s">
        <v>85</v>
      </c>
      <c r="AW398" s="12" t="s">
        <v>32</v>
      </c>
      <c r="AX398" s="12" t="s">
        <v>76</v>
      </c>
      <c r="AY398" s="149" t="s">
        <v>129</v>
      </c>
    </row>
    <row r="399" spans="2:65" s="13" customFormat="1" x14ac:dyDescent="0.2">
      <c r="B399" s="155"/>
      <c r="D399" s="148" t="s">
        <v>137</v>
      </c>
      <c r="E399" s="156" t="s">
        <v>1</v>
      </c>
      <c r="F399" s="157" t="s">
        <v>302</v>
      </c>
      <c r="H399" s="156" t="s">
        <v>1</v>
      </c>
      <c r="I399" s="158"/>
      <c r="L399" s="155"/>
      <c r="M399" s="159"/>
      <c r="T399" s="160"/>
      <c r="AT399" s="156" t="s">
        <v>137</v>
      </c>
      <c r="AU399" s="156" t="s">
        <v>85</v>
      </c>
      <c r="AV399" s="13" t="s">
        <v>81</v>
      </c>
      <c r="AW399" s="13" t="s">
        <v>32</v>
      </c>
      <c r="AX399" s="13" t="s">
        <v>76</v>
      </c>
      <c r="AY399" s="156" t="s">
        <v>129</v>
      </c>
    </row>
    <row r="400" spans="2:65" s="12" customFormat="1" ht="45" x14ac:dyDescent="0.2">
      <c r="B400" s="147"/>
      <c r="D400" s="148" t="s">
        <v>137</v>
      </c>
      <c r="E400" s="149" t="s">
        <v>1</v>
      </c>
      <c r="F400" s="150" t="s">
        <v>303</v>
      </c>
      <c r="H400" s="151">
        <v>-8.8450000000000006</v>
      </c>
      <c r="I400" s="152"/>
      <c r="L400" s="147"/>
      <c r="M400" s="153"/>
      <c r="T400" s="154"/>
      <c r="AT400" s="149" t="s">
        <v>137</v>
      </c>
      <c r="AU400" s="149" t="s">
        <v>85</v>
      </c>
      <c r="AV400" s="12" t="s">
        <v>85</v>
      </c>
      <c r="AW400" s="12" t="s">
        <v>32</v>
      </c>
      <c r="AX400" s="12" t="s">
        <v>76</v>
      </c>
      <c r="AY400" s="149" t="s">
        <v>129</v>
      </c>
    </row>
    <row r="401" spans="2:65" s="12" customFormat="1" x14ac:dyDescent="0.2">
      <c r="B401" s="147"/>
      <c r="D401" s="148" t="s">
        <v>137</v>
      </c>
      <c r="E401" s="149" t="s">
        <v>1</v>
      </c>
      <c r="F401" s="150" t="s">
        <v>304</v>
      </c>
      <c r="H401" s="151">
        <v>-1.415</v>
      </c>
      <c r="I401" s="152"/>
      <c r="L401" s="147"/>
      <c r="M401" s="153"/>
      <c r="T401" s="154"/>
      <c r="AT401" s="149" t="s">
        <v>137</v>
      </c>
      <c r="AU401" s="149" t="s">
        <v>85</v>
      </c>
      <c r="AV401" s="12" t="s">
        <v>85</v>
      </c>
      <c r="AW401" s="12" t="s">
        <v>32</v>
      </c>
      <c r="AX401" s="12" t="s">
        <v>76</v>
      </c>
      <c r="AY401" s="149" t="s">
        <v>129</v>
      </c>
    </row>
    <row r="402" spans="2:65" s="13" customFormat="1" x14ac:dyDescent="0.2">
      <c r="B402" s="155"/>
      <c r="D402" s="148" t="s">
        <v>137</v>
      </c>
      <c r="E402" s="156" t="s">
        <v>1</v>
      </c>
      <c r="F402" s="157" t="s">
        <v>305</v>
      </c>
      <c r="H402" s="156" t="s">
        <v>1</v>
      </c>
      <c r="I402" s="158"/>
      <c r="L402" s="155"/>
      <c r="M402" s="159"/>
      <c r="T402" s="160"/>
      <c r="AT402" s="156" t="s">
        <v>137</v>
      </c>
      <c r="AU402" s="156" t="s">
        <v>85</v>
      </c>
      <c r="AV402" s="13" t="s">
        <v>81</v>
      </c>
      <c r="AW402" s="13" t="s">
        <v>32</v>
      </c>
      <c r="AX402" s="13" t="s">
        <v>76</v>
      </c>
      <c r="AY402" s="156" t="s">
        <v>129</v>
      </c>
    </row>
    <row r="403" spans="2:65" s="12" customFormat="1" x14ac:dyDescent="0.2">
      <c r="B403" s="147"/>
      <c r="D403" s="148" t="s">
        <v>137</v>
      </c>
      <c r="E403" s="149" t="s">
        <v>1</v>
      </c>
      <c r="F403" s="150" t="s">
        <v>306</v>
      </c>
      <c r="H403" s="151">
        <v>-8.83</v>
      </c>
      <c r="I403" s="152"/>
      <c r="L403" s="147"/>
      <c r="M403" s="153"/>
      <c r="T403" s="154"/>
      <c r="AT403" s="149" t="s">
        <v>137</v>
      </c>
      <c r="AU403" s="149" t="s">
        <v>85</v>
      </c>
      <c r="AV403" s="12" t="s">
        <v>85</v>
      </c>
      <c r="AW403" s="12" t="s">
        <v>32</v>
      </c>
      <c r="AX403" s="12" t="s">
        <v>76</v>
      </c>
      <c r="AY403" s="149" t="s">
        <v>129</v>
      </c>
    </row>
    <row r="404" spans="2:65" s="13" customFormat="1" x14ac:dyDescent="0.2">
      <c r="B404" s="155"/>
      <c r="D404" s="148" t="s">
        <v>137</v>
      </c>
      <c r="E404" s="156" t="s">
        <v>1</v>
      </c>
      <c r="F404" s="157" t="s">
        <v>307</v>
      </c>
      <c r="H404" s="156" t="s">
        <v>1</v>
      </c>
      <c r="I404" s="158"/>
      <c r="L404" s="155"/>
      <c r="M404" s="159"/>
      <c r="T404" s="160"/>
      <c r="AT404" s="156" t="s">
        <v>137</v>
      </c>
      <c r="AU404" s="156" t="s">
        <v>85</v>
      </c>
      <c r="AV404" s="13" t="s">
        <v>81</v>
      </c>
      <c r="AW404" s="13" t="s">
        <v>32</v>
      </c>
      <c r="AX404" s="13" t="s">
        <v>76</v>
      </c>
      <c r="AY404" s="156" t="s">
        <v>129</v>
      </c>
    </row>
    <row r="405" spans="2:65" s="12" customFormat="1" ht="22.5" x14ac:dyDescent="0.2">
      <c r="B405" s="147"/>
      <c r="D405" s="148" t="s">
        <v>137</v>
      </c>
      <c r="E405" s="149" t="s">
        <v>1</v>
      </c>
      <c r="F405" s="150" t="s">
        <v>308</v>
      </c>
      <c r="H405" s="151">
        <v>25.457000000000001</v>
      </c>
      <c r="I405" s="152"/>
      <c r="L405" s="147"/>
      <c r="M405" s="153"/>
      <c r="T405" s="154"/>
      <c r="AT405" s="149" t="s">
        <v>137</v>
      </c>
      <c r="AU405" s="149" t="s">
        <v>85</v>
      </c>
      <c r="AV405" s="12" t="s">
        <v>85</v>
      </c>
      <c r="AW405" s="12" t="s">
        <v>32</v>
      </c>
      <c r="AX405" s="12" t="s">
        <v>76</v>
      </c>
      <c r="AY405" s="149" t="s">
        <v>129</v>
      </c>
    </row>
    <row r="406" spans="2:65" s="12" customFormat="1" ht="33.75" x14ac:dyDescent="0.2">
      <c r="B406" s="147"/>
      <c r="D406" s="148" t="s">
        <v>137</v>
      </c>
      <c r="E406" s="149" t="s">
        <v>1</v>
      </c>
      <c r="F406" s="150" t="s">
        <v>309</v>
      </c>
      <c r="H406" s="151">
        <v>31.23</v>
      </c>
      <c r="I406" s="152"/>
      <c r="L406" s="147"/>
      <c r="M406" s="153"/>
      <c r="T406" s="154"/>
      <c r="AT406" s="149" t="s">
        <v>137</v>
      </c>
      <c r="AU406" s="149" t="s">
        <v>85</v>
      </c>
      <c r="AV406" s="12" t="s">
        <v>85</v>
      </c>
      <c r="AW406" s="12" t="s">
        <v>32</v>
      </c>
      <c r="AX406" s="12" t="s">
        <v>76</v>
      </c>
      <c r="AY406" s="149" t="s">
        <v>129</v>
      </c>
    </row>
    <row r="407" spans="2:65" s="12" customFormat="1" ht="22.5" x14ac:dyDescent="0.2">
      <c r="B407" s="147"/>
      <c r="D407" s="148" t="s">
        <v>137</v>
      </c>
      <c r="E407" s="149" t="s">
        <v>1</v>
      </c>
      <c r="F407" s="150" t="s">
        <v>310</v>
      </c>
      <c r="H407" s="151">
        <v>10.83</v>
      </c>
      <c r="I407" s="152"/>
      <c r="L407" s="147"/>
      <c r="M407" s="153"/>
      <c r="T407" s="154"/>
      <c r="AT407" s="149" t="s">
        <v>137</v>
      </c>
      <c r="AU407" s="149" t="s">
        <v>85</v>
      </c>
      <c r="AV407" s="12" t="s">
        <v>85</v>
      </c>
      <c r="AW407" s="12" t="s">
        <v>32</v>
      </c>
      <c r="AX407" s="12" t="s">
        <v>76</v>
      </c>
      <c r="AY407" s="149" t="s">
        <v>129</v>
      </c>
    </row>
    <row r="408" spans="2:65" s="13" customFormat="1" x14ac:dyDescent="0.2">
      <c r="B408" s="155"/>
      <c r="D408" s="148" t="s">
        <v>137</v>
      </c>
      <c r="E408" s="156" t="s">
        <v>1</v>
      </c>
      <c r="F408" s="157" t="s">
        <v>311</v>
      </c>
      <c r="H408" s="156" t="s">
        <v>1</v>
      </c>
      <c r="I408" s="158"/>
      <c r="L408" s="155"/>
      <c r="M408" s="159"/>
      <c r="T408" s="160"/>
      <c r="AT408" s="156" t="s">
        <v>137</v>
      </c>
      <c r="AU408" s="156" t="s">
        <v>85</v>
      </c>
      <c r="AV408" s="13" t="s">
        <v>81</v>
      </c>
      <c r="AW408" s="13" t="s">
        <v>32</v>
      </c>
      <c r="AX408" s="13" t="s">
        <v>76</v>
      </c>
      <c r="AY408" s="156" t="s">
        <v>129</v>
      </c>
    </row>
    <row r="409" spans="2:65" s="12" customFormat="1" ht="22.5" x14ac:dyDescent="0.2">
      <c r="B409" s="147"/>
      <c r="D409" s="148" t="s">
        <v>137</v>
      </c>
      <c r="E409" s="149" t="s">
        <v>1</v>
      </c>
      <c r="F409" s="150" t="s">
        <v>312</v>
      </c>
      <c r="H409" s="151">
        <v>33.658000000000001</v>
      </c>
      <c r="I409" s="152"/>
      <c r="L409" s="147"/>
      <c r="M409" s="153"/>
      <c r="T409" s="154"/>
      <c r="AT409" s="149" t="s">
        <v>137</v>
      </c>
      <c r="AU409" s="149" t="s">
        <v>85</v>
      </c>
      <c r="AV409" s="12" t="s">
        <v>85</v>
      </c>
      <c r="AW409" s="12" t="s">
        <v>32</v>
      </c>
      <c r="AX409" s="12" t="s">
        <v>76</v>
      </c>
      <c r="AY409" s="149" t="s">
        <v>129</v>
      </c>
    </row>
    <row r="410" spans="2:65" s="14" customFormat="1" x14ac:dyDescent="0.2">
      <c r="B410" s="161"/>
      <c r="D410" s="148" t="s">
        <v>137</v>
      </c>
      <c r="E410" s="162" t="s">
        <v>1</v>
      </c>
      <c r="F410" s="163" t="s">
        <v>143</v>
      </c>
      <c r="H410" s="164">
        <v>818.08500000000004</v>
      </c>
      <c r="I410" s="165"/>
      <c r="L410" s="161"/>
      <c r="M410" s="166"/>
      <c r="T410" s="167"/>
      <c r="AT410" s="162" t="s">
        <v>137</v>
      </c>
      <c r="AU410" s="162" t="s">
        <v>85</v>
      </c>
      <c r="AV410" s="14" t="s">
        <v>135</v>
      </c>
      <c r="AW410" s="14" t="s">
        <v>32</v>
      </c>
      <c r="AX410" s="14" t="s">
        <v>81</v>
      </c>
      <c r="AY410" s="162" t="s">
        <v>129</v>
      </c>
    </row>
    <row r="411" spans="2:65" s="1" customFormat="1" ht="16.5" customHeight="1" x14ac:dyDescent="0.2">
      <c r="B411" s="32"/>
      <c r="C411" s="133" t="s">
        <v>529</v>
      </c>
      <c r="D411" s="133" t="s">
        <v>131</v>
      </c>
      <c r="E411" s="134" t="s">
        <v>530</v>
      </c>
      <c r="F411" s="135" t="s">
        <v>531</v>
      </c>
      <c r="G411" s="136" t="s">
        <v>150</v>
      </c>
      <c r="H411" s="137">
        <v>3.8</v>
      </c>
      <c r="I411" s="138"/>
      <c r="J411" s="139">
        <f>ROUND(I411*H411,2)</f>
        <v>0</v>
      </c>
      <c r="K411" s="140"/>
      <c r="L411" s="32"/>
      <c r="M411" s="141" t="s">
        <v>1</v>
      </c>
      <c r="N411" s="142" t="s">
        <v>41</v>
      </c>
      <c r="P411" s="143">
        <f>O411*H411</f>
        <v>0</v>
      </c>
      <c r="Q411" s="143">
        <v>0</v>
      </c>
      <c r="R411" s="143">
        <f>Q411*H411</f>
        <v>0</v>
      </c>
      <c r="S411" s="143">
        <v>0.06</v>
      </c>
      <c r="T411" s="144">
        <f>S411*H411</f>
        <v>0.22799999999999998</v>
      </c>
      <c r="AR411" s="145" t="s">
        <v>135</v>
      </c>
      <c r="AT411" s="145" t="s">
        <v>131</v>
      </c>
      <c r="AU411" s="145" t="s">
        <v>85</v>
      </c>
      <c r="AY411" s="17" t="s">
        <v>129</v>
      </c>
      <c r="BE411" s="146">
        <f>IF(N411="základní",J411,0)</f>
        <v>0</v>
      </c>
      <c r="BF411" s="146">
        <f>IF(N411="snížená",J411,0)</f>
        <v>0</v>
      </c>
      <c r="BG411" s="146">
        <f>IF(N411="zákl. přenesená",J411,0)</f>
        <v>0</v>
      </c>
      <c r="BH411" s="146">
        <f>IF(N411="sníž. přenesená",J411,0)</f>
        <v>0</v>
      </c>
      <c r="BI411" s="146">
        <f>IF(N411="nulová",J411,0)</f>
        <v>0</v>
      </c>
      <c r="BJ411" s="17" t="s">
        <v>81</v>
      </c>
      <c r="BK411" s="146">
        <f>ROUND(I411*H411,2)</f>
        <v>0</v>
      </c>
      <c r="BL411" s="17" t="s">
        <v>135</v>
      </c>
      <c r="BM411" s="145" t="s">
        <v>532</v>
      </c>
    </row>
    <row r="412" spans="2:65" s="12" customFormat="1" x14ac:dyDescent="0.2">
      <c r="B412" s="147"/>
      <c r="D412" s="148" t="s">
        <v>137</v>
      </c>
      <c r="E412" s="149" t="s">
        <v>1</v>
      </c>
      <c r="F412" s="150" t="s">
        <v>533</v>
      </c>
      <c r="H412" s="151">
        <v>3.8</v>
      </c>
      <c r="I412" s="152"/>
      <c r="L412" s="147"/>
      <c r="M412" s="153"/>
      <c r="T412" s="154"/>
      <c r="AT412" s="149" t="s">
        <v>137</v>
      </c>
      <c r="AU412" s="149" t="s">
        <v>85</v>
      </c>
      <c r="AV412" s="12" t="s">
        <v>85</v>
      </c>
      <c r="AW412" s="12" t="s">
        <v>32</v>
      </c>
      <c r="AX412" s="12" t="s">
        <v>81</v>
      </c>
      <c r="AY412" s="149" t="s">
        <v>129</v>
      </c>
    </row>
    <row r="413" spans="2:65" s="1" customFormat="1" ht="24.2" customHeight="1" x14ac:dyDescent="0.2">
      <c r="B413" s="32"/>
      <c r="C413" s="133" t="s">
        <v>534</v>
      </c>
      <c r="D413" s="133" t="s">
        <v>131</v>
      </c>
      <c r="E413" s="134" t="s">
        <v>535</v>
      </c>
      <c r="F413" s="135" t="s">
        <v>536</v>
      </c>
      <c r="G413" s="136" t="s">
        <v>150</v>
      </c>
      <c r="H413" s="137">
        <v>818.08500000000004</v>
      </c>
      <c r="I413" s="138"/>
      <c r="J413" s="139">
        <f>ROUND(I413*H413,2)</f>
        <v>0</v>
      </c>
      <c r="K413" s="140"/>
      <c r="L413" s="32"/>
      <c r="M413" s="141" t="s">
        <v>1</v>
      </c>
      <c r="N413" s="142" t="s">
        <v>41</v>
      </c>
      <c r="P413" s="143">
        <f>O413*H413</f>
        <v>0</v>
      </c>
      <c r="Q413" s="143">
        <v>0</v>
      </c>
      <c r="R413" s="143">
        <f>Q413*H413</f>
        <v>0</v>
      </c>
      <c r="S413" s="143">
        <v>0</v>
      </c>
      <c r="T413" s="144">
        <f>S413*H413</f>
        <v>0</v>
      </c>
      <c r="AR413" s="145" t="s">
        <v>135</v>
      </c>
      <c r="AT413" s="145" t="s">
        <v>131</v>
      </c>
      <c r="AU413" s="145" t="s">
        <v>85</v>
      </c>
      <c r="AY413" s="17" t="s">
        <v>129</v>
      </c>
      <c r="BE413" s="146">
        <f>IF(N413="základní",J413,0)</f>
        <v>0</v>
      </c>
      <c r="BF413" s="146">
        <f>IF(N413="snížená",J413,0)</f>
        <v>0</v>
      </c>
      <c r="BG413" s="146">
        <f>IF(N413="zákl. přenesená",J413,0)</f>
        <v>0</v>
      </c>
      <c r="BH413" s="146">
        <f>IF(N413="sníž. přenesená",J413,0)</f>
        <v>0</v>
      </c>
      <c r="BI413" s="146">
        <f>IF(N413="nulová",J413,0)</f>
        <v>0</v>
      </c>
      <c r="BJ413" s="17" t="s">
        <v>81</v>
      </c>
      <c r="BK413" s="146">
        <f>ROUND(I413*H413,2)</f>
        <v>0</v>
      </c>
      <c r="BL413" s="17" t="s">
        <v>135</v>
      </c>
      <c r="BM413" s="145" t="s">
        <v>537</v>
      </c>
    </row>
    <row r="414" spans="2:65" s="12" customFormat="1" x14ac:dyDescent="0.2">
      <c r="B414" s="147"/>
      <c r="D414" s="148" t="s">
        <v>137</v>
      </c>
      <c r="E414" s="149" t="s">
        <v>1</v>
      </c>
      <c r="F414" s="150" t="s">
        <v>297</v>
      </c>
      <c r="H414" s="151">
        <v>174</v>
      </c>
      <c r="I414" s="152"/>
      <c r="L414" s="147"/>
      <c r="M414" s="153"/>
      <c r="T414" s="154"/>
      <c r="AT414" s="149" t="s">
        <v>137</v>
      </c>
      <c r="AU414" s="149" t="s">
        <v>85</v>
      </c>
      <c r="AV414" s="12" t="s">
        <v>85</v>
      </c>
      <c r="AW414" s="12" t="s">
        <v>32</v>
      </c>
      <c r="AX414" s="12" t="s">
        <v>76</v>
      </c>
      <c r="AY414" s="149" t="s">
        <v>129</v>
      </c>
    </row>
    <row r="415" spans="2:65" s="12" customFormat="1" x14ac:dyDescent="0.2">
      <c r="B415" s="147"/>
      <c r="D415" s="148" t="s">
        <v>137</v>
      </c>
      <c r="E415" s="149" t="s">
        <v>1</v>
      </c>
      <c r="F415" s="150" t="s">
        <v>321</v>
      </c>
      <c r="H415" s="151">
        <v>188</v>
      </c>
      <c r="I415" s="152"/>
      <c r="L415" s="147"/>
      <c r="M415" s="153"/>
      <c r="T415" s="154"/>
      <c r="AT415" s="149" t="s">
        <v>137</v>
      </c>
      <c r="AU415" s="149" t="s">
        <v>85</v>
      </c>
      <c r="AV415" s="12" t="s">
        <v>85</v>
      </c>
      <c r="AW415" s="12" t="s">
        <v>32</v>
      </c>
      <c r="AX415" s="12" t="s">
        <v>76</v>
      </c>
      <c r="AY415" s="149" t="s">
        <v>129</v>
      </c>
    </row>
    <row r="416" spans="2:65" s="12" customFormat="1" x14ac:dyDescent="0.2">
      <c r="B416" s="147"/>
      <c r="D416" s="148" t="s">
        <v>137</v>
      </c>
      <c r="E416" s="149" t="s">
        <v>1</v>
      </c>
      <c r="F416" s="150" t="s">
        <v>299</v>
      </c>
      <c r="H416" s="151">
        <v>148</v>
      </c>
      <c r="I416" s="152"/>
      <c r="L416" s="147"/>
      <c r="M416" s="153"/>
      <c r="T416" s="154"/>
      <c r="AT416" s="149" t="s">
        <v>137</v>
      </c>
      <c r="AU416" s="149" t="s">
        <v>85</v>
      </c>
      <c r="AV416" s="12" t="s">
        <v>85</v>
      </c>
      <c r="AW416" s="12" t="s">
        <v>32</v>
      </c>
      <c r="AX416" s="12" t="s">
        <v>76</v>
      </c>
      <c r="AY416" s="149" t="s">
        <v>129</v>
      </c>
    </row>
    <row r="417" spans="2:65" s="12" customFormat="1" x14ac:dyDescent="0.2">
      <c r="B417" s="147"/>
      <c r="D417" s="148" t="s">
        <v>137</v>
      </c>
      <c r="E417" s="149" t="s">
        <v>1</v>
      </c>
      <c r="F417" s="150" t="s">
        <v>300</v>
      </c>
      <c r="H417" s="151">
        <v>226</v>
      </c>
      <c r="I417" s="152"/>
      <c r="L417" s="147"/>
      <c r="M417" s="153"/>
      <c r="T417" s="154"/>
      <c r="AT417" s="149" t="s">
        <v>137</v>
      </c>
      <c r="AU417" s="149" t="s">
        <v>85</v>
      </c>
      <c r="AV417" s="12" t="s">
        <v>85</v>
      </c>
      <c r="AW417" s="12" t="s">
        <v>32</v>
      </c>
      <c r="AX417" s="12" t="s">
        <v>76</v>
      </c>
      <c r="AY417" s="149" t="s">
        <v>129</v>
      </c>
    </row>
    <row r="418" spans="2:65" s="13" customFormat="1" x14ac:dyDescent="0.2">
      <c r="B418" s="155"/>
      <c r="D418" s="148" t="s">
        <v>137</v>
      </c>
      <c r="E418" s="156" t="s">
        <v>1</v>
      </c>
      <c r="F418" s="157" t="s">
        <v>302</v>
      </c>
      <c r="H418" s="156" t="s">
        <v>1</v>
      </c>
      <c r="I418" s="158"/>
      <c r="L418" s="155"/>
      <c r="M418" s="159"/>
      <c r="T418" s="160"/>
      <c r="AT418" s="156" t="s">
        <v>137</v>
      </c>
      <c r="AU418" s="156" t="s">
        <v>85</v>
      </c>
      <c r="AV418" s="13" t="s">
        <v>81</v>
      </c>
      <c r="AW418" s="13" t="s">
        <v>32</v>
      </c>
      <c r="AX418" s="13" t="s">
        <v>76</v>
      </c>
      <c r="AY418" s="156" t="s">
        <v>129</v>
      </c>
    </row>
    <row r="419" spans="2:65" s="12" customFormat="1" ht="45" x14ac:dyDescent="0.2">
      <c r="B419" s="147"/>
      <c r="D419" s="148" t="s">
        <v>137</v>
      </c>
      <c r="E419" s="149" t="s">
        <v>1</v>
      </c>
      <c r="F419" s="150" t="s">
        <v>303</v>
      </c>
      <c r="H419" s="151">
        <v>-8.8450000000000006</v>
      </c>
      <c r="I419" s="152"/>
      <c r="L419" s="147"/>
      <c r="M419" s="153"/>
      <c r="T419" s="154"/>
      <c r="AT419" s="149" t="s">
        <v>137</v>
      </c>
      <c r="AU419" s="149" t="s">
        <v>85</v>
      </c>
      <c r="AV419" s="12" t="s">
        <v>85</v>
      </c>
      <c r="AW419" s="12" t="s">
        <v>32</v>
      </c>
      <c r="AX419" s="12" t="s">
        <v>76</v>
      </c>
      <c r="AY419" s="149" t="s">
        <v>129</v>
      </c>
    </row>
    <row r="420" spans="2:65" s="12" customFormat="1" x14ac:dyDescent="0.2">
      <c r="B420" s="147"/>
      <c r="D420" s="148" t="s">
        <v>137</v>
      </c>
      <c r="E420" s="149" t="s">
        <v>1</v>
      </c>
      <c r="F420" s="150" t="s">
        <v>304</v>
      </c>
      <c r="H420" s="151">
        <v>-1.415</v>
      </c>
      <c r="I420" s="152"/>
      <c r="L420" s="147"/>
      <c r="M420" s="153"/>
      <c r="T420" s="154"/>
      <c r="AT420" s="149" t="s">
        <v>137</v>
      </c>
      <c r="AU420" s="149" t="s">
        <v>85</v>
      </c>
      <c r="AV420" s="12" t="s">
        <v>85</v>
      </c>
      <c r="AW420" s="12" t="s">
        <v>32</v>
      </c>
      <c r="AX420" s="12" t="s">
        <v>76</v>
      </c>
      <c r="AY420" s="149" t="s">
        <v>129</v>
      </c>
    </row>
    <row r="421" spans="2:65" s="13" customFormat="1" x14ac:dyDescent="0.2">
      <c r="B421" s="155"/>
      <c r="D421" s="148" t="s">
        <v>137</v>
      </c>
      <c r="E421" s="156" t="s">
        <v>1</v>
      </c>
      <c r="F421" s="157" t="s">
        <v>305</v>
      </c>
      <c r="H421" s="156" t="s">
        <v>1</v>
      </c>
      <c r="I421" s="158"/>
      <c r="L421" s="155"/>
      <c r="M421" s="159"/>
      <c r="T421" s="160"/>
      <c r="AT421" s="156" t="s">
        <v>137</v>
      </c>
      <c r="AU421" s="156" t="s">
        <v>85</v>
      </c>
      <c r="AV421" s="13" t="s">
        <v>81</v>
      </c>
      <c r="AW421" s="13" t="s">
        <v>32</v>
      </c>
      <c r="AX421" s="13" t="s">
        <v>76</v>
      </c>
      <c r="AY421" s="156" t="s">
        <v>129</v>
      </c>
    </row>
    <row r="422" spans="2:65" s="12" customFormat="1" x14ac:dyDescent="0.2">
      <c r="B422" s="147"/>
      <c r="D422" s="148" t="s">
        <v>137</v>
      </c>
      <c r="E422" s="149" t="s">
        <v>1</v>
      </c>
      <c r="F422" s="150" t="s">
        <v>306</v>
      </c>
      <c r="H422" s="151">
        <v>-8.83</v>
      </c>
      <c r="I422" s="152"/>
      <c r="L422" s="147"/>
      <c r="M422" s="153"/>
      <c r="T422" s="154"/>
      <c r="AT422" s="149" t="s">
        <v>137</v>
      </c>
      <c r="AU422" s="149" t="s">
        <v>85</v>
      </c>
      <c r="AV422" s="12" t="s">
        <v>85</v>
      </c>
      <c r="AW422" s="12" t="s">
        <v>32</v>
      </c>
      <c r="AX422" s="12" t="s">
        <v>76</v>
      </c>
      <c r="AY422" s="149" t="s">
        <v>129</v>
      </c>
    </row>
    <row r="423" spans="2:65" s="13" customFormat="1" x14ac:dyDescent="0.2">
      <c r="B423" s="155"/>
      <c r="D423" s="148" t="s">
        <v>137</v>
      </c>
      <c r="E423" s="156" t="s">
        <v>1</v>
      </c>
      <c r="F423" s="157" t="s">
        <v>307</v>
      </c>
      <c r="H423" s="156" t="s">
        <v>1</v>
      </c>
      <c r="I423" s="158"/>
      <c r="L423" s="155"/>
      <c r="M423" s="159"/>
      <c r="T423" s="160"/>
      <c r="AT423" s="156" t="s">
        <v>137</v>
      </c>
      <c r="AU423" s="156" t="s">
        <v>85</v>
      </c>
      <c r="AV423" s="13" t="s">
        <v>81</v>
      </c>
      <c r="AW423" s="13" t="s">
        <v>32</v>
      </c>
      <c r="AX423" s="13" t="s">
        <v>76</v>
      </c>
      <c r="AY423" s="156" t="s">
        <v>129</v>
      </c>
    </row>
    <row r="424" spans="2:65" s="12" customFormat="1" ht="22.5" x14ac:dyDescent="0.2">
      <c r="B424" s="147"/>
      <c r="D424" s="148" t="s">
        <v>137</v>
      </c>
      <c r="E424" s="149" t="s">
        <v>1</v>
      </c>
      <c r="F424" s="150" t="s">
        <v>308</v>
      </c>
      <c r="H424" s="151">
        <v>25.457000000000001</v>
      </c>
      <c r="I424" s="152"/>
      <c r="L424" s="147"/>
      <c r="M424" s="153"/>
      <c r="T424" s="154"/>
      <c r="AT424" s="149" t="s">
        <v>137</v>
      </c>
      <c r="AU424" s="149" t="s">
        <v>85</v>
      </c>
      <c r="AV424" s="12" t="s">
        <v>85</v>
      </c>
      <c r="AW424" s="12" t="s">
        <v>32</v>
      </c>
      <c r="AX424" s="12" t="s">
        <v>76</v>
      </c>
      <c r="AY424" s="149" t="s">
        <v>129</v>
      </c>
    </row>
    <row r="425" spans="2:65" s="12" customFormat="1" ht="33.75" x14ac:dyDescent="0.2">
      <c r="B425" s="147"/>
      <c r="D425" s="148" t="s">
        <v>137</v>
      </c>
      <c r="E425" s="149" t="s">
        <v>1</v>
      </c>
      <c r="F425" s="150" t="s">
        <v>309</v>
      </c>
      <c r="H425" s="151">
        <v>31.23</v>
      </c>
      <c r="I425" s="152"/>
      <c r="L425" s="147"/>
      <c r="M425" s="153"/>
      <c r="T425" s="154"/>
      <c r="AT425" s="149" t="s">
        <v>137</v>
      </c>
      <c r="AU425" s="149" t="s">
        <v>85</v>
      </c>
      <c r="AV425" s="12" t="s">
        <v>85</v>
      </c>
      <c r="AW425" s="12" t="s">
        <v>32</v>
      </c>
      <c r="AX425" s="12" t="s">
        <v>76</v>
      </c>
      <c r="AY425" s="149" t="s">
        <v>129</v>
      </c>
    </row>
    <row r="426" spans="2:65" s="12" customFormat="1" ht="22.5" x14ac:dyDescent="0.2">
      <c r="B426" s="147"/>
      <c r="D426" s="148" t="s">
        <v>137</v>
      </c>
      <c r="E426" s="149" t="s">
        <v>1</v>
      </c>
      <c r="F426" s="150" t="s">
        <v>310</v>
      </c>
      <c r="H426" s="151">
        <v>10.83</v>
      </c>
      <c r="I426" s="152"/>
      <c r="L426" s="147"/>
      <c r="M426" s="153"/>
      <c r="T426" s="154"/>
      <c r="AT426" s="149" t="s">
        <v>137</v>
      </c>
      <c r="AU426" s="149" t="s">
        <v>85</v>
      </c>
      <c r="AV426" s="12" t="s">
        <v>85</v>
      </c>
      <c r="AW426" s="12" t="s">
        <v>32</v>
      </c>
      <c r="AX426" s="12" t="s">
        <v>76</v>
      </c>
      <c r="AY426" s="149" t="s">
        <v>129</v>
      </c>
    </row>
    <row r="427" spans="2:65" s="13" customFormat="1" x14ac:dyDescent="0.2">
      <c r="B427" s="155"/>
      <c r="D427" s="148" t="s">
        <v>137</v>
      </c>
      <c r="E427" s="156" t="s">
        <v>1</v>
      </c>
      <c r="F427" s="157" t="s">
        <v>311</v>
      </c>
      <c r="H427" s="156" t="s">
        <v>1</v>
      </c>
      <c r="I427" s="158"/>
      <c r="L427" s="155"/>
      <c r="M427" s="159"/>
      <c r="T427" s="160"/>
      <c r="AT427" s="156" t="s">
        <v>137</v>
      </c>
      <c r="AU427" s="156" t="s">
        <v>85</v>
      </c>
      <c r="AV427" s="13" t="s">
        <v>81</v>
      </c>
      <c r="AW427" s="13" t="s">
        <v>32</v>
      </c>
      <c r="AX427" s="13" t="s">
        <v>76</v>
      </c>
      <c r="AY427" s="156" t="s">
        <v>129</v>
      </c>
    </row>
    <row r="428" spans="2:65" s="12" customFormat="1" ht="22.5" x14ac:dyDescent="0.2">
      <c r="B428" s="147"/>
      <c r="D428" s="148" t="s">
        <v>137</v>
      </c>
      <c r="E428" s="149" t="s">
        <v>1</v>
      </c>
      <c r="F428" s="150" t="s">
        <v>312</v>
      </c>
      <c r="H428" s="151">
        <v>33.658000000000001</v>
      </c>
      <c r="I428" s="152"/>
      <c r="L428" s="147"/>
      <c r="M428" s="153"/>
      <c r="T428" s="154"/>
      <c r="AT428" s="149" t="s">
        <v>137</v>
      </c>
      <c r="AU428" s="149" t="s">
        <v>85</v>
      </c>
      <c r="AV428" s="12" t="s">
        <v>85</v>
      </c>
      <c r="AW428" s="12" t="s">
        <v>32</v>
      </c>
      <c r="AX428" s="12" t="s">
        <v>76</v>
      </c>
      <c r="AY428" s="149" t="s">
        <v>129</v>
      </c>
    </row>
    <row r="429" spans="2:65" s="14" customFormat="1" x14ac:dyDescent="0.2">
      <c r="B429" s="161"/>
      <c r="D429" s="148" t="s">
        <v>137</v>
      </c>
      <c r="E429" s="162" t="s">
        <v>1</v>
      </c>
      <c r="F429" s="163" t="s">
        <v>143</v>
      </c>
      <c r="H429" s="164">
        <v>818.08500000000004</v>
      </c>
      <c r="I429" s="165"/>
      <c r="L429" s="161"/>
      <c r="M429" s="166"/>
      <c r="T429" s="167"/>
      <c r="AT429" s="162" t="s">
        <v>137</v>
      </c>
      <c r="AU429" s="162" t="s">
        <v>85</v>
      </c>
      <c r="AV429" s="14" t="s">
        <v>135</v>
      </c>
      <c r="AW429" s="14" t="s">
        <v>32</v>
      </c>
      <c r="AX429" s="14" t="s">
        <v>81</v>
      </c>
      <c r="AY429" s="162" t="s">
        <v>129</v>
      </c>
    </row>
    <row r="430" spans="2:65" s="1" customFormat="1" ht="24.2" customHeight="1" x14ac:dyDescent="0.2">
      <c r="B430" s="32"/>
      <c r="C430" s="133" t="s">
        <v>538</v>
      </c>
      <c r="D430" s="133" t="s">
        <v>131</v>
      </c>
      <c r="E430" s="134" t="s">
        <v>539</v>
      </c>
      <c r="F430" s="135" t="s">
        <v>540</v>
      </c>
      <c r="G430" s="136" t="s">
        <v>150</v>
      </c>
      <c r="H430" s="137">
        <v>148</v>
      </c>
      <c r="I430" s="138"/>
      <c r="J430" s="139">
        <f>ROUND(I430*H430,2)</f>
        <v>0</v>
      </c>
      <c r="K430" s="140"/>
      <c r="L430" s="32"/>
      <c r="M430" s="141" t="s">
        <v>1</v>
      </c>
      <c r="N430" s="142" t="s">
        <v>41</v>
      </c>
      <c r="P430" s="143">
        <f>O430*H430</f>
        <v>0</v>
      </c>
      <c r="Q430" s="143">
        <v>8.5500000000000003E-3</v>
      </c>
      <c r="R430" s="143">
        <f>Q430*H430</f>
        <v>1.2654000000000001</v>
      </c>
      <c r="S430" s="143">
        <v>0</v>
      </c>
      <c r="T430" s="144">
        <f>S430*H430</f>
        <v>0</v>
      </c>
      <c r="AR430" s="145" t="s">
        <v>135</v>
      </c>
      <c r="AT430" s="145" t="s">
        <v>131</v>
      </c>
      <c r="AU430" s="145" t="s">
        <v>85</v>
      </c>
      <c r="AY430" s="17" t="s">
        <v>129</v>
      </c>
      <c r="BE430" s="146">
        <f>IF(N430="základní",J430,0)</f>
        <v>0</v>
      </c>
      <c r="BF430" s="146">
        <f>IF(N430="snížená",J430,0)</f>
        <v>0</v>
      </c>
      <c r="BG430" s="146">
        <f>IF(N430="zákl. přenesená",J430,0)</f>
        <v>0</v>
      </c>
      <c r="BH430" s="146">
        <f>IF(N430="sníž. přenesená",J430,0)</f>
        <v>0</v>
      </c>
      <c r="BI430" s="146">
        <f>IF(N430="nulová",J430,0)</f>
        <v>0</v>
      </c>
      <c r="BJ430" s="17" t="s">
        <v>81</v>
      </c>
      <c r="BK430" s="146">
        <f>ROUND(I430*H430,2)</f>
        <v>0</v>
      </c>
      <c r="BL430" s="17" t="s">
        <v>135</v>
      </c>
      <c r="BM430" s="145" t="s">
        <v>541</v>
      </c>
    </row>
    <row r="431" spans="2:65" s="13" customFormat="1" x14ac:dyDescent="0.2">
      <c r="B431" s="155"/>
      <c r="D431" s="148" t="s">
        <v>137</v>
      </c>
      <c r="E431" s="156" t="s">
        <v>1</v>
      </c>
      <c r="F431" s="157" t="s">
        <v>542</v>
      </c>
      <c r="H431" s="156" t="s">
        <v>1</v>
      </c>
      <c r="I431" s="158"/>
      <c r="L431" s="155"/>
      <c r="M431" s="159"/>
      <c r="T431" s="160"/>
      <c r="AT431" s="156" t="s">
        <v>137</v>
      </c>
      <c r="AU431" s="156" t="s">
        <v>85</v>
      </c>
      <c r="AV431" s="13" t="s">
        <v>81</v>
      </c>
      <c r="AW431" s="13" t="s">
        <v>32</v>
      </c>
      <c r="AX431" s="13" t="s">
        <v>76</v>
      </c>
      <c r="AY431" s="156" t="s">
        <v>129</v>
      </c>
    </row>
    <row r="432" spans="2:65" s="12" customFormat="1" x14ac:dyDescent="0.2">
      <c r="B432" s="147"/>
      <c r="D432" s="148" t="s">
        <v>137</v>
      </c>
      <c r="E432" s="149" t="s">
        <v>1</v>
      </c>
      <c r="F432" s="150" t="s">
        <v>297</v>
      </c>
      <c r="H432" s="151">
        <v>174</v>
      </c>
      <c r="I432" s="152"/>
      <c r="L432" s="147"/>
      <c r="M432" s="153"/>
      <c r="T432" s="154"/>
      <c r="AT432" s="149" t="s">
        <v>137</v>
      </c>
      <c r="AU432" s="149" t="s">
        <v>85</v>
      </c>
      <c r="AV432" s="12" t="s">
        <v>85</v>
      </c>
      <c r="AW432" s="12" t="s">
        <v>32</v>
      </c>
      <c r="AX432" s="12" t="s">
        <v>76</v>
      </c>
      <c r="AY432" s="149" t="s">
        <v>129</v>
      </c>
    </row>
    <row r="433" spans="2:65" s="12" customFormat="1" x14ac:dyDescent="0.2">
      <c r="B433" s="147"/>
      <c r="D433" s="148" t="s">
        <v>137</v>
      </c>
      <c r="E433" s="149" t="s">
        <v>1</v>
      </c>
      <c r="F433" s="150" t="s">
        <v>321</v>
      </c>
      <c r="H433" s="151">
        <v>188</v>
      </c>
      <c r="I433" s="152"/>
      <c r="L433" s="147"/>
      <c r="M433" s="153"/>
      <c r="T433" s="154"/>
      <c r="AT433" s="149" t="s">
        <v>137</v>
      </c>
      <c r="AU433" s="149" t="s">
        <v>85</v>
      </c>
      <c r="AV433" s="12" t="s">
        <v>85</v>
      </c>
      <c r="AW433" s="12" t="s">
        <v>32</v>
      </c>
      <c r="AX433" s="12" t="s">
        <v>76</v>
      </c>
      <c r="AY433" s="149" t="s">
        <v>129</v>
      </c>
    </row>
    <row r="434" spans="2:65" s="12" customFormat="1" x14ac:dyDescent="0.2">
      <c r="B434" s="147"/>
      <c r="D434" s="148" t="s">
        <v>137</v>
      </c>
      <c r="E434" s="149" t="s">
        <v>1</v>
      </c>
      <c r="F434" s="150" t="s">
        <v>299</v>
      </c>
      <c r="H434" s="151">
        <v>148</v>
      </c>
      <c r="I434" s="152"/>
      <c r="L434" s="147"/>
      <c r="M434" s="153"/>
      <c r="T434" s="154"/>
      <c r="AT434" s="149" t="s">
        <v>137</v>
      </c>
      <c r="AU434" s="149" t="s">
        <v>85</v>
      </c>
      <c r="AV434" s="12" t="s">
        <v>85</v>
      </c>
      <c r="AW434" s="12" t="s">
        <v>32</v>
      </c>
      <c r="AX434" s="12" t="s">
        <v>76</v>
      </c>
      <c r="AY434" s="149" t="s">
        <v>129</v>
      </c>
    </row>
    <row r="435" spans="2:65" s="12" customFormat="1" x14ac:dyDescent="0.2">
      <c r="B435" s="147"/>
      <c r="D435" s="148" t="s">
        <v>137</v>
      </c>
      <c r="E435" s="149" t="s">
        <v>1</v>
      </c>
      <c r="F435" s="150" t="s">
        <v>300</v>
      </c>
      <c r="H435" s="151">
        <v>226</v>
      </c>
      <c r="I435" s="152"/>
      <c r="L435" s="147"/>
      <c r="M435" s="153"/>
      <c r="T435" s="154"/>
      <c r="AT435" s="149" t="s">
        <v>137</v>
      </c>
      <c r="AU435" s="149" t="s">
        <v>85</v>
      </c>
      <c r="AV435" s="12" t="s">
        <v>85</v>
      </c>
      <c r="AW435" s="12" t="s">
        <v>32</v>
      </c>
      <c r="AX435" s="12" t="s">
        <v>76</v>
      </c>
      <c r="AY435" s="149" t="s">
        <v>129</v>
      </c>
    </row>
    <row r="436" spans="2:65" s="15" customFormat="1" x14ac:dyDescent="0.2">
      <c r="B436" s="168"/>
      <c r="D436" s="148" t="s">
        <v>137</v>
      </c>
      <c r="E436" s="169" t="s">
        <v>1</v>
      </c>
      <c r="F436" s="170" t="s">
        <v>239</v>
      </c>
      <c r="H436" s="171">
        <v>736</v>
      </c>
      <c r="I436" s="172"/>
      <c r="L436" s="168"/>
      <c r="M436" s="173"/>
      <c r="T436" s="174"/>
      <c r="AT436" s="169" t="s">
        <v>137</v>
      </c>
      <c r="AU436" s="169" t="s">
        <v>85</v>
      </c>
      <c r="AV436" s="15" t="s">
        <v>147</v>
      </c>
      <c r="AW436" s="15" t="s">
        <v>32</v>
      </c>
      <c r="AX436" s="15" t="s">
        <v>76</v>
      </c>
      <c r="AY436" s="169" t="s">
        <v>129</v>
      </c>
    </row>
    <row r="437" spans="2:65" s="12" customFormat="1" x14ac:dyDescent="0.2">
      <c r="B437" s="147"/>
      <c r="D437" s="148" t="s">
        <v>137</v>
      </c>
      <c r="E437" s="149" t="s">
        <v>1</v>
      </c>
      <c r="F437" s="150" t="s">
        <v>543</v>
      </c>
      <c r="H437" s="151">
        <v>-588</v>
      </c>
      <c r="I437" s="152"/>
      <c r="L437" s="147"/>
      <c r="M437" s="153"/>
      <c r="T437" s="154"/>
      <c r="AT437" s="149" t="s">
        <v>137</v>
      </c>
      <c r="AU437" s="149" t="s">
        <v>85</v>
      </c>
      <c r="AV437" s="12" t="s">
        <v>85</v>
      </c>
      <c r="AW437" s="12" t="s">
        <v>32</v>
      </c>
      <c r="AX437" s="12" t="s">
        <v>76</v>
      </c>
      <c r="AY437" s="149" t="s">
        <v>129</v>
      </c>
    </row>
    <row r="438" spans="2:65" s="14" customFormat="1" x14ac:dyDescent="0.2">
      <c r="B438" s="161"/>
      <c r="D438" s="148" t="s">
        <v>137</v>
      </c>
      <c r="E438" s="162" t="s">
        <v>1</v>
      </c>
      <c r="F438" s="163" t="s">
        <v>143</v>
      </c>
      <c r="H438" s="164">
        <v>148</v>
      </c>
      <c r="I438" s="165"/>
      <c r="L438" s="161"/>
      <c r="M438" s="166"/>
      <c r="T438" s="167"/>
      <c r="AT438" s="162" t="s">
        <v>137</v>
      </c>
      <c r="AU438" s="162" t="s">
        <v>85</v>
      </c>
      <c r="AV438" s="14" t="s">
        <v>135</v>
      </c>
      <c r="AW438" s="14" t="s">
        <v>32</v>
      </c>
      <c r="AX438" s="14" t="s">
        <v>81</v>
      </c>
      <c r="AY438" s="162" t="s">
        <v>129</v>
      </c>
    </row>
    <row r="439" spans="2:65" s="1" customFormat="1" ht="24.2" customHeight="1" x14ac:dyDescent="0.2">
      <c r="B439" s="32"/>
      <c r="C439" s="133" t="s">
        <v>544</v>
      </c>
      <c r="D439" s="133" t="s">
        <v>131</v>
      </c>
      <c r="E439" s="134" t="s">
        <v>545</v>
      </c>
      <c r="F439" s="135" t="s">
        <v>546</v>
      </c>
      <c r="G439" s="136" t="s">
        <v>134</v>
      </c>
      <c r="H439" s="137">
        <v>0.97499999999999998</v>
      </c>
      <c r="I439" s="138"/>
      <c r="J439" s="139">
        <f>ROUND(I439*H439,2)</f>
        <v>0</v>
      </c>
      <c r="K439" s="140"/>
      <c r="L439" s="32"/>
      <c r="M439" s="141" t="s">
        <v>1</v>
      </c>
      <c r="N439" s="142" t="s">
        <v>41</v>
      </c>
      <c r="P439" s="143">
        <f>O439*H439</f>
        <v>0</v>
      </c>
      <c r="Q439" s="143">
        <v>0.48818</v>
      </c>
      <c r="R439" s="143">
        <f>Q439*H439</f>
        <v>0.4759755</v>
      </c>
      <c r="S439" s="143">
        <v>0</v>
      </c>
      <c r="T439" s="144">
        <f>S439*H439</f>
        <v>0</v>
      </c>
      <c r="AR439" s="145" t="s">
        <v>135</v>
      </c>
      <c r="AT439" s="145" t="s">
        <v>131</v>
      </c>
      <c r="AU439" s="145" t="s">
        <v>85</v>
      </c>
      <c r="AY439" s="17" t="s">
        <v>129</v>
      </c>
      <c r="BE439" s="146">
        <f>IF(N439="základní",J439,0)</f>
        <v>0</v>
      </c>
      <c r="BF439" s="146">
        <f>IF(N439="snížená",J439,0)</f>
        <v>0</v>
      </c>
      <c r="BG439" s="146">
        <f>IF(N439="zákl. přenesená",J439,0)</f>
        <v>0</v>
      </c>
      <c r="BH439" s="146">
        <f>IF(N439="sníž. přenesená",J439,0)</f>
        <v>0</v>
      </c>
      <c r="BI439" s="146">
        <f>IF(N439="nulová",J439,0)</f>
        <v>0</v>
      </c>
      <c r="BJ439" s="17" t="s">
        <v>81</v>
      </c>
      <c r="BK439" s="146">
        <f>ROUND(I439*H439,2)</f>
        <v>0</v>
      </c>
      <c r="BL439" s="17" t="s">
        <v>135</v>
      </c>
      <c r="BM439" s="145" t="s">
        <v>547</v>
      </c>
    </row>
    <row r="440" spans="2:65" s="12" customFormat="1" x14ac:dyDescent="0.2">
      <c r="B440" s="147"/>
      <c r="D440" s="148" t="s">
        <v>137</v>
      </c>
      <c r="E440" s="149" t="s">
        <v>1</v>
      </c>
      <c r="F440" s="150" t="s">
        <v>548</v>
      </c>
      <c r="H440" s="151">
        <v>0.97499999999999998</v>
      </c>
      <c r="I440" s="152"/>
      <c r="L440" s="147"/>
      <c r="M440" s="153"/>
      <c r="T440" s="154"/>
      <c r="AT440" s="149" t="s">
        <v>137</v>
      </c>
      <c r="AU440" s="149" t="s">
        <v>85</v>
      </c>
      <c r="AV440" s="12" t="s">
        <v>85</v>
      </c>
      <c r="AW440" s="12" t="s">
        <v>32</v>
      </c>
      <c r="AX440" s="12" t="s">
        <v>81</v>
      </c>
      <c r="AY440" s="149" t="s">
        <v>129</v>
      </c>
    </row>
    <row r="441" spans="2:65" s="1" customFormat="1" ht="21.75" customHeight="1" x14ac:dyDescent="0.2">
      <c r="B441" s="32"/>
      <c r="C441" s="133" t="s">
        <v>549</v>
      </c>
      <c r="D441" s="133" t="s">
        <v>131</v>
      </c>
      <c r="E441" s="134" t="s">
        <v>550</v>
      </c>
      <c r="F441" s="135" t="s">
        <v>551</v>
      </c>
      <c r="G441" s="136" t="s">
        <v>150</v>
      </c>
      <c r="H441" s="137">
        <v>0.59</v>
      </c>
      <c r="I441" s="138"/>
      <c r="J441" s="139">
        <f>ROUND(I441*H441,2)</f>
        <v>0</v>
      </c>
      <c r="K441" s="140"/>
      <c r="L441" s="32"/>
      <c r="M441" s="141" t="s">
        <v>1</v>
      </c>
      <c r="N441" s="142" t="s">
        <v>41</v>
      </c>
      <c r="P441" s="143">
        <f>O441*H441</f>
        <v>0</v>
      </c>
      <c r="Q441" s="143">
        <v>3.9079999999999997E-2</v>
      </c>
      <c r="R441" s="143">
        <f>Q441*H441</f>
        <v>2.3057199999999996E-2</v>
      </c>
      <c r="S441" s="143">
        <v>0</v>
      </c>
      <c r="T441" s="144">
        <f>S441*H441</f>
        <v>0</v>
      </c>
      <c r="AR441" s="145" t="s">
        <v>135</v>
      </c>
      <c r="AT441" s="145" t="s">
        <v>131</v>
      </c>
      <c r="AU441" s="145" t="s">
        <v>85</v>
      </c>
      <c r="AY441" s="17" t="s">
        <v>129</v>
      </c>
      <c r="BE441" s="146">
        <f>IF(N441="základní",J441,0)</f>
        <v>0</v>
      </c>
      <c r="BF441" s="146">
        <f>IF(N441="snížená",J441,0)</f>
        <v>0</v>
      </c>
      <c r="BG441" s="146">
        <f>IF(N441="zákl. přenesená",J441,0)</f>
        <v>0</v>
      </c>
      <c r="BH441" s="146">
        <f>IF(N441="sníž. přenesená",J441,0)</f>
        <v>0</v>
      </c>
      <c r="BI441" s="146">
        <f>IF(N441="nulová",J441,0)</f>
        <v>0</v>
      </c>
      <c r="BJ441" s="17" t="s">
        <v>81</v>
      </c>
      <c r="BK441" s="146">
        <f>ROUND(I441*H441,2)</f>
        <v>0</v>
      </c>
      <c r="BL441" s="17" t="s">
        <v>135</v>
      </c>
      <c r="BM441" s="145" t="s">
        <v>552</v>
      </c>
    </row>
    <row r="442" spans="2:65" s="12" customFormat="1" x14ac:dyDescent="0.2">
      <c r="B442" s="147"/>
      <c r="D442" s="148" t="s">
        <v>137</v>
      </c>
      <c r="E442" s="149" t="s">
        <v>1</v>
      </c>
      <c r="F442" s="150" t="s">
        <v>553</v>
      </c>
      <c r="H442" s="151">
        <v>0.59</v>
      </c>
      <c r="I442" s="152"/>
      <c r="L442" s="147"/>
      <c r="M442" s="153"/>
      <c r="T442" s="154"/>
      <c r="AT442" s="149" t="s">
        <v>137</v>
      </c>
      <c r="AU442" s="149" t="s">
        <v>85</v>
      </c>
      <c r="AV442" s="12" t="s">
        <v>85</v>
      </c>
      <c r="AW442" s="12" t="s">
        <v>32</v>
      </c>
      <c r="AX442" s="12" t="s">
        <v>81</v>
      </c>
      <c r="AY442" s="149" t="s">
        <v>129</v>
      </c>
    </row>
    <row r="443" spans="2:65" s="1" customFormat="1" ht="16.5" customHeight="1" x14ac:dyDescent="0.2">
      <c r="B443" s="32"/>
      <c r="C443" s="133" t="s">
        <v>554</v>
      </c>
      <c r="D443" s="133" t="s">
        <v>131</v>
      </c>
      <c r="E443" s="134" t="s">
        <v>555</v>
      </c>
      <c r="F443" s="135" t="s">
        <v>556</v>
      </c>
      <c r="G443" s="136" t="s">
        <v>150</v>
      </c>
      <c r="H443" s="137">
        <v>0.59</v>
      </c>
      <c r="I443" s="138"/>
      <c r="J443" s="139">
        <f>ROUND(I443*H443,2)</f>
        <v>0</v>
      </c>
      <c r="K443" s="140"/>
      <c r="L443" s="32"/>
      <c r="M443" s="141" t="s">
        <v>1</v>
      </c>
      <c r="N443" s="142" t="s">
        <v>41</v>
      </c>
      <c r="P443" s="143">
        <f>O443*H443</f>
        <v>0</v>
      </c>
      <c r="Q443" s="143">
        <v>0</v>
      </c>
      <c r="R443" s="143">
        <f>Q443*H443</f>
        <v>0</v>
      </c>
      <c r="S443" s="143">
        <v>0</v>
      </c>
      <c r="T443" s="144">
        <f>S443*H443</f>
        <v>0</v>
      </c>
      <c r="AR443" s="145" t="s">
        <v>135</v>
      </c>
      <c r="AT443" s="145" t="s">
        <v>131</v>
      </c>
      <c r="AU443" s="145" t="s">
        <v>85</v>
      </c>
      <c r="AY443" s="17" t="s">
        <v>129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7" t="s">
        <v>81</v>
      </c>
      <c r="BK443" s="146">
        <f>ROUND(I443*H443,2)</f>
        <v>0</v>
      </c>
      <c r="BL443" s="17" t="s">
        <v>135</v>
      </c>
      <c r="BM443" s="145" t="s">
        <v>557</v>
      </c>
    </row>
    <row r="444" spans="2:65" s="12" customFormat="1" x14ac:dyDescent="0.2">
      <c r="B444" s="147"/>
      <c r="D444" s="148" t="s">
        <v>137</v>
      </c>
      <c r="E444" s="149" t="s">
        <v>1</v>
      </c>
      <c r="F444" s="150" t="s">
        <v>553</v>
      </c>
      <c r="H444" s="151">
        <v>0.59</v>
      </c>
      <c r="I444" s="152"/>
      <c r="L444" s="147"/>
      <c r="M444" s="153"/>
      <c r="T444" s="154"/>
      <c r="AT444" s="149" t="s">
        <v>137</v>
      </c>
      <c r="AU444" s="149" t="s">
        <v>85</v>
      </c>
      <c r="AV444" s="12" t="s">
        <v>85</v>
      </c>
      <c r="AW444" s="12" t="s">
        <v>32</v>
      </c>
      <c r="AX444" s="12" t="s">
        <v>81</v>
      </c>
      <c r="AY444" s="149" t="s">
        <v>129</v>
      </c>
    </row>
    <row r="445" spans="2:65" s="1" customFormat="1" ht="16.5" customHeight="1" x14ac:dyDescent="0.2">
      <c r="B445" s="32"/>
      <c r="C445" s="133" t="s">
        <v>558</v>
      </c>
      <c r="D445" s="133" t="s">
        <v>131</v>
      </c>
      <c r="E445" s="134" t="s">
        <v>559</v>
      </c>
      <c r="F445" s="135" t="s">
        <v>560</v>
      </c>
      <c r="G445" s="136" t="s">
        <v>150</v>
      </c>
      <c r="H445" s="137">
        <v>6.5259999999999998</v>
      </c>
      <c r="I445" s="138"/>
      <c r="J445" s="139">
        <f>ROUND(I445*H445,2)</f>
        <v>0</v>
      </c>
      <c r="K445" s="140"/>
      <c r="L445" s="32"/>
      <c r="M445" s="141" t="s">
        <v>1</v>
      </c>
      <c r="N445" s="142" t="s">
        <v>41</v>
      </c>
      <c r="P445" s="143">
        <f>O445*H445</f>
        <v>0</v>
      </c>
      <c r="Q445" s="143">
        <v>0</v>
      </c>
      <c r="R445" s="143">
        <f>Q445*H445</f>
        <v>0</v>
      </c>
      <c r="S445" s="143">
        <v>1.4200000000000001E-2</v>
      </c>
      <c r="T445" s="144">
        <f>S445*H445</f>
        <v>9.2669200000000007E-2</v>
      </c>
      <c r="AR445" s="145" t="s">
        <v>135</v>
      </c>
      <c r="AT445" s="145" t="s">
        <v>131</v>
      </c>
      <c r="AU445" s="145" t="s">
        <v>85</v>
      </c>
      <c r="AY445" s="17" t="s">
        <v>129</v>
      </c>
      <c r="BE445" s="146">
        <f>IF(N445="základní",J445,0)</f>
        <v>0</v>
      </c>
      <c r="BF445" s="146">
        <f>IF(N445="snížená",J445,0)</f>
        <v>0</v>
      </c>
      <c r="BG445" s="146">
        <f>IF(N445="zákl. přenesená",J445,0)</f>
        <v>0</v>
      </c>
      <c r="BH445" s="146">
        <f>IF(N445="sníž. přenesená",J445,0)</f>
        <v>0</v>
      </c>
      <c r="BI445" s="146">
        <f>IF(N445="nulová",J445,0)</f>
        <v>0</v>
      </c>
      <c r="BJ445" s="17" t="s">
        <v>81</v>
      </c>
      <c r="BK445" s="146">
        <f>ROUND(I445*H445,2)</f>
        <v>0</v>
      </c>
      <c r="BL445" s="17" t="s">
        <v>135</v>
      </c>
      <c r="BM445" s="145" t="s">
        <v>561</v>
      </c>
    </row>
    <row r="446" spans="2:65" s="12" customFormat="1" x14ac:dyDescent="0.2">
      <c r="B446" s="147"/>
      <c r="D446" s="148" t="s">
        <v>137</v>
      </c>
      <c r="E446" s="149" t="s">
        <v>1</v>
      </c>
      <c r="F446" s="150" t="s">
        <v>562</v>
      </c>
      <c r="H446" s="151">
        <v>6.5259999999999998</v>
      </c>
      <c r="I446" s="152"/>
      <c r="L446" s="147"/>
      <c r="M446" s="153"/>
      <c r="T446" s="154"/>
      <c r="AT446" s="149" t="s">
        <v>137</v>
      </c>
      <c r="AU446" s="149" t="s">
        <v>85</v>
      </c>
      <c r="AV446" s="12" t="s">
        <v>85</v>
      </c>
      <c r="AW446" s="12" t="s">
        <v>32</v>
      </c>
      <c r="AX446" s="12" t="s">
        <v>81</v>
      </c>
      <c r="AY446" s="149" t="s">
        <v>129</v>
      </c>
    </row>
    <row r="447" spans="2:65" s="1" customFormat="1" ht="37.700000000000003" customHeight="1" x14ac:dyDescent="0.2">
      <c r="B447" s="32"/>
      <c r="C447" s="133" t="s">
        <v>563</v>
      </c>
      <c r="D447" s="133" t="s">
        <v>131</v>
      </c>
      <c r="E447" s="134" t="s">
        <v>564</v>
      </c>
      <c r="F447" s="135" t="s">
        <v>565</v>
      </c>
      <c r="G447" s="136" t="s">
        <v>195</v>
      </c>
      <c r="H447" s="137">
        <v>5.09</v>
      </c>
      <c r="I447" s="138"/>
      <c r="J447" s="139">
        <f>ROUND(I447*H447,2)</f>
        <v>0</v>
      </c>
      <c r="K447" s="140"/>
      <c r="L447" s="32"/>
      <c r="M447" s="141" t="s">
        <v>1</v>
      </c>
      <c r="N447" s="142" t="s">
        <v>41</v>
      </c>
      <c r="P447" s="143">
        <f>O447*H447</f>
        <v>0</v>
      </c>
      <c r="Q447" s="143">
        <v>8.7150000000000005E-2</v>
      </c>
      <c r="R447" s="143">
        <f>Q447*H447</f>
        <v>0.44359350000000003</v>
      </c>
      <c r="S447" s="143">
        <v>0</v>
      </c>
      <c r="T447" s="144">
        <f>S447*H447</f>
        <v>0</v>
      </c>
      <c r="AR447" s="145" t="s">
        <v>135</v>
      </c>
      <c r="AT447" s="145" t="s">
        <v>131</v>
      </c>
      <c r="AU447" s="145" t="s">
        <v>85</v>
      </c>
      <c r="AY447" s="17" t="s">
        <v>129</v>
      </c>
      <c r="BE447" s="146">
        <f>IF(N447="základní",J447,0)</f>
        <v>0</v>
      </c>
      <c r="BF447" s="146">
        <f>IF(N447="snížená",J447,0)</f>
        <v>0</v>
      </c>
      <c r="BG447" s="146">
        <f>IF(N447="zákl. přenesená",J447,0)</f>
        <v>0</v>
      </c>
      <c r="BH447" s="146">
        <f>IF(N447="sníž. přenesená",J447,0)</f>
        <v>0</v>
      </c>
      <c r="BI447" s="146">
        <f>IF(N447="nulová",J447,0)</f>
        <v>0</v>
      </c>
      <c r="BJ447" s="17" t="s">
        <v>81</v>
      </c>
      <c r="BK447" s="146">
        <f>ROUND(I447*H447,2)</f>
        <v>0</v>
      </c>
      <c r="BL447" s="17" t="s">
        <v>135</v>
      </c>
      <c r="BM447" s="145" t="s">
        <v>566</v>
      </c>
    </row>
    <row r="448" spans="2:65" s="12" customFormat="1" x14ac:dyDescent="0.2">
      <c r="B448" s="147"/>
      <c r="D448" s="148" t="s">
        <v>137</v>
      </c>
      <c r="E448" s="149" t="s">
        <v>1</v>
      </c>
      <c r="F448" s="150" t="s">
        <v>567</v>
      </c>
      <c r="H448" s="151">
        <v>5.09</v>
      </c>
      <c r="I448" s="152"/>
      <c r="L448" s="147"/>
      <c r="M448" s="153"/>
      <c r="T448" s="154"/>
      <c r="AT448" s="149" t="s">
        <v>137</v>
      </c>
      <c r="AU448" s="149" t="s">
        <v>85</v>
      </c>
      <c r="AV448" s="12" t="s">
        <v>85</v>
      </c>
      <c r="AW448" s="12" t="s">
        <v>32</v>
      </c>
      <c r="AX448" s="12" t="s">
        <v>81</v>
      </c>
      <c r="AY448" s="149" t="s">
        <v>129</v>
      </c>
    </row>
    <row r="449" spans="2:65" s="11" customFormat="1" ht="22.7" customHeight="1" x14ac:dyDescent="0.2">
      <c r="B449" s="121"/>
      <c r="D449" s="122" t="s">
        <v>75</v>
      </c>
      <c r="E449" s="131" t="s">
        <v>568</v>
      </c>
      <c r="F449" s="131" t="s">
        <v>569</v>
      </c>
      <c r="I449" s="124"/>
      <c r="J449" s="132">
        <f>BK449</f>
        <v>0</v>
      </c>
      <c r="L449" s="121"/>
      <c r="M449" s="126"/>
      <c r="P449" s="127">
        <f>SUM(P450:P454)</f>
        <v>0</v>
      </c>
      <c r="R449" s="127">
        <f>SUM(R450:R454)</f>
        <v>0</v>
      </c>
      <c r="T449" s="128">
        <f>SUM(T450:T454)</f>
        <v>0</v>
      </c>
      <c r="AR449" s="122" t="s">
        <v>81</v>
      </c>
      <c r="AT449" s="129" t="s">
        <v>75</v>
      </c>
      <c r="AU449" s="129" t="s">
        <v>81</v>
      </c>
      <c r="AY449" s="122" t="s">
        <v>129</v>
      </c>
      <c r="BK449" s="130">
        <f>SUM(BK450:BK454)</f>
        <v>0</v>
      </c>
    </row>
    <row r="450" spans="2:65" s="1" customFormat="1" ht="24.2" customHeight="1" x14ac:dyDescent="0.2">
      <c r="B450" s="32"/>
      <c r="C450" s="133" t="s">
        <v>570</v>
      </c>
      <c r="D450" s="133" t="s">
        <v>131</v>
      </c>
      <c r="E450" s="134" t="s">
        <v>571</v>
      </c>
      <c r="F450" s="135" t="s">
        <v>572</v>
      </c>
      <c r="G450" s="136" t="s">
        <v>573</v>
      </c>
      <c r="H450" s="137">
        <v>37.75</v>
      </c>
      <c r="I450" s="138"/>
      <c r="J450" s="139">
        <f>ROUND(I450*H450,2)</f>
        <v>0</v>
      </c>
      <c r="K450" s="140"/>
      <c r="L450" s="32"/>
      <c r="M450" s="141" t="s">
        <v>1</v>
      </c>
      <c r="N450" s="142" t="s">
        <v>41</v>
      </c>
      <c r="P450" s="143">
        <f>O450*H450</f>
        <v>0</v>
      </c>
      <c r="Q450" s="143">
        <v>0</v>
      </c>
      <c r="R450" s="143">
        <f>Q450*H450</f>
        <v>0</v>
      </c>
      <c r="S450" s="143">
        <v>0</v>
      </c>
      <c r="T450" s="144">
        <f>S450*H450</f>
        <v>0</v>
      </c>
      <c r="AR450" s="145" t="s">
        <v>135</v>
      </c>
      <c r="AT450" s="145" t="s">
        <v>131</v>
      </c>
      <c r="AU450" s="145" t="s">
        <v>85</v>
      </c>
      <c r="AY450" s="17" t="s">
        <v>129</v>
      </c>
      <c r="BE450" s="146">
        <f>IF(N450="základní",J450,0)</f>
        <v>0</v>
      </c>
      <c r="BF450" s="146">
        <f>IF(N450="snížená",J450,0)</f>
        <v>0</v>
      </c>
      <c r="BG450" s="146">
        <f>IF(N450="zákl. přenesená",J450,0)</f>
        <v>0</v>
      </c>
      <c r="BH450" s="146">
        <f>IF(N450="sníž. přenesená",J450,0)</f>
        <v>0</v>
      </c>
      <c r="BI450" s="146">
        <f>IF(N450="nulová",J450,0)</f>
        <v>0</v>
      </c>
      <c r="BJ450" s="17" t="s">
        <v>81</v>
      </c>
      <c r="BK450" s="146">
        <f>ROUND(I450*H450,2)</f>
        <v>0</v>
      </c>
      <c r="BL450" s="17" t="s">
        <v>135</v>
      </c>
      <c r="BM450" s="145" t="s">
        <v>574</v>
      </c>
    </row>
    <row r="451" spans="2:65" s="1" customFormat="1" ht="24.2" customHeight="1" x14ac:dyDescent="0.2">
      <c r="B451" s="32"/>
      <c r="C451" s="133" t="s">
        <v>575</v>
      </c>
      <c r="D451" s="133" t="s">
        <v>131</v>
      </c>
      <c r="E451" s="134" t="s">
        <v>576</v>
      </c>
      <c r="F451" s="135" t="s">
        <v>577</v>
      </c>
      <c r="G451" s="136" t="s">
        <v>573</v>
      </c>
      <c r="H451" s="137">
        <v>37.75</v>
      </c>
      <c r="I451" s="138"/>
      <c r="J451" s="139">
        <f>ROUND(I451*H451,2)</f>
        <v>0</v>
      </c>
      <c r="K451" s="140"/>
      <c r="L451" s="32"/>
      <c r="M451" s="141" t="s">
        <v>1</v>
      </c>
      <c r="N451" s="142" t="s">
        <v>41</v>
      </c>
      <c r="P451" s="143">
        <f>O451*H451</f>
        <v>0</v>
      </c>
      <c r="Q451" s="143">
        <v>0</v>
      </c>
      <c r="R451" s="143">
        <f>Q451*H451</f>
        <v>0</v>
      </c>
      <c r="S451" s="143">
        <v>0</v>
      </c>
      <c r="T451" s="144">
        <f>S451*H451</f>
        <v>0</v>
      </c>
      <c r="AR451" s="145" t="s">
        <v>135</v>
      </c>
      <c r="AT451" s="145" t="s">
        <v>131</v>
      </c>
      <c r="AU451" s="145" t="s">
        <v>85</v>
      </c>
      <c r="AY451" s="17" t="s">
        <v>129</v>
      </c>
      <c r="BE451" s="146">
        <f>IF(N451="základní",J451,0)</f>
        <v>0</v>
      </c>
      <c r="BF451" s="146">
        <f>IF(N451="snížená",J451,0)</f>
        <v>0</v>
      </c>
      <c r="BG451" s="146">
        <f>IF(N451="zákl. přenesená",J451,0)</f>
        <v>0</v>
      </c>
      <c r="BH451" s="146">
        <f>IF(N451="sníž. přenesená",J451,0)</f>
        <v>0</v>
      </c>
      <c r="BI451" s="146">
        <f>IF(N451="nulová",J451,0)</f>
        <v>0</v>
      </c>
      <c r="BJ451" s="17" t="s">
        <v>81</v>
      </c>
      <c r="BK451" s="146">
        <f>ROUND(I451*H451,2)</f>
        <v>0</v>
      </c>
      <c r="BL451" s="17" t="s">
        <v>135</v>
      </c>
      <c r="BM451" s="145" t="s">
        <v>578</v>
      </c>
    </row>
    <row r="452" spans="2:65" s="1" customFormat="1" ht="24.2" customHeight="1" x14ac:dyDescent="0.2">
      <c r="B452" s="32"/>
      <c r="C452" s="133" t="s">
        <v>579</v>
      </c>
      <c r="D452" s="133" t="s">
        <v>131</v>
      </c>
      <c r="E452" s="134" t="s">
        <v>580</v>
      </c>
      <c r="F452" s="135" t="s">
        <v>581</v>
      </c>
      <c r="G452" s="136" t="s">
        <v>573</v>
      </c>
      <c r="H452" s="137">
        <v>566.25</v>
      </c>
      <c r="I452" s="138"/>
      <c r="J452" s="139">
        <f>ROUND(I452*H452,2)</f>
        <v>0</v>
      </c>
      <c r="K452" s="140"/>
      <c r="L452" s="32"/>
      <c r="M452" s="141" t="s">
        <v>1</v>
      </c>
      <c r="N452" s="142" t="s">
        <v>41</v>
      </c>
      <c r="P452" s="143">
        <f>O452*H452</f>
        <v>0</v>
      </c>
      <c r="Q452" s="143">
        <v>0</v>
      </c>
      <c r="R452" s="143">
        <f>Q452*H452</f>
        <v>0</v>
      </c>
      <c r="S452" s="143">
        <v>0</v>
      </c>
      <c r="T452" s="144">
        <f>S452*H452</f>
        <v>0</v>
      </c>
      <c r="AR452" s="145" t="s">
        <v>135</v>
      </c>
      <c r="AT452" s="145" t="s">
        <v>131</v>
      </c>
      <c r="AU452" s="145" t="s">
        <v>85</v>
      </c>
      <c r="AY452" s="17" t="s">
        <v>129</v>
      </c>
      <c r="BE452" s="146">
        <f>IF(N452="základní",J452,0)</f>
        <v>0</v>
      </c>
      <c r="BF452" s="146">
        <f>IF(N452="snížená",J452,0)</f>
        <v>0</v>
      </c>
      <c r="BG452" s="146">
        <f>IF(N452="zákl. přenesená",J452,0)</f>
        <v>0</v>
      </c>
      <c r="BH452" s="146">
        <f>IF(N452="sníž. přenesená",J452,0)</f>
        <v>0</v>
      </c>
      <c r="BI452" s="146">
        <f>IF(N452="nulová",J452,0)</f>
        <v>0</v>
      </c>
      <c r="BJ452" s="17" t="s">
        <v>81</v>
      </c>
      <c r="BK452" s="146">
        <f>ROUND(I452*H452,2)</f>
        <v>0</v>
      </c>
      <c r="BL452" s="17" t="s">
        <v>135</v>
      </c>
      <c r="BM452" s="145" t="s">
        <v>582</v>
      </c>
    </row>
    <row r="453" spans="2:65" s="12" customFormat="1" x14ac:dyDescent="0.2">
      <c r="B453" s="147"/>
      <c r="D453" s="148" t="s">
        <v>137</v>
      </c>
      <c r="E453" s="149" t="s">
        <v>1</v>
      </c>
      <c r="F453" s="150" t="s">
        <v>583</v>
      </c>
      <c r="H453" s="151">
        <v>566.25</v>
      </c>
      <c r="I453" s="152"/>
      <c r="L453" s="147"/>
      <c r="M453" s="153"/>
      <c r="T453" s="154"/>
      <c r="AT453" s="149" t="s">
        <v>137</v>
      </c>
      <c r="AU453" s="149" t="s">
        <v>85</v>
      </c>
      <c r="AV453" s="12" t="s">
        <v>85</v>
      </c>
      <c r="AW453" s="12" t="s">
        <v>32</v>
      </c>
      <c r="AX453" s="12" t="s">
        <v>81</v>
      </c>
      <c r="AY453" s="149" t="s">
        <v>129</v>
      </c>
    </row>
    <row r="454" spans="2:65" s="1" customFormat="1" ht="33" customHeight="1" x14ac:dyDescent="0.2">
      <c r="B454" s="32"/>
      <c r="C454" s="133" t="s">
        <v>584</v>
      </c>
      <c r="D454" s="133" t="s">
        <v>131</v>
      </c>
      <c r="E454" s="134" t="s">
        <v>585</v>
      </c>
      <c r="F454" s="135" t="s">
        <v>586</v>
      </c>
      <c r="G454" s="136" t="s">
        <v>573</v>
      </c>
      <c r="H454" s="137">
        <v>37.75</v>
      </c>
      <c r="I454" s="138"/>
      <c r="J454" s="139">
        <f>ROUND(I454*H454,2)</f>
        <v>0</v>
      </c>
      <c r="K454" s="140"/>
      <c r="L454" s="32"/>
      <c r="M454" s="141" t="s">
        <v>1</v>
      </c>
      <c r="N454" s="142" t="s">
        <v>41</v>
      </c>
      <c r="P454" s="143">
        <f>O454*H454</f>
        <v>0</v>
      </c>
      <c r="Q454" s="143">
        <v>0</v>
      </c>
      <c r="R454" s="143">
        <f>Q454*H454</f>
        <v>0</v>
      </c>
      <c r="S454" s="143">
        <v>0</v>
      </c>
      <c r="T454" s="144">
        <f>S454*H454</f>
        <v>0</v>
      </c>
      <c r="AR454" s="145" t="s">
        <v>135</v>
      </c>
      <c r="AT454" s="145" t="s">
        <v>131</v>
      </c>
      <c r="AU454" s="145" t="s">
        <v>85</v>
      </c>
      <c r="AY454" s="17" t="s">
        <v>129</v>
      </c>
      <c r="BE454" s="146">
        <f>IF(N454="základní",J454,0)</f>
        <v>0</v>
      </c>
      <c r="BF454" s="146">
        <f>IF(N454="snížená",J454,0)</f>
        <v>0</v>
      </c>
      <c r="BG454" s="146">
        <f>IF(N454="zákl. přenesená",J454,0)</f>
        <v>0</v>
      </c>
      <c r="BH454" s="146">
        <f>IF(N454="sníž. přenesená",J454,0)</f>
        <v>0</v>
      </c>
      <c r="BI454" s="146">
        <f>IF(N454="nulová",J454,0)</f>
        <v>0</v>
      </c>
      <c r="BJ454" s="17" t="s">
        <v>81</v>
      </c>
      <c r="BK454" s="146">
        <f>ROUND(I454*H454,2)</f>
        <v>0</v>
      </c>
      <c r="BL454" s="17" t="s">
        <v>135</v>
      </c>
      <c r="BM454" s="145" t="s">
        <v>587</v>
      </c>
    </row>
    <row r="455" spans="2:65" s="11" customFormat="1" ht="22.7" customHeight="1" x14ac:dyDescent="0.2">
      <c r="B455" s="121"/>
      <c r="D455" s="122" t="s">
        <v>75</v>
      </c>
      <c r="E455" s="131" t="s">
        <v>588</v>
      </c>
      <c r="F455" s="131" t="s">
        <v>589</v>
      </c>
      <c r="I455" s="124"/>
      <c r="J455" s="132">
        <f>BK455</f>
        <v>0</v>
      </c>
      <c r="L455" s="121"/>
      <c r="M455" s="126"/>
      <c r="P455" s="127">
        <f>P456</f>
        <v>0</v>
      </c>
      <c r="R455" s="127">
        <f>R456</f>
        <v>0</v>
      </c>
      <c r="T455" s="128">
        <f>T456</f>
        <v>0</v>
      </c>
      <c r="AR455" s="122" t="s">
        <v>81</v>
      </c>
      <c r="AT455" s="129" t="s">
        <v>75</v>
      </c>
      <c r="AU455" s="129" t="s">
        <v>81</v>
      </c>
      <c r="AY455" s="122" t="s">
        <v>129</v>
      </c>
      <c r="BK455" s="130">
        <f>BK456</f>
        <v>0</v>
      </c>
    </row>
    <row r="456" spans="2:65" s="1" customFormat="1" ht="21.75" customHeight="1" x14ac:dyDescent="0.2">
      <c r="B456" s="32"/>
      <c r="C456" s="133" t="s">
        <v>590</v>
      </c>
      <c r="D456" s="133" t="s">
        <v>131</v>
      </c>
      <c r="E456" s="134" t="s">
        <v>591</v>
      </c>
      <c r="F456" s="135" t="s">
        <v>592</v>
      </c>
      <c r="G456" s="136" t="s">
        <v>573</v>
      </c>
      <c r="H456" s="137">
        <v>228.01300000000001</v>
      </c>
      <c r="I456" s="138"/>
      <c r="J456" s="139">
        <f>ROUND(I456*H456,2)</f>
        <v>0</v>
      </c>
      <c r="K456" s="140"/>
      <c r="L456" s="32"/>
      <c r="M456" s="141" t="s">
        <v>1</v>
      </c>
      <c r="N456" s="142" t="s">
        <v>41</v>
      </c>
      <c r="P456" s="143">
        <f>O456*H456</f>
        <v>0</v>
      </c>
      <c r="Q456" s="143">
        <v>0</v>
      </c>
      <c r="R456" s="143">
        <f>Q456*H456</f>
        <v>0</v>
      </c>
      <c r="S456" s="143">
        <v>0</v>
      </c>
      <c r="T456" s="144">
        <f>S456*H456</f>
        <v>0</v>
      </c>
      <c r="AR456" s="145" t="s">
        <v>135</v>
      </c>
      <c r="AT456" s="145" t="s">
        <v>131</v>
      </c>
      <c r="AU456" s="145" t="s">
        <v>85</v>
      </c>
      <c r="AY456" s="17" t="s">
        <v>129</v>
      </c>
      <c r="BE456" s="146">
        <f>IF(N456="základní",J456,0)</f>
        <v>0</v>
      </c>
      <c r="BF456" s="146">
        <f>IF(N456="snížená",J456,0)</f>
        <v>0</v>
      </c>
      <c r="BG456" s="146">
        <f>IF(N456="zákl. přenesená",J456,0)</f>
        <v>0</v>
      </c>
      <c r="BH456" s="146">
        <f>IF(N456="sníž. přenesená",J456,0)</f>
        <v>0</v>
      </c>
      <c r="BI456" s="146">
        <f>IF(N456="nulová",J456,0)</f>
        <v>0</v>
      </c>
      <c r="BJ456" s="17" t="s">
        <v>81</v>
      </c>
      <c r="BK456" s="146">
        <f>ROUND(I456*H456,2)</f>
        <v>0</v>
      </c>
      <c r="BL456" s="17" t="s">
        <v>135</v>
      </c>
      <c r="BM456" s="145" t="s">
        <v>593</v>
      </c>
    </row>
    <row r="457" spans="2:65" s="11" customFormat="1" ht="25.9" customHeight="1" x14ac:dyDescent="0.2">
      <c r="B457" s="121"/>
      <c r="D457" s="122" t="s">
        <v>75</v>
      </c>
      <c r="E457" s="123" t="s">
        <v>594</v>
      </c>
      <c r="F457" s="123" t="s">
        <v>595</v>
      </c>
      <c r="I457" s="124"/>
      <c r="J457" s="125">
        <f>BK457</f>
        <v>0</v>
      </c>
      <c r="L457" s="121"/>
      <c r="M457" s="126"/>
      <c r="P457" s="127">
        <f>P458+P543+P547+P554+P586</f>
        <v>0</v>
      </c>
      <c r="R457" s="127">
        <f>R458+R543+R547+R554+R586</f>
        <v>2.3489919800000001</v>
      </c>
      <c r="T457" s="128">
        <f>T458+T543+T547+T554+T586</f>
        <v>0.43612600000000001</v>
      </c>
      <c r="AR457" s="122" t="s">
        <v>85</v>
      </c>
      <c r="AT457" s="129" t="s">
        <v>75</v>
      </c>
      <c r="AU457" s="129" t="s">
        <v>76</v>
      </c>
      <c r="AY457" s="122" t="s">
        <v>129</v>
      </c>
      <c r="BK457" s="130">
        <f>BK458+BK543+BK547+BK554+BK586</f>
        <v>0</v>
      </c>
    </row>
    <row r="458" spans="2:65" s="11" customFormat="1" ht="22.7" customHeight="1" x14ac:dyDescent="0.2">
      <c r="B458" s="121"/>
      <c r="D458" s="122" t="s">
        <v>75</v>
      </c>
      <c r="E458" s="131" t="s">
        <v>596</v>
      </c>
      <c r="F458" s="131" t="s">
        <v>597</v>
      </c>
      <c r="I458" s="124"/>
      <c r="J458" s="132">
        <f>BK458</f>
        <v>0</v>
      </c>
      <c r="L458" s="121"/>
      <c r="M458" s="126"/>
      <c r="P458" s="127">
        <f>SUM(P459:P542)</f>
        <v>0</v>
      </c>
      <c r="R458" s="127">
        <f>SUM(R459:R542)</f>
        <v>1.5077297000000003</v>
      </c>
      <c r="T458" s="128">
        <f>SUM(T459:T542)</f>
        <v>0.36412600000000001</v>
      </c>
      <c r="AR458" s="122" t="s">
        <v>85</v>
      </c>
      <c r="AT458" s="129" t="s">
        <v>75</v>
      </c>
      <c r="AU458" s="129" t="s">
        <v>81</v>
      </c>
      <c r="AY458" s="122" t="s">
        <v>129</v>
      </c>
      <c r="BK458" s="130">
        <f>SUM(BK459:BK542)</f>
        <v>0</v>
      </c>
    </row>
    <row r="459" spans="2:65" s="1" customFormat="1" ht="24.2" customHeight="1" x14ac:dyDescent="0.2">
      <c r="B459" s="32"/>
      <c r="C459" s="133" t="s">
        <v>598</v>
      </c>
      <c r="D459" s="133" t="s">
        <v>131</v>
      </c>
      <c r="E459" s="134" t="s">
        <v>599</v>
      </c>
      <c r="F459" s="135" t="s">
        <v>600</v>
      </c>
      <c r="G459" s="136" t="s">
        <v>134</v>
      </c>
      <c r="H459" s="137">
        <v>2.6240000000000001</v>
      </c>
      <c r="I459" s="138"/>
      <c r="J459" s="139">
        <f>ROUND(I459*H459,2)</f>
        <v>0</v>
      </c>
      <c r="K459" s="140"/>
      <c r="L459" s="32"/>
      <c r="M459" s="141" t="s">
        <v>1</v>
      </c>
      <c r="N459" s="142" t="s">
        <v>41</v>
      </c>
      <c r="P459" s="143">
        <f>O459*H459</f>
        <v>0</v>
      </c>
      <c r="Q459" s="143">
        <v>0</v>
      </c>
      <c r="R459" s="143">
        <f>Q459*H459</f>
        <v>0</v>
      </c>
      <c r="S459" s="143">
        <v>0</v>
      </c>
      <c r="T459" s="144">
        <f>S459*H459</f>
        <v>0</v>
      </c>
      <c r="AR459" s="145" t="s">
        <v>217</v>
      </c>
      <c r="AT459" s="145" t="s">
        <v>131</v>
      </c>
      <c r="AU459" s="145" t="s">
        <v>85</v>
      </c>
      <c r="AY459" s="17" t="s">
        <v>129</v>
      </c>
      <c r="BE459" s="146">
        <f>IF(N459="základní",J459,0)</f>
        <v>0</v>
      </c>
      <c r="BF459" s="146">
        <f>IF(N459="snížená",J459,0)</f>
        <v>0</v>
      </c>
      <c r="BG459" s="146">
        <f>IF(N459="zákl. přenesená",J459,0)</f>
        <v>0</v>
      </c>
      <c r="BH459" s="146">
        <f>IF(N459="sníž. přenesená",J459,0)</f>
        <v>0</v>
      </c>
      <c r="BI459" s="146">
        <f>IF(N459="nulová",J459,0)</f>
        <v>0</v>
      </c>
      <c r="BJ459" s="17" t="s">
        <v>81</v>
      </c>
      <c r="BK459" s="146">
        <f>ROUND(I459*H459,2)</f>
        <v>0</v>
      </c>
      <c r="BL459" s="17" t="s">
        <v>217</v>
      </c>
      <c r="BM459" s="145" t="s">
        <v>601</v>
      </c>
    </row>
    <row r="460" spans="2:65" s="12" customFormat="1" x14ac:dyDescent="0.2">
      <c r="B460" s="147"/>
      <c r="D460" s="148" t="s">
        <v>137</v>
      </c>
      <c r="E460" s="149" t="s">
        <v>1</v>
      </c>
      <c r="F460" s="150" t="s">
        <v>602</v>
      </c>
      <c r="H460" s="151">
        <v>2.6240000000000001</v>
      </c>
      <c r="I460" s="152"/>
      <c r="L460" s="147"/>
      <c r="M460" s="153"/>
      <c r="T460" s="154"/>
      <c r="AT460" s="149" t="s">
        <v>137</v>
      </c>
      <c r="AU460" s="149" t="s">
        <v>85</v>
      </c>
      <c r="AV460" s="12" t="s">
        <v>85</v>
      </c>
      <c r="AW460" s="12" t="s">
        <v>32</v>
      </c>
      <c r="AX460" s="12" t="s">
        <v>81</v>
      </c>
      <c r="AY460" s="149" t="s">
        <v>129</v>
      </c>
    </row>
    <row r="461" spans="2:65" s="1" customFormat="1" ht="16.5" customHeight="1" x14ac:dyDescent="0.2">
      <c r="B461" s="32"/>
      <c r="C461" s="133" t="s">
        <v>603</v>
      </c>
      <c r="D461" s="133" t="s">
        <v>131</v>
      </c>
      <c r="E461" s="134" t="s">
        <v>604</v>
      </c>
      <c r="F461" s="135" t="s">
        <v>605</v>
      </c>
      <c r="G461" s="136" t="s">
        <v>265</v>
      </c>
      <c r="H461" s="137">
        <v>4</v>
      </c>
      <c r="I461" s="138"/>
      <c r="J461" s="139">
        <f>ROUND(I461*H461,2)</f>
        <v>0</v>
      </c>
      <c r="K461" s="140"/>
      <c r="L461" s="32"/>
      <c r="M461" s="141" t="s">
        <v>1</v>
      </c>
      <c r="N461" s="142" t="s">
        <v>41</v>
      </c>
      <c r="P461" s="143">
        <f>O461*H461</f>
        <v>0</v>
      </c>
      <c r="Q461" s="143">
        <v>0</v>
      </c>
      <c r="R461" s="143">
        <f>Q461*H461</f>
        <v>0</v>
      </c>
      <c r="S461" s="143">
        <v>0</v>
      </c>
      <c r="T461" s="144">
        <f>S461*H461</f>
        <v>0</v>
      </c>
      <c r="AR461" s="145" t="s">
        <v>217</v>
      </c>
      <c r="AT461" s="145" t="s">
        <v>131</v>
      </c>
      <c r="AU461" s="145" t="s">
        <v>85</v>
      </c>
      <c r="AY461" s="17" t="s">
        <v>129</v>
      </c>
      <c r="BE461" s="146">
        <f>IF(N461="základní",J461,0)</f>
        <v>0</v>
      </c>
      <c r="BF461" s="146">
        <f>IF(N461="snížená",J461,0)</f>
        <v>0</v>
      </c>
      <c r="BG461" s="146">
        <f>IF(N461="zákl. přenesená",J461,0)</f>
        <v>0</v>
      </c>
      <c r="BH461" s="146">
        <f>IF(N461="sníž. přenesená",J461,0)</f>
        <v>0</v>
      </c>
      <c r="BI461" s="146">
        <f>IF(N461="nulová",J461,0)</f>
        <v>0</v>
      </c>
      <c r="BJ461" s="17" t="s">
        <v>81</v>
      </c>
      <c r="BK461" s="146">
        <f>ROUND(I461*H461,2)</f>
        <v>0</v>
      </c>
      <c r="BL461" s="17" t="s">
        <v>217</v>
      </c>
      <c r="BM461" s="145" t="s">
        <v>606</v>
      </c>
    </row>
    <row r="462" spans="2:65" s="1" customFormat="1" ht="33" customHeight="1" x14ac:dyDescent="0.2">
      <c r="B462" s="32"/>
      <c r="C462" s="133" t="s">
        <v>607</v>
      </c>
      <c r="D462" s="133" t="s">
        <v>131</v>
      </c>
      <c r="E462" s="134" t="s">
        <v>608</v>
      </c>
      <c r="F462" s="135" t="s">
        <v>609</v>
      </c>
      <c r="G462" s="136" t="s">
        <v>134</v>
      </c>
      <c r="H462" s="137">
        <v>2.6240000000000001</v>
      </c>
      <c r="I462" s="138"/>
      <c r="J462" s="139">
        <f>ROUND(I462*H462,2)</f>
        <v>0</v>
      </c>
      <c r="K462" s="140"/>
      <c r="L462" s="32"/>
      <c r="M462" s="141" t="s">
        <v>1</v>
      </c>
      <c r="N462" s="142" t="s">
        <v>41</v>
      </c>
      <c r="P462" s="143">
        <f>O462*H462</f>
        <v>0</v>
      </c>
      <c r="Q462" s="143">
        <v>1.08E-3</v>
      </c>
      <c r="R462" s="143">
        <f>Q462*H462</f>
        <v>2.8339200000000002E-3</v>
      </c>
      <c r="S462" s="143">
        <v>0</v>
      </c>
      <c r="T462" s="144">
        <f>S462*H462</f>
        <v>0</v>
      </c>
      <c r="AR462" s="145" t="s">
        <v>217</v>
      </c>
      <c r="AT462" s="145" t="s">
        <v>131</v>
      </c>
      <c r="AU462" s="145" t="s">
        <v>85</v>
      </c>
      <c r="AY462" s="17" t="s">
        <v>129</v>
      </c>
      <c r="BE462" s="146">
        <f>IF(N462="základní",J462,0)</f>
        <v>0</v>
      </c>
      <c r="BF462" s="146">
        <f>IF(N462="snížená",J462,0)</f>
        <v>0</v>
      </c>
      <c r="BG462" s="146">
        <f>IF(N462="zákl. přenesená",J462,0)</f>
        <v>0</v>
      </c>
      <c r="BH462" s="146">
        <f>IF(N462="sníž. přenesená",J462,0)</f>
        <v>0</v>
      </c>
      <c r="BI462" s="146">
        <f>IF(N462="nulová",J462,0)</f>
        <v>0</v>
      </c>
      <c r="BJ462" s="17" t="s">
        <v>81</v>
      </c>
      <c r="BK462" s="146">
        <f>ROUND(I462*H462,2)</f>
        <v>0</v>
      </c>
      <c r="BL462" s="17" t="s">
        <v>217</v>
      </c>
      <c r="BM462" s="145" t="s">
        <v>610</v>
      </c>
    </row>
    <row r="463" spans="2:65" s="12" customFormat="1" x14ac:dyDescent="0.2">
      <c r="B463" s="147"/>
      <c r="D463" s="148" t="s">
        <v>137</v>
      </c>
      <c r="E463" s="149" t="s">
        <v>1</v>
      </c>
      <c r="F463" s="150" t="s">
        <v>602</v>
      </c>
      <c r="H463" s="151">
        <v>2.6240000000000001</v>
      </c>
      <c r="I463" s="152"/>
      <c r="L463" s="147"/>
      <c r="M463" s="153"/>
      <c r="T463" s="154"/>
      <c r="AT463" s="149" t="s">
        <v>137</v>
      </c>
      <c r="AU463" s="149" t="s">
        <v>85</v>
      </c>
      <c r="AV463" s="12" t="s">
        <v>85</v>
      </c>
      <c r="AW463" s="12" t="s">
        <v>32</v>
      </c>
      <c r="AX463" s="12" t="s">
        <v>81</v>
      </c>
      <c r="AY463" s="149" t="s">
        <v>129</v>
      </c>
    </row>
    <row r="464" spans="2:65" s="1" customFormat="1" ht="16.5" customHeight="1" x14ac:dyDescent="0.2">
      <c r="B464" s="32"/>
      <c r="C464" s="133" t="s">
        <v>611</v>
      </c>
      <c r="D464" s="133" t="s">
        <v>131</v>
      </c>
      <c r="E464" s="134" t="s">
        <v>612</v>
      </c>
      <c r="F464" s="135" t="s">
        <v>613</v>
      </c>
      <c r="G464" s="136" t="s">
        <v>150</v>
      </c>
      <c r="H464" s="137">
        <v>26.009</v>
      </c>
      <c r="I464" s="138"/>
      <c r="J464" s="139">
        <f>ROUND(I464*H464,2)</f>
        <v>0</v>
      </c>
      <c r="K464" s="140"/>
      <c r="L464" s="32"/>
      <c r="M464" s="141" t="s">
        <v>1</v>
      </c>
      <c r="N464" s="142" t="s">
        <v>41</v>
      </c>
      <c r="P464" s="143">
        <f>O464*H464</f>
        <v>0</v>
      </c>
      <c r="Q464" s="143">
        <v>0</v>
      </c>
      <c r="R464" s="143">
        <f>Q464*H464</f>
        <v>0</v>
      </c>
      <c r="S464" s="143">
        <v>1.4E-2</v>
      </c>
      <c r="T464" s="144">
        <f>S464*H464</f>
        <v>0.36412600000000001</v>
      </c>
      <c r="AR464" s="145" t="s">
        <v>217</v>
      </c>
      <c r="AT464" s="145" t="s">
        <v>131</v>
      </c>
      <c r="AU464" s="145" t="s">
        <v>85</v>
      </c>
      <c r="AY464" s="17" t="s">
        <v>129</v>
      </c>
      <c r="BE464" s="146">
        <f>IF(N464="základní",J464,0)</f>
        <v>0</v>
      </c>
      <c r="BF464" s="146">
        <f>IF(N464="snížená",J464,0)</f>
        <v>0</v>
      </c>
      <c r="BG464" s="146">
        <f>IF(N464="zákl. přenesená",J464,0)</f>
        <v>0</v>
      </c>
      <c r="BH464" s="146">
        <f>IF(N464="sníž. přenesená",J464,0)</f>
        <v>0</v>
      </c>
      <c r="BI464" s="146">
        <f>IF(N464="nulová",J464,0)</f>
        <v>0</v>
      </c>
      <c r="BJ464" s="17" t="s">
        <v>81</v>
      </c>
      <c r="BK464" s="146">
        <f>ROUND(I464*H464,2)</f>
        <v>0</v>
      </c>
      <c r="BL464" s="17" t="s">
        <v>217</v>
      </c>
      <c r="BM464" s="145" t="s">
        <v>614</v>
      </c>
    </row>
    <row r="465" spans="2:65" s="12" customFormat="1" x14ac:dyDescent="0.2">
      <c r="B465" s="147"/>
      <c r="D465" s="148" t="s">
        <v>137</v>
      </c>
      <c r="E465" s="149" t="s">
        <v>1</v>
      </c>
      <c r="F465" s="150" t="s">
        <v>615</v>
      </c>
      <c r="H465" s="151">
        <v>3.1139999999999999</v>
      </c>
      <c r="I465" s="152"/>
      <c r="L465" s="147"/>
      <c r="M465" s="153"/>
      <c r="T465" s="154"/>
      <c r="AT465" s="149" t="s">
        <v>137</v>
      </c>
      <c r="AU465" s="149" t="s">
        <v>85</v>
      </c>
      <c r="AV465" s="12" t="s">
        <v>85</v>
      </c>
      <c r="AW465" s="12" t="s">
        <v>32</v>
      </c>
      <c r="AX465" s="12" t="s">
        <v>76</v>
      </c>
      <c r="AY465" s="149" t="s">
        <v>129</v>
      </c>
    </row>
    <row r="466" spans="2:65" s="12" customFormat="1" x14ac:dyDescent="0.2">
      <c r="B466" s="147"/>
      <c r="D466" s="148" t="s">
        <v>137</v>
      </c>
      <c r="E466" s="149" t="s">
        <v>1</v>
      </c>
      <c r="F466" s="150" t="s">
        <v>616</v>
      </c>
      <c r="H466" s="151">
        <v>0.46600000000000003</v>
      </c>
      <c r="I466" s="152"/>
      <c r="L466" s="147"/>
      <c r="M466" s="153"/>
      <c r="T466" s="154"/>
      <c r="AT466" s="149" t="s">
        <v>137</v>
      </c>
      <c r="AU466" s="149" t="s">
        <v>85</v>
      </c>
      <c r="AV466" s="12" t="s">
        <v>85</v>
      </c>
      <c r="AW466" s="12" t="s">
        <v>32</v>
      </c>
      <c r="AX466" s="12" t="s">
        <v>76</v>
      </c>
      <c r="AY466" s="149" t="s">
        <v>129</v>
      </c>
    </row>
    <row r="467" spans="2:65" s="12" customFormat="1" x14ac:dyDescent="0.2">
      <c r="B467" s="147"/>
      <c r="D467" s="148" t="s">
        <v>137</v>
      </c>
      <c r="E467" s="149" t="s">
        <v>1</v>
      </c>
      <c r="F467" s="150" t="s">
        <v>617</v>
      </c>
      <c r="H467" s="151">
        <v>7.66</v>
      </c>
      <c r="I467" s="152"/>
      <c r="L467" s="147"/>
      <c r="M467" s="153"/>
      <c r="T467" s="154"/>
      <c r="AT467" s="149" t="s">
        <v>137</v>
      </c>
      <c r="AU467" s="149" t="s">
        <v>85</v>
      </c>
      <c r="AV467" s="12" t="s">
        <v>85</v>
      </c>
      <c r="AW467" s="12" t="s">
        <v>32</v>
      </c>
      <c r="AX467" s="12" t="s">
        <v>76</v>
      </c>
      <c r="AY467" s="149" t="s">
        <v>129</v>
      </c>
    </row>
    <row r="468" spans="2:65" s="12" customFormat="1" x14ac:dyDescent="0.2">
      <c r="B468" s="147"/>
      <c r="D468" s="148" t="s">
        <v>137</v>
      </c>
      <c r="E468" s="149" t="s">
        <v>1</v>
      </c>
      <c r="F468" s="150" t="s">
        <v>618</v>
      </c>
      <c r="H468" s="151">
        <v>7.0970000000000004</v>
      </c>
      <c r="I468" s="152"/>
      <c r="L468" s="147"/>
      <c r="M468" s="153"/>
      <c r="T468" s="154"/>
      <c r="AT468" s="149" t="s">
        <v>137</v>
      </c>
      <c r="AU468" s="149" t="s">
        <v>85</v>
      </c>
      <c r="AV468" s="12" t="s">
        <v>85</v>
      </c>
      <c r="AW468" s="12" t="s">
        <v>32</v>
      </c>
      <c r="AX468" s="12" t="s">
        <v>76</v>
      </c>
      <c r="AY468" s="149" t="s">
        <v>129</v>
      </c>
    </row>
    <row r="469" spans="2:65" s="12" customFormat="1" x14ac:dyDescent="0.2">
      <c r="B469" s="147"/>
      <c r="D469" s="148" t="s">
        <v>137</v>
      </c>
      <c r="E469" s="149" t="s">
        <v>1</v>
      </c>
      <c r="F469" s="150" t="s">
        <v>619</v>
      </c>
      <c r="H469" s="151">
        <v>7.6719999999999997</v>
      </c>
      <c r="I469" s="152"/>
      <c r="L469" s="147"/>
      <c r="M469" s="153"/>
      <c r="T469" s="154"/>
      <c r="AT469" s="149" t="s">
        <v>137</v>
      </c>
      <c r="AU469" s="149" t="s">
        <v>85</v>
      </c>
      <c r="AV469" s="12" t="s">
        <v>85</v>
      </c>
      <c r="AW469" s="12" t="s">
        <v>32</v>
      </c>
      <c r="AX469" s="12" t="s">
        <v>76</v>
      </c>
      <c r="AY469" s="149" t="s">
        <v>129</v>
      </c>
    </row>
    <row r="470" spans="2:65" s="14" customFormat="1" x14ac:dyDescent="0.2">
      <c r="B470" s="161"/>
      <c r="D470" s="148" t="s">
        <v>137</v>
      </c>
      <c r="E470" s="162" t="s">
        <v>1</v>
      </c>
      <c r="F470" s="163" t="s">
        <v>143</v>
      </c>
      <c r="H470" s="164">
        <v>26.009</v>
      </c>
      <c r="I470" s="165"/>
      <c r="L470" s="161"/>
      <c r="M470" s="166"/>
      <c r="T470" s="167"/>
      <c r="AT470" s="162" t="s">
        <v>137</v>
      </c>
      <c r="AU470" s="162" t="s">
        <v>85</v>
      </c>
      <c r="AV470" s="14" t="s">
        <v>135</v>
      </c>
      <c r="AW470" s="14" t="s">
        <v>32</v>
      </c>
      <c r="AX470" s="14" t="s">
        <v>81</v>
      </c>
      <c r="AY470" s="162" t="s">
        <v>129</v>
      </c>
    </row>
    <row r="471" spans="2:65" s="1" customFormat="1" ht="33" customHeight="1" x14ac:dyDescent="0.2">
      <c r="B471" s="32"/>
      <c r="C471" s="133" t="s">
        <v>620</v>
      </c>
      <c r="D471" s="133" t="s">
        <v>131</v>
      </c>
      <c r="E471" s="134" t="s">
        <v>621</v>
      </c>
      <c r="F471" s="135" t="s">
        <v>622</v>
      </c>
      <c r="G471" s="136" t="s">
        <v>195</v>
      </c>
      <c r="H471" s="137">
        <v>86.938999999999993</v>
      </c>
      <c r="I471" s="138"/>
      <c r="J471" s="139">
        <f>ROUND(I471*H471,2)</f>
        <v>0</v>
      </c>
      <c r="K471" s="140"/>
      <c r="L471" s="32"/>
      <c r="M471" s="141" t="s">
        <v>1</v>
      </c>
      <c r="N471" s="142" t="s">
        <v>41</v>
      </c>
      <c r="P471" s="143">
        <f>O471*H471</f>
        <v>0</v>
      </c>
      <c r="Q471" s="143">
        <v>0</v>
      </c>
      <c r="R471" s="143">
        <f>Q471*H471</f>
        <v>0</v>
      </c>
      <c r="S471" s="143">
        <v>0</v>
      </c>
      <c r="T471" s="144">
        <f>S471*H471</f>
        <v>0</v>
      </c>
      <c r="AR471" s="145" t="s">
        <v>217</v>
      </c>
      <c r="AT471" s="145" t="s">
        <v>131</v>
      </c>
      <c r="AU471" s="145" t="s">
        <v>85</v>
      </c>
      <c r="AY471" s="17" t="s">
        <v>129</v>
      </c>
      <c r="BE471" s="146">
        <f>IF(N471="základní",J471,0)</f>
        <v>0</v>
      </c>
      <c r="BF471" s="146">
        <f>IF(N471="snížená",J471,0)</f>
        <v>0</v>
      </c>
      <c r="BG471" s="146">
        <f>IF(N471="zákl. přenesená",J471,0)</f>
        <v>0</v>
      </c>
      <c r="BH471" s="146">
        <f>IF(N471="sníž. přenesená",J471,0)</f>
        <v>0</v>
      </c>
      <c r="BI471" s="146">
        <f>IF(N471="nulová",J471,0)</f>
        <v>0</v>
      </c>
      <c r="BJ471" s="17" t="s">
        <v>81</v>
      </c>
      <c r="BK471" s="146">
        <f>ROUND(I471*H471,2)</f>
        <v>0</v>
      </c>
      <c r="BL471" s="17" t="s">
        <v>217</v>
      </c>
      <c r="BM471" s="145" t="s">
        <v>623</v>
      </c>
    </row>
    <row r="472" spans="2:65" s="13" customFormat="1" x14ac:dyDescent="0.2">
      <c r="B472" s="155"/>
      <c r="D472" s="148" t="s">
        <v>137</v>
      </c>
      <c r="E472" s="156" t="s">
        <v>1</v>
      </c>
      <c r="F472" s="157" t="s">
        <v>624</v>
      </c>
      <c r="H472" s="156" t="s">
        <v>1</v>
      </c>
      <c r="I472" s="158"/>
      <c r="L472" s="155"/>
      <c r="M472" s="159"/>
      <c r="T472" s="160"/>
      <c r="AT472" s="156" t="s">
        <v>137</v>
      </c>
      <c r="AU472" s="156" t="s">
        <v>85</v>
      </c>
      <c r="AV472" s="13" t="s">
        <v>81</v>
      </c>
      <c r="AW472" s="13" t="s">
        <v>32</v>
      </c>
      <c r="AX472" s="13" t="s">
        <v>76</v>
      </c>
      <c r="AY472" s="156" t="s">
        <v>129</v>
      </c>
    </row>
    <row r="473" spans="2:65" s="12" customFormat="1" x14ac:dyDescent="0.2">
      <c r="B473" s="147"/>
      <c r="D473" s="148" t="s">
        <v>137</v>
      </c>
      <c r="E473" s="149" t="s">
        <v>1</v>
      </c>
      <c r="F473" s="150" t="s">
        <v>625</v>
      </c>
      <c r="H473" s="151">
        <v>3.2639999999999998</v>
      </c>
      <c r="I473" s="152"/>
      <c r="L473" s="147"/>
      <c r="M473" s="153"/>
      <c r="T473" s="154"/>
      <c r="AT473" s="149" t="s">
        <v>137</v>
      </c>
      <c r="AU473" s="149" t="s">
        <v>85</v>
      </c>
      <c r="AV473" s="12" t="s">
        <v>85</v>
      </c>
      <c r="AW473" s="12" t="s">
        <v>32</v>
      </c>
      <c r="AX473" s="12" t="s">
        <v>76</v>
      </c>
      <c r="AY473" s="149" t="s">
        <v>129</v>
      </c>
    </row>
    <row r="474" spans="2:65" s="12" customFormat="1" x14ac:dyDescent="0.2">
      <c r="B474" s="147"/>
      <c r="D474" s="148" t="s">
        <v>137</v>
      </c>
      <c r="E474" s="149" t="s">
        <v>1</v>
      </c>
      <c r="F474" s="150" t="s">
        <v>626</v>
      </c>
      <c r="H474" s="151">
        <v>4.2</v>
      </c>
      <c r="I474" s="152"/>
      <c r="L474" s="147"/>
      <c r="M474" s="153"/>
      <c r="T474" s="154"/>
      <c r="AT474" s="149" t="s">
        <v>137</v>
      </c>
      <c r="AU474" s="149" t="s">
        <v>85</v>
      </c>
      <c r="AV474" s="12" t="s">
        <v>85</v>
      </c>
      <c r="AW474" s="12" t="s">
        <v>32</v>
      </c>
      <c r="AX474" s="12" t="s">
        <v>76</v>
      </c>
      <c r="AY474" s="149" t="s">
        <v>129</v>
      </c>
    </row>
    <row r="475" spans="2:65" s="13" customFormat="1" x14ac:dyDescent="0.2">
      <c r="B475" s="155"/>
      <c r="D475" s="148" t="s">
        <v>137</v>
      </c>
      <c r="E475" s="156" t="s">
        <v>1</v>
      </c>
      <c r="F475" s="157" t="s">
        <v>627</v>
      </c>
      <c r="H475" s="156" t="s">
        <v>1</v>
      </c>
      <c r="I475" s="158"/>
      <c r="L475" s="155"/>
      <c r="M475" s="159"/>
      <c r="T475" s="160"/>
      <c r="AT475" s="156" t="s">
        <v>137</v>
      </c>
      <c r="AU475" s="156" t="s">
        <v>85</v>
      </c>
      <c r="AV475" s="13" t="s">
        <v>81</v>
      </c>
      <c r="AW475" s="13" t="s">
        <v>32</v>
      </c>
      <c r="AX475" s="13" t="s">
        <v>76</v>
      </c>
      <c r="AY475" s="156" t="s">
        <v>129</v>
      </c>
    </row>
    <row r="476" spans="2:65" s="12" customFormat="1" x14ac:dyDescent="0.2">
      <c r="B476" s="147"/>
      <c r="D476" s="148" t="s">
        <v>137</v>
      </c>
      <c r="E476" s="149" t="s">
        <v>1</v>
      </c>
      <c r="F476" s="150" t="s">
        <v>628</v>
      </c>
      <c r="H476" s="151">
        <v>8.75</v>
      </c>
      <c r="I476" s="152"/>
      <c r="L476" s="147"/>
      <c r="M476" s="153"/>
      <c r="T476" s="154"/>
      <c r="AT476" s="149" t="s">
        <v>137</v>
      </c>
      <c r="AU476" s="149" t="s">
        <v>85</v>
      </c>
      <c r="AV476" s="12" t="s">
        <v>85</v>
      </c>
      <c r="AW476" s="12" t="s">
        <v>32</v>
      </c>
      <c r="AX476" s="12" t="s">
        <v>76</v>
      </c>
      <c r="AY476" s="149" t="s">
        <v>129</v>
      </c>
    </row>
    <row r="477" spans="2:65" s="12" customFormat="1" x14ac:dyDescent="0.2">
      <c r="B477" s="147"/>
      <c r="D477" s="148" t="s">
        <v>137</v>
      </c>
      <c r="E477" s="149" t="s">
        <v>1</v>
      </c>
      <c r="F477" s="150" t="s">
        <v>629</v>
      </c>
      <c r="H477" s="151">
        <v>8.5</v>
      </c>
      <c r="I477" s="152"/>
      <c r="L477" s="147"/>
      <c r="M477" s="153"/>
      <c r="T477" s="154"/>
      <c r="AT477" s="149" t="s">
        <v>137</v>
      </c>
      <c r="AU477" s="149" t="s">
        <v>85</v>
      </c>
      <c r="AV477" s="12" t="s">
        <v>85</v>
      </c>
      <c r="AW477" s="12" t="s">
        <v>32</v>
      </c>
      <c r="AX477" s="12" t="s">
        <v>76</v>
      </c>
      <c r="AY477" s="149" t="s">
        <v>129</v>
      </c>
    </row>
    <row r="478" spans="2:65" s="12" customFormat="1" x14ac:dyDescent="0.2">
      <c r="B478" s="147"/>
      <c r="D478" s="148" t="s">
        <v>137</v>
      </c>
      <c r="E478" s="149" t="s">
        <v>1</v>
      </c>
      <c r="F478" s="150" t="s">
        <v>630</v>
      </c>
      <c r="H478" s="151">
        <v>15.715</v>
      </c>
      <c r="I478" s="152"/>
      <c r="L478" s="147"/>
      <c r="M478" s="153"/>
      <c r="T478" s="154"/>
      <c r="AT478" s="149" t="s">
        <v>137</v>
      </c>
      <c r="AU478" s="149" t="s">
        <v>85</v>
      </c>
      <c r="AV478" s="12" t="s">
        <v>85</v>
      </c>
      <c r="AW478" s="12" t="s">
        <v>32</v>
      </c>
      <c r="AX478" s="12" t="s">
        <v>76</v>
      </c>
      <c r="AY478" s="149" t="s">
        <v>129</v>
      </c>
    </row>
    <row r="479" spans="2:65" s="12" customFormat="1" x14ac:dyDescent="0.2">
      <c r="B479" s="147"/>
      <c r="D479" s="148" t="s">
        <v>137</v>
      </c>
      <c r="E479" s="149" t="s">
        <v>1</v>
      </c>
      <c r="F479" s="150" t="s">
        <v>631</v>
      </c>
      <c r="H479" s="151">
        <v>3</v>
      </c>
      <c r="I479" s="152"/>
      <c r="L479" s="147"/>
      <c r="M479" s="153"/>
      <c r="T479" s="154"/>
      <c r="AT479" s="149" t="s">
        <v>137</v>
      </c>
      <c r="AU479" s="149" t="s">
        <v>85</v>
      </c>
      <c r="AV479" s="12" t="s">
        <v>85</v>
      </c>
      <c r="AW479" s="12" t="s">
        <v>32</v>
      </c>
      <c r="AX479" s="12" t="s">
        <v>76</v>
      </c>
      <c r="AY479" s="149" t="s">
        <v>129</v>
      </c>
    </row>
    <row r="480" spans="2:65" s="13" customFormat="1" x14ac:dyDescent="0.2">
      <c r="B480" s="155"/>
      <c r="D480" s="148" t="s">
        <v>137</v>
      </c>
      <c r="E480" s="156" t="s">
        <v>1</v>
      </c>
      <c r="F480" s="157" t="s">
        <v>632</v>
      </c>
      <c r="H480" s="156" t="s">
        <v>1</v>
      </c>
      <c r="I480" s="158"/>
      <c r="L480" s="155"/>
      <c r="M480" s="159"/>
      <c r="T480" s="160"/>
      <c r="AT480" s="156" t="s">
        <v>137</v>
      </c>
      <c r="AU480" s="156" t="s">
        <v>85</v>
      </c>
      <c r="AV480" s="13" t="s">
        <v>81</v>
      </c>
      <c r="AW480" s="13" t="s">
        <v>32</v>
      </c>
      <c r="AX480" s="13" t="s">
        <v>76</v>
      </c>
      <c r="AY480" s="156" t="s">
        <v>129</v>
      </c>
    </row>
    <row r="481" spans="2:65" s="12" customFormat="1" x14ac:dyDescent="0.2">
      <c r="B481" s="147"/>
      <c r="D481" s="148" t="s">
        <v>137</v>
      </c>
      <c r="E481" s="149" t="s">
        <v>1</v>
      </c>
      <c r="F481" s="150" t="s">
        <v>633</v>
      </c>
      <c r="H481" s="151">
        <v>16.899999999999999</v>
      </c>
      <c r="I481" s="152"/>
      <c r="L481" s="147"/>
      <c r="M481" s="153"/>
      <c r="T481" s="154"/>
      <c r="AT481" s="149" t="s">
        <v>137</v>
      </c>
      <c r="AU481" s="149" t="s">
        <v>85</v>
      </c>
      <c r="AV481" s="12" t="s">
        <v>85</v>
      </c>
      <c r="AW481" s="12" t="s">
        <v>32</v>
      </c>
      <c r="AX481" s="12" t="s">
        <v>76</v>
      </c>
      <c r="AY481" s="149" t="s">
        <v>129</v>
      </c>
    </row>
    <row r="482" spans="2:65" s="12" customFormat="1" x14ac:dyDescent="0.2">
      <c r="B482" s="147"/>
      <c r="D482" s="148" t="s">
        <v>137</v>
      </c>
      <c r="E482" s="149" t="s">
        <v>1</v>
      </c>
      <c r="F482" s="150" t="s">
        <v>634</v>
      </c>
      <c r="H482" s="151">
        <v>19.8</v>
      </c>
      <c r="I482" s="152"/>
      <c r="L482" s="147"/>
      <c r="M482" s="153"/>
      <c r="T482" s="154"/>
      <c r="AT482" s="149" t="s">
        <v>137</v>
      </c>
      <c r="AU482" s="149" t="s">
        <v>85</v>
      </c>
      <c r="AV482" s="12" t="s">
        <v>85</v>
      </c>
      <c r="AW482" s="12" t="s">
        <v>32</v>
      </c>
      <c r="AX482" s="12" t="s">
        <v>76</v>
      </c>
      <c r="AY482" s="149" t="s">
        <v>129</v>
      </c>
    </row>
    <row r="483" spans="2:65" s="13" customFormat="1" x14ac:dyDescent="0.2">
      <c r="B483" s="155"/>
      <c r="D483" s="148" t="s">
        <v>137</v>
      </c>
      <c r="E483" s="156" t="s">
        <v>1</v>
      </c>
      <c r="F483" s="157" t="s">
        <v>624</v>
      </c>
      <c r="H483" s="156" t="s">
        <v>1</v>
      </c>
      <c r="I483" s="158"/>
      <c r="L483" s="155"/>
      <c r="M483" s="159"/>
      <c r="T483" s="160"/>
      <c r="AT483" s="156" t="s">
        <v>137</v>
      </c>
      <c r="AU483" s="156" t="s">
        <v>85</v>
      </c>
      <c r="AV483" s="13" t="s">
        <v>81</v>
      </c>
      <c r="AW483" s="13" t="s">
        <v>32</v>
      </c>
      <c r="AX483" s="13" t="s">
        <v>76</v>
      </c>
      <c r="AY483" s="156" t="s">
        <v>129</v>
      </c>
    </row>
    <row r="484" spans="2:65" s="12" customFormat="1" x14ac:dyDescent="0.2">
      <c r="B484" s="147"/>
      <c r="D484" s="148" t="s">
        <v>137</v>
      </c>
      <c r="E484" s="149" t="s">
        <v>1</v>
      </c>
      <c r="F484" s="150" t="s">
        <v>635</v>
      </c>
      <c r="H484" s="151">
        <v>1.4</v>
      </c>
      <c r="I484" s="152"/>
      <c r="L484" s="147"/>
      <c r="M484" s="153"/>
      <c r="T484" s="154"/>
      <c r="AT484" s="149" t="s">
        <v>137</v>
      </c>
      <c r="AU484" s="149" t="s">
        <v>85</v>
      </c>
      <c r="AV484" s="12" t="s">
        <v>85</v>
      </c>
      <c r="AW484" s="12" t="s">
        <v>32</v>
      </c>
      <c r="AX484" s="12" t="s">
        <v>76</v>
      </c>
      <c r="AY484" s="149" t="s">
        <v>129</v>
      </c>
    </row>
    <row r="485" spans="2:65" s="12" customFormat="1" x14ac:dyDescent="0.2">
      <c r="B485" s="147"/>
      <c r="D485" s="148" t="s">
        <v>137</v>
      </c>
      <c r="E485" s="149" t="s">
        <v>1</v>
      </c>
      <c r="F485" s="150" t="s">
        <v>636</v>
      </c>
      <c r="H485" s="151">
        <v>2.61</v>
      </c>
      <c r="I485" s="152"/>
      <c r="L485" s="147"/>
      <c r="M485" s="153"/>
      <c r="T485" s="154"/>
      <c r="AT485" s="149" t="s">
        <v>137</v>
      </c>
      <c r="AU485" s="149" t="s">
        <v>85</v>
      </c>
      <c r="AV485" s="12" t="s">
        <v>85</v>
      </c>
      <c r="AW485" s="12" t="s">
        <v>32</v>
      </c>
      <c r="AX485" s="12" t="s">
        <v>76</v>
      </c>
      <c r="AY485" s="149" t="s">
        <v>129</v>
      </c>
    </row>
    <row r="486" spans="2:65" s="12" customFormat="1" x14ac:dyDescent="0.2">
      <c r="B486" s="147"/>
      <c r="D486" s="148" t="s">
        <v>137</v>
      </c>
      <c r="E486" s="149" t="s">
        <v>1</v>
      </c>
      <c r="F486" s="150" t="s">
        <v>637</v>
      </c>
      <c r="H486" s="151">
        <v>2.8</v>
      </c>
      <c r="I486" s="152"/>
      <c r="L486" s="147"/>
      <c r="M486" s="153"/>
      <c r="T486" s="154"/>
      <c r="AT486" s="149" t="s">
        <v>137</v>
      </c>
      <c r="AU486" s="149" t="s">
        <v>85</v>
      </c>
      <c r="AV486" s="12" t="s">
        <v>85</v>
      </c>
      <c r="AW486" s="12" t="s">
        <v>32</v>
      </c>
      <c r="AX486" s="12" t="s">
        <v>76</v>
      </c>
      <c r="AY486" s="149" t="s">
        <v>129</v>
      </c>
    </row>
    <row r="487" spans="2:65" s="14" customFormat="1" x14ac:dyDescent="0.2">
      <c r="B487" s="161"/>
      <c r="D487" s="148" t="s">
        <v>137</v>
      </c>
      <c r="E487" s="162" t="s">
        <v>1</v>
      </c>
      <c r="F487" s="163" t="s">
        <v>143</v>
      </c>
      <c r="H487" s="164">
        <v>86.938999999999993</v>
      </c>
      <c r="I487" s="165"/>
      <c r="L487" s="161"/>
      <c r="M487" s="166"/>
      <c r="T487" s="167"/>
      <c r="AT487" s="162" t="s">
        <v>137</v>
      </c>
      <c r="AU487" s="162" t="s">
        <v>85</v>
      </c>
      <c r="AV487" s="14" t="s">
        <v>135</v>
      </c>
      <c r="AW487" s="14" t="s">
        <v>32</v>
      </c>
      <c r="AX487" s="14" t="s">
        <v>81</v>
      </c>
      <c r="AY487" s="162" t="s">
        <v>129</v>
      </c>
    </row>
    <row r="488" spans="2:65" s="1" customFormat="1" ht="21.75" customHeight="1" x14ac:dyDescent="0.2">
      <c r="B488" s="32"/>
      <c r="C488" s="175" t="s">
        <v>638</v>
      </c>
      <c r="D488" s="175" t="s">
        <v>262</v>
      </c>
      <c r="E488" s="176" t="s">
        <v>639</v>
      </c>
      <c r="F488" s="177" t="s">
        <v>640</v>
      </c>
      <c r="G488" s="178" t="s">
        <v>134</v>
      </c>
      <c r="H488" s="179">
        <v>1.6240000000000001</v>
      </c>
      <c r="I488" s="180"/>
      <c r="J488" s="181">
        <f>ROUND(I488*H488,2)</f>
        <v>0</v>
      </c>
      <c r="K488" s="182"/>
      <c r="L488" s="183"/>
      <c r="M488" s="184" t="s">
        <v>1</v>
      </c>
      <c r="N488" s="185" t="s">
        <v>41</v>
      </c>
      <c r="P488" s="143">
        <f>O488*H488</f>
        <v>0</v>
      </c>
      <c r="Q488" s="143">
        <v>0.55000000000000004</v>
      </c>
      <c r="R488" s="143">
        <f>Q488*H488</f>
        <v>0.8932000000000001</v>
      </c>
      <c r="S488" s="143">
        <v>0</v>
      </c>
      <c r="T488" s="144">
        <f>S488*H488</f>
        <v>0</v>
      </c>
      <c r="AR488" s="145" t="s">
        <v>328</v>
      </c>
      <c r="AT488" s="145" t="s">
        <v>262</v>
      </c>
      <c r="AU488" s="145" t="s">
        <v>85</v>
      </c>
      <c r="AY488" s="17" t="s">
        <v>129</v>
      </c>
      <c r="BE488" s="146">
        <f>IF(N488="základní",J488,0)</f>
        <v>0</v>
      </c>
      <c r="BF488" s="146">
        <f>IF(N488="snížená",J488,0)</f>
        <v>0</v>
      </c>
      <c r="BG488" s="146">
        <f>IF(N488="zákl. přenesená",J488,0)</f>
        <v>0</v>
      </c>
      <c r="BH488" s="146">
        <f>IF(N488="sníž. přenesená",J488,0)</f>
        <v>0</v>
      </c>
      <c r="BI488" s="146">
        <f>IF(N488="nulová",J488,0)</f>
        <v>0</v>
      </c>
      <c r="BJ488" s="17" t="s">
        <v>81</v>
      </c>
      <c r="BK488" s="146">
        <f>ROUND(I488*H488,2)</f>
        <v>0</v>
      </c>
      <c r="BL488" s="17" t="s">
        <v>217</v>
      </c>
      <c r="BM488" s="145" t="s">
        <v>641</v>
      </c>
    </row>
    <row r="489" spans="2:65" s="13" customFormat="1" x14ac:dyDescent="0.2">
      <c r="B489" s="155"/>
      <c r="D489" s="148" t="s">
        <v>137</v>
      </c>
      <c r="E489" s="156" t="s">
        <v>1</v>
      </c>
      <c r="F489" s="157" t="s">
        <v>624</v>
      </c>
      <c r="H489" s="156" t="s">
        <v>1</v>
      </c>
      <c r="I489" s="158"/>
      <c r="L489" s="155"/>
      <c r="M489" s="159"/>
      <c r="T489" s="160"/>
      <c r="AT489" s="156" t="s">
        <v>137</v>
      </c>
      <c r="AU489" s="156" t="s">
        <v>85</v>
      </c>
      <c r="AV489" s="13" t="s">
        <v>81</v>
      </c>
      <c r="AW489" s="13" t="s">
        <v>32</v>
      </c>
      <c r="AX489" s="13" t="s">
        <v>76</v>
      </c>
      <c r="AY489" s="156" t="s">
        <v>129</v>
      </c>
    </row>
    <row r="490" spans="2:65" s="12" customFormat="1" x14ac:dyDescent="0.2">
      <c r="B490" s="147"/>
      <c r="D490" s="148" t="s">
        <v>137</v>
      </c>
      <c r="E490" s="149" t="s">
        <v>1</v>
      </c>
      <c r="F490" s="150" t="s">
        <v>642</v>
      </c>
      <c r="H490" s="151">
        <v>6.3E-2</v>
      </c>
      <c r="I490" s="152"/>
      <c r="L490" s="147"/>
      <c r="M490" s="153"/>
      <c r="T490" s="154"/>
      <c r="AT490" s="149" t="s">
        <v>137</v>
      </c>
      <c r="AU490" s="149" t="s">
        <v>85</v>
      </c>
      <c r="AV490" s="12" t="s">
        <v>85</v>
      </c>
      <c r="AW490" s="12" t="s">
        <v>32</v>
      </c>
      <c r="AX490" s="12" t="s">
        <v>76</v>
      </c>
      <c r="AY490" s="149" t="s">
        <v>129</v>
      </c>
    </row>
    <row r="491" spans="2:65" s="12" customFormat="1" x14ac:dyDescent="0.2">
      <c r="B491" s="147"/>
      <c r="D491" s="148" t="s">
        <v>137</v>
      </c>
      <c r="E491" s="149" t="s">
        <v>1</v>
      </c>
      <c r="F491" s="150" t="s">
        <v>643</v>
      </c>
      <c r="H491" s="151">
        <v>0.05</v>
      </c>
      <c r="I491" s="152"/>
      <c r="L491" s="147"/>
      <c r="M491" s="153"/>
      <c r="T491" s="154"/>
      <c r="AT491" s="149" t="s">
        <v>137</v>
      </c>
      <c r="AU491" s="149" t="s">
        <v>85</v>
      </c>
      <c r="AV491" s="12" t="s">
        <v>85</v>
      </c>
      <c r="AW491" s="12" t="s">
        <v>32</v>
      </c>
      <c r="AX491" s="12" t="s">
        <v>76</v>
      </c>
      <c r="AY491" s="149" t="s">
        <v>129</v>
      </c>
    </row>
    <row r="492" spans="2:65" s="13" customFormat="1" x14ac:dyDescent="0.2">
      <c r="B492" s="155"/>
      <c r="D492" s="148" t="s">
        <v>137</v>
      </c>
      <c r="E492" s="156" t="s">
        <v>1</v>
      </c>
      <c r="F492" s="157" t="s">
        <v>627</v>
      </c>
      <c r="H492" s="156" t="s">
        <v>1</v>
      </c>
      <c r="I492" s="158"/>
      <c r="L492" s="155"/>
      <c r="M492" s="159"/>
      <c r="T492" s="160"/>
      <c r="AT492" s="156" t="s">
        <v>137</v>
      </c>
      <c r="AU492" s="156" t="s">
        <v>85</v>
      </c>
      <c r="AV492" s="13" t="s">
        <v>81</v>
      </c>
      <c r="AW492" s="13" t="s">
        <v>32</v>
      </c>
      <c r="AX492" s="13" t="s">
        <v>76</v>
      </c>
      <c r="AY492" s="156" t="s">
        <v>129</v>
      </c>
    </row>
    <row r="493" spans="2:65" s="12" customFormat="1" x14ac:dyDescent="0.2">
      <c r="B493" s="147"/>
      <c r="D493" s="148" t="s">
        <v>137</v>
      </c>
      <c r="E493" s="149" t="s">
        <v>1</v>
      </c>
      <c r="F493" s="150" t="s">
        <v>644</v>
      </c>
      <c r="H493" s="151">
        <v>0.126</v>
      </c>
      <c r="I493" s="152"/>
      <c r="L493" s="147"/>
      <c r="M493" s="153"/>
      <c r="T493" s="154"/>
      <c r="AT493" s="149" t="s">
        <v>137</v>
      </c>
      <c r="AU493" s="149" t="s">
        <v>85</v>
      </c>
      <c r="AV493" s="12" t="s">
        <v>85</v>
      </c>
      <c r="AW493" s="12" t="s">
        <v>32</v>
      </c>
      <c r="AX493" s="12" t="s">
        <v>76</v>
      </c>
      <c r="AY493" s="149" t="s">
        <v>129</v>
      </c>
    </row>
    <row r="494" spans="2:65" s="12" customFormat="1" x14ac:dyDescent="0.2">
      <c r="B494" s="147"/>
      <c r="D494" s="148" t="s">
        <v>137</v>
      </c>
      <c r="E494" s="149" t="s">
        <v>1</v>
      </c>
      <c r="F494" s="150" t="s">
        <v>645</v>
      </c>
      <c r="H494" s="151">
        <v>0.122</v>
      </c>
      <c r="I494" s="152"/>
      <c r="L494" s="147"/>
      <c r="M494" s="153"/>
      <c r="T494" s="154"/>
      <c r="AT494" s="149" t="s">
        <v>137</v>
      </c>
      <c r="AU494" s="149" t="s">
        <v>85</v>
      </c>
      <c r="AV494" s="12" t="s">
        <v>85</v>
      </c>
      <c r="AW494" s="12" t="s">
        <v>32</v>
      </c>
      <c r="AX494" s="12" t="s">
        <v>76</v>
      </c>
      <c r="AY494" s="149" t="s">
        <v>129</v>
      </c>
    </row>
    <row r="495" spans="2:65" s="12" customFormat="1" x14ac:dyDescent="0.2">
      <c r="B495" s="147"/>
      <c r="D495" s="148" t="s">
        <v>137</v>
      </c>
      <c r="E495" s="149" t="s">
        <v>1</v>
      </c>
      <c r="F495" s="150" t="s">
        <v>646</v>
      </c>
      <c r="H495" s="151">
        <v>0.22600000000000001</v>
      </c>
      <c r="I495" s="152"/>
      <c r="L495" s="147"/>
      <c r="M495" s="153"/>
      <c r="T495" s="154"/>
      <c r="AT495" s="149" t="s">
        <v>137</v>
      </c>
      <c r="AU495" s="149" t="s">
        <v>85</v>
      </c>
      <c r="AV495" s="12" t="s">
        <v>85</v>
      </c>
      <c r="AW495" s="12" t="s">
        <v>32</v>
      </c>
      <c r="AX495" s="12" t="s">
        <v>76</v>
      </c>
      <c r="AY495" s="149" t="s">
        <v>129</v>
      </c>
    </row>
    <row r="496" spans="2:65" s="12" customFormat="1" x14ac:dyDescent="0.2">
      <c r="B496" s="147"/>
      <c r="D496" s="148" t="s">
        <v>137</v>
      </c>
      <c r="E496" s="149" t="s">
        <v>1</v>
      </c>
      <c r="F496" s="150" t="s">
        <v>647</v>
      </c>
      <c r="H496" s="151">
        <v>4.2999999999999997E-2</v>
      </c>
      <c r="I496" s="152"/>
      <c r="L496" s="147"/>
      <c r="M496" s="153"/>
      <c r="T496" s="154"/>
      <c r="AT496" s="149" t="s">
        <v>137</v>
      </c>
      <c r="AU496" s="149" t="s">
        <v>85</v>
      </c>
      <c r="AV496" s="12" t="s">
        <v>85</v>
      </c>
      <c r="AW496" s="12" t="s">
        <v>32</v>
      </c>
      <c r="AX496" s="12" t="s">
        <v>76</v>
      </c>
      <c r="AY496" s="149" t="s">
        <v>129</v>
      </c>
    </row>
    <row r="497" spans="2:65" s="13" customFormat="1" x14ac:dyDescent="0.2">
      <c r="B497" s="155"/>
      <c r="D497" s="148" t="s">
        <v>137</v>
      </c>
      <c r="E497" s="156" t="s">
        <v>1</v>
      </c>
      <c r="F497" s="157" t="s">
        <v>632</v>
      </c>
      <c r="H497" s="156" t="s">
        <v>1</v>
      </c>
      <c r="I497" s="158"/>
      <c r="L497" s="155"/>
      <c r="M497" s="159"/>
      <c r="T497" s="160"/>
      <c r="AT497" s="156" t="s">
        <v>137</v>
      </c>
      <c r="AU497" s="156" t="s">
        <v>85</v>
      </c>
      <c r="AV497" s="13" t="s">
        <v>81</v>
      </c>
      <c r="AW497" s="13" t="s">
        <v>32</v>
      </c>
      <c r="AX497" s="13" t="s">
        <v>76</v>
      </c>
      <c r="AY497" s="156" t="s">
        <v>129</v>
      </c>
    </row>
    <row r="498" spans="2:65" s="12" customFormat="1" ht="22.5" x14ac:dyDescent="0.2">
      <c r="B498" s="147"/>
      <c r="D498" s="148" t="s">
        <v>137</v>
      </c>
      <c r="E498" s="149" t="s">
        <v>1</v>
      </c>
      <c r="F498" s="150" t="s">
        <v>648</v>
      </c>
      <c r="H498" s="151">
        <v>0.36499999999999999</v>
      </c>
      <c r="I498" s="152"/>
      <c r="L498" s="147"/>
      <c r="M498" s="153"/>
      <c r="T498" s="154"/>
      <c r="AT498" s="149" t="s">
        <v>137</v>
      </c>
      <c r="AU498" s="149" t="s">
        <v>85</v>
      </c>
      <c r="AV498" s="12" t="s">
        <v>85</v>
      </c>
      <c r="AW498" s="12" t="s">
        <v>32</v>
      </c>
      <c r="AX498" s="12" t="s">
        <v>76</v>
      </c>
      <c r="AY498" s="149" t="s">
        <v>129</v>
      </c>
    </row>
    <row r="499" spans="2:65" s="12" customFormat="1" ht="22.5" x14ac:dyDescent="0.2">
      <c r="B499" s="147"/>
      <c r="D499" s="148" t="s">
        <v>137</v>
      </c>
      <c r="E499" s="149" t="s">
        <v>1</v>
      </c>
      <c r="F499" s="150" t="s">
        <v>649</v>
      </c>
      <c r="H499" s="151">
        <v>0.38</v>
      </c>
      <c r="I499" s="152"/>
      <c r="L499" s="147"/>
      <c r="M499" s="153"/>
      <c r="T499" s="154"/>
      <c r="AT499" s="149" t="s">
        <v>137</v>
      </c>
      <c r="AU499" s="149" t="s">
        <v>85</v>
      </c>
      <c r="AV499" s="12" t="s">
        <v>85</v>
      </c>
      <c r="AW499" s="12" t="s">
        <v>32</v>
      </c>
      <c r="AX499" s="12" t="s">
        <v>76</v>
      </c>
      <c r="AY499" s="149" t="s">
        <v>129</v>
      </c>
    </row>
    <row r="500" spans="2:65" s="13" customFormat="1" x14ac:dyDescent="0.2">
      <c r="B500" s="155"/>
      <c r="D500" s="148" t="s">
        <v>137</v>
      </c>
      <c r="E500" s="156" t="s">
        <v>1</v>
      </c>
      <c r="F500" s="157" t="s">
        <v>624</v>
      </c>
      <c r="H500" s="156" t="s">
        <v>1</v>
      </c>
      <c r="I500" s="158"/>
      <c r="L500" s="155"/>
      <c r="M500" s="159"/>
      <c r="T500" s="160"/>
      <c r="AT500" s="156" t="s">
        <v>137</v>
      </c>
      <c r="AU500" s="156" t="s">
        <v>85</v>
      </c>
      <c r="AV500" s="13" t="s">
        <v>81</v>
      </c>
      <c r="AW500" s="13" t="s">
        <v>32</v>
      </c>
      <c r="AX500" s="13" t="s">
        <v>76</v>
      </c>
      <c r="AY500" s="156" t="s">
        <v>129</v>
      </c>
    </row>
    <row r="501" spans="2:65" s="12" customFormat="1" x14ac:dyDescent="0.2">
      <c r="B501" s="147"/>
      <c r="D501" s="148" t="s">
        <v>137</v>
      </c>
      <c r="E501" s="149" t="s">
        <v>1</v>
      </c>
      <c r="F501" s="150" t="s">
        <v>650</v>
      </c>
      <c r="H501" s="151">
        <v>1.7000000000000001E-2</v>
      </c>
      <c r="I501" s="152"/>
      <c r="L501" s="147"/>
      <c r="M501" s="153"/>
      <c r="T501" s="154"/>
      <c r="AT501" s="149" t="s">
        <v>137</v>
      </c>
      <c r="AU501" s="149" t="s">
        <v>85</v>
      </c>
      <c r="AV501" s="12" t="s">
        <v>85</v>
      </c>
      <c r="AW501" s="12" t="s">
        <v>32</v>
      </c>
      <c r="AX501" s="12" t="s">
        <v>76</v>
      </c>
      <c r="AY501" s="149" t="s">
        <v>129</v>
      </c>
    </row>
    <row r="502" spans="2:65" s="12" customFormat="1" x14ac:dyDescent="0.2">
      <c r="B502" s="147"/>
      <c r="D502" s="148" t="s">
        <v>137</v>
      </c>
      <c r="E502" s="149" t="s">
        <v>1</v>
      </c>
      <c r="F502" s="150" t="s">
        <v>651</v>
      </c>
      <c r="H502" s="151">
        <v>0.05</v>
      </c>
      <c r="I502" s="152"/>
      <c r="L502" s="147"/>
      <c r="M502" s="153"/>
      <c r="T502" s="154"/>
      <c r="AT502" s="149" t="s">
        <v>137</v>
      </c>
      <c r="AU502" s="149" t="s">
        <v>85</v>
      </c>
      <c r="AV502" s="12" t="s">
        <v>85</v>
      </c>
      <c r="AW502" s="12" t="s">
        <v>32</v>
      </c>
      <c r="AX502" s="12" t="s">
        <v>76</v>
      </c>
      <c r="AY502" s="149" t="s">
        <v>129</v>
      </c>
    </row>
    <row r="503" spans="2:65" s="12" customFormat="1" x14ac:dyDescent="0.2">
      <c r="B503" s="147"/>
      <c r="D503" s="148" t="s">
        <v>137</v>
      </c>
      <c r="E503" s="149" t="s">
        <v>1</v>
      </c>
      <c r="F503" s="150" t="s">
        <v>652</v>
      </c>
      <c r="H503" s="151">
        <v>3.4000000000000002E-2</v>
      </c>
      <c r="I503" s="152"/>
      <c r="L503" s="147"/>
      <c r="M503" s="153"/>
      <c r="T503" s="154"/>
      <c r="AT503" s="149" t="s">
        <v>137</v>
      </c>
      <c r="AU503" s="149" t="s">
        <v>85</v>
      </c>
      <c r="AV503" s="12" t="s">
        <v>85</v>
      </c>
      <c r="AW503" s="12" t="s">
        <v>32</v>
      </c>
      <c r="AX503" s="12" t="s">
        <v>76</v>
      </c>
      <c r="AY503" s="149" t="s">
        <v>129</v>
      </c>
    </row>
    <row r="504" spans="2:65" s="14" customFormat="1" x14ac:dyDescent="0.2">
      <c r="B504" s="161"/>
      <c r="D504" s="148" t="s">
        <v>137</v>
      </c>
      <c r="E504" s="162" t="s">
        <v>1</v>
      </c>
      <c r="F504" s="163" t="s">
        <v>143</v>
      </c>
      <c r="H504" s="164">
        <v>1.476</v>
      </c>
      <c r="I504" s="165"/>
      <c r="L504" s="161"/>
      <c r="M504" s="166"/>
      <c r="T504" s="167"/>
      <c r="AT504" s="162" t="s">
        <v>137</v>
      </c>
      <c r="AU504" s="162" t="s">
        <v>85</v>
      </c>
      <c r="AV504" s="14" t="s">
        <v>135</v>
      </c>
      <c r="AW504" s="14" t="s">
        <v>32</v>
      </c>
      <c r="AX504" s="14" t="s">
        <v>81</v>
      </c>
      <c r="AY504" s="162" t="s">
        <v>129</v>
      </c>
    </row>
    <row r="505" spans="2:65" s="12" customFormat="1" x14ac:dyDescent="0.2">
      <c r="B505" s="147"/>
      <c r="D505" s="148" t="s">
        <v>137</v>
      </c>
      <c r="F505" s="150" t="s">
        <v>653</v>
      </c>
      <c r="H505" s="151">
        <v>1.6240000000000001</v>
      </c>
      <c r="I505" s="152"/>
      <c r="L505" s="147"/>
      <c r="M505" s="153"/>
      <c r="T505" s="154"/>
      <c r="AT505" s="149" t="s">
        <v>137</v>
      </c>
      <c r="AU505" s="149" t="s">
        <v>85</v>
      </c>
      <c r="AV505" s="12" t="s">
        <v>85</v>
      </c>
      <c r="AW505" s="12" t="s">
        <v>4</v>
      </c>
      <c r="AX505" s="12" t="s">
        <v>81</v>
      </c>
      <c r="AY505" s="149" t="s">
        <v>129</v>
      </c>
    </row>
    <row r="506" spans="2:65" s="1" customFormat="1" ht="33" customHeight="1" x14ac:dyDescent="0.2">
      <c r="B506" s="32"/>
      <c r="C506" s="133" t="s">
        <v>654</v>
      </c>
      <c r="D506" s="133" t="s">
        <v>131</v>
      </c>
      <c r="E506" s="134" t="s">
        <v>655</v>
      </c>
      <c r="F506" s="135" t="s">
        <v>656</v>
      </c>
      <c r="G506" s="136" t="s">
        <v>195</v>
      </c>
      <c r="H506" s="137">
        <v>13.4</v>
      </c>
      <c r="I506" s="138"/>
      <c r="J506" s="139">
        <f>ROUND(I506*H506,2)</f>
        <v>0</v>
      </c>
      <c r="K506" s="140"/>
      <c r="L506" s="32"/>
      <c r="M506" s="141" t="s">
        <v>1</v>
      </c>
      <c r="N506" s="142" t="s">
        <v>41</v>
      </c>
      <c r="P506" s="143">
        <f>O506*H506</f>
        <v>0</v>
      </c>
      <c r="Q506" s="143">
        <v>0</v>
      </c>
      <c r="R506" s="143">
        <f>Q506*H506</f>
        <v>0</v>
      </c>
      <c r="S506" s="143">
        <v>0</v>
      </c>
      <c r="T506" s="144">
        <f>S506*H506</f>
        <v>0</v>
      </c>
      <c r="AR506" s="145" t="s">
        <v>217</v>
      </c>
      <c r="AT506" s="145" t="s">
        <v>131</v>
      </c>
      <c r="AU506" s="145" t="s">
        <v>85</v>
      </c>
      <c r="AY506" s="17" t="s">
        <v>129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7" t="s">
        <v>81</v>
      </c>
      <c r="BK506" s="146">
        <f>ROUND(I506*H506,2)</f>
        <v>0</v>
      </c>
      <c r="BL506" s="17" t="s">
        <v>217</v>
      </c>
      <c r="BM506" s="145" t="s">
        <v>657</v>
      </c>
    </row>
    <row r="507" spans="2:65" s="13" customFormat="1" x14ac:dyDescent="0.2">
      <c r="B507" s="155"/>
      <c r="D507" s="148" t="s">
        <v>137</v>
      </c>
      <c r="E507" s="156" t="s">
        <v>1</v>
      </c>
      <c r="F507" s="157" t="s">
        <v>658</v>
      </c>
      <c r="H507" s="156" t="s">
        <v>1</v>
      </c>
      <c r="I507" s="158"/>
      <c r="L507" s="155"/>
      <c r="M507" s="159"/>
      <c r="T507" s="160"/>
      <c r="AT507" s="156" t="s">
        <v>137</v>
      </c>
      <c r="AU507" s="156" t="s">
        <v>85</v>
      </c>
      <c r="AV507" s="13" t="s">
        <v>81</v>
      </c>
      <c r="AW507" s="13" t="s">
        <v>32</v>
      </c>
      <c r="AX507" s="13" t="s">
        <v>76</v>
      </c>
      <c r="AY507" s="156" t="s">
        <v>129</v>
      </c>
    </row>
    <row r="508" spans="2:65" s="12" customFormat="1" x14ac:dyDescent="0.2">
      <c r="B508" s="147"/>
      <c r="D508" s="148" t="s">
        <v>137</v>
      </c>
      <c r="E508" s="149" t="s">
        <v>1</v>
      </c>
      <c r="F508" s="150" t="s">
        <v>659</v>
      </c>
      <c r="H508" s="151">
        <v>7.8</v>
      </c>
      <c r="I508" s="152"/>
      <c r="L508" s="147"/>
      <c r="M508" s="153"/>
      <c r="T508" s="154"/>
      <c r="AT508" s="149" t="s">
        <v>137</v>
      </c>
      <c r="AU508" s="149" t="s">
        <v>85</v>
      </c>
      <c r="AV508" s="12" t="s">
        <v>85</v>
      </c>
      <c r="AW508" s="12" t="s">
        <v>32</v>
      </c>
      <c r="AX508" s="12" t="s">
        <v>76</v>
      </c>
      <c r="AY508" s="149" t="s">
        <v>129</v>
      </c>
    </row>
    <row r="509" spans="2:65" s="12" customFormat="1" x14ac:dyDescent="0.2">
      <c r="B509" s="147"/>
      <c r="D509" s="148" t="s">
        <v>137</v>
      </c>
      <c r="E509" s="149" t="s">
        <v>1</v>
      </c>
      <c r="F509" s="150" t="s">
        <v>660</v>
      </c>
      <c r="H509" s="151">
        <v>2.8</v>
      </c>
      <c r="I509" s="152"/>
      <c r="L509" s="147"/>
      <c r="M509" s="153"/>
      <c r="T509" s="154"/>
      <c r="AT509" s="149" t="s">
        <v>137</v>
      </c>
      <c r="AU509" s="149" t="s">
        <v>85</v>
      </c>
      <c r="AV509" s="12" t="s">
        <v>85</v>
      </c>
      <c r="AW509" s="12" t="s">
        <v>32</v>
      </c>
      <c r="AX509" s="12" t="s">
        <v>76</v>
      </c>
      <c r="AY509" s="149" t="s">
        <v>129</v>
      </c>
    </row>
    <row r="510" spans="2:65" s="12" customFormat="1" x14ac:dyDescent="0.2">
      <c r="B510" s="147"/>
      <c r="D510" s="148" t="s">
        <v>137</v>
      </c>
      <c r="E510" s="149" t="s">
        <v>1</v>
      </c>
      <c r="F510" s="150" t="s">
        <v>661</v>
      </c>
      <c r="H510" s="151">
        <v>2.8</v>
      </c>
      <c r="I510" s="152"/>
      <c r="L510" s="147"/>
      <c r="M510" s="153"/>
      <c r="T510" s="154"/>
      <c r="AT510" s="149" t="s">
        <v>137</v>
      </c>
      <c r="AU510" s="149" t="s">
        <v>85</v>
      </c>
      <c r="AV510" s="12" t="s">
        <v>85</v>
      </c>
      <c r="AW510" s="12" t="s">
        <v>32</v>
      </c>
      <c r="AX510" s="12" t="s">
        <v>76</v>
      </c>
      <c r="AY510" s="149" t="s">
        <v>129</v>
      </c>
    </row>
    <row r="511" spans="2:65" s="14" customFormat="1" x14ac:dyDescent="0.2">
      <c r="B511" s="161"/>
      <c r="D511" s="148" t="s">
        <v>137</v>
      </c>
      <c r="E511" s="162" t="s">
        <v>1</v>
      </c>
      <c r="F511" s="163" t="s">
        <v>143</v>
      </c>
      <c r="H511" s="164">
        <v>13.4</v>
      </c>
      <c r="I511" s="165"/>
      <c r="L511" s="161"/>
      <c r="M511" s="166"/>
      <c r="T511" s="167"/>
      <c r="AT511" s="162" t="s">
        <v>137</v>
      </c>
      <c r="AU511" s="162" t="s">
        <v>85</v>
      </c>
      <c r="AV511" s="14" t="s">
        <v>135</v>
      </c>
      <c r="AW511" s="14" t="s">
        <v>32</v>
      </c>
      <c r="AX511" s="14" t="s">
        <v>81</v>
      </c>
      <c r="AY511" s="162" t="s">
        <v>129</v>
      </c>
    </row>
    <row r="512" spans="2:65" s="1" customFormat="1" ht="21.75" customHeight="1" x14ac:dyDescent="0.2">
      <c r="B512" s="32"/>
      <c r="C512" s="175" t="s">
        <v>662</v>
      </c>
      <c r="D512" s="175" t="s">
        <v>262</v>
      </c>
      <c r="E512" s="176" t="s">
        <v>663</v>
      </c>
      <c r="F512" s="177" t="s">
        <v>664</v>
      </c>
      <c r="G512" s="178" t="s">
        <v>134</v>
      </c>
      <c r="H512" s="179">
        <v>0.435</v>
      </c>
      <c r="I512" s="180"/>
      <c r="J512" s="181">
        <f>ROUND(I512*H512,2)</f>
        <v>0</v>
      </c>
      <c r="K512" s="182"/>
      <c r="L512" s="183"/>
      <c r="M512" s="184" t="s">
        <v>1</v>
      </c>
      <c r="N512" s="185" t="s">
        <v>41</v>
      </c>
      <c r="P512" s="143">
        <f>O512*H512</f>
        <v>0</v>
      </c>
      <c r="Q512" s="143">
        <v>0.55000000000000004</v>
      </c>
      <c r="R512" s="143">
        <f>Q512*H512</f>
        <v>0.23925000000000002</v>
      </c>
      <c r="S512" s="143">
        <v>0</v>
      </c>
      <c r="T512" s="144">
        <f>S512*H512</f>
        <v>0</v>
      </c>
      <c r="AR512" s="145" t="s">
        <v>328</v>
      </c>
      <c r="AT512" s="145" t="s">
        <v>262</v>
      </c>
      <c r="AU512" s="145" t="s">
        <v>85</v>
      </c>
      <c r="AY512" s="17" t="s">
        <v>129</v>
      </c>
      <c r="BE512" s="146">
        <f>IF(N512="základní",J512,0)</f>
        <v>0</v>
      </c>
      <c r="BF512" s="146">
        <f>IF(N512="snížená",J512,0)</f>
        <v>0</v>
      </c>
      <c r="BG512" s="146">
        <f>IF(N512="zákl. přenesená",J512,0)</f>
        <v>0</v>
      </c>
      <c r="BH512" s="146">
        <f>IF(N512="sníž. přenesená",J512,0)</f>
        <v>0</v>
      </c>
      <c r="BI512" s="146">
        <f>IF(N512="nulová",J512,0)</f>
        <v>0</v>
      </c>
      <c r="BJ512" s="17" t="s">
        <v>81</v>
      </c>
      <c r="BK512" s="146">
        <f>ROUND(I512*H512,2)</f>
        <v>0</v>
      </c>
      <c r="BL512" s="17" t="s">
        <v>217</v>
      </c>
      <c r="BM512" s="145" t="s">
        <v>665</v>
      </c>
    </row>
    <row r="513" spans="2:65" s="13" customFormat="1" x14ac:dyDescent="0.2">
      <c r="B513" s="155"/>
      <c r="D513" s="148" t="s">
        <v>137</v>
      </c>
      <c r="E513" s="156" t="s">
        <v>1</v>
      </c>
      <c r="F513" s="157" t="s">
        <v>632</v>
      </c>
      <c r="H513" s="156" t="s">
        <v>1</v>
      </c>
      <c r="I513" s="158"/>
      <c r="L513" s="155"/>
      <c r="M513" s="159"/>
      <c r="T513" s="160"/>
      <c r="AT513" s="156" t="s">
        <v>137</v>
      </c>
      <c r="AU513" s="156" t="s">
        <v>85</v>
      </c>
      <c r="AV513" s="13" t="s">
        <v>81</v>
      </c>
      <c r="AW513" s="13" t="s">
        <v>32</v>
      </c>
      <c r="AX513" s="13" t="s">
        <v>76</v>
      </c>
      <c r="AY513" s="156" t="s">
        <v>129</v>
      </c>
    </row>
    <row r="514" spans="2:65" s="12" customFormat="1" ht="22.5" x14ac:dyDescent="0.2">
      <c r="B514" s="147"/>
      <c r="D514" s="148" t="s">
        <v>137</v>
      </c>
      <c r="E514" s="149" t="s">
        <v>1</v>
      </c>
      <c r="F514" s="150" t="s">
        <v>666</v>
      </c>
      <c r="H514" s="151">
        <v>0.253</v>
      </c>
      <c r="I514" s="152"/>
      <c r="L514" s="147"/>
      <c r="M514" s="153"/>
      <c r="T514" s="154"/>
      <c r="AT514" s="149" t="s">
        <v>137</v>
      </c>
      <c r="AU514" s="149" t="s">
        <v>85</v>
      </c>
      <c r="AV514" s="12" t="s">
        <v>85</v>
      </c>
      <c r="AW514" s="12" t="s">
        <v>32</v>
      </c>
      <c r="AX514" s="12" t="s">
        <v>76</v>
      </c>
      <c r="AY514" s="149" t="s">
        <v>129</v>
      </c>
    </row>
    <row r="515" spans="2:65" s="12" customFormat="1" x14ac:dyDescent="0.2">
      <c r="B515" s="147"/>
      <c r="D515" s="148" t="s">
        <v>137</v>
      </c>
      <c r="E515" s="149" t="s">
        <v>1</v>
      </c>
      <c r="F515" s="150" t="s">
        <v>667</v>
      </c>
      <c r="H515" s="151">
        <v>8.1000000000000003E-2</v>
      </c>
      <c r="I515" s="152"/>
      <c r="L515" s="147"/>
      <c r="M515" s="153"/>
      <c r="T515" s="154"/>
      <c r="AT515" s="149" t="s">
        <v>137</v>
      </c>
      <c r="AU515" s="149" t="s">
        <v>85</v>
      </c>
      <c r="AV515" s="12" t="s">
        <v>85</v>
      </c>
      <c r="AW515" s="12" t="s">
        <v>32</v>
      </c>
      <c r="AX515" s="12" t="s">
        <v>76</v>
      </c>
      <c r="AY515" s="149" t="s">
        <v>129</v>
      </c>
    </row>
    <row r="516" spans="2:65" s="12" customFormat="1" x14ac:dyDescent="0.2">
      <c r="B516" s="147"/>
      <c r="D516" s="148" t="s">
        <v>137</v>
      </c>
      <c r="E516" s="149" t="s">
        <v>1</v>
      </c>
      <c r="F516" s="150" t="s">
        <v>668</v>
      </c>
      <c r="H516" s="151">
        <v>0.10100000000000001</v>
      </c>
      <c r="I516" s="152"/>
      <c r="L516" s="147"/>
      <c r="M516" s="153"/>
      <c r="T516" s="154"/>
      <c r="AT516" s="149" t="s">
        <v>137</v>
      </c>
      <c r="AU516" s="149" t="s">
        <v>85</v>
      </c>
      <c r="AV516" s="12" t="s">
        <v>85</v>
      </c>
      <c r="AW516" s="12" t="s">
        <v>32</v>
      </c>
      <c r="AX516" s="12" t="s">
        <v>76</v>
      </c>
      <c r="AY516" s="149" t="s">
        <v>129</v>
      </c>
    </row>
    <row r="517" spans="2:65" s="14" customFormat="1" x14ac:dyDescent="0.2">
      <c r="B517" s="161"/>
      <c r="D517" s="148" t="s">
        <v>137</v>
      </c>
      <c r="E517" s="162" t="s">
        <v>1</v>
      </c>
      <c r="F517" s="163" t="s">
        <v>143</v>
      </c>
      <c r="H517" s="164">
        <v>0.435</v>
      </c>
      <c r="I517" s="165"/>
      <c r="L517" s="161"/>
      <c r="M517" s="166"/>
      <c r="T517" s="167"/>
      <c r="AT517" s="162" t="s">
        <v>137</v>
      </c>
      <c r="AU517" s="162" t="s">
        <v>85</v>
      </c>
      <c r="AV517" s="14" t="s">
        <v>135</v>
      </c>
      <c r="AW517" s="14" t="s">
        <v>32</v>
      </c>
      <c r="AX517" s="14" t="s">
        <v>81</v>
      </c>
      <c r="AY517" s="162" t="s">
        <v>129</v>
      </c>
    </row>
    <row r="518" spans="2:65" s="1" customFormat="1" ht="24.2" customHeight="1" x14ac:dyDescent="0.2">
      <c r="B518" s="32"/>
      <c r="C518" s="133" t="s">
        <v>669</v>
      </c>
      <c r="D518" s="133" t="s">
        <v>131</v>
      </c>
      <c r="E518" s="134" t="s">
        <v>670</v>
      </c>
      <c r="F518" s="135" t="s">
        <v>671</v>
      </c>
      <c r="G518" s="136" t="s">
        <v>150</v>
      </c>
      <c r="H518" s="137">
        <v>155.59</v>
      </c>
      <c r="I518" s="138"/>
      <c r="J518" s="139">
        <f>ROUND(I518*H518,2)</f>
        <v>0</v>
      </c>
      <c r="K518" s="140"/>
      <c r="L518" s="32"/>
      <c r="M518" s="141" t="s">
        <v>1</v>
      </c>
      <c r="N518" s="142" t="s">
        <v>41</v>
      </c>
      <c r="P518" s="143">
        <f>O518*H518</f>
        <v>0</v>
      </c>
      <c r="Q518" s="143">
        <v>0</v>
      </c>
      <c r="R518" s="143">
        <f>Q518*H518</f>
        <v>0</v>
      </c>
      <c r="S518" s="143">
        <v>0</v>
      </c>
      <c r="T518" s="144">
        <f>S518*H518</f>
        <v>0</v>
      </c>
      <c r="AR518" s="145" t="s">
        <v>217</v>
      </c>
      <c r="AT518" s="145" t="s">
        <v>131</v>
      </c>
      <c r="AU518" s="145" t="s">
        <v>85</v>
      </c>
      <c r="AY518" s="17" t="s">
        <v>129</v>
      </c>
      <c r="BE518" s="146">
        <f>IF(N518="základní",J518,0)</f>
        <v>0</v>
      </c>
      <c r="BF518" s="146">
        <f>IF(N518="snížená",J518,0)</f>
        <v>0</v>
      </c>
      <c r="BG518" s="146">
        <f>IF(N518="zákl. přenesená",J518,0)</f>
        <v>0</v>
      </c>
      <c r="BH518" s="146">
        <f>IF(N518="sníž. přenesená",J518,0)</f>
        <v>0</v>
      </c>
      <c r="BI518" s="146">
        <f>IF(N518="nulová",J518,0)</f>
        <v>0</v>
      </c>
      <c r="BJ518" s="17" t="s">
        <v>81</v>
      </c>
      <c r="BK518" s="146">
        <f>ROUND(I518*H518,2)</f>
        <v>0</v>
      </c>
      <c r="BL518" s="17" t="s">
        <v>217</v>
      </c>
      <c r="BM518" s="145" t="s">
        <v>672</v>
      </c>
    </row>
    <row r="519" spans="2:65" s="12" customFormat="1" x14ac:dyDescent="0.2">
      <c r="B519" s="147"/>
      <c r="D519" s="148" t="s">
        <v>137</v>
      </c>
      <c r="E519" s="149" t="s">
        <v>1</v>
      </c>
      <c r="F519" s="150" t="s">
        <v>673</v>
      </c>
      <c r="H519" s="151">
        <v>2.56</v>
      </c>
      <c r="I519" s="152"/>
      <c r="L519" s="147"/>
      <c r="M519" s="153"/>
      <c r="T519" s="154"/>
      <c r="AT519" s="149" t="s">
        <v>137</v>
      </c>
      <c r="AU519" s="149" t="s">
        <v>85</v>
      </c>
      <c r="AV519" s="12" t="s">
        <v>85</v>
      </c>
      <c r="AW519" s="12" t="s">
        <v>32</v>
      </c>
      <c r="AX519" s="12" t="s">
        <v>76</v>
      </c>
      <c r="AY519" s="149" t="s">
        <v>129</v>
      </c>
    </row>
    <row r="520" spans="2:65" s="12" customFormat="1" x14ac:dyDescent="0.2">
      <c r="B520" s="147"/>
      <c r="D520" s="148" t="s">
        <v>137</v>
      </c>
      <c r="E520" s="149" t="s">
        <v>1</v>
      </c>
      <c r="F520" s="150" t="s">
        <v>674</v>
      </c>
      <c r="H520" s="151">
        <v>66.31</v>
      </c>
      <c r="I520" s="152"/>
      <c r="L520" s="147"/>
      <c r="M520" s="153"/>
      <c r="T520" s="154"/>
      <c r="AT520" s="149" t="s">
        <v>137</v>
      </c>
      <c r="AU520" s="149" t="s">
        <v>85</v>
      </c>
      <c r="AV520" s="12" t="s">
        <v>85</v>
      </c>
      <c r="AW520" s="12" t="s">
        <v>32</v>
      </c>
      <c r="AX520" s="12" t="s">
        <v>76</v>
      </c>
      <c r="AY520" s="149" t="s">
        <v>129</v>
      </c>
    </row>
    <row r="521" spans="2:65" s="12" customFormat="1" ht="22.5" x14ac:dyDescent="0.2">
      <c r="B521" s="147"/>
      <c r="D521" s="148" t="s">
        <v>137</v>
      </c>
      <c r="E521" s="149" t="s">
        <v>1</v>
      </c>
      <c r="F521" s="150" t="s">
        <v>675</v>
      </c>
      <c r="H521" s="151">
        <v>86.72</v>
      </c>
      <c r="I521" s="152"/>
      <c r="L521" s="147"/>
      <c r="M521" s="153"/>
      <c r="T521" s="154"/>
      <c r="AT521" s="149" t="s">
        <v>137</v>
      </c>
      <c r="AU521" s="149" t="s">
        <v>85</v>
      </c>
      <c r="AV521" s="12" t="s">
        <v>85</v>
      </c>
      <c r="AW521" s="12" t="s">
        <v>32</v>
      </c>
      <c r="AX521" s="12" t="s">
        <v>76</v>
      </c>
      <c r="AY521" s="149" t="s">
        <v>129</v>
      </c>
    </row>
    <row r="522" spans="2:65" s="14" customFormat="1" x14ac:dyDescent="0.2">
      <c r="B522" s="161"/>
      <c r="D522" s="148" t="s">
        <v>137</v>
      </c>
      <c r="E522" s="162" t="s">
        <v>1</v>
      </c>
      <c r="F522" s="163" t="s">
        <v>143</v>
      </c>
      <c r="H522" s="164">
        <v>155.59</v>
      </c>
      <c r="I522" s="165"/>
      <c r="L522" s="161"/>
      <c r="M522" s="166"/>
      <c r="T522" s="167"/>
      <c r="AT522" s="162" t="s">
        <v>137</v>
      </c>
      <c r="AU522" s="162" t="s">
        <v>85</v>
      </c>
      <c r="AV522" s="14" t="s">
        <v>135</v>
      </c>
      <c r="AW522" s="14" t="s">
        <v>32</v>
      </c>
      <c r="AX522" s="14" t="s">
        <v>81</v>
      </c>
      <c r="AY522" s="162" t="s">
        <v>129</v>
      </c>
    </row>
    <row r="523" spans="2:65" s="1" customFormat="1" ht="16.5" customHeight="1" x14ac:dyDescent="0.2">
      <c r="B523" s="32"/>
      <c r="C523" s="175" t="s">
        <v>676</v>
      </c>
      <c r="D523" s="175" t="s">
        <v>262</v>
      </c>
      <c r="E523" s="176" t="s">
        <v>677</v>
      </c>
      <c r="F523" s="177" t="s">
        <v>678</v>
      </c>
      <c r="G523" s="178" t="s">
        <v>134</v>
      </c>
      <c r="H523" s="179">
        <v>0.22600000000000001</v>
      </c>
      <c r="I523" s="180"/>
      <c r="J523" s="181">
        <f>ROUND(I523*H523,2)</f>
        <v>0</v>
      </c>
      <c r="K523" s="182"/>
      <c r="L523" s="183"/>
      <c r="M523" s="184" t="s">
        <v>1</v>
      </c>
      <c r="N523" s="185" t="s">
        <v>41</v>
      </c>
      <c r="P523" s="143">
        <f>O523*H523</f>
        <v>0</v>
      </c>
      <c r="Q523" s="143">
        <v>0.55000000000000004</v>
      </c>
      <c r="R523" s="143">
        <f>Q523*H523</f>
        <v>0.12430000000000001</v>
      </c>
      <c r="S523" s="143">
        <v>0</v>
      </c>
      <c r="T523" s="144">
        <f>S523*H523</f>
        <v>0</v>
      </c>
      <c r="AR523" s="145" t="s">
        <v>328</v>
      </c>
      <c r="AT523" s="145" t="s">
        <v>262</v>
      </c>
      <c r="AU523" s="145" t="s">
        <v>85</v>
      </c>
      <c r="AY523" s="17" t="s">
        <v>129</v>
      </c>
      <c r="BE523" s="146">
        <f>IF(N523="základní",J523,0)</f>
        <v>0</v>
      </c>
      <c r="BF523" s="146">
        <f>IF(N523="snížená",J523,0)</f>
        <v>0</v>
      </c>
      <c r="BG523" s="146">
        <f>IF(N523="zákl. přenesená",J523,0)</f>
        <v>0</v>
      </c>
      <c r="BH523" s="146">
        <f>IF(N523="sníž. přenesená",J523,0)</f>
        <v>0</v>
      </c>
      <c r="BI523" s="146">
        <f>IF(N523="nulová",J523,0)</f>
        <v>0</v>
      </c>
      <c r="BJ523" s="17" t="s">
        <v>81</v>
      </c>
      <c r="BK523" s="146">
        <f>ROUND(I523*H523,2)</f>
        <v>0</v>
      </c>
      <c r="BL523" s="17" t="s">
        <v>217</v>
      </c>
      <c r="BM523" s="145" t="s">
        <v>679</v>
      </c>
    </row>
    <row r="524" spans="2:65" s="12" customFormat="1" x14ac:dyDescent="0.2">
      <c r="B524" s="147"/>
      <c r="D524" s="148" t="s">
        <v>137</v>
      </c>
      <c r="E524" s="149" t="s">
        <v>1</v>
      </c>
      <c r="F524" s="150" t="s">
        <v>680</v>
      </c>
      <c r="H524" s="151">
        <v>1.4E-2</v>
      </c>
      <c r="I524" s="152"/>
      <c r="L524" s="147"/>
      <c r="M524" s="153"/>
      <c r="T524" s="154"/>
      <c r="AT524" s="149" t="s">
        <v>137</v>
      </c>
      <c r="AU524" s="149" t="s">
        <v>85</v>
      </c>
      <c r="AV524" s="12" t="s">
        <v>85</v>
      </c>
      <c r="AW524" s="12" t="s">
        <v>32</v>
      </c>
      <c r="AX524" s="12" t="s">
        <v>76</v>
      </c>
      <c r="AY524" s="149" t="s">
        <v>129</v>
      </c>
    </row>
    <row r="525" spans="2:65" s="12" customFormat="1" x14ac:dyDescent="0.2">
      <c r="B525" s="147"/>
      <c r="D525" s="148" t="s">
        <v>137</v>
      </c>
      <c r="E525" s="149" t="s">
        <v>1</v>
      </c>
      <c r="F525" s="150" t="s">
        <v>681</v>
      </c>
      <c r="H525" s="151">
        <v>8.3000000000000004E-2</v>
      </c>
      <c r="I525" s="152"/>
      <c r="L525" s="147"/>
      <c r="M525" s="153"/>
      <c r="T525" s="154"/>
      <c r="AT525" s="149" t="s">
        <v>137</v>
      </c>
      <c r="AU525" s="149" t="s">
        <v>85</v>
      </c>
      <c r="AV525" s="12" t="s">
        <v>85</v>
      </c>
      <c r="AW525" s="12" t="s">
        <v>32</v>
      </c>
      <c r="AX525" s="12" t="s">
        <v>76</v>
      </c>
      <c r="AY525" s="149" t="s">
        <v>129</v>
      </c>
    </row>
    <row r="526" spans="2:65" s="12" customFormat="1" ht="22.5" x14ac:dyDescent="0.2">
      <c r="B526" s="147"/>
      <c r="D526" s="148" t="s">
        <v>137</v>
      </c>
      <c r="E526" s="149" t="s">
        <v>1</v>
      </c>
      <c r="F526" s="150" t="s">
        <v>682</v>
      </c>
      <c r="H526" s="151">
        <v>0.108</v>
      </c>
      <c r="I526" s="152"/>
      <c r="L526" s="147"/>
      <c r="M526" s="153"/>
      <c r="T526" s="154"/>
      <c r="AT526" s="149" t="s">
        <v>137</v>
      </c>
      <c r="AU526" s="149" t="s">
        <v>85</v>
      </c>
      <c r="AV526" s="12" t="s">
        <v>85</v>
      </c>
      <c r="AW526" s="12" t="s">
        <v>32</v>
      </c>
      <c r="AX526" s="12" t="s">
        <v>76</v>
      </c>
      <c r="AY526" s="149" t="s">
        <v>129</v>
      </c>
    </row>
    <row r="527" spans="2:65" s="14" customFormat="1" x14ac:dyDescent="0.2">
      <c r="B527" s="161"/>
      <c r="D527" s="148" t="s">
        <v>137</v>
      </c>
      <c r="E527" s="162" t="s">
        <v>1</v>
      </c>
      <c r="F527" s="163" t="s">
        <v>143</v>
      </c>
      <c r="H527" s="164">
        <v>0.20499999999999999</v>
      </c>
      <c r="I527" s="165"/>
      <c r="L527" s="161"/>
      <c r="M527" s="166"/>
      <c r="T527" s="167"/>
      <c r="AT527" s="162" t="s">
        <v>137</v>
      </c>
      <c r="AU527" s="162" t="s">
        <v>85</v>
      </c>
      <c r="AV527" s="14" t="s">
        <v>135</v>
      </c>
      <c r="AW527" s="14" t="s">
        <v>32</v>
      </c>
      <c r="AX527" s="14" t="s">
        <v>81</v>
      </c>
      <c r="AY527" s="162" t="s">
        <v>129</v>
      </c>
    </row>
    <row r="528" spans="2:65" s="12" customFormat="1" x14ac:dyDescent="0.2">
      <c r="B528" s="147"/>
      <c r="D528" s="148" t="s">
        <v>137</v>
      </c>
      <c r="F528" s="150" t="s">
        <v>683</v>
      </c>
      <c r="H528" s="151">
        <v>0.22600000000000001</v>
      </c>
      <c r="I528" s="152"/>
      <c r="L528" s="147"/>
      <c r="M528" s="153"/>
      <c r="T528" s="154"/>
      <c r="AT528" s="149" t="s">
        <v>137</v>
      </c>
      <c r="AU528" s="149" t="s">
        <v>85</v>
      </c>
      <c r="AV528" s="12" t="s">
        <v>85</v>
      </c>
      <c r="AW528" s="12" t="s">
        <v>4</v>
      </c>
      <c r="AX528" s="12" t="s">
        <v>81</v>
      </c>
      <c r="AY528" s="149" t="s">
        <v>129</v>
      </c>
    </row>
    <row r="529" spans="2:65" s="1" customFormat="1" ht="24.2" customHeight="1" x14ac:dyDescent="0.2">
      <c r="B529" s="32"/>
      <c r="C529" s="133" t="s">
        <v>684</v>
      </c>
      <c r="D529" s="133" t="s">
        <v>131</v>
      </c>
      <c r="E529" s="134" t="s">
        <v>685</v>
      </c>
      <c r="F529" s="135" t="s">
        <v>686</v>
      </c>
      <c r="G529" s="136" t="s">
        <v>134</v>
      </c>
      <c r="H529" s="137">
        <v>2.2850000000000001</v>
      </c>
      <c r="I529" s="138"/>
      <c r="J529" s="139">
        <f>ROUND(I529*H529,2)</f>
        <v>0</v>
      </c>
      <c r="K529" s="140"/>
      <c r="L529" s="32"/>
      <c r="M529" s="141" t="s">
        <v>1</v>
      </c>
      <c r="N529" s="142" t="s">
        <v>41</v>
      </c>
      <c r="P529" s="143">
        <f>O529*H529</f>
        <v>0</v>
      </c>
      <c r="Q529" s="143">
        <v>2.3369999999999998E-2</v>
      </c>
      <c r="R529" s="143">
        <f>Q529*H529</f>
        <v>5.3400450000000002E-2</v>
      </c>
      <c r="S529" s="143">
        <v>0</v>
      </c>
      <c r="T529" s="144">
        <f>S529*H529</f>
        <v>0</v>
      </c>
      <c r="AR529" s="145" t="s">
        <v>217</v>
      </c>
      <c r="AT529" s="145" t="s">
        <v>131</v>
      </c>
      <c r="AU529" s="145" t="s">
        <v>85</v>
      </c>
      <c r="AY529" s="17" t="s">
        <v>129</v>
      </c>
      <c r="BE529" s="146">
        <f>IF(N529="základní",J529,0)</f>
        <v>0</v>
      </c>
      <c r="BF529" s="146">
        <f>IF(N529="snížená",J529,0)</f>
        <v>0</v>
      </c>
      <c r="BG529" s="146">
        <f>IF(N529="zákl. přenesená",J529,0)</f>
        <v>0</v>
      </c>
      <c r="BH529" s="146">
        <f>IF(N529="sníž. přenesená",J529,0)</f>
        <v>0</v>
      </c>
      <c r="BI529" s="146">
        <f>IF(N529="nulová",J529,0)</f>
        <v>0</v>
      </c>
      <c r="BJ529" s="17" t="s">
        <v>81</v>
      </c>
      <c r="BK529" s="146">
        <f>ROUND(I529*H529,2)</f>
        <v>0</v>
      </c>
      <c r="BL529" s="17" t="s">
        <v>217</v>
      </c>
      <c r="BM529" s="145" t="s">
        <v>687</v>
      </c>
    </row>
    <row r="530" spans="2:65" s="12" customFormat="1" x14ac:dyDescent="0.2">
      <c r="B530" s="147"/>
      <c r="D530" s="148" t="s">
        <v>137</v>
      </c>
      <c r="E530" s="149" t="s">
        <v>1</v>
      </c>
      <c r="F530" s="150" t="s">
        <v>688</v>
      </c>
      <c r="H530" s="151">
        <v>2.2850000000000001</v>
      </c>
      <c r="I530" s="152"/>
      <c r="L530" s="147"/>
      <c r="M530" s="153"/>
      <c r="T530" s="154"/>
      <c r="AT530" s="149" t="s">
        <v>137</v>
      </c>
      <c r="AU530" s="149" t="s">
        <v>85</v>
      </c>
      <c r="AV530" s="12" t="s">
        <v>85</v>
      </c>
      <c r="AW530" s="12" t="s">
        <v>32</v>
      </c>
      <c r="AX530" s="12" t="s">
        <v>81</v>
      </c>
      <c r="AY530" s="149" t="s">
        <v>129</v>
      </c>
    </row>
    <row r="531" spans="2:65" s="1" customFormat="1" ht="24.2" customHeight="1" x14ac:dyDescent="0.2">
      <c r="B531" s="32"/>
      <c r="C531" s="133" t="s">
        <v>689</v>
      </c>
      <c r="D531" s="133" t="s">
        <v>131</v>
      </c>
      <c r="E531" s="134" t="s">
        <v>690</v>
      </c>
      <c r="F531" s="135" t="s">
        <v>691</v>
      </c>
      <c r="G531" s="136" t="s">
        <v>195</v>
      </c>
      <c r="H531" s="137">
        <v>24</v>
      </c>
      <c r="I531" s="138"/>
      <c r="J531" s="139">
        <f>ROUND(I531*H531,2)</f>
        <v>0</v>
      </c>
      <c r="K531" s="140"/>
      <c r="L531" s="32"/>
      <c r="M531" s="141" t="s">
        <v>1</v>
      </c>
      <c r="N531" s="142" t="s">
        <v>41</v>
      </c>
      <c r="P531" s="143">
        <f>O531*H531</f>
        <v>0</v>
      </c>
      <c r="Q531" s="143">
        <v>0</v>
      </c>
      <c r="R531" s="143">
        <f>Q531*H531</f>
        <v>0</v>
      </c>
      <c r="S531" s="143">
        <v>0</v>
      </c>
      <c r="T531" s="144">
        <f>S531*H531</f>
        <v>0</v>
      </c>
      <c r="AR531" s="145" t="s">
        <v>217</v>
      </c>
      <c r="AT531" s="145" t="s">
        <v>131</v>
      </c>
      <c r="AU531" s="145" t="s">
        <v>85</v>
      </c>
      <c r="AY531" s="17" t="s">
        <v>129</v>
      </c>
      <c r="BE531" s="146">
        <f>IF(N531="základní",J531,0)</f>
        <v>0</v>
      </c>
      <c r="BF531" s="146">
        <f>IF(N531="snížená",J531,0)</f>
        <v>0</v>
      </c>
      <c r="BG531" s="146">
        <f>IF(N531="zákl. přenesená",J531,0)</f>
        <v>0</v>
      </c>
      <c r="BH531" s="146">
        <f>IF(N531="sníž. přenesená",J531,0)</f>
        <v>0</v>
      </c>
      <c r="BI531" s="146">
        <f>IF(N531="nulová",J531,0)</f>
        <v>0</v>
      </c>
      <c r="BJ531" s="17" t="s">
        <v>81</v>
      </c>
      <c r="BK531" s="146">
        <f>ROUND(I531*H531,2)</f>
        <v>0</v>
      </c>
      <c r="BL531" s="17" t="s">
        <v>217</v>
      </c>
      <c r="BM531" s="145" t="s">
        <v>692</v>
      </c>
    </row>
    <row r="532" spans="2:65" s="13" customFormat="1" x14ac:dyDescent="0.2">
      <c r="B532" s="155"/>
      <c r="D532" s="148" t="s">
        <v>137</v>
      </c>
      <c r="E532" s="156" t="s">
        <v>1</v>
      </c>
      <c r="F532" s="157" t="s">
        <v>693</v>
      </c>
      <c r="H532" s="156" t="s">
        <v>1</v>
      </c>
      <c r="I532" s="158"/>
      <c r="L532" s="155"/>
      <c r="M532" s="159"/>
      <c r="T532" s="160"/>
      <c r="AT532" s="156" t="s">
        <v>137</v>
      </c>
      <c r="AU532" s="156" t="s">
        <v>85</v>
      </c>
      <c r="AV532" s="13" t="s">
        <v>81</v>
      </c>
      <c r="AW532" s="13" t="s">
        <v>32</v>
      </c>
      <c r="AX532" s="13" t="s">
        <v>76</v>
      </c>
      <c r="AY532" s="156" t="s">
        <v>129</v>
      </c>
    </row>
    <row r="533" spans="2:65" s="12" customFormat="1" x14ac:dyDescent="0.2">
      <c r="B533" s="147"/>
      <c r="D533" s="148" t="s">
        <v>137</v>
      </c>
      <c r="E533" s="149" t="s">
        <v>1</v>
      </c>
      <c r="F533" s="150" t="s">
        <v>694</v>
      </c>
      <c r="H533" s="151">
        <v>21.2</v>
      </c>
      <c r="I533" s="152"/>
      <c r="L533" s="147"/>
      <c r="M533" s="153"/>
      <c r="T533" s="154"/>
      <c r="AT533" s="149" t="s">
        <v>137</v>
      </c>
      <c r="AU533" s="149" t="s">
        <v>85</v>
      </c>
      <c r="AV533" s="12" t="s">
        <v>85</v>
      </c>
      <c r="AW533" s="12" t="s">
        <v>32</v>
      </c>
      <c r="AX533" s="12" t="s">
        <v>76</v>
      </c>
      <c r="AY533" s="149" t="s">
        <v>129</v>
      </c>
    </row>
    <row r="534" spans="2:65" s="12" customFormat="1" x14ac:dyDescent="0.2">
      <c r="B534" s="147"/>
      <c r="D534" s="148" t="s">
        <v>137</v>
      </c>
      <c r="E534" s="149" t="s">
        <v>1</v>
      </c>
      <c r="F534" s="150" t="s">
        <v>695</v>
      </c>
      <c r="H534" s="151">
        <v>2.8</v>
      </c>
      <c r="I534" s="152"/>
      <c r="L534" s="147"/>
      <c r="M534" s="153"/>
      <c r="T534" s="154"/>
      <c r="AT534" s="149" t="s">
        <v>137</v>
      </c>
      <c r="AU534" s="149" t="s">
        <v>85</v>
      </c>
      <c r="AV534" s="12" t="s">
        <v>85</v>
      </c>
      <c r="AW534" s="12" t="s">
        <v>32</v>
      </c>
      <c r="AX534" s="12" t="s">
        <v>76</v>
      </c>
      <c r="AY534" s="149" t="s">
        <v>129</v>
      </c>
    </row>
    <row r="535" spans="2:65" s="14" customFormat="1" x14ac:dyDescent="0.2">
      <c r="B535" s="161"/>
      <c r="D535" s="148" t="s">
        <v>137</v>
      </c>
      <c r="E535" s="162" t="s">
        <v>1</v>
      </c>
      <c r="F535" s="163" t="s">
        <v>143</v>
      </c>
      <c r="H535" s="164">
        <v>24</v>
      </c>
      <c r="I535" s="165"/>
      <c r="L535" s="161"/>
      <c r="M535" s="166"/>
      <c r="T535" s="167"/>
      <c r="AT535" s="162" t="s">
        <v>137</v>
      </c>
      <c r="AU535" s="162" t="s">
        <v>85</v>
      </c>
      <c r="AV535" s="14" t="s">
        <v>135</v>
      </c>
      <c r="AW535" s="14" t="s">
        <v>32</v>
      </c>
      <c r="AX535" s="14" t="s">
        <v>81</v>
      </c>
      <c r="AY535" s="162" t="s">
        <v>129</v>
      </c>
    </row>
    <row r="536" spans="2:65" s="1" customFormat="1" ht="21.75" customHeight="1" x14ac:dyDescent="0.2">
      <c r="B536" s="32"/>
      <c r="C536" s="175" t="s">
        <v>696</v>
      </c>
      <c r="D536" s="175" t="s">
        <v>262</v>
      </c>
      <c r="E536" s="176" t="s">
        <v>639</v>
      </c>
      <c r="F536" s="177" t="s">
        <v>640</v>
      </c>
      <c r="G536" s="178" t="s">
        <v>134</v>
      </c>
      <c r="H536" s="179">
        <v>0.33900000000000002</v>
      </c>
      <c r="I536" s="180"/>
      <c r="J536" s="181">
        <f>ROUND(I536*H536,2)</f>
        <v>0</v>
      </c>
      <c r="K536" s="182"/>
      <c r="L536" s="183"/>
      <c r="M536" s="184" t="s">
        <v>1</v>
      </c>
      <c r="N536" s="185" t="s">
        <v>41</v>
      </c>
      <c r="P536" s="143">
        <f>O536*H536</f>
        <v>0</v>
      </c>
      <c r="Q536" s="143">
        <v>0.55000000000000004</v>
      </c>
      <c r="R536" s="143">
        <f>Q536*H536</f>
        <v>0.18645000000000003</v>
      </c>
      <c r="S536" s="143">
        <v>0</v>
      </c>
      <c r="T536" s="144">
        <f>S536*H536</f>
        <v>0</v>
      </c>
      <c r="AR536" s="145" t="s">
        <v>328</v>
      </c>
      <c r="AT536" s="145" t="s">
        <v>262</v>
      </c>
      <c r="AU536" s="145" t="s">
        <v>85</v>
      </c>
      <c r="AY536" s="17" t="s">
        <v>129</v>
      </c>
      <c r="BE536" s="146">
        <f>IF(N536="základní",J536,0)</f>
        <v>0</v>
      </c>
      <c r="BF536" s="146">
        <f>IF(N536="snížená",J536,0)</f>
        <v>0</v>
      </c>
      <c r="BG536" s="146">
        <f>IF(N536="zákl. přenesená",J536,0)</f>
        <v>0</v>
      </c>
      <c r="BH536" s="146">
        <f>IF(N536="sníž. přenesená",J536,0)</f>
        <v>0</v>
      </c>
      <c r="BI536" s="146">
        <f>IF(N536="nulová",J536,0)</f>
        <v>0</v>
      </c>
      <c r="BJ536" s="17" t="s">
        <v>81</v>
      </c>
      <c r="BK536" s="146">
        <f>ROUND(I536*H536,2)</f>
        <v>0</v>
      </c>
      <c r="BL536" s="17" t="s">
        <v>217</v>
      </c>
      <c r="BM536" s="145" t="s">
        <v>697</v>
      </c>
    </row>
    <row r="537" spans="2:65" s="13" customFormat="1" x14ac:dyDescent="0.2">
      <c r="B537" s="155"/>
      <c r="D537" s="148" t="s">
        <v>137</v>
      </c>
      <c r="E537" s="156" t="s">
        <v>1</v>
      </c>
      <c r="F537" s="157" t="s">
        <v>693</v>
      </c>
      <c r="H537" s="156" t="s">
        <v>1</v>
      </c>
      <c r="I537" s="158"/>
      <c r="L537" s="155"/>
      <c r="M537" s="159"/>
      <c r="T537" s="160"/>
      <c r="AT537" s="156" t="s">
        <v>137</v>
      </c>
      <c r="AU537" s="156" t="s">
        <v>85</v>
      </c>
      <c r="AV537" s="13" t="s">
        <v>81</v>
      </c>
      <c r="AW537" s="13" t="s">
        <v>32</v>
      </c>
      <c r="AX537" s="13" t="s">
        <v>76</v>
      </c>
      <c r="AY537" s="156" t="s">
        <v>129</v>
      </c>
    </row>
    <row r="538" spans="2:65" s="12" customFormat="1" x14ac:dyDescent="0.2">
      <c r="B538" s="147"/>
      <c r="D538" s="148" t="s">
        <v>137</v>
      </c>
      <c r="E538" s="149" t="s">
        <v>1</v>
      </c>
      <c r="F538" s="150" t="s">
        <v>698</v>
      </c>
      <c r="H538" s="151">
        <v>0.30499999999999999</v>
      </c>
      <c r="I538" s="152"/>
      <c r="L538" s="147"/>
      <c r="M538" s="153"/>
      <c r="T538" s="154"/>
      <c r="AT538" s="149" t="s">
        <v>137</v>
      </c>
      <c r="AU538" s="149" t="s">
        <v>85</v>
      </c>
      <c r="AV538" s="12" t="s">
        <v>85</v>
      </c>
      <c r="AW538" s="12" t="s">
        <v>32</v>
      </c>
      <c r="AX538" s="12" t="s">
        <v>76</v>
      </c>
      <c r="AY538" s="149" t="s">
        <v>129</v>
      </c>
    </row>
    <row r="539" spans="2:65" s="12" customFormat="1" x14ac:dyDescent="0.2">
      <c r="B539" s="147"/>
      <c r="D539" s="148" t="s">
        <v>137</v>
      </c>
      <c r="E539" s="149" t="s">
        <v>1</v>
      </c>
      <c r="F539" s="150" t="s">
        <v>699</v>
      </c>
      <c r="H539" s="151">
        <v>3.4000000000000002E-2</v>
      </c>
      <c r="I539" s="152"/>
      <c r="L539" s="147"/>
      <c r="M539" s="153"/>
      <c r="T539" s="154"/>
      <c r="AT539" s="149" t="s">
        <v>137</v>
      </c>
      <c r="AU539" s="149" t="s">
        <v>85</v>
      </c>
      <c r="AV539" s="12" t="s">
        <v>85</v>
      </c>
      <c r="AW539" s="12" t="s">
        <v>32</v>
      </c>
      <c r="AX539" s="12" t="s">
        <v>76</v>
      </c>
      <c r="AY539" s="149" t="s">
        <v>129</v>
      </c>
    </row>
    <row r="540" spans="2:65" s="14" customFormat="1" x14ac:dyDescent="0.2">
      <c r="B540" s="161"/>
      <c r="D540" s="148" t="s">
        <v>137</v>
      </c>
      <c r="E540" s="162" t="s">
        <v>1</v>
      </c>
      <c r="F540" s="163" t="s">
        <v>143</v>
      </c>
      <c r="H540" s="164">
        <v>0.33900000000000002</v>
      </c>
      <c r="I540" s="165"/>
      <c r="L540" s="161"/>
      <c r="M540" s="166"/>
      <c r="T540" s="167"/>
      <c r="AT540" s="162" t="s">
        <v>137</v>
      </c>
      <c r="AU540" s="162" t="s">
        <v>85</v>
      </c>
      <c r="AV540" s="14" t="s">
        <v>135</v>
      </c>
      <c r="AW540" s="14" t="s">
        <v>32</v>
      </c>
      <c r="AX540" s="14" t="s">
        <v>81</v>
      </c>
      <c r="AY540" s="162" t="s">
        <v>129</v>
      </c>
    </row>
    <row r="541" spans="2:65" s="1" customFormat="1" ht="24.2" customHeight="1" x14ac:dyDescent="0.2">
      <c r="B541" s="32"/>
      <c r="C541" s="133" t="s">
        <v>700</v>
      </c>
      <c r="D541" s="133" t="s">
        <v>131</v>
      </c>
      <c r="E541" s="134" t="s">
        <v>701</v>
      </c>
      <c r="F541" s="135" t="s">
        <v>702</v>
      </c>
      <c r="G541" s="136" t="s">
        <v>134</v>
      </c>
      <c r="H541" s="137">
        <v>0.33900000000000002</v>
      </c>
      <c r="I541" s="138"/>
      <c r="J541" s="139">
        <f>ROUND(I541*H541,2)</f>
        <v>0</v>
      </c>
      <c r="K541" s="140"/>
      <c r="L541" s="32"/>
      <c r="M541" s="141" t="s">
        <v>1</v>
      </c>
      <c r="N541" s="142" t="s">
        <v>41</v>
      </c>
      <c r="P541" s="143">
        <f>O541*H541</f>
        <v>0</v>
      </c>
      <c r="Q541" s="143">
        <v>2.4469999999999999E-2</v>
      </c>
      <c r="R541" s="143">
        <f>Q541*H541</f>
        <v>8.2953300000000001E-3</v>
      </c>
      <c r="S541" s="143">
        <v>0</v>
      </c>
      <c r="T541" s="144">
        <f>S541*H541</f>
        <v>0</v>
      </c>
      <c r="AR541" s="145" t="s">
        <v>217</v>
      </c>
      <c r="AT541" s="145" t="s">
        <v>131</v>
      </c>
      <c r="AU541" s="145" t="s">
        <v>85</v>
      </c>
      <c r="AY541" s="17" t="s">
        <v>129</v>
      </c>
      <c r="BE541" s="146">
        <f>IF(N541="základní",J541,0)</f>
        <v>0</v>
      </c>
      <c r="BF541" s="146">
        <f>IF(N541="snížená",J541,0)</f>
        <v>0</v>
      </c>
      <c r="BG541" s="146">
        <f>IF(N541="zákl. přenesená",J541,0)</f>
        <v>0</v>
      </c>
      <c r="BH541" s="146">
        <f>IF(N541="sníž. přenesená",J541,0)</f>
        <v>0</v>
      </c>
      <c r="BI541" s="146">
        <f>IF(N541="nulová",J541,0)</f>
        <v>0</v>
      </c>
      <c r="BJ541" s="17" t="s">
        <v>81</v>
      </c>
      <c r="BK541" s="146">
        <f>ROUND(I541*H541,2)</f>
        <v>0</v>
      </c>
      <c r="BL541" s="17" t="s">
        <v>217</v>
      </c>
      <c r="BM541" s="145" t="s">
        <v>703</v>
      </c>
    </row>
    <row r="542" spans="2:65" s="1" customFormat="1" ht="24.2" customHeight="1" x14ac:dyDescent="0.2">
      <c r="B542" s="32"/>
      <c r="C542" s="133" t="s">
        <v>704</v>
      </c>
      <c r="D542" s="133" t="s">
        <v>131</v>
      </c>
      <c r="E542" s="134" t="s">
        <v>705</v>
      </c>
      <c r="F542" s="135" t="s">
        <v>706</v>
      </c>
      <c r="G542" s="136" t="s">
        <v>707</v>
      </c>
      <c r="H542" s="186"/>
      <c r="I542" s="138"/>
      <c r="J542" s="139">
        <f>ROUND(I542*H542,2)</f>
        <v>0</v>
      </c>
      <c r="K542" s="140"/>
      <c r="L542" s="32"/>
      <c r="M542" s="141" t="s">
        <v>1</v>
      </c>
      <c r="N542" s="142" t="s">
        <v>41</v>
      </c>
      <c r="P542" s="143">
        <f>O542*H542</f>
        <v>0</v>
      </c>
      <c r="Q542" s="143">
        <v>0</v>
      </c>
      <c r="R542" s="143">
        <f>Q542*H542</f>
        <v>0</v>
      </c>
      <c r="S542" s="143">
        <v>0</v>
      </c>
      <c r="T542" s="144">
        <f>S542*H542</f>
        <v>0</v>
      </c>
      <c r="AR542" s="145" t="s">
        <v>217</v>
      </c>
      <c r="AT542" s="145" t="s">
        <v>131</v>
      </c>
      <c r="AU542" s="145" t="s">
        <v>85</v>
      </c>
      <c r="AY542" s="17" t="s">
        <v>129</v>
      </c>
      <c r="BE542" s="146">
        <f>IF(N542="základní",J542,0)</f>
        <v>0</v>
      </c>
      <c r="BF542" s="146">
        <f>IF(N542="snížená",J542,0)</f>
        <v>0</v>
      </c>
      <c r="BG542" s="146">
        <f>IF(N542="zákl. přenesená",J542,0)</f>
        <v>0</v>
      </c>
      <c r="BH542" s="146">
        <f>IF(N542="sníž. přenesená",J542,0)</f>
        <v>0</v>
      </c>
      <c r="BI542" s="146">
        <f>IF(N542="nulová",J542,0)</f>
        <v>0</v>
      </c>
      <c r="BJ542" s="17" t="s">
        <v>81</v>
      </c>
      <c r="BK542" s="146">
        <f>ROUND(I542*H542,2)</f>
        <v>0</v>
      </c>
      <c r="BL542" s="17" t="s">
        <v>217</v>
      </c>
      <c r="BM542" s="145" t="s">
        <v>708</v>
      </c>
    </row>
    <row r="543" spans="2:65" s="11" customFormat="1" ht="22.7" customHeight="1" x14ac:dyDescent="0.2">
      <c r="B543" s="121"/>
      <c r="D543" s="122" t="s">
        <v>75</v>
      </c>
      <c r="E543" s="131" t="s">
        <v>709</v>
      </c>
      <c r="F543" s="131" t="s">
        <v>710</v>
      </c>
      <c r="I543" s="124"/>
      <c r="J543" s="132">
        <f>BK543</f>
        <v>0</v>
      </c>
      <c r="L543" s="121"/>
      <c r="M543" s="126"/>
      <c r="P543" s="127">
        <f>SUM(P544:P546)</f>
        <v>0</v>
      </c>
      <c r="R543" s="127">
        <f>SUM(R544:R546)</f>
        <v>3.1936000000000006E-2</v>
      </c>
      <c r="T543" s="128">
        <f>SUM(T544:T546)</f>
        <v>0</v>
      </c>
      <c r="AR543" s="122" t="s">
        <v>85</v>
      </c>
      <c r="AT543" s="129" t="s">
        <v>75</v>
      </c>
      <c r="AU543" s="129" t="s">
        <v>81</v>
      </c>
      <c r="AY543" s="122" t="s">
        <v>129</v>
      </c>
      <c r="BK543" s="130">
        <f>SUM(BK544:BK546)</f>
        <v>0</v>
      </c>
    </row>
    <row r="544" spans="2:65" s="1" customFormat="1" ht="24.2" customHeight="1" x14ac:dyDescent="0.2">
      <c r="B544" s="32"/>
      <c r="C544" s="133" t="s">
        <v>711</v>
      </c>
      <c r="D544" s="133" t="s">
        <v>131</v>
      </c>
      <c r="E544" s="134" t="s">
        <v>712</v>
      </c>
      <c r="F544" s="135" t="s">
        <v>713</v>
      </c>
      <c r="G544" s="136" t="s">
        <v>195</v>
      </c>
      <c r="H544" s="137">
        <v>4.625</v>
      </c>
      <c r="I544" s="138"/>
      <c r="J544" s="139">
        <f>ROUND(I544*H544,2)</f>
        <v>0</v>
      </c>
      <c r="K544" s="140"/>
      <c r="L544" s="32"/>
      <c r="M544" s="141" t="s">
        <v>1</v>
      </c>
      <c r="N544" s="142" t="s">
        <v>41</v>
      </c>
      <c r="P544" s="143">
        <f>O544*H544</f>
        <v>0</v>
      </c>
      <c r="Q544" s="143">
        <v>3.2000000000000002E-3</v>
      </c>
      <c r="R544" s="143">
        <f>Q544*H544</f>
        <v>1.4800000000000001E-2</v>
      </c>
      <c r="S544" s="143">
        <v>0</v>
      </c>
      <c r="T544" s="144">
        <f>S544*H544</f>
        <v>0</v>
      </c>
      <c r="AR544" s="145" t="s">
        <v>217</v>
      </c>
      <c r="AT544" s="145" t="s">
        <v>131</v>
      </c>
      <c r="AU544" s="145" t="s">
        <v>85</v>
      </c>
      <c r="AY544" s="17" t="s">
        <v>129</v>
      </c>
      <c r="BE544" s="146">
        <f>IF(N544="základní",J544,0)</f>
        <v>0</v>
      </c>
      <c r="BF544" s="146">
        <f>IF(N544="snížená",J544,0)</f>
        <v>0</v>
      </c>
      <c r="BG544" s="146">
        <f>IF(N544="zákl. přenesená",J544,0)</f>
        <v>0</v>
      </c>
      <c r="BH544" s="146">
        <f>IF(N544="sníž. přenesená",J544,0)</f>
        <v>0</v>
      </c>
      <c r="BI544" s="146">
        <f>IF(N544="nulová",J544,0)</f>
        <v>0</v>
      </c>
      <c r="BJ544" s="17" t="s">
        <v>81</v>
      </c>
      <c r="BK544" s="146">
        <f>ROUND(I544*H544,2)</f>
        <v>0</v>
      </c>
      <c r="BL544" s="17" t="s">
        <v>217</v>
      </c>
      <c r="BM544" s="145" t="s">
        <v>714</v>
      </c>
    </row>
    <row r="545" spans="2:65" s="1" customFormat="1" ht="24.2" customHeight="1" x14ac:dyDescent="0.2">
      <c r="B545" s="32"/>
      <c r="C545" s="133" t="s">
        <v>715</v>
      </c>
      <c r="D545" s="133" t="s">
        <v>131</v>
      </c>
      <c r="E545" s="134" t="s">
        <v>716</v>
      </c>
      <c r="F545" s="135" t="s">
        <v>717</v>
      </c>
      <c r="G545" s="136" t="s">
        <v>195</v>
      </c>
      <c r="H545" s="137">
        <v>5.3550000000000004</v>
      </c>
      <c r="I545" s="138"/>
      <c r="J545" s="139">
        <f>ROUND(I545*H545,2)</f>
        <v>0</v>
      </c>
      <c r="K545" s="140"/>
      <c r="L545" s="32"/>
      <c r="M545" s="141" t="s">
        <v>1</v>
      </c>
      <c r="N545" s="142" t="s">
        <v>41</v>
      </c>
      <c r="P545" s="143">
        <f>O545*H545</f>
        <v>0</v>
      </c>
      <c r="Q545" s="143">
        <v>3.2000000000000002E-3</v>
      </c>
      <c r="R545" s="143">
        <f>Q545*H545</f>
        <v>1.7136000000000002E-2</v>
      </c>
      <c r="S545" s="143">
        <v>0</v>
      </c>
      <c r="T545" s="144">
        <f>S545*H545</f>
        <v>0</v>
      </c>
      <c r="AR545" s="145" t="s">
        <v>217</v>
      </c>
      <c r="AT545" s="145" t="s">
        <v>131</v>
      </c>
      <c r="AU545" s="145" t="s">
        <v>85</v>
      </c>
      <c r="AY545" s="17" t="s">
        <v>129</v>
      </c>
      <c r="BE545" s="146">
        <f>IF(N545="základní",J545,0)</f>
        <v>0</v>
      </c>
      <c r="BF545" s="146">
        <f>IF(N545="snížená",J545,0)</f>
        <v>0</v>
      </c>
      <c r="BG545" s="146">
        <f>IF(N545="zákl. přenesená",J545,0)</f>
        <v>0</v>
      </c>
      <c r="BH545" s="146">
        <f>IF(N545="sníž. přenesená",J545,0)</f>
        <v>0</v>
      </c>
      <c r="BI545" s="146">
        <f>IF(N545="nulová",J545,0)</f>
        <v>0</v>
      </c>
      <c r="BJ545" s="17" t="s">
        <v>81</v>
      </c>
      <c r="BK545" s="146">
        <f>ROUND(I545*H545,2)</f>
        <v>0</v>
      </c>
      <c r="BL545" s="17" t="s">
        <v>217</v>
      </c>
      <c r="BM545" s="145" t="s">
        <v>718</v>
      </c>
    </row>
    <row r="546" spans="2:65" s="1" customFormat="1" ht="24.2" customHeight="1" x14ac:dyDescent="0.2">
      <c r="B546" s="32"/>
      <c r="C546" s="133" t="s">
        <v>719</v>
      </c>
      <c r="D546" s="133" t="s">
        <v>131</v>
      </c>
      <c r="E546" s="134" t="s">
        <v>720</v>
      </c>
      <c r="F546" s="135" t="s">
        <v>721</v>
      </c>
      <c r="G546" s="136" t="s">
        <v>707</v>
      </c>
      <c r="H546" s="186"/>
      <c r="I546" s="138"/>
      <c r="J546" s="139">
        <f>ROUND(I546*H546,2)</f>
        <v>0</v>
      </c>
      <c r="K546" s="140"/>
      <c r="L546" s="32"/>
      <c r="M546" s="141" t="s">
        <v>1</v>
      </c>
      <c r="N546" s="142" t="s">
        <v>41</v>
      </c>
      <c r="P546" s="143">
        <f>O546*H546</f>
        <v>0</v>
      </c>
      <c r="Q546" s="143">
        <v>0</v>
      </c>
      <c r="R546" s="143">
        <f>Q546*H546</f>
        <v>0</v>
      </c>
      <c r="S546" s="143">
        <v>0</v>
      </c>
      <c r="T546" s="144">
        <f>S546*H546</f>
        <v>0</v>
      </c>
      <c r="AR546" s="145" t="s">
        <v>217</v>
      </c>
      <c r="AT546" s="145" t="s">
        <v>131</v>
      </c>
      <c r="AU546" s="145" t="s">
        <v>85</v>
      </c>
      <c r="AY546" s="17" t="s">
        <v>129</v>
      </c>
      <c r="BE546" s="146">
        <f>IF(N546="základní",J546,0)</f>
        <v>0</v>
      </c>
      <c r="BF546" s="146">
        <f>IF(N546="snížená",J546,0)</f>
        <v>0</v>
      </c>
      <c r="BG546" s="146">
        <f>IF(N546="zákl. přenesená",J546,0)</f>
        <v>0</v>
      </c>
      <c r="BH546" s="146">
        <f>IF(N546="sníž. přenesená",J546,0)</f>
        <v>0</v>
      </c>
      <c r="BI546" s="146">
        <f>IF(N546="nulová",J546,0)</f>
        <v>0</v>
      </c>
      <c r="BJ546" s="17" t="s">
        <v>81</v>
      </c>
      <c r="BK546" s="146">
        <f>ROUND(I546*H546,2)</f>
        <v>0</v>
      </c>
      <c r="BL546" s="17" t="s">
        <v>217</v>
      </c>
      <c r="BM546" s="145" t="s">
        <v>722</v>
      </c>
    </row>
    <row r="547" spans="2:65" s="11" customFormat="1" ht="22.7" customHeight="1" x14ac:dyDescent="0.2">
      <c r="B547" s="121"/>
      <c r="D547" s="122" t="s">
        <v>75</v>
      </c>
      <c r="E547" s="131" t="s">
        <v>723</v>
      </c>
      <c r="F547" s="131" t="s">
        <v>724</v>
      </c>
      <c r="I547" s="124"/>
      <c r="J547" s="132">
        <f>BK547</f>
        <v>0</v>
      </c>
      <c r="L547" s="121"/>
      <c r="M547" s="126"/>
      <c r="P547" s="127">
        <f>SUM(P548:P553)</f>
        <v>0</v>
      </c>
      <c r="R547" s="127">
        <f>SUM(R548:R553)</f>
        <v>0.80864627999999994</v>
      </c>
      <c r="T547" s="128">
        <f>SUM(T548:T553)</f>
        <v>0</v>
      </c>
      <c r="AR547" s="122" t="s">
        <v>85</v>
      </c>
      <c r="AT547" s="129" t="s">
        <v>75</v>
      </c>
      <c r="AU547" s="129" t="s">
        <v>81</v>
      </c>
      <c r="AY547" s="122" t="s">
        <v>129</v>
      </c>
      <c r="BK547" s="130">
        <f>SUM(BK548:BK553)</f>
        <v>0</v>
      </c>
    </row>
    <row r="548" spans="2:65" s="1" customFormat="1" ht="37.700000000000003" customHeight="1" x14ac:dyDescent="0.2">
      <c r="B548" s="32"/>
      <c r="C548" s="133" t="s">
        <v>725</v>
      </c>
      <c r="D548" s="133" t="s">
        <v>131</v>
      </c>
      <c r="E548" s="134" t="s">
        <v>726</v>
      </c>
      <c r="F548" s="135" t="s">
        <v>727</v>
      </c>
      <c r="G548" s="136" t="s">
        <v>150</v>
      </c>
      <c r="H548" s="137">
        <v>41.963999999999999</v>
      </c>
      <c r="I548" s="138"/>
      <c r="J548" s="139">
        <f>ROUND(I548*H548,2)</f>
        <v>0</v>
      </c>
      <c r="K548" s="140"/>
      <c r="L548" s="32"/>
      <c r="M548" s="141" t="s">
        <v>1</v>
      </c>
      <c r="N548" s="142" t="s">
        <v>41</v>
      </c>
      <c r="P548" s="143">
        <f>O548*H548</f>
        <v>0</v>
      </c>
      <c r="Q548" s="143">
        <v>1.9269999999999999E-2</v>
      </c>
      <c r="R548" s="143">
        <f>Q548*H548</f>
        <v>0.80864627999999994</v>
      </c>
      <c r="S548" s="143">
        <v>0</v>
      </c>
      <c r="T548" s="144">
        <f>S548*H548</f>
        <v>0</v>
      </c>
      <c r="AR548" s="145" t="s">
        <v>217</v>
      </c>
      <c r="AT548" s="145" t="s">
        <v>131</v>
      </c>
      <c r="AU548" s="145" t="s">
        <v>85</v>
      </c>
      <c r="AY548" s="17" t="s">
        <v>129</v>
      </c>
      <c r="BE548" s="146">
        <f>IF(N548="základní",J548,0)</f>
        <v>0</v>
      </c>
      <c r="BF548" s="146">
        <f>IF(N548="snížená",J548,0)</f>
        <v>0</v>
      </c>
      <c r="BG548" s="146">
        <f>IF(N548="zákl. přenesená",J548,0)</f>
        <v>0</v>
      </c>
      <c r="BH548" s="146">
        <f>IF(N548="sníž. přenesená",J548,0)</f>
        <v>0</v>
      </c>
      <c r="BI548" s="146">
        <f>IF(N548="nulová",J548,0)</f>
        <v>0</v>
      </c>
      <c r="BJ548" s="17" t="s">
        <v>81</v>
      </c>
      <c r="BK548" s="146">
        <f>ROUND(I548*H548,2)</f>
        <v>0</v>
      </c>
      <c r="BL548" s="17" t="s">
        <v>217</v>
      </c>
      <c r="BM548" s="145" t="s">
        <v>728</v>
      </c>
    </row>
    <row r="549" spans="2:65" s="12" customFormat="1" x14ac:dyDescent="0.2">
      <c r="B549" s="147"/>
      <c r="D549" s="148" t="s">
        <v>137</v>
      </c>
      <c r="E549" s="149" t="s">
        <v>1</v>
      </c>
      <c r="F549" s="150" t="s">
        <v>729</v>
      </c>
      <c r="H549" s="151">
        <v>2.4</v>
      </c>
      <c r="I549" s="152"/>
      <c r="L549" s="147"/>
      <c r="M549" s="153"/>
      <c r="T549" s="154"/>
      <c r="AT549" s="149" t="s">
        <v>137</v>
      </c>
      <c r="AU549" s="149" t="s">
        <v>85</v>
      </c>
      <c r="AV549" s="12" t="s">
        <v>85</v>
      </c>
      <c r="AW549" s="12" t="s">
        <v>32</v>
      </c>
      <c r="AX549" s="12" t="s">
        <v>76</v>
      </c>
      <c r="AY549" s="149" t="s">
        <v>129</v>
      </c>
    </row>
    <row r="550" spans="2:65" s="12" customFormat="1" x14ac:dyDescent="0.2">
      <c r="B550" s="147"/>
      <c r="D550" s="148" t="s">
        <v>137</v>
      </c>
      <c r="E550" s="149" t="s">
        <v>1</v>
      </c>
      <c r="F550" s="150" t="s">
        <v>730</v>
      </c>
      <c r="H550" s="151">
        <v>16.777000000000001</v>
      </c>
      <c r="I550" s="152"/>
      <c r="L550" s="147"/>
      <c r="M550" s="153"/>
      <c r="T550" s="154"/>
      <c r="AT550" s="149" t="s">
        <v>137</v>
      </c>
      <c r="AU550" s="149" t="s">
        <v>85</v>
      </c>
      <c r="AV550" s="12" t="s">
        <v>85</v>
      </c>
      <c r="AW550" s="12" t="s">
        <v>32</v>
      </c>
      <c r="AX550" s="12" t="s">
        <v>76</v>
      </c>
      <c r="AY550" s="149" t="s">
        <v>129</v>
      </c>
    </row>
    <row r="551" spans="2:65" s="12" customFormat="1" ht="22.5" x14ac:dyDescent="0.2">
      <c r="B551" s="147"/>
      <c r="D551" s="148" t="s">
        <v>137</v>
      </c>
      <c r="E551" s="149" t="s">
        <v>1</v>
      </c>
      <c r="F551" s="150" t="s">
        <v>731</v>
      </c>
      <c r="H551" s="151">
        <v>22.786999999999999</v>
      </c>
      <c r="I551" s="152"/>
      <c r="L551" s="147"/>
      <c r="M551" s="153"/>
      <c r="T551" s="154"/>
      <c r="AT551" s="149" t="s">
        <v>137</v>
      </c>
      <c r="AU551" s="149" t="s">
        <v>85</v>
      </c>
      <c r="AV551" s="12" t="s">
        <v>85</v>
      </c>
      <c r="AW551" s="12" t="s">
        <v>32</v>
      </c>
      <c r="AX551" s="12" t="s">
        <v>76</v>
      </c>
      <c r="AY551" s="149" t="s">
        <v>129</v>
      </c>
    </row>
    <row r="552" spans="2:65" s="14" customFormat="1" x14ac:dyDescent="0.2">
      <c r="B552" s="161"/>
      <c r="D552" s="148" t="s">
        <v>137</v>
      </c>
      <c r="E552" s="162" t="s">
        <v>1</v>
      </c>
      <c r="F552" s="163" t="s">
        <v>143</v>
      </c>
      <c r="H552" s="164">
        <v>41.963999999999999</v>
      </c>
      <c r="I552" s="165"/>
      <c r="L552" s="161"/>
      <c r="M552" s="166"/>
      <c r="T552" s="167"/>
      <c r="AT552" s="162" t="s">
        <v>137</v>
      </c>
      <c r="AU552" s="162" t="s">
        <v>85</v>
      </c>
      <c r="AV552" s="14" t="s">
        <v>135</v>
      </c>
      <c r="AW552" s="14" t="s">
        <v>32</v>
      </c>
      <c r="AX552" s="14" t="s">
        <v>81</v>
      </c>
      <c r="AY552" s="162" t="s">
        <v>129</v>
      </c>
    </row>
    <row r="553" spans="2:65" s="1" customFormat="1" ht="24.2" customHeight="1" x14ac:dyDescent="0.2">
      <c r="B553" s="32"/>
      <c r="C553" s="133" t="s">
        <v>732</v>
      </c>
      <c r="D553" s="133" t="s">
        <v>131</v>
      </c>
      <c r="E553" s="134" t="s">
        <v>733</v>
      </c>
      <c r="F553" s="135" t="s">
        <v>734</v>
      </c>
      <c r="G553" s="136" t="s">
        <v>707</v>
      </c>
      <c r="H553" s="186"/>
      <c r="I553" s="138"/>
      <c r="J553" s="139">
        <f>ROUND(I553*H553,2)</f>
        <v>0</v>
      </c>
      <c r="K553" s="140"/>
      <c r="L553" s="32"/>
      <c r="M553" s="141" t="s">
        <v>1</v>
      </c>
      <c r="N553" s="142" t="s">
        <v>41</v>
      </c>
      <c r="P553" s="143">
        <f>O553*H553</f>
        <v>0</v>
      </c>
      <c r="Q553" s="143">
        <v>0</v>
      </c>
      <c r="R553" s="143">
        <f>Q553*H553</f>
        <v>0</v>
      </c>
      <c r="S553" s="143">
        <v>0</v>
      </c>
      <c r="T553" s="144">
        <f>S553*H553</f>
        <v>0</v>
      </c>
      <c r="AR553" s="145" t="s">
        <v>217</v>
      </c>
      <c r="AT553" s="145" t="s">
        <v>131</v>
      </c>
      <c r="AU553" s="145" t="s">
        <v>85</v>
      </c>
      <c r="AY553" s="17" t="s">
        <v>129</v>
      </c>
      <c r="BE553" s="146">
        <f>IF(N553="základní",J553,0)</f>
        <v>0</v>
      </c>
      <c r="BF553" s="146">
        <f>IF(N553="snížená",J553,0)</f>
        <v>0</v>
      </c>
      <c r="BG553" s="146">
        <f>IF(N553="zákl. přenesená",J553,0)</f>
        <v>0</v>
      </c>
      <c r="BH553" s="146">
        <f>IF(N553="sníž. přenesená",J553,0)</f>
        <v>0</v>
      </c>
      <c r="BI553" s="146">
        <f>IF(N553="nulová",J553,0)</f>
        <v>0</v>
      </c>
      <c r="BJ553" s="17" t="s">
        <v>81</v>
      </c>
      <c r="BK553" s="146">
        <f>ROUND(I553*H553,2)</f>
        <v>0</v>
      </c>
      <c r="BL553" s="17" t="s">
        <v>217</v>
      </c>
      <c r="BM553" s="145" t="s">
        <v>735</v>
      </c>
    </row>
    <row r="554" spans="2:65" s="11" customFormat="1" ht="22.7" customHeight="1" x14ac:dyDescent="0.2">
      <c r="B554" s="121"/>
      <c r="D554" s="122" t="s">
        <v>75</v>
      </c>
      <c r="E554" s="131" t="s">
        <v>736</v>
      </c>
      <c r="F554" s="131" t="s">
        <v>737</v>
      </c>
      <c r="I554" s="124"/>
      <c r="J554" s="132">
        <f>BK554</f>
        <v>0</v>
      </c>
      <c r="L554" s="121"/>
      <c r="M554" s="126"/>
      <c r="P554" s="127">
        <f>SUM(P555:P585)</f>
        <v>0</v>
      </c>
      <c r="R554" s="127">
        <f>SUM(R555:R585)</f>
        <v>2.7999999999999998E-4</v>
      </c>
      <c r="T554" s="128">
        <f>SUM(T555:T585)</f>
        <v>7.2000000000000008E-2</v>
      </c>
      <c r="AR554" s="122" t="s">
        <v>85</v>
      </c>
      <c r="AT554" s="129" t="s">
        <v>75</v>
      </c>
      <c r="AU554" s="129" t="s">
        <v>81</v>
      </c>
      <c r="AY554" s="122" t="s">
        <v>129</v>
      </c>
      <c r="BK554" s="130">
        <f>SUM(BK555:BK585)</f>
        <v>0</v>
      </c>
    </row>
    <row r="555" spans="2:65" s="1" customFormat="1" ht="33" customHeight="1" x14ac:dyDescent="0.2">
      <c r="B555" s="32"/>
      <c r="C555" s="133" t="s">
        <v>738</v>
      </c>
      <c r="D555" s="133" t="s">
        <v>131</v>
      </c>
      <c r="E555" s="134" t="s">
        <v>739</v>
      </c>
      <c r="F555" s="135" t="s">
        <v>740</v>
      </c>
      <c r="G555" s="136" t="s">
        <v>265</v>
      </c>
      <c r="H555" s="137">
        <v>1</v>
      </c>
      <c r="I555" s="138"/>
      <c r="J555" s="139">
        <f t="shared" ref="J555:J580" si="0">ROUND(I555*H555,2)</f>
        <v>0</v>
      </c>
      <c r="K555" s="140"/>
      <c r="L555" s="32"/>
      <c r="M555" s="141" t="s">
        <v>1</v>
      </c>
      <c r="N555" s="142" t="s">
        <v>41</v>
      </c>
      <c r="P555" s="143">
        <f t="shared" ref="P555:P580" si="1">O555*H555</f>
        <v>0</v>
      </c>
      <c r="Q555" s="143">
        <v>0</v>
      </c>
      <c r="R555" s="143">
        <f t="shared" ref="R555:R580" si="2">Q555*H555</f>
        <v>0</v>
      </c>
      <c r="S555" s="143">
        <v>0</v>
      </c>
      <c r="T555" s="144">
        <f t="shared" ref="T555:T580" si="3">S555*H555</f>
        <v>0</v>
      </c>
      <c r="AR555" s="145" t="s">
        <v>217</v>
      </c>
      <c r="AT555" s="145" t="s">
        <v>131</v>
      </c>
      <c r="AU555" s="145" t="s">
        <v>85</v>
      </c>
      <c r="AY555" s="17" t="s">
        <v>129</v>
      </c>
      <c r="BE555" s="146">
        <f t="shared" ref="BE555:BE580" si="4">IF(N555="základní",J555,0)</f>
        <v>0</v>
      </c>
      <c r="BF555" s="146">
        <f t="shared" ref="BF555:BF580" si="5">IF(N555="snížená",J555,0)</f>
        <v>0</v>
      </c>
      <c r="BG555" s="146">
        <f t="shared" ref="BG555:BG580" si="6">IF(N555="zákl. přenesená",J555,0)</f>
        <v>0</v>
      </c>
      <c r="BH555" s="146">
        <f t="shared" ref="BH555:BH580" si="7">IF(N555="sníž. přenesená",J555,0)</f>
        <v>0</v>
      </c>
      <c r="BI555" s="146">
        <f t="shared" ref="BI555:BI580" si="8">IF(N555="nulová",J555,0)</f>
        <v>0</v>
      </c>
      <c r="BJ555" s="17" t="s">
        <v>81</v>
      </c>
      <c r="BK555" s="146">
        <f t="shared" ref="BK555:BK580" si="9">ROUND(I555*H555,2)</f>
        <v>0</v>
      </c>
      <c r="BL555" s="17" t="s">
        <v>217</v>
      </c>
      <c r="BM555" s="145" t="s">
        <v>741</v>
      </c>
    </row>
    <row r="556" spans="2:65" s="1" customFormat="1" ht="37.700000000000003" customHeight="1" x14ac:dyDescent="0.2">
      <c r="B556" s="32"/>
      <c r="C556" s="133" t="s">
        <v>742</v>
      </c>
      <c r="D556" s="133" t="s">
        <v>131</v>
      </c>
      <c r="E556" s="134" t="s">
        <v>743</v>
      </c>
      <c r="F556" s="135" t="s">
        <v>950</v>
      </c>
      <c r="G556" s="136" t="s">
        <v>265</v>
      </c>
      <c r="H556" s="137">
        <v>1</v>
      </c>
      <c r="I556" s="138"/>
      <c r="J556" s="139">
        <f t="shared" si="0"/>
        <v>0</v>
      </c>
      <c r="K556" s="140"/>
      <c r="L556" s="32"/>
      <c r="M556" s="141" t="s">
        <v>1</v>
      </c>
      <c r="N556" s="142" t="s">
        <v>41</v>
      </c>
      <c r="P556" s="143">
        <f t="shared" si="1"/>
        <v>0</v>
      </c>
      <c r="Q556" s="143">
        <v>0</v>
      </c>
      <c r="R556" s="143">
        <f t="shared" si="2"/>
        <v>0</v>
      </c>
      <c r="S556" s="143">
        <v>0</v>
      </c>
      <c r="T556" s="144">
        <f t="shared" si="3"/>
        <v>0</v>
      </c>
      <c r="AR556" s="145" t="s">
        <v>217</v>
      </c>
      <c r="AT556" s="145" t="s">
        <v>131</v>
      </c>
      <c r="AU556" s="145" t="s">
        <v>85</v>
      </c>
      <c r="AY556" s="17" t="s">
        <v>129</v>
      </c>
      <c r="BE556" s="146">
        <f t="shared" si="4"/>
        <v>0</v>
      </c>
      <c r="BF556" s="146">
        <f t="shared" si="5"/>
        <v>0</v>
      </c>
      <c r="BG556" s="146">
        <f t="shared" si="6"/>
        <v>0</v>
      </c>
      <c r="BH556" s="146">
        <f t="shared" si="7"/>
        <v>0</v>
      </c>
      <c r="BI556" s="146">
        <f t="shared" si="8"/>
        <v>0</v>
      </c>
      <c r="BJ556" s="17" t="s">
        <v>81</v>
      </c>
      <c r="BK556" s="146">
        <f t="shared" si="9"/>
        <v>0</v>
      </c>
      <c r="BL556" s="17" t="s">
        <v>217</v>
      </c>
      <c r="BM556" s="145" t="s">
        <v>744</v>
      </c>
    </row>
    <row r="557" spans="2:65" s="1" customFormat="1" ht="33" customHeight="1" x14ac:dyDescent="0.2">
      <c r="B557" s="32"/>
      <c r="C557" s="133" t="s">
        <v>745</v>
      </c>
      <c r="D557" s="133" t="s">
        <v>131</v>
      </c>
      <c r="E557" s="134" t="s">
        <v>746</v>
      </c>
      <c r="F557" s="135" t="s">
        <v>747</v>
      </c>
      <c r="G557" s="136" t="s">
        <v>265</v>
      </c>
      <c r="H557" s="137">
        <v>1</v>
      </c>
      <c r="I557" s="138"/>
      <c r="J557" s="139">
        <f t="shared" si="0"/>
        <v>0</v>
      </c>
      <c r="K557" s="140"/>
      <c r="L557" s="32"/>
      <c r="M557" s="141" t="s">
        <v>1</v>
      </c>
      <c r="N557" s="142" t="s">
        <v>41</v>
      </c>
      <c r="P557" s="143">
        <f t="shared" si="1"/>
        <v>0</v>
      </c>
      <c r="Q557" s="143">
        <v>0</v>
      </c>
      <c r="R557" s="143">
        <f t="shared" si="2"/>
        <v>0</v>
      </c>
      <c r="S557" s="143">
        <v>0</v>
      </c>
      <c r="T557" s="144">
        <f t="shared" si="3"/>
        <v>0</v>
      </c>
      <c r="AR557" s="145" t="s">
        <v>217</v>
      </c>
      <c r="AT557" s="145" t="s">
        <v>131</v>
      </c>
      <c r="AU557" s="145" t="s">
        <v>85</v>
      </c>
      <c r="AY557" s="17" t="s">
        <v>129</v>
      </c>
      <c r="BE557" s="146">
        <f t="shared" si="4"/>
        <v>0</v>
      </c>
      <c r="BF557" s="146">
        <f t="shared" si="5"/>
        <v>0</v>
      </c>
      <c r="BG557" s="146">
        <f t="shared" si="6"/>
        <v>0</v>
      </c>
      <c r="BH557" s="146">
        <f t="shared" si="7"/>
        <v>0</v>
      </c>
      <c r="BI557" s="146">
        <f t="shared" si="8"/>
        <v>0</v>
      </c>
      <c r="BJ557" s="17" t="s">
        <v>81</v>
      </c>
      <c r="BK557" s="146">
        <f t="shared" si="9"/>
        <v>0</v>
      </c>
      <c r="BL557" s="17" t="s">
        <v>217</v>
      </c>
      <c r="BM557" s="145" t="s">
        <v>748</v>
      </c>
    </row>
    <row r="558" spans="2:65" s="1" customFormat="1" ht="33" customHeight="1" x14ac:dyDescent="0.2">
      <c r="B558" s="32"/>
      <c r="C558" s="133" t="s">
        <v>749</v>
      </c>
      <c r="D558" s="133" t="s">
        <v>131</v>
      </c>
      <c r="E558" s="134" t="s">
        <v>750</v>
      </c>
      <c r="F558" s="135" t="s">
        <v>751</v>
      </c>
      <c r="G558" s="136" t="s">
        <v>265</v>
      </c>
      <c r="H558" s="137">
        <v>1</v>
      </c>
      <c r="I558" s="138"/>
      <c r="J558" s="139">
        <f t="shared" si="0"/>
        <v>0</v>
      </c>
      <c r="K558" s="140"/>
      <c r="L558" s="32"/>
      <c r="M558" s="141" t="s">
        <v>1</v>
      </c>
      <c r="N558" s="142" t="s">
        <v>41</v>
      </c>
      <c r="P558" s="143">
        <f t="shared" si="1"/>
        <v>0</v>
      </c>
      <c r="Q558" s="143">
        <v>0</v>
      </c>
      <c r="R558" s="143">
        <f t="shared" si="2"/>
        <v>0</v>
      </c>
      <c r="S558" s="143">
        <v>0</v>
      </c>
      <c r="T558" s="144">
        <f t="shared" si="3"/>
        <v>0</v>
      </c>
      <c r="AR558" s="145" t="s">
        <v>217</v>
      </c>
      <c r="AT558" s="145" t="s">
        <v>131</v>
      </c>
      <c r="AU558" s="145" t="s">
        <v>85</v>
      </c>
      <c r="AY558" s="17" t="s">
        <v>129</v>
      </c>
      <c r="BE558" s="146">
        <f t="shared" si="4"/>
        <v>0</v>
      </c>
      <c r="BF558" s="146">
        <f t="shared" si="5"/>
        <v>0</v>
      </c>
      <c r="BG558" s="146">
        <f t="shared" si="6"/>
        <v>0</v>
      </c>
      <c r="BH558" s="146">
        <f t="shared" si="7"/>
        <v>0</v>
      </c>
      <c r="BI558" s="146">
        <f t="shared" si="8"/>
        <v>0</v>
      </c>
      <c r="BJ558" s="17" t="s">
        <v>81</v>
      </c>
      <c r="BK558" s="146">
        <f t="shared" si="9"/>
        <v>0</v>
      </c>
      <c r="BL558" s="17" t="s">
        <v>217</v>
      </c>
      <c r="BM558" s="145" t="s">
        <v>752</v>
      </c>
    </row>
    <row r="559" spans="2:65" s="1" customFormat="1" ht="44.25" customHeight="1" x14ac:dyDescent="0.2">
      <c r="B559" s="32"/>
      <c r="C559" s="133" t="s">
        <v>753</v>
      </c>
      <c r="D559" s="133" t="s">
        <v>131</v>
      </c>
      <c r="E559" s="134" t="s">
        <v>754</v>
      </c>
      <c r="F559" s="135" t="s">
        <v>755</v>
      </c>
      <c r="G559" s="136" t="s">
        <v>265</v>
      </c>
      <c r="H559" s="137">
        <v>1</v>
      </c>
      <c r="I559" s="138"/>
      <c r="J559" s="139">
        <f t="shared" si="0"/>
        <v>0</v>
      </c>
      <c r="K559" s="140"/>
      <c r="L559" s="32"/>
      <c r="M559" s="141" t="s">
        <v>1</v>
      </c>
      <c r="N559" s="142" t="s">
        <v>41</v>
      </c>
      <c r="P559" s="143">
        <f t="shared" si="1"/>
        <v>0</v>
      </c>
      <c r="Q559" s="143">
        <v>0</v>
      </c>
      <c r="R559" s="143">
        <f t="shared" si="2"/>
        <v>0</v>
      </c>
      <c r="S559" s="143">
        <v>0</v>
      </c>
      <c r="T559" s="144">
        <f t="shared" si="3"/>
        <v>0</v>
      </c>
      <c r="AR559" s="145" t="s">
        <v>217</v>
      </c>
      <c r="AT559" s="145" t="s">
        <v>131</v>
      </c>
      <c r="AU559" s="145" t="s">
        <v>85</v>
      </c>
      <c r="AY559" s="17" t="s">
        <v>129</v>
      </c>
      <c r="BE559" s="146">
        <f t="shared" si="4"/>
        <v>0</v>
      </c>
      <c r="BF559" s="146">
        <f t="shared" si="5"/>
        <v>0</v>
      </c>
      <c r="BG559" s="146">
        <f t="shared" si="6"/>
        <v>0</v>
      </c>
      <c r="BH559" s="146">
        <f t="shared" si="7"/>
        <v>0</v>
      </c>
      <c r="BI559" s="146">
        <f t="shared" si="8"/>
        <v>0</v>
      </c>
      <c r="BJ559" s="17" t="s">
        <v>81</v>
      </c>
      <c r="BK559" s="146">
        <f t="shared" si="9"/>
        <v>0</v>
      </c>
      <c r="BL559" s="17" t="s">
        <v>217</v>
      </c>
      <c r="BM559" s="145" t="s">
        <v>756</v>
      </c>
    </row>
    <row r="560" spans="2:65" s="1" customFormat="1" ht="37.700000000000003" customHeight="1" x14ac:dyDescent="0.2">
      <c r="B560" s="32"/>
      <c r="C560" s="133" t="s">
        <v>757</v>
      </c>
      <c r="D560" s="133" t="s">
        <v>131</v>
      </c>
      <c r="E560" s="134" t="s">
        <v>758</v>
      </c>
      <c r="F560" s="135" t="s">
        <v>759</v>
      </c>
      <c r="G560" s="136" t="s">
        <v>265</v>
      </c>
      <c r="H560" s="137">
        <v>1</v>
      </c>
      <c r="I560" s="138"/>
      <c r="J560" s="139">
        <f t="shared" si="0"/>
        <v>0</v>
      </c>
      <c r="K560" s="140"/>
      <c r="L560" s="32"/>
      <c r="M560" s="141" t="s">
        <v>1</v>
      </c>
      <c r="N560" s="142" t="s">
        <v>41</v>
      </c>
      <c r="P560" s="143">
        <f t="shared" si="1"/>
        <v>0</v>
      </c>
      <c r="Q560" s="143">
        <v>0</v>
      </c>
      <c r="R560" s="143">
        <f t="shared" si="2"/>
        <v>0</v>
      </c>
      <c r="S560" s="143">
        <v>0</v>
      </c>
      <c r="T560" s="144">
        <f t="shared" si="3"/>
        <v>0</v>
      </c>
      <c r="AR560" s="145" t="s">
        <v>217</v>
      </c>
      <c r="AT560" s="145" t="s">
        <v>131</v>
      </c>
      <c r="AU560" s="145" t="s">
        <v>85</v>
      </c>
      <c r="AY560" s="17" t="s">
        <v>129</v>
      </c>
      <c r="BE560" s="146">
        <f t="shared" si="4"/>
        <v>0</v>
      </c>
      <c r="BF560" s="146">
        <f t="shared" si="5"/>
        <v>0</v>
      </c>
      <c r="BG560" s="146">
        <f t="shared" si="6"/>
        <v>0</v>
      </c>
      <c r="BH560" s="146">
        <f t="shared" si="7"/>
        <v>0</v>
      </c>
      <c r="BI560" s="146">
        <f t="shared" si="8"/>
        <v>0</v>
      </c>
      <c r="BJ560" s="17" t="s">
        <v>81</v>
      </c>
      <c r="BK560" s="146">
        <f t="shared" si="9"/>
        <v>0</v>
      </c>
      <c r="BL560" s="17" t="s">
        <v>217</v>
      </c>
      <c r="BM560" s="145" t="s">
        <v>760</v>
      </c>
    </row>
    <row r="561" spans="2:65" s="1" customFormat="1" ht="24.2" customHeight="1" x14ac:dyDescent="0.2">
      <c r="B561" s="32"/>
      <c r="C561" s="133" t="s">
        <v>761</v>
      </c>
      <c r="D561" s="133" t="s">
        <v>131</v>
      </c>
      <c r="E561" s="134" t="s">
        <v>762</v>
      </c>
      <c r="F561" s="135" t="s">
        <v>763</v>
      </c>
      <c r="G561" s="136" t="s">
        <v>426</v>
      </c>
      <c r="H561" s="137">
        <v>1</v>
      </c>
      <c r="I561" s="138"/>
      <c r="J561" s="139">
        <f t="shared" si="0"/>
        <v>0</v>
      </c>
      <c r="K561" s="140"/>
      <c r="L561" s="32"/>
      <c r="M561" s="141" t="s">
        <v>1</v>
      </c>
      <c r="N561" s="142" t="s">
        <v>41</v>
      </c>
      <c r="P561" s="143">
        <f t="shared" si="1"/>
        <v>0</v>
      </c>
      <c r="Q561" s="143">
        <v>0</v>
      </c>
      <c r="R561" s="143">
        <f t="shared" si="2"/>
        <v>0</v>
      </c>
      <c r="S561" s="143">
        <v>0</v>
      </c>
      <c r="T561" s="144">
        <f t="shared" si="3"/>
        <v>0</v>
      </c>
      <c r="AR561" s="145" t="s">
        <v>217</v>
      </c>
      <c r="AT561" s="145" t="s">
        <v>131</v>
      </c>
      <c r="AU561" s="145" t="s">
        <v>85</v>
      </c>
      <c r="AY561" s="17" t="s">
        <v>129</v>
      </c>
      <c r="BE561" s="146">
        <f t="shared" si="4"/>
        <v>0</v>
      </c>
      <c r="BF561" s="146">
        <f t="shared" si="5"/>
        <v>0</v>
      </c>
      <c r="BG561" s="146">
        <f t="shared" si="6"/>
        <v>0</v>
      </c>
      <c r="BH561" s="146">
        <f t="shared" si="7"/>
        <v>0</v>
      </c>
      <c r="BI561" s="146">
        <f t="shared" si="8"/>
        <v>0</v>
      </c>
      <c r="BJ561" s="17" t="s">
        <v>81</v>
      </c>
      <c r="BK561" s="146">
        <f t="shared" si="9"/>
        <v>0</v>
      </c>
      <c r="BL561" s="17" t="s">
        <v>217</v>
      </c>
      <c r="BM561" s="145" t="s">
        <v>764</v>
      </c>
    </row>
    <row r="562" spans="2:65" s="1" customFormat="1" ht="24.2" customHeight="1" x14ac:dyDescent="0.2">
      <c r="B562" s="32"/>
      <c r="C562" s="133" t="s">
        <v>765</v>
      </c>
      <c r="D562" s="133" t="s">
        <v>131</v>
      </c>
      <c r="E562" s="134" t="s">
        <v>766</v>
      </c>
      <c r="F562" s="135" t="s">
        <v>767</v>
      </c>
      <c r="G562" s="136" t="s">
        <v>426</v>
      </c>
      <c r="H562" s="137">
        <v>1</v>
      </c>
      <c r="I562" s="138"/>
      <c r="J562" s="139">
        <f t="shared" si="0"/>
        <v>0</v>
      </c>
      <c r="K562" s="140"/>
      <c r="L562" s="32"/>
      <c r="M562" s="141" t="s">
        <v>1</v>
      </c>
      <c r="N562" s="142" t="s">
        <v>41</v>
      </c>
      <c r="P562" s="143">
        <f t="shared" si="1"/>
        <v>0</v>
      </c>
      <c r="Q562" s="143">
        <v>2.7999999999999998E-4</v>
      </c>
      <c r="R562" s="143">
        <f t="shared" si="2"/>
        <v>2.7999999999999998E-4</v>
      </c>
      <c r="S562" s="143">
        <v>0</v>
      </c>
      <c r="T562" s="144">
        <f t="shared" si="3"/>
        <v>0</v>
      </c>
      <c r="AR562" s="145" t="s">
        <v>217</v>
      </c>
      <c r="AT562" s="145" t="s">
        <v>131</v>
      </c>
      <c r="AU562" s="145" t="s">
        <v>85</v>
      </c>
      <c r="AY562" s="17" t="s">
        <v>129</v>
      </c>
      <c r="BE562" s="146">
        <f t="shared" si="4"/>
        <v>0</v>
      </c>
      <c r="BF562" s="146">
        <f t="shared" si="5"/>
        <v>0</v>
      </c>
      <c r="BG562" s="146">
        <f t="shared" si="6"/>
        <v>0</v>
      </c>
      <c r="BH562" s="146">
        <f t="shared" si="7"/>
        <v>0</v>
      </c>
      <c r="BI562" s="146">
        <f t="shared" si="8"/>
        <v>0</v>
      </c>
      <c r="BJ562" s="17" t="s">
        <v>81</v>
      </c>
      <c r="BK562" s="146">
        <f t="shared" si="9"/>
        <v>0</v>
      </c>
      <c r="BL562" s="17" t="s">
        <v>217</v>
      </c>
      <c r="BM562" s="145" t="s">
        <v>768</v>
      </c>
    </row>
    <row r="563" spans="2:65" s="1" customFormat="1" ht="24.2" customHeight="1" x14ac:dyDescent="0.2">
      <c r="B563" s="32"/>
      <c r="C563" s="133" t="s">
        <v>769</v>
      </c>
      <c r="D563" s="133" t="s">
        <v>131</v>
      </c>
      <c r="E563" s="134" t="s">
        <v>770</v>
      </c>
      <c r="F563" s="135" t="s">
        <v>771</v>
      </c>
      <c r="G563" s="136" t="s">
        <v>426</v>
      </c>
      <c r="H563" s="137">
        <v>1</v>
      </c>
      <c r="I563" s="138"/>
      <c r="J563" s="139">
        <f t="shared" si="0"/>
        <v>0</v>
      </c>
      <c r="K563" s="140"/>
      <c r="L563" s="32"/>
      <c r="M563" s="141" t="s">
        <v>1</v>
      </c>
      <c r="N563" s="142" t="s">
        <v>41</v>
      </c>
      <c r="P563" s="143">
        <f t="shared" si="1"/>
        <v>0</v>
      </c>
      <c r="Q563" s="143">
        <v>0</v>
      </c>
      <c r="R563" s="143">
        <f t="shared" si="2"/>
        <v>0</v>
      </c>
      <c r="S563" s="143">
        <v>0</v>
      </c>
      <c r="T563" s="144">
        <f t="shared" si="3"/>
        <v>0</v>
      </c>
      <c r="AR563" s="145" t="s">
        <v>217</v>
      </c>
      <c r="AT563" s="145" t="s">
        <v>131</v>
      </c>
      <c r="AU563" s="145" t="s">
        <v>85</v>
      </c>
      <c r="AY563" s="17" t="s">
        <v>129</v>
      </c>
      <c r="BE563" s="146">
        <f t="shared" si="4"/>
        <v>0</v>
      </c>
      <c r="BF563" s="146">
        <f t="shared" si="5"/>
        <v>0</v>
      </c>
      <c r="BG563" s="146">
        <f t="shared" si="6"/>
        <v>0</v>
      </c>
      <c r="BH563" s="146">
        <f t="shared" si="7"/>
        <v>0</v>
      </c>
      <c r="BI563" s="146">
        <f t="shared" si="8"/>
        <v>0</v>
      </c>
      <c r="BJ563" s="17" t="s">
        <v>81</v>
      </c>
      <c r="BK563" s="146">
        <f t="shared" si="9"/>
        <v>0</v>
      </c>
      <c r="BL563" s="17" t="s">
        <v>217</v>
      </c>
      <c r="BM563" s="145" t="s">
        <v>772</v>
      </c>
    </row>
    <row r="564" spans="2:65" s="1" customFormat="1" ht="24.2" customHeight="1" x14ac:dyDescent="0.2">
      <c r="B564" s="32"/>
      <c r="C564" s="133" t="s">
        <v>773</v>
      </c>
      <c r="D564" s="133" t="s">
        <v>131</v>
      </c>
      <c r="E564" s="134" t="s">
        <v>774</v>
      </c>
      <c r="F564" s="135" t="s">
        <v>775</v>
      </c>
      <c r="G564" s="136" t="s">
        <v>426</v>
      </c>
      <c r="H564" s="137">
        <v>1</v>
      </c>
      <c r="I564" s="138"/>
      <c r="J564" s="139">
        <f t="shared" si="0"/>
        <v>0</v>
      </c>
      <c r="K564" s="140"/>
      <c r="L564" s="32"/>
      <c r="M564" s="141" t="s">
        <v>1</v>
      </c>
      <c r="N564" s="142" t="s">
        <v>41</v>
      </c>
      <c r="P564" s="143">
        <f t="shared" si="1"/>
        <v>0</v>
      </c>
      <c r="Q564" s="143">
        <v>0</v>
      </c>
      <c r="R564" s="143">
        <f t="shared" si="2"/>
        <v>0</v>
      </c>
      <c r="S564" s="143">
        <v>0</v>
      </c>
      <c r="T564" s="144">
        <f t="shared" si="3"/>
        <v>0</v>
      </c>
      <c r="AR564" s="145" t="s">
        <v>217</v>
      </c>
      <c r="AT564" s="145" t="s">
        <v>131</v>
      </c>
      <c r="AU564" s="145" t="s">
        <v>85</v>
      </c>
      <c r="AY564" s="17" t="s">
        <v>129</v>
      </c>
      <c r="BE564" s="146">
        <f t="shared" si="4"/>
        <v>0</v>
      </c>
      <c r="BF564" s="146">
        <f t="shared" si="5"/>
        <v>0</v>
      </c>
      <c r="BG564" s="146">
        <f t="shared" si="6"/>
        <v>0</v>
      </c>
      <c r="BH564" s="146">
        <f t="shared" si="7"/>
        <v>0</v>
      </c>
      <c r="BI564" s="146">
        <f t="shared" si="8"/>
        <v>0</v>
      </c>
      <c r="BJ564" s="17" t="s">
        <v>81</v>
      </c>
      <c r="BK564" s="146">
        <f t="shared" si="9"/>
        <v>0</v>
      </c>
      <c r="BL564" s="17" t="s">
        <v>217</v>
      </c>
      <c r="BM564" s="145" t="s">
        <v>776</v>
      </c>
    </row>
    <row r="565" spans="2:65" s="1" customFormat="1" ht="24.2" customHeight="1" x14ac:dyDescent="0.2">
      <c r="B565" s="32"/>
      <c r="C565" s="133" t="s">
        <v>777</v>
      </c>
      <c r="D565" s="133" t="s">
        <v>131</v>
      </c>
      <c r="E565" s="134" t="s">
        <v>778</v>
      </c>
      <c r="F565" s="135" t="s">
        <v>779</v>
      </c>
      <c r="G565" s="136" t="s">
        <v>426</v>
      </c>
      <c r="H565" s="137">
        <v>1</v>
      </c>
      <c r="I565" s="138"/>
      <c r="J565" s="139">
        <f t="shared" si="0"/>
        <v>0</v>
      </c>
      <c r="K565" s="140"/>
      <c r="L565" s="32"/>
      <c r="M565" s="141" t="s">
        <v>1</v>
      </c>
      <c r="N565" s="142" t="s">
        <v>41</v>
      </c>
      <c r="P565" s="143">
        <f t="shared" si="1"/>
        <v>0</v>
      </c>
      <c r="Q565" s="143">
        <v>0</v>
      </c>
      <c r="R565" s="143">
        <f t="shared" si="2"/>
        <v>0</v>
      </c>
      <c r="S565" s="143">
        <v>0</v>
      </c>
      <c r="T565" s="144">
        <f t="shared" si="3"/>
        <v>0</v>
      </c>
      <c r="AR565" s="145" t="s">
        <v>217</v>
      </c>
      <c r="AT565" s="145" t="s">
        <v>131</v>
      </c>
      <c r="AU565" s="145" t="s">
        <v>85</v>
      </c>
      <c r="AY565" s="17" t="s">
        <v>129</v>
      </c>
      <c r="BE565" s="146">
        <f t="shared" si="4"/>
        <v>0</v>
      </c>
      <c r="BF565" s="146">
        <f t="shared" si="5"/>
        <v>0</v>
      </c>
      <c r="BG565" s="146">
        <f t="shared" si="6"/>
        <v>0</v>
      </c>
      <c r="BH565" s="146">
        <f t="shared" si="7"/>
        <v>0</v>
      </c>
      <c r="BI565" s="146">
        <f t="shared" si="8"/>
        <v>0</v>
      </c>
      <c r="BJ565" s="17" t="s">
        <v>81</v>
      </c>
      <c r="BK565" s="146">
        <f t="shared" si="9"/>
        <v>0</v>
      </c>
      <c r="BL565" s="17" t="s">
        <v>217</v>
      </c>
      <c r="BM565" s="145" t="s">
        <v>780</v>
      </c>
    </row>
    <row r="566" spans="2:65" s="1" customFormat="1" ht="24.2" customHeight="1" x14ac:dyDescent="0.2">
      <c r="B566" s="32"/>
      <c r="C566" s="133" t="s">
        <v>781</v>
      </c>
      <c r="D566" s="133" t="s">
        <v>131</v>
      </c>
      <c r="E566" s="134" t="s">
        <v>782</v>
      </c>
      <c r="F566" s="135" t="s">
        <v>783</v>
      </c>
      <c r="G566" s="136" t="s">
        <v>426</v>
      </c>
      <c r="H566" s="137">
        <v>1</v>
      </c>
      <c r="I566" s="138"/>
      <c r="J566" s="139">
        <f t="shared" si="0"/>
        <v>0</v>
      </c>
      <c r="K566" s="140"/>
      <c r="L566" s="32"/>
      <c r="M566" s="141" t="s">
        <v>1</v>
      </c>
      <c r="N566" s="142" t="s">
        <v>41</v>
      </c>
      <c r="P566" s="143">
        <f t="shared" si="1"/>
        <v>0</v>
      </c>
      <c r="Q566" s="143">
        <v>0</v>
      </c>
      <c r="R566" s="143">
        <f t="shared" si="2"/>
        <v>0</v>
      </c>
      <c r="S566" s="143">
        <v>0</v>
      </c>
      <c r="T566" s="144">
        <f t="shared" si="3"/>
        <v>0</v>
      </c>
      <c r="AR566" s="145" t="s">
        <v>217</v>
      </c>
      <c r="AT566" s="145" t="s">
        <v>131</v>
      </c>
      <c r="AU566" s="145" t="s">
        <v>85</v>
      </c>
      <c r="AY566" s="17" t="s">
        <v>129</v>
      </c>
      <c r="BE566" s="146">
        <f t="shared" si="4"/>
        <v>0</v>
      </c>
      <c r="BF566" s="146">
        <f t="shared" si="5"/>
        <v>0</v>
      </c>
      <c r="BG566" s="146">
        <f t="shared" si="6"/>
        <v>0</v>
      </c>
      <c r="BH566" s="146">
        <f t="shared" si="7"/>
        <v>0</v>
      </c>
      <c r="BI566" s="146">
        <f t="shared" si="8"/>
        <v>0</v>
      </c>
      <c r="BJ566" s="17" t="s">
        <v>81</v>
      </c>
      <c r="BK566" s="146">
        <f t="shared" si="9"/>
        <v>0</v>
      </c>
      <c r="BL566" s="17" t="s">
        <v>217</v>
      </c>
      <c r="BM566" s="145" t="s">
        <v>784</v>
      </c>
    </row>
    <row r="567" spans="2:65" s="1" customFormat="1" ht="24.2" customHeight="1" x14ac:dyDescent="0.2">
      <c r="B567" s="32"/>
      <c r="C567" s="133" t="s">
        <v>785</v>
      </c>
      <c r="D567" s="133" t="s">
        <v>131</v>
      </c>
      <c r="E567" s="134" t="s">
        <v>786</v>
      </c>
      <c r="F567" s="135" t="s">
        <v>787</v>
      </c>
      <c r="G567" s="136" t="s">
        <v>426</v>
      </c>
      <c r="H567" s="137">
        <v>1</v>
      </c>
      <c r="I567" s="138"/>
      <c r="J567" s="139">
        <f t="shared" si="0"/>
        <v>0</v>
      </c>
      <c r="K567" s="140"/>
      <c r="L567" s="32"/>
      <c r="M567" s="141" t="s">
        <v>1</v>
      </c>
      <c r="N567" s="142" t="s">
        <v>41</v>
      </c>
      <c r="P567" s="143">
        <f t="shared" si="1"/>
        <v>0</v>
      </c>
      <c r="Q567" s="143">
        <v>0</v>
      </c>
      <c r="R567" s="143">
        <f t="shared" si="2"/>
        <v>0</v>
      </c>
      <c r="S567" s="143">
        <v>0</v>
      </c>
      <c r="T567" s="144">
        <f t="shared" si="3"/>
        <v>0</v>
      </c>
      <c r="AR567" s="145" t="s">
        <v>217</v>
      </c>
      <c r="AT567" s="145" t="s">
        <v>131</v>
      </c>
      <c r="AU567" s="145" t="s">
        <v>85</v>
      </c>
      <c r="AY567" s="17" t="s">
        <v>129</v>
      </c>
      <c r="BE567" s="146">
        <f t="shared" si="4"/>
        <v>0</v>
      </c>
      <c r="BF567" s="146">
        <f t="shared" si="5"/>
        <v>0</v>
      </c>
      <c r="BG567" s="146">
        <f t="shared" si="6"/>
        <v>0</v>
      </c>
      <c r="BH567" s="146">
        <f t="shared" si="7"/>
        <v>0</v>
      </c>
      <c r="BI567" s="146">
        <f t="shared" si="8"/>
        <v>0</v>
      </c>
      <c r="BJ567" s="17" t="s">
        <v>81</v>
      </c>
      <c r="BK567" s="146">
        <f t="shared" si="9"/>
        <v>0</v>
      </c>
      <c r="BL567" s="17" t="s">
        <v>217</v>
      </c>
      <c r="BM567" s="145" t="s">
        <v>788</v>
      </c>
    </row>
    <row r="568" spans="2:65" s="1" customFormat="1" ht="24.2" customHeight="1" x14ac:dyDescent="0.2">
      <c r="B568" s="32"/>
      <c r="C568" s="133" t="s">
        <v>789</v>
      </c>
      <c r="D568" s="133" t="s">
        <v>131</v>
      </c>
      <c r="E568" s="134" t="s">
        <v>790</v>
      </c>
      <c r="F568" s="135" t="s">
        <v>791</v>
      </c>
      <c r="G568" s="136" t="s">
        <v>426</v>
      </c>
      <c r="H568" s="137">
        <v>1</v>
      </c>
      <c r="I568" s="138"/>
      <c r="J568" s="139">
        <f t="shared" si="0"/>
        <v>0</v>
      </c>
      <c r="K568" s="140"/>
      <c r="L568" s="32"/>
      <c r="M568" s="141" t="s">
        <v>1</v>
      </c>
      <c r="N568" s="142" t="s">
        <v>41</v>
      </c>
      <c r="P568" s="143">
        <f t="shared" si="1"/>
        <v>0</v>
      </c>
      <c r="Q568" s="143">
        <v>0</v>
      </c>
      <c r="R568" s="143">
        <f t="shared" si="2"/>
        <v>0</v>
      </c>
      <c r="S568" s="143">
        <v>0</v>
      </c>
      <c r="T568" s="144">
        <f t="shared" si="3"/>
        <v>0</v>
      </c>
      <c r="AR568" s="145" t="s">
        <v>217</v>
      </c>
      <c r="AT568" s="145" t="s">
        <v>131</v>
      </c>
      <c r="AU568" s="145" t="s">
        <v>85</v>
      </c>
      <c r="AY568" s="17" t="s">
        <v>129</v>
      </c>
      <c r="BE568" s="146">
        <f t="shared" si="4"/>
        <v>0</v>
      </c>
      <c r="BF568" s="146">
        <f t="shared" si="5"/>
        <v>0</v>
      </c>
      <c r="BG568" s="146">
        <f t="shared" si="6"/>
        <v>0</v>
      </c>
      <c r="BH568" s="146">
        <f t="shared" si="7"/>
        <v>0</v>
      </c>
      <c r="BI568" s="146">
        <f t="shared" si="8"/>
        <v>0</v>
      </c>
      <c r="BJ568" s="17" t="s">
        <v>81</v>
      </c>
      <c r="BK568" s="146">
        <f t="shared" si="9"/>
        <v>0</v>
      </c>
      <c r="BL568" s="17" t="s">
        <v>217</v>
      </c>
      <c r="BM568" s="145" t="s">
        <v>792</v>
      </c>
    </row>
    <row r="569" spans="2:65" s="1" customFormat="1" ht="24.2" customHeight="1" x14ac:dyDescent="0.2">
      <c r="B569" s="32"/>
      <c r="C569" s="133" t="s">
        <v>793</v>
      </c>
      <c r="D569" s="133" t="s">
        <v>131</v>
      </c>
      <c r="E569" s="134" t="s">
        <v>794</v>
      </c>
      <c r="F569" s="135" t="s">
        <v>795</v>
      </c>
      <c r="G569" s="136" t="s">
        <v>426</v>
      </c>
      <c r="H569" s="137">
        <v>1</v>
      </c>
      <c r="I569" s="138"/>
      <c r="J569" s="139">
        <f t="shared" si="0"/>
        <v>0</v>
      </c>
      <c r="K569" s="140"/>
      <c r="L569" s="32"/>
      <c r="M569" s="141" t="s">
        <v>1</v>
      </c>
      <c r="N569" s="142" t="s">
        <v>41</v>
      </c>
      <c r="P569" s="143">
        <f t="shared" si="1"/>
        <v>0</v>
      </c>
      <c r="Q569" s="143">
        <v>0</v>
      </c>
      <c r="R569" s="143">
        <f t="shared" si="2"/>
        <v>0</v>
      </c>
      <c r="S569" s="143">
        <v>0</v>
      </c>
      <c r="T569" s="144">
        <f t="shared" si="3"/>
        <v>0</v>
      </c>
      <c r="AR569" s="145" t="s">
        <v>217</v>
      </c>
      <c r="AT569" s="145" t="s">
        <v>131</v>
      </c>
      <c r="AU569" s="145" t="s">
        <v>85</v>
      </c>
      <c r="AY569" s="17" t="s">
        <v>129</v>
      </c>
      <c r="BE569" s="146">
        <f t="shared" si="4"/>
        <v>0</v>
      </c>
      <c r="BF569" s="146">
        <f t="shared" si="5"/>
        <v>0</v>
      </c>
      <c r="BG569" s="146">
        <f t="shared" si="6"/>
        <v>0</v>
      </c>
      <c r="BH569" s="146">
        <f t="shared" si="7"/>
        <v>0</v>
      </c>
      <c r="BI569" s="146">
        <f t="shared" si="8"/>
        <v>0</v>
      </c>
      <c r="BJ569" s="17" t="s">
        <v>81</v>
      </c>
      <c r="BK569" s="146">
        <f t="shared" si="9"/>
        <v>0</v>
      </c>
      <c r="BL569" s="17" t="s">
        <v>217</v>
      </c>
      <c r="BM569" s="145" t="s">
        <v>796</v>
      </c>
    </row>
    <row r="570" spans="2:65" s="1" customFormat="1" ht="24.2" customHeight="1" x14ac:dyDescent="0.2">
      <c r="B570" s="32"/>
      <c r="C570" s="133" t="s">
        <v>797</v>
      </c>
      <c r="D570" s="133" t="s">
        <v>131</v>
      </c>
      <c r="E570" s="134" t="s">
        <v>798</v>
      </c>
      <c r="F570" s="135" t="s">
        <v>799</v>
      </c>
      <c r="G570" s="136" t="s">
        <v>426</v>
      </c>
      <c r="H570" s="137">
        <v>1</v>
      </c>
      <c r="I570" s="138"/>
      <c r="J570" s="139">
        <f t="shared" si="0"/>
        <v>0</v>
      </c>
      <c r="K570" s="140"/>
      <c r="L570" s="32"/>
      <c r="M570" s="141" t="s">
        <v>1</v>
      </c>
      <c r="N570" s="142" t="s">
        <v>41</v>
      </c>
      <c r="P570" s="143">
        <f t="shared" si="1"/>
        <v>0</v>
      </c>
      <c r="Q570" s="143">
        <v>0</v>
      </c>
      <c r="R570" s="143">
        <f t="shared" si="2"/>
        <v>0</v>
      </c>
      <c r="S570" s="143">
        <v>0</v>
      </c>
      <c r="T570" s="144">
        <f t="shared" si="3"/>
        <v>0</v>
      </c>
      <c r="AR570" s="145" t="s">
        <v>217</v>
      </c>
      <c r="AT570" s="145" t="s">
        <v>131</v>
      </c>
      <c r="AU570" s="145" t="s">
        <v>85</v>
      </c>
      <c r="AY570" s="17" t="s">
        <v>129</v>
      </c>
      <c r="BE570" s="146">
        <f t="shared" si="4"/>
        <v>0</v>
      </c>
      <c r="BF570" s="146">
        <f t="shared" si="5"/>
        <v>0</v>
      </c>
      <c r="BG570" s="146">
        <f t="shared" si="6"/>
        <v>0</v>
      </c>
      <c r="BH570" s="146">
        <f t="shared" si="7"/>
        <v>0</v>
      </c>
      <c r="BI570" s="146">
        <f t="shared" si="8"/>
        <v>0</v>
      </c>
      <c r="BJ570" s="17" t="s">
        <v>81</v>
      </c>
      <c r="BK570" s="146">
        <f t="shared" si="9"/>
        <v>0</v>
      </c>
      <c r="BL570" s="17" t="s">
        <v>217</v>
      </c>
      <c r="BM570" s="145" t="s">
        <v>800</v>
      </c>
    </row>
    <row r="571" spans="2:65" s="1" customFormat="1" ht="37.700000000000003" customHeight="1" x14ac:dyDescent="0.2">
      <c r="B571" s="32"/>
      <c r="C571" s="133" t="s">
        <v>801</v>
      </c>
      <c r="D571" s="133" t="s">
        <v>131</v>
      </c>
      <c r="E571" s="134" t="s">
        <v>802</v>
      </c>
      <c r="F571" s="135" t="s">
        <v>803</v>
      </c>
      <c r="G571" s="136" t="s">
        <v>426</v>
      </c>
      <c r="H571" s="137">
        <v>1</v>
      </c>
      <c r="I571" s="138"/>
      <c r="J571" s="139">
        <f t="shared" si="0"/>
        <v>0</v>
      </c>
      <c r="K571" s="140"/>
      <c r="L571" s="32"/>
      <c r="M571" s="141" t="s">
        <v>1</v>
      </c>
      <c r="N571" s="142" t="s">
        <v>41</v>
      </c>
      <c r="P571" s="143">
        <f t="shared" si="1"/>
        <v>0</v>
      </c>
      <c r="Q571" s="143">
        <v>0</v>
      </c>
      <c r="R571" s="143">
        <f t="shared" si="2"/>
        <v>0</v>
      </c>
      <c r="S571" s="143">
        <v>0</v>
      </c>
      <c r="T571" s="144">
        <f t="shared" si="3"/>
        <v>0</v>
      </c>
      <c r="AR571" s="145" t="s">
        <v>217</v>
      </c>
      <c r="AT571" s="145" t="s">
        <v>131</v>
      </c>
      <c r="AU571" s="145" t="s">
        <v>85</v>
      </c>
      <c r="AY571" s="17" t="s">
        <v>129</v>
      </c>
      <c r="BE571" s="146">
        <f t="shared" si="4"/>
        <v>0</v>
      </c>
      <c r="BF571" s="146">
        <f t="shared" si="5"/>
        <v>0</v>
      </c>
      <c r="BG571" s="146">
        <f t="shared" si="6"/>
        <v>0</v>
      </c>
      <c r="BH571" s="146">
        <f t="shared" si="7"/>
        <v>0</v>
      </c>
      <c r="BI571" s="146">
        <f t="shared" si="8"/>
        <v>0</v>
      </c>
      <c r="BJ571" s="17" t="s">
        <v>81</v>
      </c>
      <c r="BK571" s="146">
        <f t="shared" si="9"/>
        <v>0</v>
      </c>
      <c r="BL571" s="17" t="s">
        <v>217</v>
      </c>
      <c r="BM571" s="145" t="s">
        <v>804</v>
      </c>
    </row>
    <row r="572" spans="2:65" s="1" customFormat="1" ht="37.700000000000003" customHeight="1" x14ac:dyDescent="0.2">
      <c r="B572" s="32"/>
      <c r="C572" s="133" t="s">
        <v>805</v>
      </c>
      <c r="D572" s="133" t="s">
        <v>131</v>
      </c>
      <c r="E572" s="134" t="s">
        <v>806</v>
      </c>
      <c r="F572" s="135" t="s">
        <v>807</v>
      </c>
      <c r="G572" s="136" t="s">
        <v>426</v>
      </c>
      <c r="H572" s="137">
        <v>1</v>
      </c>
      <c r="I572" s="138"/>
      <c r="J572" s="139">
        <f t="shared" si="0"/>
        <v>0</v>
      </c>
      <c r="K572" s="140"/>
      <c r="L572" s="32"/>
      <c r="M572" s="141" t="s">
        <v>1</v>
      </c>
      <c r="N572" s="142" t="s">
        <v>41</v>
      </c>
      <c r="P572" s="143">
        <f t="shared" si="1"/>
        <v>0</v>
      </c>
      <c r="Q572" s="143">
        <v>0</v>
      </c>
      <c r="R572" s="143">
        <f t="shared" si="2"/>
        <v>0</v>
      </c>
      <c r="S572" s="143">
        <v>0</v>
      </c>
      <c r="T572" s="144">
        <f t="shared" si="3"/>
        <v>0</v>
      </c>
      <c r="AR572" s="145" t="s">
        <v>217</v>
      </c>
      <c r="AT572" s="145" t="s">
        <v>131</v>
      </c>
      <c r="AU572" s="145" t="s">
        <v>85</v>
      </c>
      <c r="AY572" s="17" t="s">
        <v>129</v>
      </c>
      <c r="BE572" s="146">
        <f t="shared" si="4"/>
        <v>0</v>
      </c>
      <c r="BF572" s="146">
        <f t="shared" si="5"/>
        <v>0</v>
      </c>
      <c r="BG572" s="146">
        <f t="shared" si="6"/>
        <v>0</v>
      </c>
      <c r="BH572" s="146">
        <f t="shared" si="7"/>
        <v>0</v>
      </c>
      <c r="BI572" s="146">
        <f t="shared" si="8"/>
        <v>0</v>
      </c>
      <c r="BJ572" s="17" t="s">
        <v>81</v>
      </c>
      <c r="BK572" s="146">
        <f t="shared" si="9"/>
        <v>0</v>
      </c>
      <c r="BL572" s="17" t="s">
        <v>217</v>
      </c>
      <c r="BM572" s="145" t="s">
        <v>808</v>
      </c>
    </row>
    <row r="573" spans="2:65" s="1" customFormat="1" ht="37.700000000000003" customHeight="1" x14ac:dyDescent="0.2">
      <c r="B573" s="32"/>
      <c r="C573" s="133" t="s">
        <v>809</v>
      </c>
      <c r="D573" s="133" t="s">
        <v>131</v>
      </c>
      <c r="E573" s="134" t="s">
        <v>810</v>
      </c>
      <c r="F573" s="135" t="s">
        <v>811</v>
      </c>
      <c r="G573" s="136" t="s">
        <v>426</v>
      </c>
      <c r="H573" s="137">
        <v>1</v>
      </c>
      <c r="I573" s="138"/>
      <c r="J573" s="139">
        <f t="shared" si="0"/>
        <v>0</v>
      </c>
      <c r="K573" s="140"/>
      <c r="L573" s="32"/>
      <c r="M573" s="141" t="s">
        <v>1</v>
      </c>
      <c r="N573" s="142" t="s">
        <v>41</v>
      </c>
      <c r="P573" s="143">
        <f t="shared" si="1"/>
        <v>0</v>
      </c>
      <c r="Q573" s="143">
        <v>0</v>
      </c>
      <c r="R573" s="143">
        <f t="shared" si="2"/>
        <v>0</v>
      </c>
      <c r="S573" s="143">
        <v>0</v>
      </c>
      <c r="T573" s="144">
        <f t="shared" si="3"/>
        <v>0</v>
      </c>
      <c r="AR573" s="145" t="s">
        <v>217</v>
      </c>
      <c r="AT573" s="145" t="s">
        <v>131</v>
      </c>
      <c r="AU573" s="145" t="s">
        <v>85</v>
      </c>
      <c r="AY573" s="17" t="s">
        <v>129</v>
      </c>
      <c r="BE573" s="146">
        <f t="shared" si="4"/>
        <v>0</v>
      </c>
      <c r="BF573" s="146">
        <f t="shared" si="5"/>
        <v>0</v>
      </c>
      <c r="BG573" s="146">
        <f t="shared" si="6"/>
        <v>0</v>
      </c>
      <c r="BH573" s="146">
        <f t="shared" si="7"/>
        <v>0</v>
      </c>
      <c r="BI573" s="146">
        <f t="shared" si="8"/>
        <v>0</v>
      </c>
      <c r="BJ573" s="17" t="s">
        <v>81</v>
      </c>
      <c r="BK573" s="146">
        <f t="shared" si="9"/>
        <v>0</v>
      </c>
      <c r="BL573" s="17" t="s">
        <v>217</v>
      </c>
      <c r="BM573" s="145" t="s">
        <v>812</v>
      </c>
    </row>
    <row r="574" spans="2:65" s="1" customFormat="1" ht="24.2" customHeight="1" x14ac:dyDescent="0.2">
      <c r="B574" s="32"/>
      <c r="C574" s="133" t="s">
        <v>813</v>
      </c>
      <c r="D574" s="133" t="s">
        <v>131</v>
      </c>
      <c r="E574" s="134" t="s">
        <v>814</v>
      </c>
      <c r="F574" s="135" t="s">
        <v>815</v>
      </c>
      <c r="G574" s="136" t="s">
        <v>426</v>
      </c>
      <c r="H574" s="137">
        <v>1</v>
      </c>
      <c r="I574" s="138"/>
      <c r="J574" s="139">
        <f t="shared" si="0"/>
        <v>0</v>
      </c>
      <c r="K574" s="140"/>
      <c r="L574" s="32"/>
      <c r="M574" s="141" t="s">
        <v>1</v>
      </c>
      <c r="N574" s="142" t="s">
        <v>41</v>
      </c>
      <c r="P574" s="143">
        <f t="shared" si="1"/>
        <v>0</v>
      </c>
      <c r="Q574" s="143">
        <v>0</v>
      </c>
      <c r="R574" s="143">
        <f t="shared" si="2"/>
        <v>0</v>
      </c>
      <c r="S574" s="143">
        <v>0</v>
      </c>
      <c r="T574" s="144">
        <f t="shared" si="3"/>
        <v>0</v>
      </c>
      <c r="AR574" s="145" t="s">
        <v>217</v>
      </c>
      <c r="AT574" s="145" t="s">
        <v>131</v>
      </c>
      <c r="AU574" s="145" t="s">
        <v>85</v>
      </c>
      <c r="AY574" s="17" t="s">
        <v>129</v>
      </c>
      <c r="BE574" s="146">
        <f t="shared" si="4"/>
        <v>0</v>
      </c>
      <c r="BF574" s="146">
        <f t="shared" si="5"/>
        <v>0</v>
      </c>
      <c r="BG574" s="146">
        <f t="shared" si="6"/>
        <v>0</v>
      </c>
      <c r="BH574" s="146">
        <f t="shared" si="7"/>
        <v>0</v>
      </c>
      <c r="BI574" s="146">
        <f t="shared" si="8"/>
        <v>0</v>
      </c>
      <c r="BJ574" s="17" t="s">
        <v>81</v>
      </c>
      <c r="BK574" s="146">
        <f t="shared" si="9"/>
        <v>0</v>
      </c>
      <c r="BL574" s="17" t="s">
        <v>217</v>
      </c>
      <c r="BM574" s="145" t="s">
        <v>816</v>
      </c>
    </row>
    <row r="575" spans="2:65" s="1" customFormat="1" ht="24.2" customHeight="1" x14ac:dyDescent="0.2">
      <c r="B575" s="32"/>
      <c r="C575" s="133" t="s">
        <v>817</v>
      </c>
      <c r="D575" s="133" t="s">
        <v>131</v>
      </c>
      <c r="E575" s="134" t="s">
        <v>818</v>
      </c>
      <c r="F575" s="135" t="s">
        <v>819</v>
      </c>
      <c r="G575" s="136" t="s">
        <v>426</v>
      </c>
      <c r="H575" s="137">
        <v>1</v>
      </c>
      <c r="I575" s="138"/>
      <c r="J575" s="139">
        <f t="shared" si="0"/>
        <v>0</v>
      </c>
      <c r="K575" s="140"/>
      <c r="L575" s="32"/>
      <c r="M575" s="141" t="s">
        <v>1</v>
      </c>
      <c r="N575" s="142" t="s">
        <v>41</v>
      </c>
      <c r="P575" s="143">
        <f t="shared" si="1"/>
        <v>0</v>
      </c>
      <c r="Q575" s="143">
        <v>0</v>
      </c>
      <c r="R575" s="143">
        <f t="shared" si="2"/>
        <v>0</v>
      </c>
      <c r="S575" s="143">
        <v>0</v>
      </c>
      <c r="T575" s="144">
        <f t="shared" si="3"/>
        <v>0</v>
      </c>
      <c r="AR575" s="145" t="s">
        <v>217</v>
      </c>
      <c r="AT575" s="145" t="s">
        <v>131</v>
      </c>
      <c r="AU575" s="145" t="s">
        <v>85</v>
      </c>
      <c r="AY575" s="17" t="s">
        <v>129</v>
      </c>
      <c r="BE575" s="146">
        <f t="shared" si="4"/>
        <v>0</v>
      </c>
      <c r="BF575" s="146">
        <f t="shared" si="5"/>
        <v>0</v>
      </c>
      <c r="BG575" s="146">
        <f t="shared" si="6"/>
        <v>0</v>
      </c>
      <c r="BH575" s="146">
        <f t="shared" si="7"/>
        <v>0</v>
      </c>
      <c r="BI575" s="146">
        <f t="shared" si="8"/>
        <v>0</v>
      </c>
      <c r="BJ575" s="17" t="s">
        <v>81</v>
      </c>
      <c r="BK575" s="146">
        <f t="shared" si="9"/>
        <v>0</v>
      </c>
      <c r="BL575" s="17" t="s">
        <v>217</v>
      </c>
      <c r="BM575" s="145" t="s">
        <v>820</v>
      </c>
    </row>
    <row r="576" spans="2:65" s="1" customFormat="1" ht="24.2" customHeight="1" x14ac:dyDescent="0.2">
      <c r="B576" s="32"/>
      <c r="C576" s="133" t="s">
        <v>821</v>
      </c>
      <c r="D576" s="133" t="s">
        <v>131</v>
      </c>
      <c r="E576" s="134" t="s">
        <v>822</v>
      </c>
      <c r="F576" s="135" t="s">
        <v>823</v>
      </c>
      <c r="G576" s="136" t="s">
        <v>426</v>
      </c>
      <c r="H576" s="137">
        <v>1</v>
      </c>
      <c r="I576" s="138"/>
      <c r="J576" s="139">
        <f t="shared" si="0"/>
        <v>0</v>
      </c>
      <c r="K576" s="140"/>
      <c r="L576" s="32"/>
      <c r="M576" s="141" t="s">
        <v>1</v>
      </c>
      <c r="N576" s="142" t="s">
        <v>41</v>
      </c>
      <c r="P576" s="143">
        <f t="shared" si="1"/>
        <v>0</v>
      </c>
      <c r="Q576" s="143">
        <v>0</v>
      </c>
      <c r="R576" s="143">
        <f t="shared" si="2"/>
        <v>0</v>
      </c>
      <c r="S576" s="143">
        <v>0</v>
      </c>
      <c r="T576" s="144">
        <f t="shared" si="3"/>
        <v>0</v>
      </c>
      <c r="AR576" s="145" t="s">
        <v>217</v>
      </c>
      <c r="AT576" s="145" t="s">
        <v>131</v>
      </c>
      <c r="AU576" s="145" t="s">
        <v>85</v>
      </c>
      <c r="AY576" s="17" t="s">
        <v>129</v>
      </c>
      <c r="BE576" s="146">
        <f t="shared" si="4"/>
        <v>0</v>
      </c>
      <c r="BF576" s="146">
        <f t="shared" si="5"/>
        <v>0</v>
      </c>
      <c r="BG576" s="146">
        <f t="shared" si="6"/>
        <v>0</v>
      </c>
      <c r="BH576" s="146">
        <f t="shared" si="7"/>
        <v>0</v>
      </c>
      <c r="BI576" s="146">
        <f t="shared" si="8"/>
        <v>0</v>
      </c>
      <c r="BJ576" s="17" t="s">
        <v>81</v>
      </c>
      <c r="BK576" s="146">
        <f t="shared" si="9"/>
        <v>0</v>
      </c>
      <c r="BL576" s="17" t="s">
        <v>217</v>
      </c>
      <c r="BM576" s="145" t="s">
        <v>824</v>
      </c>
    </row>
    <row r="577" spans="2:65" s="1" customFormat="1" ht="33" customHeight="1" x14ac:dyDescent="0.2">
      <c r="B577" s="32"/>
      <c r="C577" s="133" t="s">
        <v>825</v>
      </c>
      <c r="D577" s="133" t="s">
        <v>131</v>
      </c>
      <c r="E577" s="134" t="s">
        <v>826</v>
      </c>
      <c r="F577" s="135" t="s">
        <v>827</v>
      </c>
      <c r="G577" s="136" t="s">
        <v>426</v>
      </c>
      <c r="H577" s="137">
        <v>1</v>
      </c>
      <c r="I577" s="138"/>
      <c r="J577" s="139">
        <f t="shared" si="0"/>
        <v>0</v>
      </c>
      <c r="K577" s="140"/>
      <c r="L577" s="32"/>
      <c r="M577" s="141" t="s">
        <v>1</v>
      </c>
      <c r="N577" s="142" t="s">
        <v>41</v>
      </c>
      <c r="P577" s="143">
        <f t="shared" si="1"/>
        <v>0</v>
      </c>
      <c r="Q577" s="143">
        <v>0</v>
      </c>
      <c r="R577" s="143">
        <f t="shared" si="2"/>
        <v>0</v>
      </c>
      <c r="S577" s="143">
        <v>0</v>
      </c>
      <c r="T577" s="144">
        <f t="shared" si="3"/>
        <v>0</v>
      </c>
      <c r="AR577" s="145" t="s">
        <v>217</v>
      </c>
      <c r="AT577" s="145" t="s">
        <v>131</v>
      </c>
      <c r="AU577" s="145" t="s">
        <v>85</v>
      </c>
      <c r="AY577" s="17" t="s">
        <v>129</v>
      </c>
      <c r="BE577" s="146">
        <f t="shared" si="4"/>
        <v>0</v>
      </c>
      <c r="BF577" s="146">
        <f t="shared" si="5"/>
        <v>0</v>
      </c>
      <c r="BG577" s="146">
        <f t="shared" si="6"/>
        <v>0</v>
      </c>
      <c r="BH577" s="146">
        <f t="shared" si="7"/>
        <v>0</v>
      </c>
      <c r="BI577" s="146">
        <f t="shared" si="8"/>
        <v>0</v>
      </c>
      <c r="BJ577" s="17" t="s">
        <v>81</v>
      </c>
      <c r="BK577" s="146">
        <f t="shared" si="9"/>
        <v>0</v>
      </c>
      <c r="BL577" s="17" t="s">
        <v>217</v>
      </c>
      <c r="BM577" s="145" t="s">
        <v>828</v>
      </c>
    </row>
    <row r="578" spans="2:65" s="1" customFormat="1" ht="24.2" customHeight="1" x14ac:dyDescent="0.2">
      <c r="B578" s="32"/>
      <c r="C578" s="133" t="s">
        <v>829</v>
      </c>
      <c r="D578" s="133" t="s">
        <v>131</v>
      </c>
      <c r="E578" s="134" t="s">
        <v>830</v>
      </c>
      <c r="F578" s="135" t="s">
        <v>831</v>
      </c>
      <c r="G578" s="136" t="s">
        <v>426</v>
      </c>
      <c r="H578" s="137">
        <v>1</v>
      </c>
      <c r="I578" s="138"/>
      <c r="J578" s="139">
        <f t="shared" si="0"/>
        <v>0</v>
      </c>
      <c r="K578" s="140"/>
      <c r="L578" s="32"/>
      <c r="M578" s="141" t="s">
        <v>1</v>
      </c>
      <c r="N578" s="142" t="s">
        <v>41</v>
      </c>
      <c r="P578" s="143">
        <f t="shared" si="1"/>
        <v>0</v>
      </c>
      <c r="Q578" s="143">
        <v>0</v>
      </c>
      <c r="R578" s="143">
        <f t="shared" si="2"/>
        <v>0</v>
      </c>
      <c r="S578" s="143">
        <v>0</v>
      </c>
      <c r="T578" s="144">
        <f t="shared" si="3"/>
        <v>0</v>
      </c>
      <c r="AR578" s="145" t="s">
        <v>217</v>
      </c>
      <c r="AT578" s="145" t="s">
        <v>131</v>
      </c>
      <c r="AU578" s="145" t="s">
        <v>85</v>
      </c>
      <c r="AY578" s="17" t="s">
        <v>129</v>
      </c>
      <c r="BE578" s="146">
        <f t="shared" si="4"/>
        <v>0</v>
      </c>
      <c r="BF578" s="146">
        <f t="shared" si="5"/>
        <v>0</v>
      </c>
      <c r="BG578" s="146">
        <f t="shared" si="6"/>
        <v>0</v>
      </c>
      <c r="BH578" s="146">
        <f t="shared" si="7"/>
        <v>0</v>
      </c>
      <c r="BI578" s="146">
        <f t="shared" si="8"/>
        <v>0</v>
      </c>
      <c r="BJ578" s="17" t="s">
        <v>81</v>
      </c>
      <c r="BK578" s="146">
        <f t="shared" si="9"/>
        <v>0</v>
      </c>
      <c r="BL578" s="17" t="s">
        <v>217</v>
      </c>
      <c r="BM578" s="145" t="s">
        <v>832</v>
      </c>
    </row>
    <row r="579" spans="2:65" s="1" customFormat="1" ht="24.2" customHeight="1" x14ac:dyDescent="0.2">
      <c r="B579" s="32"/>
      <c r="C579" s="133" t="s">
        <v>833</v>
      </c>
      <c r="D579" s="133" t="s">
        <v>131</v>
      </c>
      <c r="E579" s="134" t="s">
        <v>834</v>
      </c>
      <c r="F579" s="135" t="s">
        <v>835</v>
      </c>
      <c r="G579" s="136" t="s">
        <v>426</v>
      </c>
      <c r="H579" s="137">
        <v>1</v>
      </c>
      <c r="I579" s="138"/>
      <c r="J579" s="139">
        <f t="shared" si="0"/>
        <v>0</v>
      </c>
      <c r="K579" s="140"/>
      <c r="L579" s="32"/>
      <c r="M579" s="141" t="s">
        <v>1</v>
      </c>
      <c r="N579" s="142" t="s">
        <v>41</v>
      </c>
      <c r="P579" s="143">
        <f t="shared" si="1"/>
        <v>0</v>
      </c>
      <c r="Q579" s="143">
        <v>0</v>
      </c>
      <c r="R579" s="143">
        <f t="shared" si="2"/>
        <v>0</v>
      </c>
      <c r="S579" s="143">
        <v>0</v>
      </c>
      <c r="T579" s="144">
        <f t="shared" si="3"/>
        <v>0</v>
      </c>
      <c r="AR579" s="145" t="s">
        <v>217</v>
      </c>
      <c r="AT579" s="145" t="s">
        <v>131</v>
      </c>
      <c r="AU579" s="145" t="s">
        <v>85</v>
      </c>
      <c r="AY579" s="17" t="s">
        <v>129</v>
      </c>
      <c r="BE579" s="146">
        <f t="shared" si="4"/>
        <v>0</v>
      </c>
      <c r="BF579" s="146">
        <f t="shared" si="5"/>
        <v>0</v>
      </c>
      <c r="BG579" s="146">
        <f t="shared" si="6"/>
        <v>0</v>
      </c>
      <c r="BH579" s="146">
        <f t="shared" si="7"/>
        <v>0</v>
      </c>
      <c r="BI579" s="146">
        <f t="shared" si="8"/>
        <v>0</v>
      </c>
      <c r="BJ579" s="17" t="s">
        <v>81</v>
      </c>
      <c r="BK579" s="146">
        <f t="shared" si="9"/>
        <v>0</v>
      </c>
      <c r="BL579" s="17" t="s">
        <v>217</v>
      </c>
      <c r="BM579" s="145" t="s">
        <v>836</v>
      </c>
    </row>
    <row r="580" spans="2:65" s="1" customFormat="1" ht="24.2" customHeight="1" x14ac:dyDescent="0.2">
      <c r="B580" s="32"/>
      <c r="C580" s="133" t="s">
        <v>837</v>
      </c>
      <c r="D580" s="133" t="s">
        <v>131</v>
      </c>
      <c r="E580" s="134" t="s">
        <v>838</v>
      </c>
      <c r="F580" s="135" t="s">
        <v>839</v>
      </c>
      <c r="G580" s="136" t="s">
        <v>265</v>
      </c>
      <c r="H580" s="137">
        <v>3</v>
      </c>
      <c r="I580" s="138"/>
      <c r="J580" s="139">
        <f t="shared" si="0"/>
        <v>0</v>
      </c>
      <c r="K580" s="140"/>
      <c r="L580" s="32"/>
      <c r="M580" s="141" t="s">
        <v>1</v>
      </c>
      <c r="N580" s="142" t="s">
        <v>41</v>
      </c>
      <c r="P580" s="143">
        <f t="shared" si="1"/>
        <v>0</v>
      </c>
      <c r="Q580" s="143">
        <v>0</v>
      </c>
      <c r="R580" s="143">
        <f t="shared" si="2"/>
        <v>0</v>
      </c>
      <c r="S580" s="143">
        <v>2.4E-2</v>
      </c>
      <c r="T580" s="144">
        <f t="shared" si="3"/>
        <v>7.2000000000000008E-2</v>
      </c>
      <c r="AR580" s="145" t="s">
        <v>217</v>
      </c>
      <c r="AT580" s="145" t="s">
        <v>131</v>
      </c>
      <c r="AU580" s="145" t="s">
        <v>85</v>
      </c>
      <c r="AY580" s="17" t="s">
        <v>129</v>
      </c>
      <c r="BE580" s="146">
        <f t="shared" si="4"/>
        <v>0</v>
      </c>
      <c r="BF580" s="146">
        <f t="shared" si="5"/>
        <v>0</v>
      </c>
      <c r="BG580" s="146">
        <f t="shared" si="6"/>
        <v>0</v>
      </c>
      <c r="BH580" s="146">
        <f t="shared" si="7"/>
        <v>0</v>
      </c>
      <c r="BI580" s="146">
        <f t="shared" si="8"/>
        <v>0</v>
      </c>
      <c r="BJ580" s="17" t="s">
        <v>81</v>
      </c>
      <c r="BK580" s="146">
        <f t="shared" si="9"/>
        <v>0</v>
      </c>
      <c r="BL580" s="17" t="s">
        <v>217</v>
      </c>
      <c r="BM580" s="145" t="s">
        <v>840</v>
      </c>
    </row>
    <row r="581" spans="2:65" s="12" customFormat="1" x14ac:dyDescent="0.2">
      <c r="B581" s="147"/>
      <c r="D581" s="148" t="s">
        <v>137</v>
      </c>
      <c r="E581" s="149" t="s">
        <v>1</v>
      </c>
      <c r="F581" s="150" t="s">
        <v>841</v>
      </c>
      <c r="H581" s="151">
        <v>1</v>
      </c>
      <c r="I581" s="152"/>
      <c r="L581" s="147"/>
      <c r="M581" s="153"/>
      <c r="T581" s="154"/>
      <c r="AT581" s="149" t="s">
        <v>137</v>
      </c>
      <c r="AU581" s="149" t="s">
        <v>85</v>
      </c>
      <c r="AV581" s="12" t="s">
        <v>85</v>
      </c>
      <c r="AW581" s="12" t="s">
        <v>32</v>
      </c>
      <c r="AX581" s="12" t="s">
        <v>76</v>
      </c>
      <c r="AY581" s="149" t="s">
        <v>129</v>
      </c>
    </row>
    <row r="582" spans="2:65" s="12" customFormat="1" x14ac:dyDescent="0.2">
      <c r="B582" s="147"/>
      <c r="D582" s="148" t="s">
        <v>137</v>
      </c>
      <c r="E582" s="149" t="s">
        <v>1</v>
      </c>
      <c r="F582" s="150" t="s">
        <v>842</v>
      </c>
      <c r="H582" s="151">
        <v>1</v>
      </c>
      <c r="I582" s="152"/>
      <c r="L582" s="147"/>
      <c r="M582" s="153"/>
      <c r="T582" s="154"/>
      <c r="AT582" s="149" t="s">
        <v>137</v>
      </c>
      <c r="AU582" s="149" t="s">
        <v>85</v>
      </c>
      <c r="AV582" s="12" t="s">
        <v>85</v>
      </c>
      <c r="AW582" s="12" t="s">
        <v>32</v>
      </c>
      <c r="AX582" s="12" t="s">
        <v>76</v>
      </c>
      <c r="AY582" s="149" t="s">
        <v>129</v>
      </c>
    </row>
    <row r="583" spans="2:65" s="12" customFormat="1" x14ac:dyDescent="0.2">
      <c r="B583" s="147"/>
      <c r="D583" s="148" t="s">
        <v>137</v>
      </c>
      <c r="E583" s="149" t="s">
        <v>1</v>
      </c>
      <c r="F583" s="150" t="s">
        <v>843</v>
      </c>
      <c r="H583" s="151">
        <v>1</v>
      </c>
      <c r="I583" s="152"/>
      <c r="L583" s="147"/>
      <c r="M583" s="153"/>
      <c r="T583" s="154"/>
      <c r="AT583" s="149" t="s">
        <v>137</v>
      </c>
      <c r="AU583" s="149" t="s">
        <v>85</v>
      </c>
      <c r="AV583" s="12" t="s">
        <v>85</v>
      </c>
      <c r="AW583" s="12" t="s">
        <v>32</v>
      </c>
      <c r="AX583" s="12" t="s">
        <v>76</v>
      </c>
      <c r="AY583" s="149" t="s">
        <v>129</v>
      </c>
    </row>
    <row r="584" spans="2:65" s="14" customFormat="1" x14ac:dyDescent="0.2">
      <c r="B584" s="161"/>
      <c r="D584" s="148" t="s">
        <v>137</v>
      </c>
      <c r="E584" s="162" t="s">
        <v>1</v>
      </c>
      <c r="F584" s="163" t="s">
        <v>143</v>
      </c>
      <c r="H584" s="164">
        <v>3</v>
      </c>
      <c r="I584" s="165"/>
      <c r="L584" s="161"/>
      <c r="M584" s="166"/>
      <c r="T584" s="167"/>
      <c r="AT584" s="162" t="s">
        <v>137</v>
      </c>
      <c r="AU584" s="162" t="s">
        <v>85</v>
      </c>
      <c r="AV584" s="14" t="s">
        <v>135</v>
      </c>
      <c r="AW584" s="14" t="s">
        <v>32</v>
      </c>
      <c r="AX584" s="14" t="s">
        <v>81</v>
      </c>
      <c r="AY584" s="162" t="s">
        <v>129</v>
      </c>
    </row>
    <row r="585" spans="2:65" s="1" customFormat="1" ht="24.2" customHeight="1" x14ac:dyDescent="0.2">
      <c r="B585" s="32"/>
      <c r="C585" s="133" t="s">
        <v>844</v>
      </c>
      <c r="D585" s="133" t="s">
        <v>131</v>
      </c>
      <c r="E585" s="134" t="s">
        <v>845</v>
      </c>
      <c r="F585" s="135" t="s">
        <v>846</v>
      </c>
      <c r="G585" s="136" t="s">
        <v>707</v>
      </c>
      <c r="H585" s="186"/>
      <c r="I585" s="138"/>
      <c r="J585" s="139">
        <f>ROUND(I585*H585,2)</f>
        <v>0</v>
      </c>
      <c r="K585" s="140"/>
      <c r="L585" s="32"/>
      <c r="M585" s="141" t="s">
        <v>1</v>
      </c>
      <c r="N585" s="142" t="s">
        <v>41</v>
      </c>
      <c r="P585" s="143">
        <f>O585*H585</f>
        <v>0</v>
      </c>
      <c r="Q585" s="143">
        <v>0</v>
      </c>
      <c r="R585" s="143">
        <f>Q585*H585</f>
        <v>0</v>
      </c>
      <c r="S585" s="143">
        <v>0</v>
      </c>
      <c r="T585" s="144">
        <f>S585*H585</f>
        <v>0</v>
      </c>
      <c r="AR585" s="145" t="s">
        <v>217</v>
      </c>
      <c r="AT585" s="145" t="s">
        <v>131</v>
      </c>
      <c r="AU585" s="145" t="s">
        <v>85</v>
      </c>
      <c r="AY585" s="17" t="s">
        <v>129</v>
      </c>
      <c r="BE585" s="146">
        <f>IF(N585="základní",J585,0)</f>
        <v>0</v>
      </c>
      <c r="BF585" s="146">
        <f>IF(N585="snížená",J585,0)</f>
        <v>0</v>
      </c>
      <c r="BG585" s="146">
        <f>IF(N585="zákl. přenesená",J585,0)</f>
        <v>0</v>
      </c>
      <c r="BH585" s="146">
        <f>IF(N585="sníž. přenesená",J585,0)</f>
        <v>0</v>
      </c>
      <c r="BI585" s="146">
        <f>IF(N585="nulová",J585,0)</f>
        <v>0</v>
      </c>
      <c r="BJ585" s="17" t="s">
        <v>81</v>
      </c>
      <c r="BK585" s="146">
        <f>ROUND(I585*H585,2)</f>
        <v>0</v>
      </c>
      <c r="BL585" s="17" t="s">
        <v>217</v>
      </c>
      <c r="BM585" s="145" t="s">
        <v>847</v>
      </c>
    </row>
    <row r="586" spans="2:65" s="11" customFormat="1" ht="22.7" customHeight="1" x14ac:dyDescent="0.2">
      <c r="B586" s="121"/>
      <c r="D586" s="122" t="s">
        <v>75</v>
      </c>
      <c r="E586" s="131" t="s">
        <v>848</v>
      </c>
      <c r="F586" s="131" t="s">
        <v>849</v>
      </c>
      <c r="I586" s="124"/>
      <c r="J586" s="132">
        <f>BK586</f>
        <v>0</v>
      </c>
      <c r="L586" s="121"/>
      <c r="M586" s="126"/>
      <c r="P586" s="127">
        <f>SUM(P587:P588)</f>
        <v>0</v>
      </c>
      <c r="R586" s="127">
        <f>SUM(R587:R588)</f>
        <v>4.0000000000000002E-4</v>
      </c>
      <c r="T586" s="128">
        <f>SUM(T587:T588)</f>
        <v>0</v>
      </c>
      <c r="AR586" s="122" t="s">
        <v>85</v>
      </c>
      <c r="AT586" s="129" t="s">
        <v>75</v>
      </c>
      <c r="AU586" s="129" t="s">
        <v>81</v>
      </c>
      <c r="AY586" s="122" t="s">
        <v>129</v>
      </c>
      <c r="BK586" s="130">
        <f>SUM(BK587:BK588)</f>
        <v>0</v>
      </c>
    </row>
    <row r="587" spans="2:65" s="1" customFormat="1" ht="37.700000000000003" customHeight="1" x14ac:dyDescent="0.2">
      <c r="B587" s="32"/>
      <c r="C587" s="133" t="s">
        <v>850</v>
      </c>
      <c r="D587" s="133" t="s">
        <v>131</v>
      </c>
      <c r="E587" s="134" t="s">
        <v>851</v>
      </c>
      <c r="F587" s="135" t="s">
        <v>852</v>
      </c>
      <c r="G587" s="136" t="s">
        <v>426</v>
      </c>
      <c r="H587" s="137">
        <v>1</v>
      </c>
      <c r="I587" s="138"/>
      <c r="J587" s="139">
        <f>ROUND(I587*H587,2)</f>
        <v>0</v>
      </c>
      <c r="K587" s="140"/>
      <c r="L587" s="32"/>
      <c r="M587" s="141" t="s">
        <v>1</v>
      </c>
      <c r="N587" s="142" t="s">
        <v>41</v>
      </c>
      <c r="P587" s="143">
        <f>O587*H587</f>
        <v>0</v>
      </c>
      <c r="Q587" s="143">
        <v>4.0000000000000002E-4</v>
      </c>
      <c r="R587" s="143">
        <f>Q587*H587</f>
        <v>4.0000000000000002E-4</v>
      </c>
      <c r="S587" s="143">
        <v>0</v>
      </c>
      <c r="T587" s="144">
        <f>S587*H587</f>
        <v>0</v>
      </c>
      <c r="AR587" s="145" t="s">
        <v>217</v>
      </c>
      <c r="AT587" s="145" t="s">
        <v>131</v>
      </c>
      <c r="AU587" s="145" t="s">
        <v>85</v>
      </c>
      <c r="AY587" s="17" t="s">
        <v>129</v>
      </c>
      <c r="BE587" s="146">
        <f>IF(N587="základní",J587,0)</f>
        <v>0</v>
      </c>
      <c r="BF587" s="146">
        <f>IF(N587="snížená",J587,0)</f>
        <v>0</v>
      </c>
      <c r="BG587" s="146">
        <f>IF(N587="zákl. přenesená",J587,0)</f>
        <v>0</v>
      </c>
      <c r="BH587" s="146">
        <f>IF(N587="sníž. přenesená",J587,0)</f>
        <v>0</v>
      </c>
      <c r="BI587" s="146">
        <f>IF(N587="nulová",J587,0)</f>
        <v>0</v>
      </c>
      <c r="BJ587" s="17" t="s">
        <v>81</v>
      </c>
      <c r="BK587" s="146">
        <f>ROUND(I587*H587,2)</f>
        <v>0</v>
      </c>
      <c r="BL587" s="17" t="s">
        <v>217</v>
      </c>
      <c r="BM587" s="145" t="s">
        <v>853</v>
      </c>
    </row>
    <row r="588" spans="2:65" s="1" customFormat="1" ht="24.2" customHeight="1" x14ac:dyDescent="0.2">
      <c r="B588" s="32"/>
      <c r="C588" s="133" t="s">
        <v>854</v>
      </c>
      <c r="D588" s="133" t="s">
        <v>131</v>
      </c>
      <c r="E588" s="134" t="s">
        <v>855</v>
      </c>
      <c r="F588" s="135" t="s">
        <v>856</v>
      </c>
      <c r="G588" s="136" t="s">
        <v>707</v>
      </c>
      <c r="H588" s="186"/>
      <c r="I588" s="138"/>
      <c r="J588" s="139">
        <f>ROUND(I588*H588,2)</f>
        <v>0</v>
      </c>
      <c r="K588" s="140"/>
      <c r="L588" s="32"/>
      <c r="M588" s="141" t="s">
        <v>1</v>
      </c>
      <c r="N588" s="142" t="s">
        <v>41</v>
      </c>
      <c r="P588" s="143">
        <f>O588*H588</f>
        <v>0</v>
      </c>
      <c r="Q588" s="143">
        <v>0</v>
      </c>
      <c r="R588" s="143">
        <f>Q588*H588</f>
        <v>0</v>
      </c>
      <c r="S588" s="143">
        <v>0</v>
      </c>
      <c r="T588" s="144">
        <f>S588*H588</f>
        <v>0</v>
      </c>
      <c r="AR588" s="145" t="s">
        <v>217</v>
      </c>
      <c r="AT588" s="145" t="s">
        <v>131</v>
      </c>
      <c r="AU588" s="145" t="s">
        <v>85</v>
      </c>
      <c r="AY588" s="17" t="s">
        <v>129</v>
      </c>
      <c r="BE588" s="146">
        <f>IF(N588="základní",J588,0)</f>
        <v>0</v>
      </c>
      <c r="BF588" s="146">
        <f>IF(N588="snížená",J588,0)</f>
        <v>0</v>
      </c>
      <c r="BG588" s="146">
        <f>IF(N588="zákl. přenesená",J588,0)</f>
        <v>0</v>
      </c>
      <c r="BH588" s="146">
        <f>IF(N588="sníž. přenesená",J588,0)</f>
        <v>0</v>
      </c>
      <c r="BI588" s="146">
        <f>IF(N588="nulová",J588,0)</f>
        <v>0</v>
      </c>
      <c r="BJ588" s="17" t="s">
        <v>81</v>
      </c>
      <c r="BK588" s="146">
        <f>ROUND(I588*H588,2)</f>
        <v>0</v>
      </c>
      <c r="BL588" s="17" t="s">
        <v>217</v>
      </c>
      <c r="BM588" s="145" t="s">
        <v>857</v>
      </c>
    </row>
    <row r="589" spans="2:65" s="11" customFormat="1" ht="25.9" customHeight="1" x14ac:dyDescent="0.2">
      <c r="B589" s="121"/>
      <c r="D589" s="122" t="s">
        <v>75</v>
      </c>
      <c r="E589" s="123" t="s">
        <v>262</v>
      </c>
      <c r="F589" s="123" t="s">
        <v>858</v>
      </c>
      <c r="I589" s="124"/>
      <c r="J589" s="125">
        <f>BK589</f>
        <v>0</v>
      </c>
      <c r="L589" s="121"/>
      <c r="M589" s="126"/>
      <c r="P589" s="127">
        <f>P590</f>
        <v>0</v>
      </c>
      <c r="R589" s="127">
        <f>R590</f>
        <v>0</v>
      </c>
      <c r="T589" s="128">
        <f>T590</f>
        <v>0</v>
      </c>
      <c r="AR589" s="122" t="s">
        <v>147</v>
      </c>
      <c r="AT589" s="129" t="s">
        <v>75</v>
      </c>
      <c r="AU589" s="129" t="s">
        <v>76</v>
      </c>
      <c r="AY589" s="122" t="s">
        <v>129</v>
      </c>
      <c r="BK589" s="130">
        <f>BK590</f>
        <v>0</v>
      </c>
    </row>
    <row r="590" spans="2:65" s="11" customFormat="1" ht="22.7" customHeight="1" x14ac:dyDescent="0.2">
      <c r="B590" s="121"/>
      <c r="D590" s="122" t="s">
        <v>75</v>
      </c>
      <c r="E590" s="131" t="s">
        <v>859</v>
      </c>
      <c r="F590" s="131" t="s">
        <v>860</v>
      </c>
      <c r="I590" s="124"/>
      <c r="J590" s="132">
        <f>BK590</f>
        <v>0</v>
      </c>
      <c r="L590" s="121"/>
      <c r="M590" s="126"/>
      <c r="P590" s="127">
        <f>P591</f>
        <v>0</v>
      </c>
      <c r="R590" s="127">
        <f>R591</f>
        <v>0</v>
      </c>
      <c r="T590" s="128">
        <f>T591</f>
        <v>0</v>
      </c>
      <c r="AR590" s="122" t="s">
        <v>147</v>
      </c>
      <c r="AT590" s="129" t="s">
        <v>75</v>
      </c>
      <c r="AU590" s="129" t="s">
        <v>81</v>
      </c>
      <c r="AY590" s="122" t="s">
        <v>129</v>
      </c>
      <c r="BK590" s="130">
        <f>BK591</f>
        <v>0</v>
      </c>
    </row>
    <row r="591" spans="2:65" s="1" customFormat="1" ht="16.5" customHeight="1" x14ac:dyDescent="0.2">
      <c r="B591" s="32"/>
      <c r="C591" s="133" t="s">
        <v>861</v>
      </c>
      <c r="D591" s="133" t="s">
        <v>131</v>
      </c>
      <c r="E591" s="134" t="s">
        <v>862</v>
      </c>
      <c r="F591" s="135" t="s">
        <v>863</v>
      </c>
      <c r="G591" s="136" t="s">
        <v>426</v>
      </c>
      <c r="H591" s="137">
        <v>1</v>
      </c>
      <c r="I591" s="138">
        <f>Elektro!F12</f>
        <v>0</v>
      </c>
      <c r="J591" s="139">
        <f>ROUND(I591*H591,2)</f>
        <v>0</v>
      </c>
      <c r="K591" s="140"/>
      <c r="L591" s="32"/>
      <c r="M591" s="187" t="s">
        <v>1</v>
      </c>
      <c r="N591" s="188" t="s">
        <v>41</v>
      </c>
      <c r="O591" s="189"/>
      <c r="P591" s="190">
        <f>O591*H591</f>
        <v>0</v>
      </c>
      <c r="Q591" s="190">
        <v>0</v>
      </c>
      <c r="R591" s="190">
        <f>Q591*H591</f>
        <v>0</v>
      </c>
      <c r="S591" s="190">
        <v>0</v>
      </c>
      <c r="T591" s="191">
        <f>S591*H591</f>
        <v>0</v>
      </c>
      <c r="AR591" s="145" t="s">
        <v>492</v>
      </c>
      <c r="AT591" s="145" t="s">
        <v>131</v>
      </c>
      <c r="AU591" s="145" t="s">
        <v>85</v>
      </c>
      <c r="AY591" s="17" t="s">
        <v>129</v>
      </c>
      <c r="BE591" s="146">
        <f>IF(N591="základní",J591,0)</f>
        <v>0</v>
      </c>
      <c r="BF591" s="146">
        <f>IF(N591="snížená",J591,0)</f>
        <v>0</v>
      </c>
      <c r="BG591" s="146">
        <f>IF(N591="zákl. přenesená",J591,0)</f>
        <v>0</v>
      </c>
      <c r="BH591" s="146">
        <f>IF(N591="sníž. přenesená",J591,0)</f>
        <v>0</v>
      </c>
      <c r="BI591" s="146">
        <f>IF(N591="nulová",J591,0)</f>
        <v>0</v>
      </c>
      <c r="BJ591" s="17" t="s">
        <v>81</v>
      </c>
      <c r="BK591" s="146">
        <f>ROUND(I591*H591,2)</f>
        <v>0</v>
      </c>
      <c r="BL591" s="17" t="s">
        <v>492</v>
      </c>
      <c r="BM591" s="145" t="s">
        <v>864</v>
      </c>
    </row>
    <row r="592" spans="2:65" s="1" customFormat="1" ht="6.95" customHeight="1" x14ac:dyDescent="0.2">
      <c r="B592" s="43"/>
      <c r="C592" s="44"/>
      <c r="D592" s="44"/>
      <c r="E592" s="44"/>
      <c r="F592" s="44"/>
      <c r="G592" s="44"/>
      <c r="H592" s="44"/>
      <c r="I592" s="44"/>
      <c r="J592" s="44"/>
      <c r="K592" s="44"/>
      <c r="L592" s="32"/>
    </row>
  </sheetData>
  <sheetProtection algorithmName="SHA-512" hashValue="Y+ljWxNaC7zf3WuWms3Jx1N+HMx2qetqFIiIKOxb/eqd+smDeYc6efpsD83KxJdjXg9Y7vy8qUOooidGdeYpbA==" saltValue="fvosmZyh1HhEm4wVt1ykzw==" spinCount="100000" sheet="1" objects="1" scenarios="1" formatColumns="0" formatRows="0" autoFilter="0"/>
  <autoFilter ref="C132:K591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H39" sqref="H39"/>
    </sheetView>
  </sheetViews>
  <sheetFormatPr defaultColWidth="8.83203125" defaultRowHeight="15" x14ac:dyDescent="0.25"/>
  <cols>
    <col min="1" max="1" width="8.83203125" style="192"/>
    <col min="2" max="2" width="64.5" style="192" customWidth="1"/>
    <col min="3" max="3" width="11.1640625" style="192" customWidth="1"/>
    <col min="4" max="4" width="10.83203125" style="192" bestFit="1" customWidth="1"/>
    <col min="5" max="5" width="19.33203125" style="192" bestFit="1" customWidth="1"/>
    <col min="6" max="6" width="12" style="192" bestFit="1" customWidth="1"/>
    <col min="7" max="16384" width="8.83203125" style="192"/>
  </cols>
  <sheetData>
    <row r="1" spans="1:11" ht="15.75" thickBot="1" x14ac:dyDescent="0.3"/>
    <row r="2" spans="1:11" ht="15.75" x14ac:dyDescent="0.25">
      <c r="A2" s="311" t="s">
        <v>903</v>
      </c>
      <c r="B2" s="312"/>
      <c r="C2" s="312"/>
      <c r="D2" s="312"/>
      <c r="E2" s="312"/>
      <c r="F2" s="313"/>
    </row>
    <row r="3" spans="1:11" ht="15.75" x14ac:dyDescent="0.25">
      <c r="A3" s="314" t="s">
        <v>904</v>
      </c>
      <c r="B3" s="315"/>
      <c r="C3" s="315"/>
      <c r="D3" s="315"/>
      <c r="E3" s="315"/>
      <c r="F3" s="316"/>
    </row>
    <row r="4" spans="1:11" ht="18.75" x14ac:dyDescent="0.3">
      <c r="A4" s="317" t="s">
        <v>905</v>
      </c>
      <c r="B4" s="318"/>
      <c r="C4" s="318"/>
      <c r="D4" s="318"/>
      <c r="E4" s="318"/>
      <c r="F4" s="319"/>
    </row>
    <row r="5" spans="1:11" ht="15.75" x14ac:dyDescent="0.25">
      <c r="A5" s="193" t="s">
        <v>906</v>
      </c>
      <c r="C5" s="193"/>
      <c r="D5" s="193"/>
      <c r="E5" s="320" t="s">
        <v>907</v>
      </c>
      <c r="F5" s="321"/>
    </row>
    <row r="6" spans="1:11" ht="19.5" thickBot="1" x14ac:dyDescent="0.35">
      <c r="A6" s="194"/>
      <c r="F6" s="195"/>
    </row>
    <row r="7" spans="1:11" ht="15.75" x14ac:dyDescent="0.25">
      <c r="A7" s="196" t="s">
        <v>908</v>
      </c>
      <c r="B7" s="197"/>
      <c r="C7" s="198"/>
      <c r="D7" s="198"/>
      <c r="E7" s="198"/>
      <c r="F7" s="199"/>
    </row>
    <row r="8" spans="1:11" ht="15.75" x14ac:dyDescent="0.25">
      <c r="A8" s="200" t="s">
        <v>909</v>
      </c>
      <c r="B8" s="201"/>
      <c r="C8" s="202"/>
      <c r="D8" s="202"/>
      <c r="E8" s="203"/>
      <c r="F8" s="204">
        <f>F16</f>
        <v>0</v>
      </c>
      <c r="K8" s="205"/>
    </row>
    <row r="9" spans="1:11" ht="15.75" x14ac:dyDescent="0.25">
      <c r="A9" s="206" t="s">
        <v>910</v>
      </c>
      <c r="B9" s="207"/>
      <c r="C9" s="208"/>
      <c r="D9" s="208"/>
      <c r="E9" s="209"/>
      <c r="F9" s="210">
        <f>F20</f>
        <v>0</v>
      </c>
      <c r="J9" s="205"/>
    </row>
    <row r="10" spans="1:11" ht="15.75" x14ac:dyDescent="0.25">
      <c r="A10" s="206" t="s">
        <v>911</v>
      </c>
      <c r="B10" s="207"/>
      <c r="C10" s="208"/>
      <c r="D10" s="208"/>
      <c r="E10" s="209"/>
      <c r="F10" s="210">
        <f>F28</f>
        <v>0</v>
      </c>
      <c r="J10" s="205"/>
    </row>
    <row r="11" spans="1:11" ht="15.75" x14ac:dyDescent="0.25">
      <c r="A11" s="211" t="s">
        <v>912</v>
      </c>
      <c r="B11" s="212"/>
      <c r="C11" s="213"/>
      <c r="D11" s="213"/>
      <c r="E11" s="214"/>
      <c r="F11" s="215">
        <f>F35</f>
        <v>0</v>
      </c>
      <c r="J11" s="216"/>
    </row>
    <row r="12" spans="1:11" ht="19.5" thickBot="1" x14ac:dyDescent="0.35">
      <c r="A12" s="217" t="s">
        <v>913</v>
      </c>
      <c r="B12" s="218"/>
      <c r="C12" s="219"/>
      <c r="D12" s="219"/>
      <c r="E12" s="220"/>
      <c r="F12" s="221">
        <f>SUM(F8:F11)</f>
        <v>0</v>
      </c>
    </row>
    <row r="13" spans="1:11" ht="15.75" thickBot="1" x14ac:dyDescent="0.3">
      <c r="A13" s="222"/>
      <c r="F13" s="195"/>
    </row>
    <row r="14" spans="1:11" x14ac:dyDescent="0.25">
      <c r="A14" s="223" t="s">
        <v>914</v>
      </c>
      <c r="B14" s="224" t="s">
        <v>915</v>
      </c>
      <c r="C14" s="224" t="s">
        <v>916</v>
      </c>
      <c r="D14" s="224" t="s">
        <v>117</v>
      </c>
      <c r="E14" s="224" t="s">
        <v>917</v>
      </c>
      <c r="F14" s="225" t="s">
        <v>918</v>
      </c>
    </row>
    <row r="15" spans="1:11" ht="15.75" thickBot="1" x14ac:dyDescent="0.3">
      <c r="A15" s="226"/>
      <c r="B15" s="227"/>
      <c r="C15" s="227" t="s">
        <v>919</v>
      </c>
      <c r="D15" s="227"/>
      <c r="E15" s="227" t="s">
        <v>920</v>
      </c>
      <c r="F15" s="228" t="s">
        <v>920</v>
      </c>
    </row>
    <row r="16" spans="1:11" ht="19.5" thickBot="1" x14ac:dyDescent="0.35">
      <c r="A16" s="229" t="s">
        <v>921</v>
      </c>
      <c r="B16" s="230" t="s">
        <v>922</v>
      </c>
      <c r="C16" s="230"/>
      <c r="D16" s="230"/>
      <c r="E16" s="230"/>
      <c r="F16" s="231">
        <f>SUM(F17:F18)</f>
        <v>0</v>
      </c>
    </row>
    <row r="17" spans="1:7" ht="15.75" x14ac:dyDescent="0.25">
      <c r="A17" s="232">
        <v>1</v>
      </c>
      <c r="B17" s="233" t="s">
        <v>923</v>
      </c>
      <c r="C17" s="233" t="s">
        <v>924</v>
      </c>
      <c r="D17" s="234">
        <v>1</v>
      </c>
      <c r="E17" s="234"/>
      <c r="F17" s="263">
        <f>D17*E17</f>
        <v>0</v>
      </c>
    </row>
    <row r="18" spans="1:7" ht="16.5" thickBot="1" x14ac:dyDescent="0.3">
      <c r="A18" s="235">
        <v>2</v>
      </c>
      <c r="B18" s="236" t="s">
        <v>925</v>
      </c>
      <c r="C18" s="236" t="s">
        <v>924</v>
      </c>
      <c r="D18" s="237">
        <v>1</v>
      </c>
      <c r="E18" s="237"/>
      <c r="F18" s="264">
        <f>D18*E18</f>
        <v>0</v>
      </c>
    </row>
    <row r="19" spans="1:7" ht="19.5" thickBot="1" x14ac:dyDescent="0.35">
      <c r="A19" s="238" t="s">
        <v>926</v>
      </c>
      <c r="B19" s="239" t="s">
        <v>927</v>
      </c>
      <c r="C19" s="239"/>
      <c r="D19" s="240"/>
      <c r="E19" s="240"/>
      <c r="F19" s="241"/>
      <c r="G19" s="242"/>
    </row>
    <row r="20" spans="1:7" ht="19.5" thickBot="1" x14ac:dyDescent="0.35">
      <c r="A20" s="243" t="s">
        <v>928</v>
      </c>
      <c r="B20" s="244" t="s">
        <v>929</v>
      </c>
      <c r="C20" s="244"/>
      <c r="D20" s="244"/>
      <c r="E20" s="244"/>
      <c r="F20" s="245">
        <f>SUM(F21:F27)</f>
        <v>0</v>
      </c>
      <c r="G20" s="242"/>
    </row>
    <row r="21" spans="1:7" ht="15.75" x14ac:dyDescent="0.25">
      <c r="A21" s="246">
        <v>1</v>
      </c>
      <c r="B21" s="247" t="s">
        <v>930</v>
      </c>
      <c r="C21" s="247" t="s">
        <v>195</v>
      </c>
      <c r="D21" s="248">
        <v>70</v>
      </c>
      <c r="E21" s="248"/>
      <c r="F21" s="265">
        <f>D21*E21</f>
        <v>0</v>
      </c>
    </row>
    <row r="22" spans="1:7" ht="15.75" x14ac:dyDescent="0.25">
      <c r="A22" s="249">
        <v>2</v>
      </c>
      <c r="B22" s="250" t="s">
        <v>931</v>
      </c>
      <c r="C22" s="250" t="s">
        <v>195</v>
      </c>
      <c r="D22" s="251">
        <v>120</v>
      </c>
      <c r="E22" s="251"/>
      <c r="F22" s="266">
        <f t="shared" ref="F22:F27" si="0">D22*E22</f>
        <v>0</v>
      </c>
    </row>
    <row r="23" spans="1:7" ht="15.75" x14ac:dyDescent="0.25">
      <c r="A23" s="249">
        <v>3</v>
      </c>
      <c r="B23" s="250" t="s">
        <v>932</v>
      </c>
      <c r="C23" s="250" t="s">
        <v>195</v>
      </c>
      <c r="D23" s="251">
        <v>70</v>
      </c>
      <c r="E23" s="251"/>
      <c r="F23" s="266">
        <f t="shared" si="0"/>
        <v>0</v>
      </c>
    </row>
    <row r="24" spans="1:7" ht="15.75" x14ac:dyDescent="0.25">
      <c r="A24" s="249">
        <v>4</v>
      </c>
      <c r="B24" s="250" t="s">
        <v>933</v>
      </c>
      <c r="C24" s="250" t="s">
        <v>195</v>
      </c>
      <c r="D24" s="251">
        <v>70</v>
      </c>
      <c r="E24" s="251"/>
      <c r="F24" s="266">
        <f t="shared" si="0"/>
        <v>0</v>
      </c>
    </row>
    <row r="25" spans="1:7" ht="15.75" x14ac:dyDescent="0.25">
      <c r="A25" s="249">
        <v>5</v>
      </c>
      <c r="B25" s="250" t="s">
        <v>934</v>
      </c>
      <c r="C25" s="250" t="s">
        <v>195</v>
      </c>
      <c r="D25" s="251">
        <v>40</v>
      </c>
      <c r="E25" s="251"/>
      <c r="F25" s="266">
        <f t="shared" si="0"/>
        <v>0</v>
      </c>
    </row>
    <row r="26" spans="1:7" ht="15.75" x14ac:dyDescent="0.25">
      <c r="A26" s="249">
        <v>6</v>
      </c>
      <c r="B26" s="252" t="s">
        <v>935</v>
      </c>
      <c r="C26" s="252" t="s">
        <v>195</v>
      </c>
      <c r="D26" s="251">
        <v>5</v>
      </c>
      <c r="E26" s="251"/>
      <c r="F26" s="266">
        <f t="shared" si="0"/>
        <v>0</v>
      </c>
    </row>
    <row r="27" spans="1:7" ht="16.5" thickBot="1" x14ac:dyDescent="0.3">
      <c r="A27" s="249">
        <v>7</v>
      </c>
      <c r="B27" s="250" t="s">
        <v>936</v>
      </c>
      <c r="C27" s="250" t="s">
        <v>195</v>
      </c>
      <c r="D27" s="251">
        <v>70</v>
      </c>
      <c r="E27" s="251"/>
      <c r="F27" s="266">
        <f t="shared" si="0"/>
        <v>0</v>
      </c>
    </row>
    <row r="28" spans="1:7" ht="19.5" thickBot="1" x14ac:dyDescent="0.35">
      <c r="A28" s="243" t="s">
        <v>937</v>
      </c>
      <c r="B28" s="244" t="s">
        <v>938</v>
      </c>
      <c r="C28" s="244"/>
      <c r="D28" s="244"/>
      <c r="E28" s="244"/>
      <c r="F28" s="245">
        <f>SUM(F29:F34)</f>
        <v>0</v>
      </c>
    </row>
    <row r="29" spans="1:7" ht="30" x14ac:dyDescent="0.25">
      <c r="A29" s="246">
        <v>1</v>
      </c>
      <c r="B29" s="253" t="s">
        <v>939</v>
      </c>
      <c r="C29" s="253" t="s">
        <v>924</v>
      </c>
      <c r="D29" s="248">
        <v>2</v>
      </c>
      <c r="E29" s="248"/>
      <c r="F29" s="265">
        <f t="shared" ref="F29:F34" si="1">D29*E29</f>
        <v>0</v>
      </c>
    </row>
    <row r="30" spans="1:7" ht="30" x14ac:dyDescent="0.25">
      <c r="A30" s="249">
        <v>2</v>
      </c>
      <c r="B30" s="254" t="s">
        <v>940</v>
      </c>
      <c r="C30" s="255" t="s">
        <v>924</v>
      </c>
      <c r="D30" s="251">
        <v>1</v>
      </c>
      <c r="E30" s="251"/>
      <c r="F30" s="266">
        <f t="shared" si="1"/>
        <v>0</v>
      </c>
    </row>
    <row r="31" spans="1:7" x14ac:dyDescent="0.25">
      <c r="A31" s="249">
        <v>3</v>
      </c>
      <c r="B31" s="255" t="s">
        <v>941</v>
      </c>
      <c r="C31" s="255" t="s">
        <v>924</v>
      </c>
      <c r="D31" s="251">
        <v>8</v>
      </c>
      <c r="E31" s="251"/>
      <c r="F31" s="266">
        <f t="shared" si="1"/>
        <v>0</v>
      </c>
    </row>
    <row r="32" spans="1:7" ht="15.75" x14ac:dyDescent="0.25">
      <c r="A32" s="249">
        <v>4</v>
      </c>
      <c r="B32" s="250" t="s">
        <v>942</v>
      </c>
      <c r="C32" s="250" t="s">
        <v>924</v>
      </c>
      <c r="D32" s="251">
        <v>4</v>
      </c>
      <c r="E32" s="251"/>
      <c r="F32" s="266">
        <f t="shared" si="1"/>
        <v>0</v>
      </c>
    </row>
    <row r="33" spans="1:6" ht="29.25" customHeight="1" x14ac:dyDescent="0.25">
      <c r="A33" s="256">
        <v>5</v>
      </c>
      <c r="B33" s="257" t="s">
        <v>943</v>
      </c>
      <c r="C33" s="250" t="s">
        <v>924</v>
      </c>
      <c r="D33" s="258">
        <v>2</v>
      </c>
      <c r="E33" s="258"/>
      <c r="F33" s="267">
        <f t="shared" si="1"/>
        <v>0</v>
      </c>
    </row>
    <row r="34" spans="1:6" ht="49.5" customHeight="1" thickBot="1" x14ac:dyDescent="0.3">
      <c r="A34" s="256">
        <v>6</v>
      </c>
      <c r="B34" s="257" t="s">
        <v>944</v>
      </c>
      <c r="C34" s="250" t="s">
        <v>924</v>
      </c>
      <c r="D34" s="258">
        <v>2</v>
      </c>
      <c r="E34" s="259"/>
      <c r="F34" s="267">
        <f t="shared" si="1"/>
        <v>0</v>
      </c>
    </row>
    <row r="35" spans="1:6" ht="19.5" thickBot="1" x14ac:dyDescent="0.35">
      <c r="A35" s="243" t="s">
        <v>945</v>
      </c>
      <c r="B35" s="244" t="s">
        <v>946</v>
      </c>
      <c r="C35" s="244"/>
      <c r="D35" s="244"/>
      <c r="E35" s="244"/>
      <c r="F35" s="245">
        <f>SUM(F36:F38)</f>
        <v>0</v>
      </c>
    </row>
    <row r="36" spans="1:6" ht="15.75" x14ac:dyDescent="0.25">
      <c r="A36" s="246"/>
      <c r="B36" s="247" t="s">
        <v>947</v>
      </c>
      <c r="C36" s="247" t="s">
        <v>924</v>
      </c>
      <c r="D36" s="248">
        <v>30</v>
      </c>
      <c r="E36" s="248"/>
      <c r="F36" s="265">
        <f t="shared" ref="F36:F38" si="2">D36*E36</f>
        <v>0</v>
      </c>
    </row>
    <row r="37" spans="1:6" ht="15.75" x14ac:dyDescent="0.25">
      <c r="A37" s="249"/>
      <c r="B37" s="250" t="s">
        <v>948</v>
      </c>
      <c r="C37" s="250" t="s">
        <v>924</v>
      </c>
      <c r="D37" s="251">
        <v>20</v>
      </c>
      <c r="E37" s="251"/>
      <c r="F37" s="266">
        <f t="shared" si="2"/>
        <v>0</v>
      </c>
    </row>
    <row r="38" spans="1:6" ht="16.5" thickBot="1" x14ac:dyDescent="0.3">
      <c r="A38" s="260"/>
      <c r="B38" s="261" t="s">
        <v>949</v>
      </c>
      <c r="C38" s="261"/>
      <c r="D38" s="262">
        <v>1</v>
      </c>
      <c r="E38" s="262"/>
      <c r="F38" s="268">
        <f t="shared" si="2"/>
        <v>0</v>
      </c>
    </row>
  </sheetData>
  <sheetProtection algorithmName="SHA-512" hashValue="z6pSQ4IoPzxOmEX4HhlubHPK9LJ+7nhYw5tJTaMPfgpw14JlLc4ywLoTjLLU4hwBcDtGZ9PdBelgDivhiBPAZg==" saltValue="6WVRcF4GmjHO4yaCkwzudg==" spinCount="100000" sheet="1" objects="1" scenarios="1"/>
  <protectedRanges>
    <protectedRange sqref="F17:F18 F21:F27 F29:F34 F36:F38" name="Oblast1"/>
  </protectedRanges>
  <mergeCells count="4">
    <mergeCell ref="A2:F2"/>
    <mergeCell ref="A3:F3"/>
    <mergeCell ref="A4:F4"/>
    <mergeCell ref="E5:F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4"/>
  <sheetViews>
    <sheetView showGridLines="0" workbookViewId="0">
      <selection activeCell="I15" sqref="I1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88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 x14ac:dyDescent="0.2">
      <c r="B4" s="20"/>
      <c r="D4" s="21" t="s">
        <v>89</v>
      </c>
      <c r="L4" s="20"/>
      <c r="M4" s="86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08" t="str">
        <f>'Rekapitulace stavby'!K6</f>
        <v>Tvrz Hradenín</v>
      </c>
      <c r="F7" s="309"/>
      <c r="G7" s="309"/>
      <c r="H7" s="309"/>
      <c r="L7" s="20"/>
    </row>
    <row r="8" spans="2:46" s="1" customFormat="1" ht="12" customHeight="1" x14ac:dyDescent="0.2">
      <c r="B8" s="32"/>
      <c r="D8" s="27" t="s">
        <v>90</v>
      </c>
      <c r="L8" s="32"/>
    </row>
    <row r="9" spans="2:46" s="1" customFormat="1" ht="16.5" customHeight="1" x14ac:dyDescent="0.2">
      <c r="B9" s="32"/>
      <c r="E9" s="305" t="s">
        <v>865</v>
      </c>
      <c r="F9" s="307"/>
      <c r="G9" s="307"/>
      <c r="H9" s="307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1" t="str">
        <f>'Rekapitulace stavby'!AN8</f>
        <v>21. 3. 2024</v>
      </c>
      <c r="L12" s="32"/>
    </row>
    <row r="13" spans="2:46" s="1" customFormat="1" ht="10.7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0" t="str">
        <f>'Rekapitulace stavby'!E14</f>
        <v>Vyplň údaj</v>
      </c>
      <c r="F18" s="272"/>
      <c r="G18" s="272"/>
      <c r="H18" s="272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7"/>
      <c r="E27" s="277" t="s">
        <v>1</v>
      </c>
      <c r="F27" s="277"/>
      <c r="G27" s="277"/>
      <c r="H27" s="277"/>
      <c r="L27" s="87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2"/>
      <c r="E29" s="52"/>
      <c r="F29" s="52"/>
      <c r="G29" s="52"/>
      <c r="H29" s="52"/>
      <c r="I29" s="52"/>
      <c r="J29" s="52"/>
      <c r="K29" s="52"/>
      <c r="L29" s="32"/>
    </row>
    <row r="30" spans="2:12" s="1" customFormat="1" ht="25.35" customHeight="1" x14ac:dyDescent="0.2">
      <c r="B30" s="32"/>
      <c r="D30" s="88" t="s">
        <v>36</v>
      </c>
      <c r="J30" s="64">
        <f>ROUND(J121, 2)</f>
        <v>0</v>
      </c>
      <c r="L30" s="32"/>
    </row>
    <row r="31" spans="2:12" s="1" customFormat="1" ht="6.95" customHeight="1" x14ac:dyDescent="0.2">
      <c r="B31" s="32"/>
      <c r="D31" s="52"/>
      <c r="E31" s="52"/>
      <c r="F31" s="52"/>
      <c r="G31" s="52"/>
      <c r="H31" s="52"/>
      <c r="I31" s="52"/>
      <c r="J31" s="52"/>
      <c r="K31" s="52"/>
      <c r="L31" s="32"/>
    </row>
    <row r="32" spans="2:12" s="1" customFormat="1" ht="14.45" customHeight="1" x14ac:dyDescent="0.2">
      <c r="B32" s="32"/>
      <c r="F32" s="89" t="s">
        <v>38</v>
      </c>
      <c r="I32" s="89" t="s">
        <v>37</v>
      </c>
      <c r="J32" s="89" t="s">
        <v>39</v>
      </c>
      <c r="L32" s="32"/>
    </row>
    <row r="33" spans="2:12" s="1" customFormat="1" ht="14.45" customHeight="1" x14ac:dyDescent="0.2">
      <c r="B33" s="32"/>
      <c r="D33" s="90" t="s">
        <v>40</v>
      </c>
      <c r="E33" s="27" t="s">
        <v>41</v>
      </c>
      <c r="F33" s="91">
        <f>ROUND((SUM(BE121:BE133)),  2)</f>
        <v>0</v>
      </c>
      <c r="I33" s="92">
        <v>0.21</v>
      </c>
      <c r="J33" s="91">
        <f>ROUND(((SUM(BE121:BE133))*I33),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ROUND((SUM(BF121:BF133)),  2)</f>
        <v>0</v>
      </c>
      <c r="I34" s="92">
        <v>0.12</v>
      </c>
      <c r="J34" s="91">
        <f>ROUND(((SUM(BF121:BF133))*I34),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ROUND((SUM(BG121:BG133)),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ROUND((SUM(BH121:BH133)),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ROUND((SUM(BI121:BI133)),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5"/>
      <c r="F39" s="55"/>
      <c r="G39" s="95" t="s">
        <v>47</v>
      </c>
      <c r="H39" s="96" t="s">
        <v>48</v>
      </c>
      <c r="I39" s="55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2" t="s">
        <v>51</v>
      </c>
      <c r="E61" s="34"/>
      <c r="F61" s="99" t="s">
        <v>52</v>
      </c>
      <c r="G61" s="42" t="s">
        <v>51</v>
      </c>
      <c r="H61" s="34"/>
      <c r="I61" s="34"/>
      <c r="J61" s="100" t="s">
        <v>52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2" t="s">
        <v>51</v>
      </c>
      <c r="E76" s="34"/>
      <c r="F76" s="99" t="s">
        <v>52</v>
      </c>
      <c r="G76" s="42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2"/>
    </row>
    <row r="82" spans="2:47" s="1" customFormat="1" ht="24.95" customHeight="1" x14ac:dyDescent="0.2">
      <c r="B82" s="32"/>
      <c r="C82" s="21" t="s">
        <v>92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308" t="str">
        <f>E7</f>
        <v>Tvrz Hradenín</v>
      </c>
      <c r="F85" s="309"/>
      <c r="G85" s="309"/>
      <c r="H85" s="309"/>
      <c r="L85" s="32"/>
    </row>
    <row r="86" spans="2:47" s="1" customFormat="1" ht="12" customHeight="1" x14ac:dyDescent="0.2">
      <c r="B86" s="32"/>
      <c r="C86" s="27" t="s">
        <v>90</v>
      </c>
      <c r="L86" s="32"/>
    </row>
    <row r="87" spans="2:47" s="1" customFormat="1" ht="16.5" customHeight="1" x14ac:dyDescent="0.2">
      <c r="B87" s="32"/>
      <c r="E87" s="305" t="str">
        <f>E9</f>
        <v>Naklady - Náklady spojené s umístěním stavby</v>
      </c>
      <c r="F87" s="307"/>
      <c r="G87" s="307"/>
      <c r="H87" s="307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Hradenín</v>
      </c>
      <c r="I89" s="27" t="s">
        <v>22</v>
      </c>
      <c r="J89" s="51" t="str">
        <f>IF(J12="","",J12)</f>
        <v>21. 3. 2024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Regionální muzeum v Kolíně</v>
      </c>
      <c r="I91" s="27" t="s">
        <v>30</v>
      </c>
      <c r="J91" s="30" t="str">
        <f>E21</f>
        <v>IHARCH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93</v>
      </c>
      <c r="D94" s="93"/>
      <c r="E94" s="93"/>
      <c r="F94" s="93"/>
      <c r="G94" s="93"/>
      <c r="H94" s="93"/>
      <c r="I94" s="93"/>
      <c r="J94" s="102" t="s">
        <v>94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7" customHeight="1" x14ac:dyDescent="0.2">
      <c r="B96" s="32"/>
      <c r="C96" s="103" t="s">
        <v>95</v>
      </c>
      <c r="J96" s="64">
        <f>J121</f>
        <v>0</v>
      </c>
      <c r="L96" s="32"/>
      <c r="AU96" s="17" t="s">
        <v>96</v>
      </c>
    </row>
    <row r="97" spans="2:12" s="8" customFormat="1" ht="24.95" customHeight="1" x14ac:dyDescent="0.2">
      <c r="B97" s="104"/>
      <c r="D97" s="105" t="s">
        <v>866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 x14ac:dyDescent="0.2">
      <c r="B98" s="108"/>
      <c r="D98" s="109" t="s">
        <v>867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 x14ac:dyDescent="0.2">
      <c r="B99" s="108"/>
      <c r="D99" s="109" t="s">
        <v>868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12" s="9" customFormat="1" ht="19.899999999999999" customHeight="1" x14ac:dyDescent="0.2">
      <c r="B100" s="108"/>
      <c r="D100" s="109" t="s">
        <v>869</v>
      </c>
      <c r="E100" s="110"/>
      <c r="F100" s="110"/>
      <c r="G100" s="110"/>
      <c r="H100" s="110"/>
      <c r="I100" s="110"/>
      <c r="J100" s="111">
        <f>J130</f>
        <v>0</v>
      </c>
      <c r="L100" s="108"/>
    </row>
    <row r="101" spans="2:12" s="9" customFormat="1" ht="19.899999999999999" customHeight="1" x14ac:dyDescent="0.2">
      <c r="B101" s="108"/>
      <c r="D101" s="109" t="s">
        <v>870</v>
      </c>
      <c r="E101" s="110"/>
      <c r="F101" s="110"/>
      <c r="G101" s="110"/>
      <c r="H101" s="110"/>
      <c r="I101" s="110"/>
      <c r="J101" s="111">
        <f>J132</f>
        <v>0</v>
      </c>
      <c r="L101" s="108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2"/>
    </row>
    <row r="107" spans="2:12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2"/>
    </row>
    <row r="108" spans="2:12" s="1" customFormat="1" ht="24.95" customHeight="1" x14ac:dyDescent="0.2">
      <c r="B108" s="32"/>
      <c r="C108" s="21" t="s">
        <v>114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16</v>
      </c>
      <c r="L110" s="32"/>
    </row>
    <row r="111" spans="2:12" s="1" customFormat="1" ht="16.5" customHeight="1" x14ac:dyDescent="0.2">
      <c r="B111" s="32"/>
      <c r="E111" s="308" t="str">
        <f>E7</f>
        <v>Tvrz Hradenín</v>
      </c>
      <c r="F111" s="309"/>
      <c r="G111" s="309"/>
      <c r="H111" s="309"/>
      <c r="L111" s="32"/>
    </row>
    <row r="112" spans="2:12" s="1" customFormat="1" ht="12" customHeight="1" x14ac:dyDescent="0.2">
      <c r="B112" s="32"/>
      <c r="C112" s="27" t="s">
        <v>90</v>
      </c>
      <c r="L112" s="32"/>
    </row>
    <row r="113" spans="2:65" s="1" customFormat="1" ht="16.5" customHeight="1" x14ac:dyDescent="0.2">
      <c r="B113" s="32"/>
      <c r="E113" s="305" t="str">
        <f>E9</f>
        <v>Naklady - Náklady spojené s umístěním stavby</v>
      </c>
      <c r="F113" s="307"/>
      <c r="G113" s="307"/>
      <c r="H113" s="307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20</v>
      </c>
      <c r="F115" s="25" t="str">
        <f>F12</f>
        <v>Hradenín</v>
      </c>
      <c r="I115" s="27" t="s">
        <v>22</v>
      </c>
      <c r="J115" s="51" t="str">
        <f>IF(J12="","",J12)</f>
        <v>21. 3. 2024</v>
      </c>
      <c r="L115" s="32"/>
    </row>
    <row r="116" spans="2:65" s="1" customFormat="1" ht="6.95" customHeight="1" x14ac:dyDescent="0.2">
      <c r="B116" s="32"/>
      <c r="L116" s="32"/>
    </row>
    <row r="117" spans="2:65" s="1" customFormat="1" ht="15.2" customHeight="1" x14ac:dyDescent="0.2">
      <c r="B117" s="32"/>
      <c r="C117" s="27" t="s">
        <v>24</v>
      </c>
      <c r="F117" s="25" t="str">
        <f>E15</f>
        <v>Regionální muzeum v Kolíně</v>
      </c>
      <c r="I117" s="27" t="s">
        <v>30</v>
      </c>
      <c r="J117" s="30" t="str">
        <f>E21</f>
        <v>IHARCH s.r.o.</v>
      </c>
      <c r="L117" s="32"/>
    </row>
    <row r="118" spans="2:65" s="1" customFormat="1" ht="15.2" customHeight="1" x14ac:dyDescent="0.2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 xml:space="preserve"> 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2"/>
      <c r="C120" s="113" t="s">
        <v>115</v>
      </c>
      <c r="D120" s="114" t="s">
        <v>61</v>
      </c>
      <c r="E120" s="114" t="s">
        <v>57</v>
      </c>
      <c r="F120" s="114" t="s">
        <v>58</v>
      </c>
      <c r="G120" s="114" t="s">
        <v>116</v>
      </c>
      <c r="H120" s="114" t="s">
        <v>117</v>
      </c>
      <c r="I120" s="114" t="s">
        <v>118</v>
      </c>
      <c r="J120" s="115" t="s">
        <v>94</v>
      </c>
      <c r="K120" s="116" t="s">
        <v>119</v>
      </c>
      <c r="L120" s="112"/>
      <c r="M120" s="57" t="s">
        <v>1</v>
      </c>
      <c r="N120" s="58" t="s">
        <v>40</v>
      </c>
      <c r="O120" s="58" t="s">
        <v>120</v>
      </c>
      <c r="P120" s="58" t="s">
        <v>121</v>
      </c>
      <c r="Q120" s="58" t="s">
        <v>122</v>
      </c>
      <c r="R120" s="58" t="s">
        <v>123</v>
      </c>
      <c r="S120" s="58" t="s">
        <v>124</v>
      </c>
      <c r="T120" s="59" t="s">
        <v>125</v>
      </c>
    </row>
    <row r="121" spans="2:65" s="1" customFormat="1" ht="22.7" customHeight="1" x14ac:dyDescent="0.25">
      <c r="B121" s="32"/>
      <c r="C121" s="62" t="s">
        <v>126</v>
      </c>
      <c r="J121" s="117">
        <f>BK121</f>
        <v>0</v>
      </c>
      <c r="L121" s="32"/>
      <c r="M121" s="60"/>
      <c r="N121" s="52"/>
      <c r="O121" s="52"/>
      <c r="P121" s="118">
        <f>P122</f>
        <v>0</v>
      </c>
      <c r="Q121" s="52"/>
      <c r="R121" s="118">
        <f>R122</f>
        <v>0</v>
      </c>
      <c r="S121" s="52"/>
      <c r="T121" s="119">
        <f>T122</f>
        <v>0</v>
      </c>
      <c r="AT121" s="17" t="s">
        <v>75</v>
      </c>
      <c r="AU121" s="17" t="s">
        <v>96</v>
      </c>
      <c r="BK121" s="120">
        <f>BK122</f>
        <v>0</v>
      </c>
    </row>
    <row r="122" spans="2:65" s="11" customFormat="1" ht="25.9" customHeight="1" x14ac:dyDescent="0.2">
      <c r="B122" s="121"/>
      <c r="D122" s="122" t="s">
        <v>75</v>
      </c>
      <c r="E122" s="123" t="s">
        <v>871</v>
      </c>
      <c r="F122" s="123" t="s">
        <v>872</v>
      </c>
      <c r="I122" s="124"/>
      <c r="J122" s="125">
        <f>BK122</f>
        <v>0</v>
      </c>
      <c r="L122" s="121"/>
      <c r="M122" s="126"/>
      <c r="P122" s="127">
        <f>P123+P128+P130+P132</f>
        <v>0</v>
      </c>
      <c r="R122" s="127">
        <f>R123+R128+R130+R132</f>
        <v>0</v>
      </c>
      <c r="T122" s="128">
        <f>T123+T128+T130+T132</f>
        <v>0</v>
      </c>
      <c r="AR122" s="122" t="s">
        <v>156</v>
      </c>
      <c r="AT122" s="129" t="s">
        <v>75</v>
      </c>
      <c r="AU122" s="129" t="s">
        <v>76</v>
      </c>
      <c r="AY122" s="122" t="s">
        <v>129</v>
      </c>
      <c r="BK122" s="130">
        <f>BK123+BK128+BK130+BK132</f>
        <v>0</v>
      </c>
    </row>
    <row r="123" spans="2:65" s="11" customFormat="1" ht="22.7" customHeight="1" x14ac:dyDescent="0.2">
      <c r="B123" s="121"/>
      <c r="D123" s="122" t="s">
        <v>75</v>
      </c>
      <c r="E123" s="131" t="s">
        <v>873</v>
      </c>
      <c r="F123" s="131" t="s">
        <v>874</v>
      </c>
      <c r="I123" s="124"/>
      <c r="J123" s="132">
        <f>BK123</f>
        <v>0</v>
      </c>
      <c r="L123" s="121"/>
      <c r="M123" s="126"/>
      <c r="P123" s="127">
        <f>SUM(P124:P127)</f>
        <v>0</v>
      </c>
      <c r="R123" s="127">
        <f>SUM(R124:R127)</f>
        <v>0</v>
      </c>
      <c r="T123" s="128">
        <f>SUM(T124:T127)</f>
        <v>0</v>
      </c>
      <c r="AR123" s="122" t="s">
        <v>156</v>
      </c>
      <c r="AT123" s="129" t="s">
        <v>75</v>
      </c>
      <c r="AU123" s="129" t="s">
        <v>81</v>
      </c>
      <c r="AY123" s="122" t="s">
        <v>129</v>
      </c>
      <c r="BK123" s="130">
        <f>SUM(BK124:BK127)</f>
        <v>0</v>
      </c>
    </row>
    <row r="124" spans="2:65" s="1" customFormat="1" ht="16.5" customHeight="1" x14ac:dyDescent="0.2">
      <c r="B124" s="32"/>
      <c r="C124" s="133" t="s">
        <v>81</v>
      </c>
      <c r="D124" s="133" t="s">
        <v>131</v>
      </c>
      <c r="E124" s="134" t="s">
        <v>875</v>
      </c>
      <c r="F124" s="135" t="s">
        <v>876</v>
      </c>
      <c r="G124" s="136" t="s">
        <v>877</v>
      </c>
      <c r="H124" s="137">
        <v>1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41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878</v>
      </c>
      <c r="AT124" s="145" t="s">
        <v>131</v>
      </c>
      <c r="AU124" s="145" t="s">
        <v>85</v>
      </c>
      <c r="AY124" s="17" t="s">
        <v>129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81</v>
      </c>
      <c r="BK124" s="146">
        <f>ROUND(I124*H124,2)</f>
        <v>0</v>
      </c>
      <c r="BL124" s="17" t="s">
        <v>878</v>
      </c>
      <c r="BM124" s="145" t="s">
        <v>879</v>
      </c>
    </row>
    <row r="125" spans="2:65" s="1" customFormat="1" ht="16.5" customHeight="1" x14ac:dyDescent="0.2">
      <c r="B125" s="32"/>
      <c r="C125" s="133" t="s">
        <v>85</v>
      </c>
      <c r="D125" s="133" t="s">
        <v>131</v>
      </c>
      <c r="E125" s="134" t="s">
        <v>880</v>
      </c>
      <c r="F125" s="135" t="s">
        <v>881</v>
      </c>
      <c r="G125" s="136" t="s">
        <v>877</v>
      </c>
      <c r="H125" s="137">
        <v>1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878</v>
      </c>
      <c r="AT125" s="145" t="s">
        <v>131</v>
      </c>
      <c r="AU125" s="145" t="s">
        <v>85</v>
      </c>
      <c r="AY125" s="17" t="s">
        <v>129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81</v>
      </c>
      <c r="BK125" s="146">
        <f>ROUND(I125*H125,2)</f>
        <v>0</v>
      </c>
      <c r="BL125" s="17" t="s">
        <v>878</v>
      </c>
      <c r="BM125" s="145" t="s">
        <v>882</v>
      </c>
    </row>
    <row r="126" spans="2:65" s="1" customFormat="1" ht="16.5" customHeight="1" x14ac:dyDescent="0.2">
      <c r="B126" s="32"/>
      <c r="C126" s="133" t="s">
        <v>147</v>
      </c>
      <c r="D126" s="133" t="s">
        <v>131</v>
      </c>
      <c r="E126" s="134" t="s">
        <v>883</v>
      </c>
      <c r="F126" s="135" t="s">
        <v>884</v>
      </c>
      <c r="G126" s="136" t="s">
        <v>877</v>
      </c>
      <c r="H126" s="137">
        <v>1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41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878</v>
      </c>
      <c r="AT126" s="145" t="s">
        <v>131</v>
      </c>
      <c r="AU126" s="145" t="s">
        <v>85</v>
      </c>
      <c r="AY126" s="17" t="s">
        <v>129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81</v>
      </c>
      <c r="BK126" s="146">
        <f>ROUND(I126*H126,2)</f>
        <v>0</v>
      </c>
      <c r="BL126" s="17" t="s">
        <v>878</v>
      </c>
      <c r="BM126" s="145" t="s">
        <v>885</v>
      </c>
    </row>
    <row r="127" spans="2:65" s="1" customFormat="1" ht="16.5" customHeight="1" x14ac:dyDescent="0.2">
      <c r="B127" s="32"/>
      <c r="C127" s="133" t="s">
        <v>135</v>
      </c>
      <c r="D127" s="133" t="s">
        <v>131</v>
      </c>
      <c r="E127" s="134" t="s">
        <v>886</v>
      </c>
      <c r="F127" s="135" t="s">
        <v>887</v>
      </c>
      <c r="G127" s="136" t="s">
        <v>877</v>
      </c>
      <c r="H127" s="137">
        <v>1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41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878</v>
      </c>
      <c r="AT127" s="145" t="s">
        <v>131</v>
      </c>
      <c r="AU127" s="145" t="s">
        <v>85</v>
      </c>
      <c r="AY127" s="17" t="s">
        <v>129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81</v>
      </c>
      <c r="BK127" s="146">
        <f>ROUND(I127*H127,2)</f>
        <v>0</v>
      </c>
      <c r="BL127" s="17" t="s">
        <v>878</v>
      </c>
      <c r="BM127" s="145" t="s">
        <v>888</v>
      </c>
    </row>
    <row r="128" spans="2:65" s="11" customFormat="1" ht="22.7" customHeight="1" x14ac:dyDescent="0.2">
      <c r="B128" s="121"/>
      <c r="D128" s="122" t="s">
        <v>75</v>
      </c>
      <c r="E128" s="131" t="s">
        <v>889</v>
      </c>
      <c r="F128" s="131" t="s">
        <v>890</v>
      </c>
      <c r="I128" s="124"/>
      <c r="J128" s="132">
        <f>BK128</f>
        <v>0</v>
      </c>
      <c r="L128" s="121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2" t="s">
        <v>156</v>
      </c>
      <c r="AT128" s="129" t="s">
        <v>75</v>
      </c>
      <c r="AU128" s="129" t="s">
        <v>81</v>
      </c>
      <c r="AY128" s="122" t="s">
        <v>129</v>
      </c>
      <c r="BK128" s="130">
        <f>BK129</f>
        <v>0</v>
      </c>
    </row>
    <row r="129" spans="2:65" s="1" customFormat="1" ht="16.5" customHeight="1" x14ac:dyDescent="0.2">
      <c r="B129" s="32"/>
      <c r="C129" s="133" t="s">
        <v>156</v>
      </c>
      <c r="D129" s="133" t="s">
        <v>131</v>
      </c>
      <c r="E129" s="134" t="s">
        <v>891</v>
      </c>
      <c r="F129" s="135" t="s">
        <v>890</v>
      </c>
      <c r="G129" s="136" t="s">
        <v>877</v>
      </c>
      <c r="H129" s="137">
        <v>1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41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878</v>
      </c>
      <c r="AT129" s="145" t="s">
        <v>131</v>
      </c>
      <c r="AU129" s="145" t="s">
        <v>85</v>
      </c>
      <c r="AY129" s="17" t="s">
        <v>129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81</v>
      </c>
      <c r="BK129" s="146">
        <f>ROUND(I129*H129,2)</f>
        <v>0</v>
      </c>
      <c r="BL129" s="17" t="s">
        <v>878</v>
      </c>
      <c r="BM129" s="145" t="s">
        <v>892</v>
      </c>
    </row>
    <row r="130" spans="2:65" s="11" customFormat="1" ht="22.7" customHeight="1" x14ac:dyDescent="0.2">
      <c r="B130" s="121"/>
      <c r="D130" s="122" t="s">
        <v>75</v>
      </c>
      <c r="E130" s="131" t="s">
        <v>893</v>
      </c>
      <c r="F130" s="131" t="s">
        <v>894</v>
      </c>
      <c r="I130" s="124"/>
      <c r="J130" s="132">
        <f>BK130</f>
        <v>0</v>
      </c>
      <c r="L130" s="121"/>
      <c r="M130" s="126"/>
      <c r="P130" s="127">
        <f>P131</f>
        <v>0</v>
      </c>
      <c r="R130" s="127">
        <f>R131</f>
        <v>0</v>
      </c>
      <c r="T130" s="128">
        <f>T131</f>
        <v>0</v>
      </c>
      <c r="AR130" s="122" t="s">
        <v>156</v>
      </c>
      <c r="AT130" s="129" t="s">
        <v>75</v>
      </c>
      <c r="AU130" s="129" t="s">
        <v>81</v>
      </c>
      <c r="AY130" s="122" t="s">
        <v>129</v>
      </c>
      <c r="BK130" s="130">
        <f>BK131</f>
        <v>0</v>
      </c>
    </row>
    <row r="131" spans="2:65" s="1" customFormat="1" ht="16.5" customHeight="1" x14ac:dyDescent="0.2">
      <c r="B131" s="32"/>
      <c r="C131" s="133" t="s">
        <v>161</v>
      </c>
      <c r="D131" s="133" t="s">
        <v>131</v>
      </c>
      <c r="E131" s="134" t="s">
        <v>895</v>
      </c>
      <c r="F131" s="135" t="s">
        <v>896</v>
      </c>
      <c r="G131" s="136" t="s">
        <v>877</v>
      </c>
      <c r="H131" s="137">
        <v>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41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878</v>
      </c>
      <c r="AT131" s="145" t="s">
        <v>131</v>
      </c>
      <c r="AU131" s="145" t="s">
        <v>85</v>
      </c>
      <c r="AY131" s="17" t="s">
        <v>129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81</v>
      </c>
      <c r="BK131" s="146">
        <f>ROUND(I131*H131,2)</f>
        <v>0</v>
      </c>
      <c r="BL131" s="17" t="s">
        <v>878</v>
      </c>
      <c r="BM131" s="145" t="s">
        <v>897</v>
      </c>
    </row>
    <row r="132" spans="2:65" s="11" customFormat="1" ht="22.7" customHeight="1" x14ac:dyDescent="0.2">
      <c r="B132" s="121"/>
      <c r="D132" s="122" t="s">
        <v>75</v>
      </c>
      <c r="E132" s="131" t="s">
        <v>898</v>
      </c>
      <c r="F132" s="131" t="s">
        <v>899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2" t="s">
        <v>156</v>
      </c>
      <c r="AT132" s="129" t="s">
        <v>75</v>
      </c>
      <c r="AU132" s="129" t="s">
        <v>81</v>
      </c>
      <c r="AY132" s="122" t="s">
        <v>129</v>
      </c>
      <c r="BK132" s="130">
        <f>BK133</f>
        <v>0</v>
      </c>
    </row>
    <row r="133" spans="2:65" s="1" customFormat="1" ht="16.5" customHeight="1" x14ac:dyDescent="0.2">
      <c r="B133" s="32"/>
      <c r="C133" s="133" t="s">
        <v>167</v>
      </c>
      <c r="D133" s="133" t="s">
        <v>131</v>
      </c>
      <c r="E133" s="134" t="s">
        <v>900</v>
      </c>
      <c r="F133" s="135" t="s">
        <v>901</v>
      </c>
      <c r="G133" s="136" t="s">
        <v>877</v>
      </c>
      <c r="H133" s="137">
        <v>1</v>
      </c>
      <c r="I133" s="138"/>
      <c r="J133" s="139">
        <f>ROUND(I133*H133,2)</f>
        <v>0</v>
      </c>
      <c r="K133" s="140"/>
      <c r="L133" s="32"/>
      <c r="M133" s="187" t="s">
        <v>1</v>
      </c>
      <c r="N133" s="188" t="s">
        <v>41</v>
      </c>
      <c r="O133" s="189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AR133" s="145" t="s">
        <v>878</v>
      </c>
      <c r="AT133" s="145" t="s">
        <v>131</v>
      </c>
      <c r="AU133" s="145" t="s">
        <v>85</v>
      </c>
      <c r="AY133" s="17" t="s">
        <v>129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81</v>
      </c>
      <c r="BK133" s="146">
        <f>ROUND(I133*H133,2)</f>
        <v>0</v>
      </c>
      <c r="BL133" s="17" t="s">
        <v>878</v>
      </c>
      <c r="BM133" s="145" t="s">
        <v>902</v>
      </c>
    </row>
    <row r="134" spans="2:65" s="1" customFormat="1" ht="6.95" customHeight="1" x14ac:dyDescent="0.2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2"/>
    </row>
  </sheetData>
  <sheetProtection algorithmName="SHA-512" hashValue="WZ/I0A5x+qYBFKD+YfphBT0wCbhywvLzmUMLyC0A+8SPqzR416P2mzEMeKfnZXWuTXMmvdzbK67bWfJIsn+a+Q==" saltValue="1T2ECtjMGf/2harLvf8jdestC7iYtrhG8TPqz9/Hh/5pGYRtZcDz3vF2K37sol4DM4i1t4W7k6iSNcgF72vTnA==" spinCount="100000" sheet="1" objects="1" scenarios="1" formatColumns="0" formatRows="0" autoFilter="0"/>
  <autoFilter ref="C120:K133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1 - Oprava fasády věže tv...</vt:lpstr>
      <vt:lpstr>Elektro</vt:lpstr>
      <vt:lpstr>Naklady - Náklady spojené...</vt:lpstr>
      <vt:lpstr>'1 - Oprava fasády věže tv...'!Názvy_tisku</vt:lpstr>
      <vt:lpstr>'Naklady - Náklady spojené...'!Názvy_tisku</vt:lpstr>
      <vt:lpstr>'Rekapitulace stavby'!Názvy_tisku</vt:lpstr>
      <vt:lpstr>'1 - Oprava fasády věže tv...'!Oblast_tisku</vt:lpstr>
      <vt:lpstr>'Naklady - Náklady spojené...'!Oblast_tisku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DESKTOP-A370O65\coude</dc:creator>
  <cp:lastModifiedBy>Tomáš Pavlík</cp:lastModifiedBy>
  <dcterms:created xsi:type="dcterms:W3CDTF">2024-03-25T11:45:06Z</dcterms:created>
  <dcterms:modified xsi:type="dcterms:W3CDTF">2024-03-26T09:40:17Z</dcterms:modified>
</cp:coreProperties>
</file>