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Lucie\Documents\ZSI\Organizační\Výběrová řízení\Výběrka ZSI\Rekonstrukce vnitřního schodiště TK\"/>
    </mc:Choice>
  </mc:AlternateContent>
  <xr:revisionPtr revIDLastSave="0" documentId="8_{FC870E01-E7B1-4F96-9495-82EDC00719EA}" xr6:coauthVersionLast="36" xr6:coauthVersionMax="36" xr10:uidLastSave="{00000000-0000-0000-0000-000000000000}"/>
  <bookViews>
    <workbookView xWindow="-120" yWindow="-120" windowWidth="29040" windowHeight="18240" activeTab="2" xr2:uid="{00000000-000D-0000-FFFF-FFFF00000000}"/>
  </bookViews>
  <sheets>
    <sheet name="Krycí List" sheetId="1" r:id="rId1"/>
    <sheet name="Rekapitulace" sheetId="3" r:id="rId2"/>
    <sheet name="Zakázka" sheetId="4" r:id="rId3"/>
  </sheets>
  <externalReferences>
    <externalReference r:id="rId4"/>
  </externalReferences>
  <definedNames>
    <definedName name="__B360F1EC_A4E9_4044_9F31_84B5B39A93C8_FIGURE__">'[1]#REF!'!$B$3:$F$5</definedName>
    <definedName name="__B360F1EC_A4E9_4044_9F31_84B5B39A93C8_ITEM__">Zakázka!$A$8:$Q$8</definedName>
    <definedName name="__B360F1EC_A4E9_4044_9F31_84B5B39A93C8_ITEM_GROUP1__">Zakázka!$A$6:$Q$73</definedName>
    <definedName name="__B360F1EC_A4E9_4044_9F31_84B5B39A93C8_ITEM_GROUP1_RECAP__">Rekapitulace!$A$6:$F$7</definedName>
    <definedName name="__B360F1EC_A4E9_4044_9F31_84B5B39A93C8_ITEM_GROUP2__">Zakázka!$A$7:$Q$10</definedName>
    <definedName name="__B360F1EC_A4E9_4044_9F31_84B5B39A93C8_ITEM_GROUP2_RECAP__">Rekapitulace!$A$7:$F$7</definedName>
    <definedName name="__B360F1EC_A4E9_4044_9F31_84B5B39A93C8_QBILL__">Zakázka!#REF!</definedName>
    <definedName name="__B360F1EC_A4E9_4044_9F31_84B5B39A93C8_QBILLFIG__">'[1]#REF!'!$C$4:$D$4</definedName>
    <definedName name="__B360F1EC_A4E9_4044_9F31_84B5B39A93C8_QINDEX__">Zakázka!#REF!</definedName>
    <definedName name="GROUP_ID">Zakázka!$B$6:$B$74</definedName>
    <definedName name="ITEM_PRICES">Zakázka!$J$6:$J$74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Rekapitulace!$B$1:$F$25</definedName>
    <definedName name="_xlnm.Print_Area" localSheetId="2">Zakázka!$C$1:$Q$74</definedName>
    <definedName name="VAT_RATES">Zakázka!$O$6:$O$74</definedName>
  </definedNames>
  <calcPr calcId="191029" calcOnSave="0"/>
</workbook>
</file>

<file path=xl/calcChain.xml><?xml version="1.0" encoding="utf-8"?>
<calcChain xmlns="http://schemas.openxmlformats.org/spreadsheetml/2006/main">
  <c r="N71" i="4" l="1"/>
  <c r="L71" i="4"/>
  <c r="J71" i="4"/>
  <c r="N70" i="4"/>
  <c r="L70" i="4"/>
  <c r="J70" i="4"/>
  <c r="N69" i="4"/>
  <c r="L69" i="4"/>
  <c r="J69" i="4"/>
  <c r="N67" i="4"/>
  <c r="L67" i="4"/>
  <c r="J67" i="4"/>
  <c r="P67" i="4" s="1"/>
  <c r="Q67" i="4" s="1"/>
  <c r="N66" i="4"/>
  <c r="L66" i="4"/>
  <c r="J66" i="4"/>
  <c r="P65" i="4"/>
  <c r="N65" i="4"/>
  <c r="L65" i="4"/>
  <c r="J65" i="4"/>
  <c r="J61" i="4" s="1"/>
  <c r="C17" i="3" s="1"/>
  <c r="N64" i="4"/>
  <c r="L64" i="4"/>
  <c r="J64" i="4"/>
  <c r="P64" i="4" s="1"/>
  <c r="Q64" i="4" s="1"/>
  <c r="N63" i="4"/>
  <c r="L63" i="4"/>
  <c r="J63" i="4"/>
  <c r="N62" i="4"/>
  <c r="N61" i="4" s="1"/>
  <c r="L62" i="4"/>
  <c r="L61" i="4" s="1"/>
  <c r="D17" i="3" s="1"/>
  <c r="J62" i="4"/>
  <c r="N59" i="4"/>
  <c r="L59" i="4"/>
  <c r="J59" i="4"/>
  <c r="P59" i="4" s="1"/>
  <c r="Q59" i="4" s="1"/>
  <c r="N58" i="4"/>
  <c r="L58" i="4"/>
  <c r="J58" i="4"/>
  <c r="P57" i="4"/>
  <c r="Q57" i="4" s="1"/>
  <c r="N57" i="4"/>
  <c r="L57" i="4"/>
  <c r="J57" i="4"/>
  <c r="Q56" i="4"/>
  <c r="P56" i="4"/>
  <c r="N56" i="4"/>
  <c r="L56" i="4"/>
  <c r="J56" i="4"/>
  <c r="N55" i="4"/>
  <c r="L55" i="4"/>
  <c r="J55" i="4"/>
  <c r="Q54" i="4"/>
  <c r="P54" i="4"/>
  <c r="N54" i="4"/>
  <c r="N53" i="4" s="1"/>
  <c r="L54" i="4"/>
  <c r="L53" i="4" s="1"/>
  <c r="D16" i="3" s="1"/>
  <c r="J54" i="4"/>
  <c r="J53" i="4"/>
  <c r="N51" i="4"/>
  <c r="L51" i="4"/>
  <c r="J51" i="4"/>
  <c r="N50" i="4"/>
  <c r="L50" i="4"/>
  <c r="L46" i="4" s="1"/>
  <c r="D15" i="3" s="1"/>
  <c r="J50" i="4"/>
  <c r="N49" i="4"/>
  <c r="L49" i="4"/>
  <c r="J49" i="4"/>
  <c r="P49" i="4" s="1"/>
  <c r="N48" i="4"/>
  <c r="L48" i="4"/>
  <c r="J48" i="4"/>
  <c r="P48" i="4" s="1"/>
  <c r="Q48" i="4" s="1"/>
  <c r="P47" i="4"/>
  <c r="N47" i="4"/>
  <c r="N46" i="4" s="1"/>
  <c r="L47" i="4"/>
  <c r="J47" i="4"/>
  <c r="J46" i="4" s="1"/>
  <c r="C15" i="3" s="1"/>
  <c r="P44" i="4"/>
  <c r="Q44" i="4" s="1"/>
  <c r="N44" i="4"/>
  <c r="L44" i="4"/>
  <c r="J44" i="4"/>
  <c r="N43" i="4"/>
  <c r="L43" i="4"/>
  <c r="J43" i="4"/>
  <c r="P42" i="4"/>
  <c r="Q42" i="4" s="1"/>
  <c r="N42" i="4"/>
  <c r="L42" i="4"/>
  <c r="J42" i="4"/>
  <c r="P41" i="4"/>
  <c r="Q41" i="4" s="1"/>
  <c r="N41" i="4"/>
  <c r="L41" i="4"/>
  <c r="J41" i="4"/>
  <c r="N40" i="4"/>
  <c r="L40" i="4"/>
  <c r="J40" i="4"/>
  <c r="P39" i="4"/>
  <c r="Q39" i="4" s="1"/>
  <c r="N39" i="4"/>
  <c r="N36" i="4" s="1"/>
  <c r="L39" i="4"/>
  <c r="J39" i="4"/>
  <c r="Q38" i="4"/>
  <c r="P38" i="4"/>
  <c r="N38" i="4"/>
  <c r="L38" i="4"/>
  <c r="L36" i="4" s="1"/>
  <c r="D14" i="3" s="1"/>
  <c r="J38" i="4"/>
  <c r="N37" i="4"/>
  <c r="L37" i="4"/>
  <c r="J37" i="4"/>
  <c r="N34" i="4"/>
  <c r="L34" i="4"/>
  <c r="J34" i="4"/>
  <c r="N33" i="4"/>
  <c r="L33" i="4"/>
  <c r="J33" i="4"/>
  <c r="N32" i="4"/>
  <c r="L32" i="4"/>
  <c r="N30" i="4"/>
  <c r="L30" i="4"/>
  <c r="J30" i="4"/>
  <c r="P30" i="4" s="1"/>
  <c r="P29" i="4" s="1"/>
  <c r="E12" i="3" s="1"/>
  <c r="N29" i="4"/>
  <c r="L29" i="4"/>
  <c r="J29" i="4"/>
  <c r="P27" i="4"/>
  <c r="N27" i="4"/>
  <c r="L27" i="4"/>
  <c r="J27" i="4"/>
  <c r="Q27" i="4" s="1"/>
  <c r="Q26" i="4"/>
  <c r="P26" i="4"/>
  <c r="N26" i="4"/>
  <c r="L26" i="4"/>
  <c r="J26" i="4"/>
  <c r="P25" i="4"/>
  <c r="N25" i="4"/>
  <c r="L25" i="4"/>
  <c r="J25" i="4"/>
  <c r="J23" i="4" s="1"/>
  <c r="C11" i="3" s="1"/>
  <c r="N24" i="4"/>
  <c r="N23" i="4" s="1"/>
  <c r="L24" i="4"/>
  <c r="L23" i="4" s="1"/>
  <c r="D11" i="3" s="1"/>
  <c r="J24" i="4"/>
  <c r="P24" i="4" s="1"/>
  <c r="N21" i="4"/>
  <c r="L21" i="4"/>
  <c r="L20" i="4" s="1"/>
  <c r="D10" i="3" s="1"/>
  <c r="J21" i="4"/>
  <c r="N20" i="4"/>
  <c r="P18" i="4"/>
  <c r="P17" i="4" s="1"/>
  <c r="E9" i="3" s="1"/>
  <c r="N18" i="4"/>
  <c r="N17" i="4" s="1"/>
  <c r="L18" i="4"/>
  <c r="J18" i="4"/>
  <c r="L17" i="4"/>
  <c r="J17" i="4"/>
  <c r="P15" i="4"/>
  <c r="Q15" i="4" s="1"/>
  <c r="N15" i="4"/>
  <c r="L15" i="4"/>
  <c r="J15" i="4"/>
  <c r="Q14" i="4"/>
  <c r="P14" i="4"/>
  <c r="N14" i="4"/>
  <c r="L14" i="4"/>
  <c r="J14" i="4"/>
  <c r="N13" i="4"/>
  <c r="L13" i="4"/>
  <c r="J13" i="4"/>
  <c r="N12" i="4"/>
  <c r="N11" i="4" s="1"/>
  <c r="L12" i="4"/>
  <c r="L11" i="4" s="1"/>
  <c r="D8" i="3" s="1"/>
  <c r="J12" i="4"/>
  <c r="N9" i="4"/>
  <c r="L9" i="4"/>
  <c r="J9" i="4"/>
  <c r="P9" i="4" s="1"/>
  <c r="Q8" i="4"/>
  <c r="P8" i="4"/>
  <c r="P7" i="4" s="1"/>
  <c r="N8" i="4"/>
  <c r="N7" i="4" s="1"/>
  <c r="N6" i="4" s="1"/>
  <c r="L8" i="4"/>
  <c r="L7" i="4" s="1"/>
  <c r="J8" i="4"/>
  <c r="J7" i="4" s="1"/>
  <c r="C20" i="3"/>
  <c r="D18" i="3"/>
  <c r="C18" i="3"/>
  <c r="C16" i="3"/>
  <c r="D13" i="3"/>
  <c r="D12" i="3"/>
  <c r="C12" i="3"/>
  <c r="D9" i="3"/>
  <c r="C9" i="3"/>
  <c r="F28" i="1"/>
  <c r="F27" i="1"/>
  <c r="L11" i="1"/>
  <c r="L10" i="1"/>
  <c r="L9" i="1"/>
  <c r="L8" i="1"/>
  <c r="A6" i="1"/>
  <c r="A3" i="1" a="1"/>
  <c r="A3" i="1"/>
  <c r="A7" i="1" s="1"/>
  <c r="E26" i="1"/>
  <c r="Q24" i="4" l="1"/>
  <c r="P23" i="4"/>
  <c r="E11" i="3" s="1"/>
  <c r="E7" i="3"/>
  <c r="Q33" i="4"/>
  <c r="Q70" i="4"/>
  <c r="Q43" i="4"/>
  <c r="Q50" i="4"/>
  <c r="Q12" i="4"/>
  <c r="Q63" i="4"/>
  <c r="Q51" i="4"/>
  <c r="Q13" i="4"/>
  <c r="L6" i="4"/>
  <c r="D6" i="3" s="1"/>
  <c r="D7" i="3"/>
  <c r="Q66" i="4"/>
  <c r="A13" i="1"/>
  <c r="A10" i="1"/>
  <c r="C7" i="3"/>
  <c r="J6" i="4"/>
  <c r="C6" i="3" s="1"/>
  <c r="P46" i="4"/>
  <c r="E15" i="3" s="1"/>
  <c r="Q9" i="4"/>
  <c r="Q7" i="4" s="1"/>
  <c r="Q30" i="4"/>
  <c r="Q29" i="4" s="1"/>
  <c r="F12" i="3" s="1"/>
  <c r="J36" i="4"/>
  <c r="C14" i="3" s="1"/>
  <c r="Q49" i="4"/>
  <c r="J11" i="4"/>
  <c r="C8" i="3" s="1"/>
  <c r="J32" i="4"/>
  <c r="C13" i="3" s="1"/>
  <c r="Q18" i="4"/>
  <c r="Q17" i="4" s="1"/>
  <c r="F9" i="3" s="1"/>
  <c r="J20" i="4"/>
  <c r="C10" i="3" s="1"/>
  <c r="P50" i="4"/>
  <c r="P43" i="4"/>
  <c r="Q47" i="4"/>
  <c r="P62" i="4"/>
  <c r="P61" i="4" s="1"/>
  <c r="E17" i="3" s="1"/>
  <c r="Q65" i="4"/>
  <c r="P40" i="4"/>
  <c r="Q40" i="4" s="1"/>
  <c r="P58" i="4"/>
  <c r="Q58" i="4" s="1"/>
  <c r="P37" i="4"/>
  <c r="P36" i="4" s="1"/>
  <c r="E14" i="3" s="1"/>
  <c r="P55" i="4"/>
  <c r="P53" i="4" s="1"/>
  <c r="E16" i="3" s="1"/>
  <c r="P12" i="4"/>
  <c r="P33" i="4"/>
  <c r="P51" i="4"/>
  <c r="P70" i="4"/>
  <c r="P66" i="4"/>
  <c r="P63" i="4"/>
  <c r="A4" i="1" a="1"/>
  <c r="A4" i="1" s="1"/>
  <c r="A8" i="1" s="1"/>
  <c r="P21" i="4"/>
  <c r="P20" i="4" s="1"/>
  <c r="E10" i="3" s="1"/>
  <c r="Q25" i="4"/>
  <c r="P13" i="4"/>
  <c r="P34" i="4"/>
  <c r="Q34" i="4" s="1"/>
  <c r="P71" i="4"/>
  <c r="Q71" i="4" s="1"/>
  <c r="C22" i="3"/>
  <c r="B22" i="3"/>
  <c r="A5" i="1" l="1" a="1"/>
  <c r="A5" i="1" s="1"/>
  <c r="A9" i="1" s="1"/>
  <c r="Q46" i="4"/>
  <c r="F15" i="3" s="1"/>
  <c r="Q55" i="4"/>
  <c r="Q53" i="4" s="1"/>
  <c r="F16" i="3" s="1"/>
  <c r="F7" i="3"/>
  <c r="Q69" i="4"/>
  <c r="F18" i="3" s="1"/>
  <c r="Q32" i="4"/>
  <c r="F13" i="3" s="1"/>
  <c r="A11" i="1"/>
  <c r="A14" i="1"/>
  <c r="P69" i="4"/>
  <c r="E18" i="3" s="1"/>
  <c r="Q23" i="4"/>
  <c r="F11" i="3" s="1"/>
  <c r="Q11" i="4"/>
  <c r="F8" i="3" s="1"/>
  <c r="Q37" i="4"/>
  <c r="Q36" i="4" s="1"/>
  <c r="F14" i="3" s="1"/>
  <c r="Q62" i="4"/>
  <c r="Q61" i="4" s="1"/>
  <c r="F17" i="3" s="1"/>
  <c r="Q21" i="4"/>
  <c r="Q20" i="4" s="1"/>
  <c r="F10" i="3" s="1"/>
  <c r="P32" i="4"/>
  <c r="E13" i="3" s="1"/>
  <c r="P11" i="4"/>
  <c r="B23" i="3"/>
  <c r="C23" i="3"/>
  <c r="C21" i="3" l="1"/>
  <c r="C24" i="3" s="1"/>
  <c r="Q6" i="4"/>
  <c r="F6" i="3" s="1"/>
  <c r="A15" i="1"/>
  <c r="A16" i="1" s="1"/>
  <c r="A12" i="1"/>
  <c r="E8" i="3"/>
  <c r="P6" i="4"/>
  <c r="E6" i="3" s="1"/>
  <c r="E27" i="1"/>
  <c r="E28" i="1" l="1"/>
</calcChain>
</file>

<file path=xl/sharedStrings.xml><?xml version="1.0" encoding="utf-8"?>
<sst xmlns="http://schemas.openxmlformats.org/spreadsheetml/2006/main" count="276" uniqueCount="155">
  <si>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</si>
  <si>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</si>
  <si>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</si>
  <si>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</si>
  <si>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</si>
  <si>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</si>
  <si>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</si>
  <si>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</si>
  <si>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</si>
  <si>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</si>
  <si>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</si>
  <si>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</si>
  <si>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</si>
  <si>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</si>
  <si>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</si>
  <si>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</si>
  <si>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</si>
  <si>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CENOVÁ NABÍDKA</t>
  </si>
  <si>
    <t>ZAKÁZKA</t>
  </si>
  <si>
    <t>Set Column width to</t>
  </si>
  <si>
    <t>Číslo:</t>
  </si>
  <si>
    <t>Zakázka:</t>
  </si>
  <si>
    <t>Komentář:</t>
  </si>
  <si>
    <t>FIRMY</t>
  </si>
  <si>
    <t>Zhotovitel:</t>
  </si>
  <si>
    <t>REALIZAČNÍ TÝM</t>
  </si>
  <si>
    <t>Vedoucí projektu: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</si>
  <si>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</si>
  <si>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</si>
  <si>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</si>
  <si>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</si>
  <si>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</si>
  <si>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</si>
  <si>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</si>
  <si>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S/0061</t>
  </si>
  <si>
    <t>0061: Úprava povrchů vnitřní</t>
  </si>
  <si>
    <t>S/0063</t>
  </si>
  <si>
    <t>0063: Podlahy a podlahové konstrukce</t>
  </si>
  <si>
    <t>S/0096</t>
  </si>
  <si>
    <t>0096: Bourání konstrukcí</t>
  </si>
  <si>
    <t>S/0097</t>
  </si>
  <si>
    <t>0097: Prorážení otvorů a ostatní bourací práce</t>
  </si>
  <si>
    <t>S/0997</t>
  </si>
  <si>
    <t>0997: Doprava suti a vybouraných hmot</t>
  </si>
  <si>
    <t>S/0998</t>
  </si>
  <si>
    <t>0998: Přesun hmot</t>
  </si>
  <si>
    <t>S/767.</t>
  </si>
  <si>
    <t>767.: Konstrukce zámečnické</t>
  </si>
  <si>
    <t>S/771.</t>
  </si>
  <si>
    <t>771.: Podlahy z dlaždic</t>
  </si>
  <si>
    <t>S/773.</t>
  </si>
  <si>
    <t>773.: Podlahy z litého teraca</t>
  </si>
  <si>
    <t>S/776.</t>
  </si>
  <si>
    <t>776.: Podlahy povlakové</t>
  </si>
  <si>
    <t>S/784.</t>
  </si>
  <si>
    <t>784.: Malby</t>
  </si>
  <si>
    <t>S/VRN.</t>
  </si>
  <si>
    <t>VRN.: Vedlejší rozpočtové náklady</t>
  </si>
  <si>
    <t xml:space="preserve"> </t>
  </si>
  <si>
    <t>Stavba</t>
  </si>
  <si>
    <t>Pododdíl</t>
  </si>
  <si>
    <t>SP</t>
  </si>
  <si>
    <t>612325301R</t>
  </si>
  <si>
    <t>Oprava vápenocementové hladké omítky po bourání soklíků</t>
  </si>
  <si>
    <t>m2</t>
  </si>
  <si>
    <t>619991015</t>
  </si>
  <si>
    <t>Zakrytí podlahy absorpční textilií</t>
  </si>
  <si>
    <t>631311117</t>
  </si>
  <si>
    <t>Mazanina tl přes 50 do 80 mm z betonu prostého bez zvýšených nároků na prostředí tř. C 30/37</t>
  </si>
  <si>
    <t>m3</t>
  </si>
  <si>
    <t>631319011</t>
  </si>
  <si>
    <t>Příplatek k mazanině tl přes 50 do 80 mm za přehlazení povrchu</t>
  </si>
  <si>
    <t>631319171</t>
  </si>
  <si>
    <t>Příplatek k mazanině tl přes 50 do 80 mm za stržení povrchu spodní vrstvy před vložením výztuže</t>
  </si>
  <si>
    <t>631362021</t>
  </si>
  <si>
    <t>Výztuž mazanin svařovanými sítěmi Kari</t>
  </si>
  <si>
    <t>t</t>
  </si>
  <si>
    <t>965042121</t>
  </si>
  <si>
    <t>Bourání podkladů pod dlažby nebo mazanin betonových nebo z litého asfaltu tl do 100 mm pl do 1 m2</t>
  </si>
  <si>
    <t>977311111</t>
  </si>
  <si>
    <t>Řezání stávajících betonových mazanin nevyztužených hl do 50 mm</t>
  </si>
  <si>
    <t>m</t>
  </si>
  <si>
    <t>997013213</t>
  </si>
  <si>
    <t>Vnitrostaveništní doprava suti a vybouraných hmot pro budovy v přes 9 do 12 m ručně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</si>
  <si>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</si>
  <si>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</si>
  <si>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</si>
  <si>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</si>
  <si>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</si>
  <si>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</si>
  <si>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998018002</t>
  </si>
  <si>
    <t>Přesun hmot pro budovy ruční pro budovy v přes 6 do 12 m</t>
  </si>
  <si>
    <t>SUB</t>
  </si>
  <si>
    <t>767223299R</t>
  </si>
  <si>
    <t>Repase ocelového zábradlí s dřevěným madlem na schodišti v interiéru</t>
  </si>
  <si>
    <t>998767312</t>
  </si>
  <si>
    <t>Přesun hmot procentní pro zámečnické konstrukce ruční v objektech v přes 6 do 12 m</t>
  </si>
  <si>
    <t>%</t>
  </si>
  <si>
    <t>H</t>
  </si>
  <si>
    <t>432Sg2433-17</t>
  </si>
  <si>
    <t>Dlaždice slinutá Rako série Taurus Color, povrch neglazovaný hladký ABS, vzhled matný, formát 30x30 cm, rozměr 298x298x8 mm, barva tmavě šedá, 07 Dark Grey</t>
  </si>
  <si>
    <t>771471810</t>
  </si>
  <si>
    <t>Demontáž soklíků z dlaždic keramických kladených do malty rovných</t>
  </si>
  <si>
    <t>771471830</t>
  </si>
  <si>
    <t>Demontáž soklíků z dlaždic keramických kladených do malty schodišťových</t>
  </si>
  <si>
    <t>771474214</t>
  </si>
  <si>
    <t>Montáž soklů z dlaždic keramických rovných lepených cementovým flexibilním rychletuhnoucím lepidlem v přes 120 do 150 mm</t>
  </si>
  <si>
    <t>771474234</t>
  </si>
  <si>
    <t>Montáž soklů z dlaždic keramických schodišťových stupňovitých lepených cementovým flexibilním rychletuhnoucím lepidlem v přes 120 do 150 mm</t>
  </si>
  <si>
    <t>771591131R</t>
  </si>
  <si>
    <t>Broušení podkladu pod soklíky</t>
  </si>
  <si>
    <t>771591184</t>
  </si>
  <si>
    <t>Pracnější řezání podlah z dlaždic keramických rovné</t>
  </si>
  <si>
    <t>998771312</t>
  </si>
  <si>
    <t>Přesun hmot procentní pro podlahy z dlaždic ruční v objektech v přes 6 do 12 m</t>
  </si>
  <si>
    <t>773993901</t>
  </si>
  <si>
    <t>Broušení stávající podlahy z litého teraca</t>
  </si>
  <si>
    <t>773993901R</t>
  </si>
  <si>
    <t>Broušení stávající podlahy z litého teraca schodišťových stupňů</t>
  </si>
  <si>
    <t>773993907</t>
  </si>
  <si>
    <t>Impregnace podlahy z litého teraca</t>
  </si>
  <si>
    <t>773993907R</t>
  </si>
  <si>
    <t>Impregnace podlahy z litého teraca schodišťových stupňů</t>
  </si>
  <si>
    <t>998773312</t>
  </si>
  <si>
    <t>Přesun hmot procentní pro podlahy teracové lité ruční v objektech v přes 6 do 12 m</t>
  </si>
  <si>
    <t>59054130R</t>
  </si>
  <si>
    <t>profil přechodový nerezový narážecí nebo šroubovaný</t>
  </si>
  <si>
    <t>776111116</t>
  </si>
  <si>
    <t>Odstranění zbytků lepidla z podkladu povlakových podlah broušením</t>
  </si>
  <si>
    <t>776111126R</t>
  </si>
  <si>
    <t>Odstranění zbytků lepidla z podkladu povlakových podlah broušením schodišťových stupňů</t>
  </si>
  <si>
    <t>776201811</t>
  </si>
  <si>
    <t>Demontáž lepených povlakových podlah bez podložky ručně</t>
  </si>
  <si>
    <t>776421312</t>
  </si>
  <si>
    <t>Montáž přechodových šroubovaných lišt</t>
  </si>
  <si>
    <t>998776312</t>
  </si>
  <si>
    <t>Přesun hmot procentní pro podlahy povlakové ruční v objektech v přes 6 do 12 m</t>
  </si>
  <si>
    <t>784111017</t>
  </si>
  <si>
    <t>Obroušení podkladu omítnutého na schodišti podlaží v do 3,80 m</t>
  </si>
  <si>
    <t>784111037</t>
  </si>
  <si>
    <t>Omytí podkladu na schodišti podlaží v do 3,80 m</t>
  </si>
  <si>
    <t>784171127</t>
  </si>
  <si>
    <t>Zakrytí vnitřních ploch konstrukcí nebo prvků na schodišti podlaží v do 3,80 m</t>
  </si>
  <si>
    <t>784181117</t>
  </si>
  <si>
    <t>Základní silikátová jednonásobná bezbarvá penetrace podkladu na schodišti podlaží v do 3,80 m</t>
  </si>
  <si>
    <t>784221107</t>
  </si>
  <si>
    <t>Dvojnásobné bílé malby ze směsí za sucha dobře otěruvzdorných na schodišti do 3,80 m</t>
  </si>
  <si>
    <t>784321037</t>
  </si>
  <si>
    <t>Dvojnásobné silikátové bílé malby na schodišti podlaží v do 3,80 m</t>
  </si>
  <si>
    <t>ON</t>
  </si>
  <si>
    <t>12</t>
  </si>
  <si>
    <t>Provoz investora</t>
  </si>
  <si>
    <t>07</t>
  </si>
  <si>
    <t>Zařízení staveniště</t>
  </si>
  <si>
    <t>Rekonstrukce vnitřního schodiště Terapeutické komunity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</si>
</sst>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6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E10" sqref="E10:H10"/>
    </sheetView>
  </sheetViews>
  <sheetFormatPr defaultColWidth="9.1796875" defaultRowHeight="8" x14ac:dyDescent="0.2"/>
  <cols>
    <col min="1" max="1" width="9.1796875" style="2" hidden="1" customWidth="1"/>
    <col min="2" max="2" width="4.7265625" style="2" customWidth="1"/>
    <col min="3" max="8" width="14.7265625" style="2" customWidth="1"/>
    <col min="9" max="9" width="9.1796875" style="2" customWidth="1"/>
    <col min="10" max="11" width="9.1796875" style="2"/>
    <col min="12" max="12" width="56" style="2" hidden="1" customWidth="1"/>
    <col min="13" max="16384" width="9.1796875" style="2"/>
  </cols>
  <sheetData>
    <row r="1" spans="1:12" ht="10" x14ac:dyDescent="0.2">
      <c r="A1" s="7"/>
      <c r="B1" s="7"/>
      <c r="C1" s="13"/>
    </row>
    <row r="2" spans="1:12" ht="10" x14ac:dyDescent="0.2">
      <c r="A2" s="9">
        <v>0</v>
      </c>
      <c r="C2" s="13"/>
    </row>
    <row r="3" spans="1:12" ht="11.25" customHeight="1" x14ac:dyDescent="0.2">
      <c r="A3" s="9">
        <f t="array" ref="A3">INDEX(VAT_RATES,MATCH(0,COUNTIF($A$1:A2,VAT_RATES),0))</f>
        <v>12</v>
      </c>
      <c r="C3" s="13"/>
      <c r="D3" s="95" t="s">
        <v>17</v>
      </c>
      <c r="E3" s="96"/>
      <c r="F3" s="96"/>
      <c r="G3" s="96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96"/>
      <c r="E4" s="96"/>
      <c r="F4" s="96"/>
      <c r="G4" s="96"/>
    </row>
    <row r="5" spans="1:12" ht="12.5" x14ac:dyDescent="0.25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2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5" customHeight="1" x14ac:dyDescent="0.35">
      <c r="A7" s="11">
        <f>IF(ISNUMBER($A$3),SUMIF(VAT_RATES,$A$3,ITEM_PRICES),0)</f>
        <v>0</v>
      </c>
      <c r="C7" s="19"/>
      <c r="D7" s="20"/>
      <c r="E7" s="100" t="s">
        <v>18</v>
      </c>
      <c r="F7" s="100"/>
      <c r="G7" s="20"/>
      <c r="H7" s="20"/>
      <c r="I7" s="12"/>
      <c r="J7" s="21"/>
      <c r="K7" s="21"/>
      <c r="L7" s="22" t="s">
        <v>19</v>
      </c>
    </row>
    <row r="8" spans="1:12" x14ac:dyDescent="0.2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3" x14ac:dyDescent="0.25">
      <c r="A9">
        <f>IF(ISNUMBER($A$5),SUMIF(VAT_RATES,$A$5,ITEM_PRICES),0)</f>
        <v>0</v>
      </c>
      <c r="C9" s="1"/>
      <c r="D9" s="24" t="s">
        <v>20</v>
      </c>
      <c r="E9" s="101"/>
      <c r="F9" s="102"/>
      <c r="G9" s="102"/>
      <c r="H9" s="102"/>
      <c r="J9" s="26"/>
      <c r="K9" s="26"/>
      <c r="L9" s="25">
        <f>E9</f>
        <v>0</v>
      </c>
    </row>
    <row r="10" spans="1:12" customFormat="1" ht="13" x14ac:dyDescent="0.25">
      <c r="A10" t="str">
        <f>IF($A7=0,"","DPH " &amp; $A3 &amp; " % ze základny: " &amp; TEXT($A7,"# ##0"))</f>
        <v/>
      </c>
      <c r="C10" s="1"/>
      <c r="D10" s="24" t="s">
        <v>21</v>
      </c>
      <c r="E10" s="102" t="s">
        <v>154</v>
      </c>
      <c r="F10" s="102"/>
      <c r="G10" s="102"/>
      <c r="H10" s="102"/>
      <c r="J10" s="26"/>
      <c r="K10" s="26"/>
      <c r="L10" s="25" t="str">
        <f>E10</f>
        <v>Rekonstrukce vnitřního schodiště Terapeutické komunity</v>
      </c>
    </row>
    <row r="11" spans="1:12" customFormat="1" ht="13" x14ac:dyDescent="0.25">
      <c r="A11" t="str">
        <f>IF($A8=0,"","DPH " &amp; $A4 &amp; " % ze základny: " &amp; TEXT($A8,"# ##0"))</f>
        <v/>
      </c>
      <c r="C11" s="1"/>
      <c r="D11" s="24" t="s">
        <v>22</v>
      </c>
      <c r="E11" s="101"/>
      <c r="F11" s="102"/>
      <c r="G11" s="102"/>
      <c r="H11" s="102"/>
      <c r="J11" s="26"/>
      <c r="K11" s="26"/>
      <c r="L11" s="25">
        <f>E11</f>
        <v>0</v>
      </c>
    </row>
    <row r="12" spans="1:12" x14ac:dyDescent="0.2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2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5" x14ac:dyDescent="0.35">
      <c r="A14" s="12" t="str">
        <f>IF($A8=0,"",$A8*$A4/100)</f>
        <v/>
      </c>
      <c r="C14" s="11"/>
      <c r="D14" s="11"/>
      <c r="E14" s="97" t="s">
        <v>23</v>
      </c>
      <c r="F14" s="98"/>
      <c r="G14" s="11"/>
      <c r="H14" s="11"/>
      <c r="J14" s="21"/>
      <c r="K14" s="21"/>
    </row>
    <row r="15" spans="1:12" x14ac:dyDescent="0.2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3" x14ac:dyDescent="0.25">
      <c r="A16">
        <f>SUM(A13:A15)</f>
        <v>0</v>
      </c>
      <c r="C16" s="1"/>
      <c r="D16" s="24" t="s">
        <v>24</v>
      </c>
      <c r="E16" s="93"/>
      <c r="F16" s="94"/>
      <c r="G16" s="94"/>
      <c r="H16" s="94"/>
      <c r="J16" s="26"/>
      <c r="K16" s="26"/>
    </row>
    <row r="17" spans="1:12" x14ac:dyDescent="0.2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2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5" x14ac:dyDescent="0.35">
      <c r="C19" s="11"/>
      <c r="D19" s="28"/>
      <c r="E19" s="97" t="s">
        <v>25</v>
      </c>
      <c r="F19" s="98"/>
      <c r="G19" s="11"/>
      <c r="H19" s="11"/>
      <c r="J19" s="21"/>
      <c r="K19" s="21"/>
    </row>
    <row r="20" spans="1:12" x14ac:dyDescent="0.2">
      <c r="C20" s="18"/>
      <c r="D20" s="18"/>
      <c r="E20" s="18"/>
      <c r="F20" s="18"/>
      <c r="G20" s="18"/>
      <c r="H20" s="18"/>
      <c r="J20" s="6"/>
      <c r="K20" s="6"/>
    </row>
    <row r="21" spans="1:12" customFormat="1" ht="13" x14ac:dyDescent="0.25">
      <c r="C21" s="1"/>
      <c r="D21" s="24" t="s">
        <v>26</v>
      </c>
      <c r="E21" s="99"/>
      <c r="F21" s="94"/>
      <c r="G21" s="94"/>
      <c r="H21" s="94"/>
      <c r="J21" s="26"/>
      <c r="K21" s="26"/>
    </row>
    <row r="22" spans="1:12" x14ac:dyDescent="0.2">
      <c r="C22" s="27"/>
      <c r="D22" s="27"/>
      <c r="E22" s="27"/>
      <c r="F22" s="27"/>
      <c r="G22" s="27"/>
      <c r="H22" s="27"/>
      <c r="J22" s="6"/>
      <c r="K22" s="6"/>
    </row>
    <row r="23" spans="1:12" x14ac:dyDescent="0.2">
      <c r="C23" s="18"/>
      <c r="D23" s="29"/>
      <c r="E23" s="18"/>
      <c r="F23" s="18"/>
      <c r="G23" s="18"/>
      <c r="H23" s="18"/>
      <c r="J23" s="6"/>
      <c r="K23" s="6"/>
    </row>
    <row r="24" spans="1:12" s="12" customFormat="1" ht="15.5" x14ac:dyDescent="0.35">
      <c r="C24" s="11"/>
      <c r="D24" s="28"/>
      <c r="E24" s="97" t="s">
        <v>27</v>
      </c>
      <c r="F24" s="98"/>
      <c r="G24" s="11"/>
      <c r="H24" s="11"/>
      <c r="J24" s="21"/>
      <c r="K24" s="21"/>
    </row>
    <row r="25" spans="1:12" x14ac:dyDescent="0.2">
      <c r="C25" s="18"/>
      <c r="D25" s="29"/>
      <c r="E25" s="18"/>
      <c r="F25" s="18"/>
      <c r="G25" s="18"/>
      <c r="H25" s="18"/>
      <c r="J25" s="6"/>
      <c r="K25" s="6"/>
    </row>
    <row r="26" spans="1:12" customFormat="1" ht="13" x14ac:dyDescent="0.3">
      <c r="C26" s="1"/>
      <c r="D26" s="24" t="s">
        <v>28</v>
      </c>
      <c r="E26" s="30">
        <f ca="1">INDIRECT("A6")</f>
        <v>0</v>
      </c>
      <c r="F26" s="5" t="s">
        <v>29</v>
      </c>
      <c r="G26" s="1"/>
      <c r="H26" s="1"/>
      <c r="I26" s="31"/>
      <c r="J26" s="26"/>
      <c r="K26" s="26"/>
      <c r="L26" s="26"/>
    </row>
    <row r="27" spans="1:12" customFormat="1" ht="13" x14ac:dyDescent="0.25">
      <c r="C27" s="1"/>
      <c r="D27" s="24" t="s">
        <v>30</v>
      </c>
      <c r="E27" s="32">
        <f ca="1">INDIRECT("A16")</f>
        <v>0</v>
      </c>
      <c r="F27" s="1" t="str">
        <f>F26</f>
        <v>Kč</v>
      </c>
      <c r="G27" s="1"/>
      <c r="H27" s="1"/>
      <c r="I27" s="31"/>
      <c r="J27" s="26"/>
      <c r="K27" s="26"/>
      <c r="L27" s="33"/>
    </row>
    <row r="28" spans="1:12" customFormat="1" ht="13" x14ac:dyDescent="0.25">
      <c r="C28" s="1"/>
      <c r="D28" s="24" t="s">
        <v>31</v>
      </c>
      <c r="E28" s="32">
        <f ca="1">E26+E27</f>
        <v>0</v>
      </c>
      <c r="F28" s="1" t="str">
        <f>F26</f>
        <v>Kč</v>
      </c>
      <c r="G28" s="1"/>
      <c r="H28" s="1"/>
      <c r="I28" s="31"/>
      <c r="J28" s="26"/>
      <c r="K28" s="26"/>
      <c r="L28" s="26"/>
    </row>
    <row r="29" spans="1:12" x14ac:dyDescent="0.2">
      <c r="C29" s="34"/>
      <c r="D29" s="34"/>
      <c r="E29" s="34"/>
      <c r="F29" s="34"/>
      <c r="G29" s="34"/>
      <c r="H29" s="34"/>
    </row>
    <row r="30" spans="1:12" x14ac:dyDescent="0.2">
      <c r="C30" s="7"/>
    </row>
    <row r="31" spans="1:12" x14ac:dyDescent="0.2">
      <c r="C31" s="7"/>
    </row>
    <row r="32" spans="1:12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</sheetData>
  <mergeCells count="10">
    <mergeCell ref="E16:H16"/>
    <mergeCell ref="D3:G4"/>
    <mergeCell ref="E19:F19"/>
    <mergeCell ref="E21:H21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6"/>
  <sheetViews>
    <sheetView zoomScaleNormal="100" workbookViewId="0">
      <pane ySplit="4" topLeftCell="A5" activePane="bottomLeft" state="frozen"/>
      <selection pane="bottomLeft" activeCell="B15" sqref="B15"/>
    </sheetView>
  </sheetViews>
  <sheetFormatPr defaultColWidth="9.1796875" defaultRowHeight="8" outlineLevelRow="1" x14ac:dyDescent="0.2"/>
  <cols>
    <col min="1" max="1" width="34.7265625" style="2" hidden="1" customWidth="1"/>
    <col min="2" max="2" width="80.7265625" style="2" customWidth="1"/>
    <col min="3" max="3" width="15.7265625" style="2" customWidth="1"/>
    <col min="4" max="6" width="15.7265625" style="2" hidden="1" customWidth="1"/>
    <col min="7" max="7" width="41.7265625" style="2" customWidth="1"/>
    <col min="8" max="16384" width="9.1796875" style="2"/>
  </cols>
  <sheetData>
    <row r="1" spans="1:8" ht="15.5" x14ac:dyDescent="0.2">
      <c r="B1" s="19" t="s">
        <v>154</v>
      </c>
    </row>
    <row r="2" spans="1:8" ht="15.5" x14ac:dyDescent="0.2">
      <c r="B2" s="19" t="s">
        <v>58</v>
      </c>
      <c r="C2" s="37"/>
      <c r="D2" s="39"/>
      <c r="E2" s="37"/>
      <c r="F2" s="37"/>
    </row>
    <row r="3" spans="1:8" ht="7.5" customHeight="1" x14ac:dyDescent="0.2">
      <c r="A3" s="6"/>
      <c r="B3" s="35"/>
      <c r="C3" s="37"/>
      <c r="D3" s="40"/>
      <c r="E3" s="42"/>
      <c r="F3" s="42"/>
      <c r="G3" s="8"/>
    </row>
    <row r="4" spans="1:8" ht="10.5" x14ac:dyDescent="0.25">
      <c r="A4" s="4"/>
      <c r="B4" s="43" t="s">
        <v>3</v>
      </c>
      <c r="C4" s="44" t="s">
        <v>9</v>
      </c>
      <c r="D4" s="45" t="s">
        <v>11</v>
      </c>
      <c r="E4" s="44" t="s">
        <v>2</v>
      </c>
      <c r="F4" s="44" t="s">
        <v>15</v>
      </c>
      <c r="G4" s="6"/>
      <c r="H4" s="8"/>
    </row>
    <row r="5" spans="1:8" ht="7.5" customHeight="1" x14ac:dyDescent="0.2">
      <c r="B5" s="35"/>
      <c r="C5" s="37"/>
      <c r="D5" s="39"/>
      <c r="E5" s="37"/>
      <c r="F5" s="37"/>
      <c r="G5" s="8"/>
    </row>
    <row r="6" spans="1:8" ht="11.5" x14ac:dyDescent="0.2">
      <c r="A6" s="58" t="s">
        <v>32</v>
      </c>
      <c r="B6" s="59" t="s">
        <v>33</v>
      </c>
      <c r="C6" s="60">
        <f>VLOOKUP($A6,Zakázka!$A:$Q,10,FALSE)</f>
        <v>0</v>
      </c>
      <c r="D6" s="61">
        <f>VLOOKUP($A6,Zakázka!$A:$Q,12,FALSE)</f>
        <v>0.90981015080000016</v>
      </c>
      <c r="E6" s="60">
        <f>VLOOKUP($A6,Zakázka!$A:$Q,16,FALSE)</f>
        <v>0</v>
      </c>
      <c r="F6" s="60">
        <f>VLOOKUP($A6,Zakázka!$A:$Q,17,FALSE)</f>
        <v>0</v>
      </c>
      <c r="G6" s="6"/>
      <c r="H6" s="8"/>
    </row>
    <row r="7" spans="1:8" ht="11.5" outlineLevel="1" x14ac:dyDescent="0.2">
      <c r="A7" s="62" t="s">
        <v>34</v>
      </c>
      <c r="B7" s="63" t="s">
        <v>35</v>
      </c>
      <c r="C7" s="64">
        <f>VLOOKUP($A7,Zakázka!$A:$Q,10,FALSE)</f>
        <v>0</v>
      </c>
      <c r="D7" s="65">
        <f>VLOOKUP($A7,Zakázka!$A:$Q,12,FALSE)</f>
        <v>0.16996980000000003</v>
      </c>
      <c r="E7" s="64">
        <f>VLOOKUP($A7,Zakázka!$A:$Q,16,FALSE)</f>
        <v>0</v>
      </c>
      <c r="F7" s="64">
        <f>VLOOKUP($A7,Zakázka!$A:$Q,17,FALSE)</f>
        <v>0</v>
      </c>
      <c r="G7" s="6"/>
      <c r="H7" s="8"/>
    </row>
    <row r="8" spans="1:8" ht="11.5" outlineLevel="1" x14ac:dyDescent="0.2">
      <c r="A8" s="62" t="s">
        <v>36</v>
      </c>
      <c r="B8" s="63" t="s">
        <v>37</v>
      </c>
      <c r="C8" s="64">
        <f>VLOOKUP($A8,Zakázka!$A:$Q,10,FALSE)</f>
        <v>0</v>
      </c>
      <c r="D8" s="65">
        <f>VLOOKUP($A8,Zakázka!$A:$Q,12,FALSE)</f>
        <v>0.16556455080000002</v>
      </c>
      <c r="E8" s="64">
        <f>VLOOKUP($A8,Zakázka!$A:$Q,16,FALSE)</f>
        <v>0</v>
      </c>
      <c r="F8" s="64">
        <f>VLOOKUP($A8,Zakázka!$A:$Q,17,FALSE)</f>
        <v>0</v>
      </c>
      <c r="G8" s="6"/>
      <c r="H8" s="8"/>
    </row>
    <row r="9" spans="1:8" ht="11.5" outlineLevel="1" x14ac:dyDescent="0.2">
      <c r="A9" s="62" t="s">
        <v>38</v>
      </c>
      <c r="B9" s="63" t="s">
        <v>39</v>
      </c>
      <c r="C9" s="64">
        <f>VLOOKUP($A9,Zakázka!$A:$Q,10,FALSE)</f>
        <v>0</v>
      </c>
      <c r="D9" s="65">
        <f>VLOOKUP($A9,Zakázka!$A:$Q,12,FALSE)</f>
        <v>0</v>
      </c>
      <c r="E9" s="64">
        <f>VLOOKUP($A9,Zakázka!$A:$Q,16,FALSE)</f>
        <v>0</v>
      </c>
      <c r="F9" s="64">
        <f>VLOOKUP($A9,Zakázka!$A:$Q,17,FALSE)</f>
        <v>0</v>
      </c>
      <c r="G9" s="6"/>
      <c r="H9" s="8"/>
    </row>
    <row r="10" spans="1:8" ht="11.5" outlineLevel="1" x14ac:dyDescent="0.2">
      <c r="A10" s="62" t="s">
        <v>40</v>
      </c>
      <c r="B10" s="63" t="s">
        <v>41</v>
      </c>
      <c r="C10" s="64">
        <f>VLOOKUP($A10,Zakázka!$A:$Q,10,FALSE)</f>
        <v>0</v>
      </c>
      <c r="D10" s="65">
        <f>VLOOKUP($A10,Zakázka!$A:$Q,12,FALSE)</f>
        <v>0</v>
      </c>
      <c r="E10" s="64">
        <f>VLOOKUP($A10,Zakázka!$A:$Q,16,FALSE)</f>
        <v>0</v>
      </c>
      <c r="F10" s="64">
        <f>VLOOKUP($A10,Zakázka!$A:$Q,17,FALSE)</f>
        <v>0</v>
      </c>
      <c r="G10" s="6"/>
      <c r="H10" s="8"/>
    </row>
    <row r="11" spans="1:8" ht="11.5" outlineLevel="1" x14ac:dyDescent="0.2">
      <c r="A11" s="62" t="s">
        <v>42</v>
      </c>
      <c r="B11" s="63" t="s">
        <v>43</v>
      </c>
      <c r="C11" s="64">
        <f>VLOOKUP($A11,Zakázka!$A:$Q,10,FALSE)</f>
        <v>0</v>
      </c>
      <c r="D11" s="65">
        <f>VLOOKUP($A11,Zakázka!$A:$Q,12,FALSE)</f>
        <v>0</v>
      </c>
      <c r="E11" s="64">
        <f>VLOOKUP($A11,Zakázka!$A:$Q,16,FALSE)</f>
        <v>0</v>
      </c>
      <c r="F11" s="64">
        <f>VLOOKUP($A11,Zakázka!$A:$Q,17,FALSE)</f>
        <v>0</v>
      </c>
      <c r="G11" s="6"/>
      <c r="H11" s="8"/>
    </row>
    <row r="12" spans="1:8" ht="11.5" outlineLevel="1" x14ac:dyDescent="0.2">
      <c r="A12" s="62" t="s">
        <v>44</v>
      </c>
      <c r="B12" s="63" t="s">
        <v>45</v>
      </c>
      <c r="C12" s="64">
        <f>VLOOKUP($A12,Zakázka!$A:$Q,10,FALSE)</f>
        <v>0</v>
      </c>
      <c r="D12" s="65">
        <f>VLOOKUP($A12,Zakázka!$A:$Q,12,FALSE)</f>
        <v>0</v>
      </c>
      <c r="E12" s="64">
        <f>VLOOKUP($A12,Zakázka!$A:$Q,16,FALSE)</f>
        <v>0</v>
      </c>
      <c r="F12" s="64">
        <f>VLOOKUP($A12,Zakázka!$A:$Q,17,FALSE)</f>
        <v>0</v>
      </c>
      <c r="G12" s="6"/>
      <c r="H12" s="8"/>
    </row>
    <row r="13" spans="1:8" ht="11.5" outlineLevel="1" x14ac:dyDescent="0.2">
      <c r="A13" s="62" t="s">
        <v>46</v>
      </c>
      <c r="B13" s="63" t="s">
        <v>47</v>
      </c>
      <c r="C13" s="64">
        <f>VLOOKUP($A13,Zakázka!$A:$Q,10,FALSE)</f>
        <v>0</v>
      </c>
      <c r="D13" s="65">
        <f>VLOOKUP($A13,Zakázka!$A:$Q,12,FALSE)</f>
        <v>8.3080000000000011E-3</v>
      </c>
      <c r="E13" s="64">
        <f>VLOOKUP($A13,Zakázka!$A:$Q,16,FALSE)</f>
        <v>0</v>
      </c>
      <c r="F13" s="64">
        <f>VLOOKUP($A13,Zakázka!$A:$Q,17,FALSE)</f>
        <v>0</v>
      </c>
      <c r="G13" s="6"/>
      <c r="H13" s="8"/>
    </row>
    <row r="14" spans="1:8" ht="11.5" outlineLevel="1" x14ac:dyDescent="0.2">
      <c r="A14" s="62" t="s">
        <v>48</v>
      </c>
      <c r="B14" s="63" t="s">
        <v>49</v>
      </c>
      <c r="C14" s="64">
        <f>VLOOKUP($A14,Zakázka!$A:$Q,10,FALSE)</f>
        <v>0</v>
      </c>
      <c r="D14" s="65">
        <f>VLOOKUP($A14,Zakázka!$A:$Q,12,FALSE)</f>
        <v>4.2623999999999995E-2</v>
      </c>
      <c r="E14" s="64">
        <f>VLOOKUP($A14,Zakázka!$A:$Q,16,FALSE)</f>
        <v>0</v>
      </c>
      <c r="F14" s="64">
        <f>VLOOKUP($A14,Zakázka!$A:$Q,17,FALSE)</f>
        <v>0</v>
      </c>
      <c r="G14" s="6"/>
      <c r="H14" s="8"/>
    </row>
    <row r="15" spans="1:8" ht="11.5" outlineLevel="1" x14ac:dyDescent="0.2">
      <c r="A15" s="62" t="s">
        <v>50</v>
      </c>
      <c r="B15" s="63" t="s">
        <v>51</v>
      </c>
      <c r="C15" s="64">
        <f>VLOOKUP($A15,Zakázka!$A:$Q,10,FALSE)</f>
        <v>0</v>
      </c>
      <c r="D15" s="65">
        <f>VLOOKUP($A15,Zakázka!$A:$Q,12,FALSE)</f>
        <v>0.43290900000000004</v>
      </c>
      <c r="E15" s="64">
        <f>VLOOKUP($A15,Zakázka!$A:$Q,16,FALSE)</f>
        <v>0</v>
      </c>
      <c r="F15" s="64">
        <f>VLOOKUP($A15,Zakázka!$A:$Q,17,FALSE)</f>
        <v>0</v>
      </c>
      <c r="G15" s="6"/>
      <c r="H15" s="8"/>
    </row>
    <row r="16" spans="1:8" ht="11.5" outlineLevel="1" x14ac:dyDescent="0.2">
      <c r="A16" s="62" t="s">
        <v>52</v>
      </c>
      <c r="B16" s="63" t="s">
        <v>53</v>
      </c>
      <c r="C16" s="64">
        <f>VLOOKUP($A16,Zakázka!$A:$Q,10,FALSE)</f>
        <v>0</v>
      </c>
      <c r="D16" s="65">
        <f>VLOOKUP($A16,Zakázka!$A:$Q,12,FALSE)</f>
        <v>4.6308E-3</v>
      </c>
      <c r="E16" s="64">
        <f>VLOOKUP($A16,Zakázka!$A:$Q,16,FALSE)</f>
        <v>0</v>
      </c>
      <c r="F16" s="64">
        <f>VLOOKUP($A16,Zakázka!$A:$Q,17,FALSE)</f>
        <v>0</v>
      </c>
      <c r="G16" s="6"/>
      <c r="H16" s="8"/>
    </row>
    <row r="17" spans="1:8" ht="11.5" outlineLevel="1" x14ac:dyDescent="0.2">
      <c r="A17" s="62" t="s">
        <v>54</v>
      </c>
      <c r="B17" s="63" t="s">
        <v>55</v>
      </c>
      <c r="C17" s="64">
        <f>VLOOKUP($A17,Zakázka!$A:$Q,10,FALSE)</f>
        <v>0</v>
      </c>
      <c r="D17" s="65">
        <f>VLOOKUP($A17,Zakázka!$A:$Q,12,FALSE)</f>
        <v>8.5804000000000005E-2</v>
      </c>
      <c r="E17" s="64">
        <f>VLOOKUP($A17,Zakázka!$A:$Q,16,FALSE)</f>
        <v>0</v>
      </c>
      <c r="F17" s="64">
        <f>VLOOKUP($A17,Zakázka!$A:$Q,17,FALSE)</f>
        <v>0</v>
      </c>
      <c r="G17" s="6"/>
      <c r="H17" s="8"/>
    </row>
    <row r="18" spans="1:8" ht="11.5" outlineLevel="1" x14ac:dyDescent="0.2">
      <c r="A18" s="62" t="s">
        <v>56</v>
      </c>
      <c r="B18" s="63" t="s">
        <v>57</v>
      </c>
      <c r="C18" s="64">
        <f>VLOOKUP($A18,Zakázka!$A:$Q,10,FALSE)</f>
        <v>0</v>
      </c>
      <c r="D18" s="65">
        <f>VLOOKUP($A18,Zakázka!$A:$Q,12,FALSE)</f>
        <v>0</v>
      </c>
      <c r="E18" s="64">
        <f>VLOOKUP($A18,Zakázka!$A:$Q,16,FALSE)</f>
        <v>0</v>
      </c>
      <c r="F18" s="64">
        <f>VLOOKUP($A18,Zakázka!$A:$Q,17,FALSE)</f>
        <v>0</v>
      </c>
      <c r="G18" s="6"/>
      <c r="H18" s="8"/>
    </row>
    <row r="19" spans="1:8" ht="7.5" customHeight="1" x14ac:dyDescent="0.2">
      <c r="B19" s="36"/>
      <c r="C19" s="38"/>
      <c r="D19" s="41"/>
      <c r="E19" s="38"/>
      <c r="F19" s="38"/>
      <c r="G19" s="8"/>
    </row>
    <row r="20" spans="1:8" ht="13" x14ac:dyDescent="0.3">
      <c r="A20" s="5"/>
      <c r="B20" s="46" t="s">
        <v>1</v>
      </c>
      <c r="C20" s="47">
        <f>SUMIF(GROUP_ID,"",ITEM_PRICES)</f>
        <v>0</v>
      </c>
      <c r="D20" s="48"/>
      <c r="E20" s="49"/>
      <c r="F20" s="49"/>
      <c r="G20" s="6"/>
      <c r="H20" s="8"/>
    </row>
    <row r="21" spans="1:8" ht="13" x14ac:dyDescent="0.3">
      <c r="A21" s="5"/>
      <c r="B21" s="46" t="s">
        <v>2</v>
      </c>
      <c r="C21" s="47">
        <f ca="1">SUM(C22:C23)</f>
        <v>0</v>
      </c>
      <c r="D21" s="48"/>
      <c r="E21" s="49"/>
      <c r="F21" s="49"/>
      <c r="G21" s="6"/>
      <c r="H21" s="8"/>
    </row>
    <row r="22" spans="1:8" ht="12.5" x14ac:dyDescent="0.25">
      <c r="A22" s="1"/>
      <c r="B22" s="50" t="str">
        <f ca="1">INDIRECT(ADDRESS(10,1,,,"Krycí List"))</f>
        <v/>
      </c>
      <c r="C22" s="51" t="str">
        <f ca="1">INDIRECT(ADDRESS(13,1,,,"Krycí List"))</f>
        <v/>
      </c>
      <c r="D22" s="52"/>
      <c r="E22" s="53"/>
      <c r="F22" s="53"/>
      <c r="G22" s="6"/>
      <c r="H22" s="8"/>
    </row>
    <row r="23" spans="1:8" ht="12.5" x14ac:dyDescent="0.25">
      <c r="A23" s="1"/>
      <c r="B23" s="54" t="str">
        <f ca="1">INDIRECT(ADDRESS(11,1,,,"Krycí List"))</f>
        <v/>
      </c>
      <c r="C23" s="55" t="str">
        <f ca="1">INDIRECT(ADDRESS(14,1,,,"Krycí List"))</f>
        <v/>
      </c>
      <c r="D23" s="56"/>
      <c r="E23" s="57"/>
      <c r="F23" s="57"/>
      <c r="G23" s="6"/>
      <c r="H23" s="8"/>
    </row>
    <row r="24" spans="1:8" ht="13" x14ac:dyDescent="0.3">
      <c r="A24" s="5"/>
      <c r="B24" s="46" t="s">
        <v>0</v>
      </c>
      <c r="C24" s="47">
        <f ca="1">C20+C21</f>
        <v>0</v>
      </c>
      <c r="D24" s="48"/>
      <c r="E24" s="49"/>
      <c r="F24" s="49"/>
      <c r="G24" s="6"/>
      <c r="H24" s="8"/>
    </row>
    <row r="25" spans="1:8" x14ac:dyDescent="0.2">
      <c r="B25" s="35"/>
      <c r="C25" s="37"/>
      <c r="D25" s="39"/>
      <c r="E25" s="37"/>
      <c r="F25" s="37"/>
    </row>
    <row r="26" spans="1:8" x14ac:dyDescent="0.2">
      <c r="B26" s="6"/>
      <c r="C26" s="8"/>
      <c r="D26" s="6"/>
      <c r="E26" s="8"/>
      <c r="F26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73"/>
  <sheetViews>
    <sheetView tabSelected="1" zoomScaleNormal="100" workbookViewId="0">
      <pane ySplit="4" topLeftCell="A5" activePane="bottomLeft" state="frozen"/>
      <selection pane="bottomLeft" activeCell="R13" sqref="R13"/>
    </sheetView>
  </sheetViews>
  <sheetFormatPr defaultColWidth="9.1796875" defaultRowHeight="8" outlineLevelRow="2" x14ac:dyDescent="0.2"/>
  <cols>
    <col min="1" max="1" width="28.7265625" style="2" hidden="1" customWidth="1"/>
    <col min="2" max="2" width="3.7265625" style="2" hidden="1" customWidth="1"/>
    <col min="3" max="3" width="5.7265625" style="2" customWidth="1"/>
    <col min="4" max="4" width="4.7265625" style="2" customWidth="1"/>
    <col min="5" max="5" width="14.7265625" style="2" customWidth="1"/>
    <col min="6" max="6" width="72.7265625" style="2" customWidth="1"/>
    <col min="7" max="7" width="4.7265625" style="2" customWidth="1"/>
    <col min="8" max="8" width="14.7265625" style="2" customWidth="1"/>
    <col min="9" max="9" width="12.7265625" style="2" customWidth="1"/>
    <col min="10" max="10" width="15.7265625" style="2" customWidth="1"/>
    <col min="11" max="11" width="11.7265625" style="2" hidden="1" customWidth="1"/>
    <col min="12" max="12" width="14.7265625" style="2" hidden="1" customWidth="1"/>
    <col min="13" max="13" width="11.7265625" style="2" hidden="1" customWidth="1"/>
    <col min="14" max="14" width="14.7265625" style="2" hidden="1" customWidth="1"/>
    <col min="15" max="15" width="9.7265625" style="2" hidden="1" customWidth="1"/>
    <col min="16" max="16" width="14.7265625" style="2" hidden="1" customWidth="1"/>
    <col min="17" max="17" width="15.7265625" style="2" hidden="1" customWidth="1"/>
    <col min="18" max="18" width="38.7265625" style="2" customWidth="1"/>
    <col min="19" max="21" width="9.1796875" style="2"/>
    <col min="22" max="22" width="9.1796875" style="2" customWidth="1"/>
    <col min="23" max="23" width="5.54296875" style="2" customWidth="1"/>
    <col min="24" max="16384" width="9.1796875" style="2"/>
  </cols>
  <sheetData>
    <row r="1" spans="1:22" ht="15.5" x14ac:dyDescent="0.2">
      <c r="F1" s="19" t="s">
        <v>154</v>
      </c>
    </row>
    <row r="2" spans="1:22" ht="15.5" x14ac:dyDescent="0.2">
      <c r="B2" s="66"/>
      <c r="C2" s="66"/>
      <c r="D2" s="35"/>
      <c r="E2" s="35"/>
      <c r="F2" s="19" t="s">
        <v>58</v>
      </c>
      <c r="G2" s="35"/>
      <c r="H2" s="39"/>
      <c r="I2" s="69"/>
      <c r="J2" s="37"/>
      <c r="K2" s="39"/>
      <c r="L2" s="39"/>
      <c r="M2" s="39"/>
      <c r="N2" s="39"/>
      <c r="O2" s="37"/>
      <c r="P2" s="37"/>
      <c r="Q2" s="37"/>
      <c r="S2" s="7"/>
      <c r="V2" s="3"/>
    </row>
    <row r="3" spans="1:22" ht="7.5" customHeight="1" x14ac:dyDescent="0.2">
      <c r="A3" s="6"/>
      <c r="B3" s="67"/>
      <c r="C3" s="66"/>
      <c r="D3" s="68"/>
      <c r="E3" s="35"/>
      <c r="F3" s="35"/>
      <c r="G3" s="35"/>
      <c r="H3" s="39"/>
      <c r="I3" s="69"/>
      <c r="J3" s="37"/>
      <c r="K3" s="40"/>
      <c r="L3" s="40"/>
      <c r="M3" s="40"/>
      <c r="N3" s="40"/>
      <c r="O3" s="42"/>
      <c r="P3" s="42"/>
      <c r="Q3" s="42"/>
      <c r="R3" s="8"/>
    </row>
    <row r="4" spans="1:22" ht="10.5" x14ac:dyDescent="0.25">
      <c r="A4" s="4"/>
      <c r="B4" s="70"/>
      <c r="C4" s="70" t="s">
        <v>4</v>
      </c>
      <c r="D4" s="43" t="s">
        <v>5</v>
      </c>
      <c r="E4" s="43" t="s">
        <v>6</v>
      </c>
      <c r="F4" s="43" t="s">
        <v>3</v>
      </c>
      <c r="G4" s="43" t="s">
        <v>7</v>
      </c>
      <c r="H4" s="45" t="s">
        <v>8</v>
      </c>
      <c r="I4" s="71" t="s">
        <v>16</v>
      </c>
      <c r="J4" s="44" t="s">
        <v>9</v>
      </c>
      <c r="K4" s="45" t="s">
        <v>10</v>
      </c>
      <c r="L4" s="45" t="s">
        <v>11</v>
      </c>
      <c r="M4" s="45" t="s">
        <v>12</v>
      </c>
      <c r="N4" s="45" t="s">
        <v>13</v>
      </c>
      <c r="O4" s="44" t="s">
        <v>14</v>
      </c>
      <c r="P4" s="44" t="s">
        <v>2</v>
      </c>
      <c r="Q4" s="44" t="s">
        <v>15</v>
      </c>
      <c r="R4" s="6"/>
      <c r="S4" s="8"/>
    </row>
    <row r="5" spans="1:22" ht="7.5" customHeight="1" x14ac:dyDescent="0.2">
      <c r="B5" s="66"/>
      <c r="C5" s="66"/>
      <c r="D5" s="35"/>
      <c r="E5" s="35"/>
      <c r="F5" s="35"/>
      <c r="G5" s="35"/>
      <c r="H5" s="39"/>
      <c r="I5" s="69"/>
      <c r="J5" s="37"/>
      <c r="K5" s="39"/>
      <c r="L5" s="39"/>
      <c r="M5" s="39"/>
      <c r="N5" s="39"/>
      <c r="O5" s="37"/>
      <c r="P5" s="37"/>
      <c r="Q5" s="37"/>
      <c r="R5" s="8"/>
    </row>
    <row r="6" spans="1:22" ht="11.5" x14ac:dyDescent="0.25">
      <c r="A6" s="58" t="s">
        <v>32</v>
      </c>
      <c r="B6" s="72">
        <v>1</v>
      </c>
      <c r="C6" s="73"/>
      <c r="D6" s="74" t="s">
        <v>59</v>
      </c>
      <c r="E6" s="74"/>
      <c r="F6" s="59" t="s">
        <v>33</v>
      </c>
      <c r="G6" s="74"/>
      <c r="H6" s="75"/>
      <c r="I6" s="76"/>
      <c r="J6" s="60">
        <f>SUBTOTAL(9,J7:J73)</f>
        <v>0</v>
      </c>
      <c r="K6" s="75"/>
      <c r="L6" s="61">
        <f>SUBTOTAL(9,L7:L73)</f>
        <v>0.90981015080000016</v>
      </c>
      <c r="M6" s="75"/>
      <c r="N6" s="61">
        <f>SUBTOTAL(9,N7:N73)</f>
        <v>0.6175773750000001</v>
      </c>
      <c r="O6" s="77"/>
      <c r="P6" s="60">
        <f>SUBTOTAL(9,P7:P73)</f>
        <v>0</v>
      </c>
      <c r="Q6" s="60">
        <f>SUBTOTAL(9,Q7:Q73)</f>
        <v>0</v>
      </c>
      <c r="R6" s="6"/>
      <c r="S6" s="8"/>
      <c r="T6" s="8"/>
    </row>
    <row r="7" spans="1:22" ht="11.5" outlineLevel="1" x14ac:dyDescent="0.25">
      <c r="A7" s="62" t="s">
        <v>34</v>
      </c>
      <c r="B7" s="78">
        <v>2</v>
      </c>
      <c r="C7" s="79"/>
      <c r="D7" s="80" t="s">
        <v>60</v>
      </c>
      <c r="E7" s="80"/>
      <c r="F7" s="81" t="s">
        <v>35</v>
      </c>
      <c r="G7" s="80"/>
      <c r="H7" s="82"/>
      <c r="I7" s="83"/>
      <c r="J7" s="64">
        <f>SUBTOTAL(9,J8:J10)</f>
        <v>0</v>
      </c>
      <c r="K7" s="82"/>
      <c r="L7" s="65">
        <f>SUBTOTAL(9,L8:L10)</f>
        <v>0.16996980000000003</v>
      </c>
      <c r="M7" s="82"/>
      <c r="N7" s="65">
        <f>SUBTOTAL(9,N8:N10)</f>
        <v>1.03608E-2</v>
      </c>
      <c r="O7" s="84"/>
      <c r="P7" s="64">
        <f>SUBTOTAL(9,P8:P10)</f>
        <v>0</v>
      </c>
      <c r="Q7" s="64">
        <f>SUBTOTAL(9,Q8:Q10)</f>
        <v>0</v>
      </c>
      <c r="R7" s="6"/>
      <c r="S7" s="8"/>
      <c r="T7" s="8"/>
    </row>
    <row r="8" spans="1:22" ht="10" outlineLevel="2" x14ac:dyDescent="0.2">
      <c r="A8" s="10"/>
      <c r="B8" s="85"/>
      <c r="C8" s="86">
        <v>1</v>
      </c>
      <c r="D8" s="87" t="s">
        <v>61</v>
      </c>
      <c r="E8" s="88" t="s">
        <v>62</v>
      </c>
      <c r="F8" s="89" t="s">
        <v>63</v>
      </c>
      <c r="G8" s="87" t="s">
        <v>64</v>
      </c>
      <c r="H8" s="90">
        <v>4.9800000000000004</v>
      </c>
      <c r="I8" s="91"/>
      <c r="J8" s="92">
        <f>H8*I8</f>
        <v>0</v>
      </c>
      <c r="K8" s="90">
        <v>3.2050000000000002E-2</v>
      </c>
      <c r="L8" s="90">
        <f>H8*K8</f>
        <v>0.15960900000000003</v>
      </c>
      <c r="M8" s="90"/>
      <c r="N8" s="90">
        <f>H8*M8</f>
        <v>0</v>
      </c>
      <c r="O8" s="92">
        <v>12</v>
      </c>
      <c r="P8" s="92">
        <f>J8*(O8/100)</f>
        <v>0</v>
      </c>
      <c r="Q8" s="92">
        <f>J8+P8</f>
        <v>0</v>
      </c>
      <c r="R8" s="8"/>
      <c r="S8" s="8"/>
      <c r="T8" s="8"/>
    </row>
    <row r="9" spans="1:22" ht="10" outlineLevel="2" x14ac:dyDescent="0.2">
      <c r="A9" s="10"/>
      <c r="B9" s="85"/>
      <c r="C9" s="86">
        <v>2</v>
      </c>
      <c r="D9" s="87" t="s">
        <v>61</v>
      </c>
      <c r="E9" s="88" t="s">
        <v>65</v>
      </c>
      <c r="F9" s="89" t="s">
        <v>66</v>
      </c>
      <c r="G9" s="87" t="s">
        <v>64</v>
      </c>
      <c r="H9" s="90">
        <v>43.17</v>
      </c>
      <c r="I9" s="91"/>
      <c r="J9" s="92">
        <f>H9*I9</f>
        <v>0</v>
      </c>
      <c r="K9" s="90">
        <v>2.4000000000000001E-4</v>
      </c>
      <c r="L9" s="90">
        <f>H9*K9</f>
        <v>1.03608E-2</v>
      </c>
      <c r="M9" s="90">
        <v>2.4000000000000001E-4</v>
      </c>
      <c r="N9" s="90">
        <f>H9*M9</f>
        <v>1.03608E-2</v>
      </c>
      <c r="O9" s="92">
        <v>12</v>
      </c>
      <c r="P9" s="92">
        <f>J9*(O9/100)</f>
        <v>0</v>
      </c>
      <c r="Q9" s="92">
        <f>J9+P9</f>
        <v>0</v>
      </c>
      <c r="R9" s="8"/>
      <c r="S9" s="8"/>
      <c r="T9" s="8"/>
    </row>
    <row r="10" spans="1:22" outlineLevel="2" x14ac:dyDescent="0.2">
      <c r="B10" s="6"/>
      <c r="C10" s="6"/>
      <c r="D10" s="6"/>
      <c r="E10" s="6"/>
      <c r="F10" s="6"/>
      <c r="G10" s="6"/>
      <c r="H10" s="6"/>
      <c r="I10" s="8"/>
      <c r="J10" s="8"/>
      <c r="K10" s="6"/>
      <c r="L10" s="6"/>
      <c r="M10" s="6"/>
      <c r="N10" s="6"/>
      <c r="O10" s="6"/>
      <c r="P10" s="8"/>
      <c r="Q10" s="8"/>
    </row>
    <row r="11" spans="1:22" ht="11.5" outlineLevel="1" x14ac:dyDescent="0.25">
      <c r="A11" s="62" t="s">
        <v>36</v>
      </c>
      <c r="B11" s="78">
        <v>2</v>
      </c>
      <c r="C11" s="79"/>
      <c r="D11" s="80" t="s">
        <v>60</v>
      </c>
      <c r="E11" s="80"/>
      <c r="F11" s="81" t="s">
        <v>37</v>
      </c>
      <c r="G11" s="80"/>
      <c r="H11" s="82"/>
      <c r="I11" s="83"/>
      <c r="J11" s="64">
        <f>SUBTOTAL(9,J12:J16)</f>
        <v>0</v>
      </c>
      <c r="K11" s="82"/>
      <c r="L11" s="65">
        <f>SUBTOTAL(9,L12:L16)</f>
        <v>0.16556455080000002</v>
      </c>
      <c r="M11" s="82"/>
      <c r="N11" s="65">
        <f>SUBTOTAL(9,N12:N16)</f>
        <v>0</v>
      </c>
      <c r="O11" s="84"/>
      <c r="P11" s="64">
        <f>SUBTOTAL(9,P12:P16)</f>
        <v>0</v>
      </c>
      <c r="Q11" s="64">
        <f>SUBTOTAL(9,Q12:Q16)</f>
        <v>0</v>
      </c>
      <c r="R11" s="6"/>
      <c r="S11" s="8"/>
      <c r="T11" s="8"/>
    </row>
    <row r="12" spans="1:22" ht="10" outlineLevel="2" x14ac:dyDescent="0.2">
      <c r="A12" s="10"/>
      <c r="B12" s="85"/>
      <c r="C12" s="86">
        <v>3</v>
      </c>
      <c r="D12" s="87" t="s">
        <v>61</v>
      </c>
      <c r="E12" s="88" t="s">
        <v>67</v>
      </c>
      <c r="F12" s="89" t="s">
        <v>68</v>
      </c>
      <c r="G12" s="87" t="s">
        <v>69</v>
      </c>
      <c r="H12" s="90">
        <v>6.480000000000001E-2</v>
      </c>
      <c r="I12" s="91"/>
      <c r="J12" s="92">
        <f>H12*I12</f>
        <v>0</v>
      </c>
      <c r="K12" s="90">
        <v>2.5018699999999998</v>
      </c>
      <c r="L12" s="90">
        <f>H12*K12</f>
        <v>0.16212117600000001</v>
      </c>
      <c r="M12" s="90"/>
      <c r="N12" s="90">
        <f>H12*M12</f>
        <v>0</v>
      </c>
      <c r="O12" s="92">
        <v>12</v>
      </c>
      <c r="P12" s="92">
        <f>J12*(O12/100)</f>
        <v>0</v>
      </c>
      <c r="Q12" s="92">
        <f>J12+P12</f>
        <v>0</v>
      </c>
      <c r="R12" s="8"/>
      <c r="S12" s="8"/>
      <c r="T12" s="8"/>
    </row>
    <row r="13" spans="1:22" ht="10" outlineLevel="2" x14ac:dyDescent="0.2">
      <c r="A13" s="10"/>
      <c r="B13" s="85"/>
      <c r="C13" s="86">
        <v>4</v>
      </c>
      <c r="D13" s="87" t="s">
        <v>61</v>
      </c>
      <c r="E13" s="88" t="s">
        <v>70</v>
      </c>
      <c r="F13" s="89" t="s">
        <v>71</v>
      </c>
      <c r="G13" s="87" t="s">
        <v>69</v>
      </c>
      <c r="H13" s="90">
        <v>6.5000000000000002E-2</v>
      </c>
      <c r="I13" s="91"/>
      <c r="J13" s="92">
        <f>H13*I13</f>
        <v>0</v>
      </c>
      <c r="K13" s="90"/>
      <c r="L13" s="90">
        <f>H13*K13</f>
        <v>0</v>
      </c>
      <c r="M13" s="90"/>
      <c r="N13" s="90">
        <f>H13*M13</f>
        <v>0</v>
      </c>
      <c r="O13" s="92">
        <v>12</v>
      </c>
      <c r="P13" s="92">
        <f>J13*(O13/100)</f>
        <v>0</v>
      </c>
      <c r="Q13" s="92">
        <f>J13+P13</f>
        <v>0</v>
      </c>
      <c r="R13" s="8"/>
      <c r="S13" s="8"/>
      <c r="T13" s="8"/>
    </row>
    <row r="14" spans="1:22" ht="10" outlineLevel="2" x14ac:dyDescent="0.2">
      <c r="A14" s="10"/>
      <c r="B14" s="85"/>
      <c r="C14" s="86">
        <v>5</v>
      </c>
      <c r="D14" s="87" t="s">
        <v>61</v>
      </c>
      <c r="E14" s="88" t="s">
        <v>72</v>
      </c>
      <c r="F14" s="89" t="s">
        <v>73</v>
      </c>
      <c r="G14" s="87" t="s">
        <v>69</v>
      </c>
      <c r="H14" s="90">
        <v>6.5000000000000002E-2</v>
      </c>
      <c r="I14" s="91"/>
      <c r="J14" s="92">
        <f>H14*I14</f>
        <v>0</v>
      </c>
      <c r="K14" s="90"/>
      <c r="L14" s="90">
        <f>H14*K14</f>
        <v>0</v>
      </c>
      <c r="M14" s="90"/>
      <c r="N14" s="90">
        <f>H14*M14</f>
        <v>0</v>
      </c>
      <c r="O14" s="92">
        <v>12</v>
      </c>
      <c r="P14" s="92">
        <f>J14*(O14/100)</f>
        <v>0</v>
      </c>
      <c r="Q14" s="92">
        <f>J14+P14</f>
        <v>0</v>
      </c>
      <c r="R14" s="8"/>
      <c r="S14" s="8"/>
      <c r="T14" s="8"/>
    </row>
    <row r="15" spans="1:22" ht="10" outlineLevel="2" x14ac:dyDescent="0.2">
      <c r="A15" s="10"/>
      <c r="B15" s="85"/>
      <c r="C15" s="86">
        <v>6</v>
      </c>
      <c r="D15" s="87" t="s">
        <v>61</v>
      </c>
      <c r="E15" s="88" t="s">
        <v>74</v>
      </c>
      <c r="F15" s="89" t="s">
        <v>75</v>
      </c>
      <c r="G15" s="87" t="s">
        <v>76</v>
      </c>
      <c r="H15" s="90">
        <v>3.2399999999999998E-3</v>
      </c>
      <c r="I15" s="91"/>
      <c r="J15" s="92">
        <f>H15*I15</f>
        <v>0</v>
      </c>
      <c r="K15" s="90">
        <v>1.06277</v>
      </c>
      <c r="L15" s="90">
        <f>H15*K15</f>
        <v>3.4433747999999998E-3</v>
      </c>
      <c r="M15" s="90"/>
      <c r="N15" s="90">
        <f>H15*M15</f>
        <v>0</v>
      </c>
      <c r="O15" s="92">
        <v>12</v>
      </c>
      <c r="P15" s="92">
        <f>J15*(O15/100)</f>
        <v>0</v>
      </c>
      <c r="Q15" s="92">
        <f>J15+P15</f>
        <v>0</v>
      </c>
      <c r="R15" s="8"/>
      <c r="S15" s="8"/>
      <c r="T15" s="8"/>
    </row>
    <row r="16" spans="1:22" outlineLevel="2" x14ac:dyDescent="0.2">
      <c r="B16" s="6"/>
      <c r="C16" s="6"/>
      <c r="D16" s="6"/>
      <c r="E16" s="6"/>
      <c r="F16" s="6"/>
      <c r="G16" s="6"/>
      <c r="H16" s="6"/>
      <c r="I16" s="8"/>
      <c r="J16" s="8"/>
      <c r="K16" s="6"/>
      <c r="L16" s="6"/>
      <c r="M16" s="6"/>
      <c r="N16" s="6"/>
      <c r="O16" s="6"/>
      <c r="P16" s="8"/>
      <c r="Q16" s="8"/>
    </row>
    <row r="17" spans="1:20" ht="11.5" outlineLevel="1" x14ac:dyDescent="0.25">
      <c r="A17" s="62" t="s">
        <v>38</v>
      </c>
      <c r="B17" s="78">
        <v>2</v>
      </c>
      <c r="C17" s="79"/>
      <c r="D17" s="80" t="s">
        <v>60</v>
      </c>
      <c r="E17" s="80"/>
      <c r="F17" s="81" t="s">
        <v>39</v>
      </c>
      <c r="G17" s="80"/>
      <c r="H17" s="82"/>
      <c r="I17" s="83"/>
      <c r="J17" s="64">
        <f>SUBTOTAL(9,J18:J19)</f>
        <v>0</v>
      </c>
      <c r="K17" s="82"/>
      <c r="L17" s="65">
        <f>SUBTOTAL(9,L18:L19)</f>
        <v>0</v>
      </c>
      <c r="M17" s="82"/>
      <c r="N17" s="65">
        <f>SUBTOTAL(9,N18:N19)</f>
        <v>0.17820000000000005</v>
      </c>
      <c r="O17" s="84"/>
      <c r="P17" s="64">
        <f>SUBTOTAL(9,P18:P19)</f>
        <v>0</v>
      </c>
      <c r="Q17" s="64">
        <f>SUBTOTAL(9,Q18:Q19)</f>
        <v>0</v>
      </c>
      <c r="R17" s="6"/>
      <c r="S17" s="8"/>
      <c r="T17" s="8"/>
    </row>
    <row r="18" spans="1:20" ht="10" outlineLevel="2" x14ac:dyDescent="0.2">
      <c r="A18" s="10"/>
      <c r="B18" s="85"/>
      <c r="C18" s="86">
        <v>7</v>
      </c>
      <c r="D18" s="87" t="s">
        <v>61</v>
      </c>
      <c r="E18" s="88" t="s">
        <v>77</v>
      </c>
      <c r="F18" s="89" t="s">
        <v>78</v>
      </c>
      <c r="G18" s="87" t="s">
        <v>69</v>
      </c>
      <c r="H18" s="90">
        <v>8.1000000000000016E-2</v>
      </c>
      <c r="I18" s="91"/>
      <c r="J18" s="92">
        <f>H18*I18</f>
        <v>0</v>
      </c>
      <c r="K18" s="90"/>
      <c r="L18" s="90">
        <f>H18*K18</f>
        <v>0</v>
      </c>
      <c r="M18" s="90">
        <v>2.2000000000000002</v>
      </c>
      <c r="N18" s="90">
        <f>H18*M18</f>
        <v>0.17820000000000005</v>
      </c>
      <c r="O18" s="92">
        <v>12</v>
      </c>
      <c r="P18" s="92">
        <f>J18*(O18/100)</f>
        <v>0</v>
      </c>
      <c r="Q18" s="92">
        <f>J18+P18</f>
        <v>0</v>
      </c>
      <c r="R18" s="8"/>
      <c r="S18" s="8"/>
      <c r="T18" s="8"/>
    </row>
    <row r="19" spans="1:20" outlineLevel="2" x14ac:dyDescent="0.2">
      <c r="B19" s="6"/>
      <c r="C19" s="6"/>
      <c r="D19" s="6"/>
      <c r="E19" s="6"/>
      <c r="F19" s="6"/>
      <c r="G19" s="6"/>
      <c r="H19" s="6"/>
      <c r="I19" s="8"/>
      <c r="J19" s="8"/>
      <c r="K19" s="6"/>
      <c r="L19" s="6"/>
      <c r="M19" s="6"/>
      <c r="N19" s="6"/>
      <c r="O19" s="6"/>
      <c r="P19" s="8"/>
      <c r="Q19" s="8"/>
    </row>
    <row r="20" spans="1:20" ht="11.5" outlineLevel="1" x14ac:dyDescent="0.25">
      <c r="A20" s="62" t="s">
        <v>40</v>
      </c>
      <c r="B20" s="78">
        <v>2</v>
      </c>
      <c r="C20" s="79"/>
      <c r="D20" s="80" t="s">
        <v>60</v>
      </c>
      <c r="E20" s="80"/>
      <c r="F20" s="81" t="s">
        <v>41</v>
      </c>
      <c r="G20" s="80"/>
      <c r="H20" s="82"/>
      <c r="I20" s="83"/>
      <c r="J20" s="64">
        <f>SUBTOTAL(9,J21:J22)</f>
        <v>0</v>
      </c>
      <c r="K20" s="82"/>
      <c r="L20" s="65">
        <f>SUBTOTAL(9,L21:L22)</f>
        <v>0</v>
      </c>
      <c r="M20" s="82"/>
      <c r="N20" s="65">
        <f>SUBTOTAL(9,N21:N22)</f>
        <v>0</v>
      </c>
      <c r="O20" s="84"/>
      <c r="P20" s="64">
        <f>SUBTOTAL(9,P21:P22)</f>
        <v>0</v>
      </c>
      <c r="Q20" s="64">
        <f>SUBTOTAL(9,Q21:Q22)</f>
        <v>0</v>
      </c>
      <c r="R20" s="6"/>
      <c r="S20" s="8"/>
      <c r="T20" s="8"/>
    </row>
    <row r="21" spans="1:20" ht="10" outlineLevel="2" x14ac:dyDescent="0.2">
      <c r="A21" s="10"/>
      <c r="B21" s="85"/>
      <c r="C21" s="86">
        <v>8</v>
      </c>
      <c r="D21" s="87" t="s">
        <v>61</v>
      </c>
      <c r="E21" s="88" t="s">
        <v>79</v>
      </c>
      <c r="F21" s="89" t="s">
        <v>80</v>
      </c>
      <c r="G21" s="87" t="s">
        <v>81</v>
      </c>
      <c r="H21" s="90">
        <v>1.35</v>
      </c>
      <c r="I21" s="91"/>
      <c r="J21" s="92">
        <f>H21*I21</f>
        <v>0</v>
      </c>
      <c r="K21" s="90"/>
      <c r="L21" s="90">
        <f>H21*K21</f>
        <v>0</v>
      </c>
      <c r="M21" s="90"/>
      <c r="N21" s="90">
        <f>H21*M21</f>
        <v>0</v>
      </c>
      <c r="O21" s="92">
        <v>12</v>
      </c>
      <c r="P21" s="92">
        <f>J21*(O21/100)</f>
        <v>0</v>
      </c>
      <c r="Q21" s="92">
        <f>J21+P21</f>
        <v>0</v>
      </c>
      <c r="R21" s="8"/>
      <c r="S21" s="8"/>
      <c r="T21" s="8"/>
    </row>
    <row r="22" spans="1:20" outlineLevel="2" x14ac:dyDescent="0.2">
      <c r="B22" s="6"/>
      <c r="C22" s="6"/>
      <c r="D22" s="6"/>
      <c r="E22" s="6"/>
      <c r="F22" s="6"/>
      <c r="G22" s="6"/>
      <c r="H22" s="6"/>
      <c r="I22" s="8"/>
      <c r="J22" s="8"/>
      <c r="K22" s="6"/>
      <c r="L22" s="6"/>
      <c r="M22" s="6"/>
      <c r="N22" s="6"/>
      <c r="O22" s="6"/>
      <c r="P22" s="8"/>
      <c r="Q22" s="8"/>
    </row>
    <row r="23" spans="1:20" ht="11.5" outlineLevel="1" x14ac:dyDescent="0.25">
      <c r="A23" s="62" t="s">
        <v>42</v>
      </c>
      <c r="B23" s="78">
        <v>2</v>
      </c>
      <c r="C23" s="79"/>
      <c r="D23" s="80" t="s">
        <v>60</v>
      </c>
      <c r="E23" s="80"/>
      <c r="F23" s="81" t="s">
        <v>43</v>
      </c>
      <c r="G23" s="80"/>
      <c r="H23" s="82"/>
      <c r="I23" s="83"/>
      <c r="J23" s="64">
        <f>SUBTOTAL(9,J24:J28)</f>
        <v>0</v>
      </c>
      <c r="K23" s="82"/>
      <c r="L23" s="65">
        <f>SUBTOTAL(9,L24:L28)</f>
        <v>0</v>
      </c>
      <c r="M23" s="82"/>
      <c r="N23" s="65">
        <f>SUBTOTAL(9,N24:N28)</f>
        <v>0</v>
      </c>
      <c r="O23" s="84"/>
      <c r="P23" s="64">
        <f>SUBTOTAL(9,P24:P28)</f>
        <v>0</v>
      </c>
      <c r="Q23" s="64">
        <f>SUBTOTAL(9,Q24:Q28)</f>
        <v>0</v>
      </c>
      <c r="R23" s="6"/>
      <c r="S23" s="8"/>
      <c r="T23" s="8"/>
    </row>
    <row r="24" spans="1:20" ht="10" outlineLevel="2" x14ac:dyDescent="0.2">
      <c r="A24" s="10"/>
      <c r="B24" s="85"/>
      <c r="C24" s="86">
        <v>9</v>
      </c>
      <c r="D24" s="87" t="s">
        <v>61</v>
      </c>
      <c r="E24" s="88" t="s">
        <v>82</v>
      </c>
      <c r="F24" s="89" t="s">
        <v>83</v>
      </c>
      <c r="G24" s="87" t="s">
        <v>76</v>
      </c>
      <c r="H24" s="90">
        <v>0.6175773750000001</v>
      </c>
      <c r="I24" s="91"/>
      <c r="J24" s="92">
        <f>H24*I24</f>
        <v>0</v>
      </c>
      <c r="K24" s="90"/>
      <c r="L24" s="90">
        <f>H24*K24</f>
        <v>0</v>
      </c>
      <c r="M24" s="90"/>
      <c r="N24" s="90">
        <f>H24*M24</f>
        <v>0</v>
      </c>
      <c r="O24" s="92">
        <v>12</v>
      </c>
      <c r="P24" s="92">
        <f>J24*(O24/100)</f>
        <v>0</v>
      </c>
      <c r="Q24" s="92">
        <f>J24+P24</f>
        <v>0</v>
      </c>
      <c r="R24" s="8"/>
      <c r="S24" s="8"/>
      <c r="T24" s="8"/>
    </row>
    <row r="25" spans="1:20" ht="10" outlineLevel="2" x14ac:dyDescent="0.2">
      <c r="A25" s="10"/>
      <c r="B25" s="85"/>
      <c r="C25" s="86">
        <v>10</v>
      </c>
      <c r="D25" s="87" t="s">
        <v>61</v>
      </c>
      <c r="E25" s="88" t="s">
        <v>84</v>
      </c>
      <c r="F25" s="89" t="s">
        <v>85</v>
      </c>
      <c r="G25" s="87" t="s">
        <v>76</v>
      </c>
      <c r="H25" s="90">
        <v>0.6175773750000001</v>
      </c>
      <c r="I25" s="91"/>
      <c r="J25" s="92">
        <f>H25*I25</f>
        <v>0</v>
      </c>
      <c r="K25" s="90"/>
      <c r="L25" s="90">
        <f>H25*K25</f>
        <v>0</v>
      </c>
      <c r="M25" s="90"/>
      <c r="N25" s="90">
        <f>H25*M25</f>
        <v>0</v>
      </c>
      <c r="O25" s="92">
        <v>12</v>
      </c>
      <c r="P25" s="92">
        <f>J25*(O25/100)</f>
        <v>0</v>
      </c>
      <c r="Q25" s="92">
        <f>J25+P25</f>
        <v>0</v>
      </c>
      <c r="R25" s="8"/>
      <c r="S25" s="8"/>
      <c r="T25" s="8"/>
    </row>
    <row r="26" spans="1:20" ht="10" outlineLevel="2" x14ac:dyDescent="0.2">
      <c r="A26" s="10"/>
      <c r="B26" s="85"/>
      <c r="C26" s="86">
        <v>11</v>
      </c>
      <c r="D26" s="87" t="s">
        <v>61</v>
      </c>
      <c r="E26" s="88" t="s">
        <v>86</v>
      </c>
      <c r="F26" s="89" t="s">
        <v>87</v>
      </c>
      <c r="G26" s="87" t="s">
        <v>76</v>
      </c>
      <c r="H26" s="90">
        <v>5.5581963750000005</v>
      </c>
      <c r="I26" s="91"/>
      <c r="J26" s="92">
        <f>H26*I26</f>
        <v>0</v>
      </c>
      <c r="K26" s="90"/>
      <c r="L26" s="90">
        <f>H26*K26</f>
        <v>0</v>
      </c>
      <c r="M26" s="90"/>
      <c r="N26" s="90">
        <f>H26*M26</f>
        <v>0</v>
      </c>
      <c r="O26" s="92">
        <v>12</v>
      </c>
      <c r="P26" s="92">
        <f>J26*(O26/100)</f>
        <v>0</v>
      </c>
      <c r="Q26" s="92">
        <f>J26+P26</f>
        <v>0</v>
      </c>
      <c r="R26" s="8"/>
      <c r="S26" s="8"/>
      <c r="T26" s="8"/>
    </row>
    <row r="27" spans="1:20" ht="10" outlineLevel="2" x14ac:dyDescent="0.2">
      <c r="A27" s="10"/>
      <c r="B27" s="85"/>
      <c r="C27" s="86">
        <v>12</v>
      </c>
      <c r="D27" s="87" t="s">
        <v>61</v>
      </c>
      <c r="E27" s="88" t="s">
        <v>88</v>
      </c>
      <c r="F27" s="89" t="s">
        <v>89</v>
      </c>
      <c r="G27" s="87" t="s">
        <v>76</v>
      </c>
      <c r="H27" s="90">
        <v>0.6175773750000001</v>
      </c>
      <c r="I27" s="91"/>
      <c r="J27" s="92">
        <f>H27*I27</f>
        <v>0</v>
      </c>
      <c r="K27" s="90"/>
      <c r="L27" s="90">
        <f>H27*K27</f>
        <v>0</v>
      </c>
      <c r="M27" s="90"/>
      <c r="N27" s="90">
        <f>H27*M27</f>
        <v>0</v>
      </c>
      <c r="O27" s="92">
        <v>12</v>
      </c>
      <c r="P27" s="92">
        <f>J27*(O27/100)</f>
        <v>0</v>
      </c>
      <c r="Q27" s="92">
        <f>J27+P27</f>
        <v>0</v>
      </c>
      <c r="R27" s="8"/>
      <c r="S27" s="8"/>
      <c r="T27" s="8"/>
    </row>
    <row r="28" spans="1:20" outlineLevel="2" x14ac:dyDescent="0.2">
      <c r="B28" s="6"/>
      <c r="C28" s="6"/>
      <c r="D28" s="6"/>
      <c r="E28" s="6"/>
      <c r="F28" s="6"/>
      <c r="G28" s="6"/>
      <c r="H28" s="6"/>
      <c r="I28" s="8"/>
      <c r="J28" s="8"/>
      <c r="K28" s="6"/>
      <c r="L28" s="6"/>
      <c r="M28" s="6"/>
      <c r="N28" s="6"/>
      <c r="O28" s="6"/>
      <c r="P28" s="8"/>
      <c r="Q28" s="8"/>
    </row>
    <row r="29" spans="1:20" ht="11.5" outlineLevel="1" x14ac:dyDescent="0.25">
      <c r="A29" s="62" t="s">
        <v>44</v>
      </c>
      <c r="B29" s="78">
        <v>2</v>
      </c>
      <c r="C29" s="79"/>
      <c r="D29" s="80" t="s">
        <v>60</v>
      </c>
      <c r="E29" s="80"/>
      <c r="F29" s="81" t="s">
        <v>45</v>
      </c>
      <c r="G29" s="80"/>
      <c r="H29" s="82"/>
      <c r="I29" s="83"/>
      <c r="J29" s="64">
        <f>SUBTOTAL(9,J30:J31)</f>
        <v>0</v>
      </c>
      <c r="K29" s="82"/>
      <c r="L29" s="65">
        <f>SUBTOTAL(9,L30:L31)</f>
        <v>0</v>
      </c>
      <c r="M29" s="82"/>
      <c r="N29" s="65">
        <f>SUBTOTAL(9,N30:N31)</f>
        <v>0</v>
      </c>
      <c r="O29" s="84"/>
      <c r="P29" s="64">
        <f>SUBTOTAL(9,P30:P31)</f>
        <v>0</v>
      </c>
      <c r="Q29" s="64">
        <f>SUBTOTAL(9,Q30:Q31)</f>
        <v>0</v>
      </c>
      <c r="R29" s="6"/>
      <c r="S29" s="8"/>
      <c r="T29" s="8"/>
    </row>
    <row r="30" spans="1:20" ht="10" outlineLevel="2" x14ac:dyDescent="0.2">
      <c r="A30" s="10"/>
      <c r="B30" s="85"/>
      <c r="C30" s="86">
        <v>13</v>
      </c>
      <c r="D30" s="87" t="s">
        <v>61</v>
      </c>
      <c r="E30" s="88" t="s">
        <v>90</v>
      </c>
      <c r="F30" s="89" t="s">
        <v>91</v>
      </c>
      <c r="G30" s="87" t="s">
        <v>76</v>
      </c>
      <c r="H30" s="90">
        <v>0.33553435080000005</v>
      </c>
      <c r="I30" s="91"/>
      <c r="J30" s="92">
        <f>H30*I30</f>
        <v>0</v>
      </c>
      <c r="K30" s="90"/>
      <c r="L30" s="90">
        <f>H30*K30</f>
        <v>0</v>
      </c>
      <c r="M30" s="90"/>
      <c r="N30" s="90">
        <f>H30*M30</f>
        <v>0</v>
      </c>
      <c r="O30" s="92">
        <v>12</v>
      </c>
      <c r="P30" s="92">
        <f>J30*(O30/100)</f>
        <v>0</v>
      </c>
      <c r="Q30" s="92">
        <f>J30+P30</f>
        <v>0</v>
      </c>
      <c r="R30" s="8"/>
      <c r="S30" s="8"/>
      <c r="T30" s="8"/>
    </row>
    <row r="31" spans="1:20" outlineLevel="2" x14ac:dyDescent="0.2">
      <c r="B31" s="6"/>
      <c r="C31" s="6"/>
      <c r="D31" s="6"/>
      <c r="E31" s="6"/>
      <c r="F31" s="6"/>
      <c r="G31" s="6"/>
      <c r="H31" s="6"/>
      <c r="I31" s="8"/>
      <c r="J31" s="8"/>
      <c r="K31" s="6"/>
      <c r="L31" s="6"/>
      <c r="M31" s="6"/>
      <c r="N31" s="6"/>
      <c r="O31" s="6"/>
      <c r="P31" s="8"/>
      <c r="Q31" s="8"/>
    </row>
    <row r="32" spans="1:20" ht="11.5" outlineLevel="1" x14ac:dyDescent="0.25">
      <c r="A32" s="62" t="s">
        <v>46</v>
      </c>
      <c r="B32" s="78">
        <v>2</v>
      </c>
      <c r="C32" s="79"/>
      <c r="D32" s="80" t="s">
        <v>60</v>
      </c>
      <c r="E32" s="80"/>
      <c r="F32" s="81" t="s">
        <v>47</v>
      </c>
      <c r="G32" s="80"/>
      <c r="H32" s="82"/>
      <c r="I32" s="83"/>
      <c r="J32" s="64">
        <f>SUBTOTAL(9,J33:J35)</f>
        <v>0</v>
      </c>
      <c r="K32" s="82"/>
      <c r="L32" s="65">
        <f>SUBTOTAL(9,L33:L35)</f>
        <v>8.3080000000000011E-3</v>
      </c>
      <c r="M32" s="82"/>
      <c r="N32" s="65">
        <f>SUBTOTAL(9,N33:N35)</f>
        <v>0</v>
      </c>
      <c r="O32" s="84"/>
      <c r="P32" s="64">
        <f>SUBTOTAL(9,P33:P35)</f>
        <v>0</v>
      </c>
      <c r="Q32" s="64">
        <f>SUBTOTAL(9,Q33:Q35)</f>
        <v>0</v>
      </c>
      <c r="R32" s="6"/>
      <c r="S32" s="8"/>
      <c r="T32" s="8"/>
    </row>
    <row r="33" spans="1:20" ht="10" outlineLevel="2" x14ac:dyDescent="0.2">
      <c r="A33" s="10"/>
      <c r="B33" s="85"/>
      <c r="C33" s="86">
        <v>14</v>
      </c>
      <c r="D33" s="87" t="s">
        <v>92</v>
      </c>
      <c r="E33" s="88" t="s">
        <v>93</v>
      </c>
      <c r="F33" s="89" t="s">
        <v>94</v>
      </c>
      <c r="G33" s="87" t="s">
        <v>81</v>
      </c>
      <c r="H33" s="90">
        <v>12.4</v>
      </c>
      <c r="I33" s="91"/>
      <c r="J33" s="92">
        <f>H33*I33</f>
        <v>0</v>
      </c>
      <c r="K33" s="90">
        <v>6.7000000000000002E-4</v>
      </c>
      <c r="L33" s="90">
        <f>H33*K33</f>
        <v>8.3080000000000011E-3</v>
      </c>
      <c r="M33" s="90"/>
      <c r="N33" s="90">
        <f>H33*M33</f>
        <v>0</v>
      </c>
      <c r="O33" s="92">
        <v>12</v>
      </c>
      <c r="P33" s="92">
        <f>J33*(O33/100)</f>
        <v>0</v>
      </c>
      <c r="Q33" s="92">
        <f>J33+P33</f>
        <v>0</v>
      </c>
      <c r="R33" s="8"/>
      <c r="S33" s="8"/>
      <c r="T33" s="8"/>
    </row>
    <row r="34" spans="1:20" ht="10" outlineLevel="2" x14ac:dyDescent="0.2">
      <c r="A34" s="10"/>
      <c r="B34" s="85"/>
      <c r="C34" s="86">
        <v>15</v>
      </c>
      <c r="D34" s="87" t="s">
        <v>61</v>
      </c>
      <c r="E34" s="88" t="s">
        <v>95</v>
      </c>
      <c r="F34" s="89" t="s">
        <v>96</v>
      </c>
      <c r="G34" s="87" t="s">
        <v>97</v>
      </c>
      <c r="H34" s="90">
        <v>2.0699999999999998</v>
      </c>
      <c r="I34" s="91"/>
      <c r="J34" s="92">
        <f>H34*I34</f>
        <v>0</v>
      </c>
      <c r="K34" s="90"/>
      <c r="L34" s="90">
        <f>H34*K34</f>
        <v>0</v>
      </c>
      <c r="M34" s="90"/>
      <c r="N34" s="90">
        <f>H34*M34</f>
        <v>0</v>
      </c>
      <c r="O34" s="92">
        <v>12</v>
      </c>
      <c r="P34" s="92">
        <f>J34*(O34/100)</f>
        <v>0</v>
      </c>
      <c r="Q34" s="92">
        <f>J34+P34</f>
        <v>0</v>
      </c>
      <c r="R34" s="8"/>
      <c r="S34" s="8"/>
      <c r="T34" s="8"/>
    </row>
    <row r="35" spans="1:20" outlineLevel="2" x14ac:dyDescent="0.2">
      <c r="B35" s="6"/>
      <c r="C35" s="6"/>
      <c r="D35" s="6"/>
      <c r="E35" s="6"/>
      <c r="F35" s="6"/>
      <c r="G35" s="6"/>
      <c r="H35" s="6"/>
      <c r="I35" s="8"/>
      <c r="J35" s="8"/>
      <c r="K35" s="6"/>
      <c r="L35" s="6"/>
      <c r="M35" s="6"/>
      <c r="N35" s="6"/>
      <c r="O35" s="6"/>
      <c r="P35" s="8"/>
      <c r="Q35" s="8"/>
    </row>
    <row r="36" spans="1:20" ht="11.5" outlineLevel="1" x14ac:dyDescent="0.25">
      <c r="A36" s="62" t="s">
        <v>48</v>
      </c>
      <c r="B36" s="78">
        <v>2</v>
      </c>
      <c r="C36" s="79"/>
      <c r="D36" s="80" t="s">
        <v>60</v>
      </c>
      <c r="E36" s="80"/>
      <c r="F36" s="81" t="s">
        <v>49</v>
      </c>
      <c r="G36" s="80"/>
      <c r="H36" s="82"/>
      <c r="I36" s="83"/>
      <c r="J36" s="64">
        <f>SUBTOTAL(9,J37:J45)</f>
        <v>0</v>
      </c>
      <c r="K36" s="82"/>
      <c r="L36" s="65">
        <f>SUBTOTAL(9,L37:L45)</f>
        <v>4.2623999999999995E-2</v>
      </c>
      <c r="M36" s="82"/>
      <c r="N36" s="65">
        <f>SUBTOTAL(9,N37:N45)</f>
        <v>0.29232600000000003</v>
      </c>
      <c r="O36" s="84"/>
      <c r="P36" s="64">
        <f>SUBTOTAL(9,P37:P45)</f>
        <v>0</v>
      </c>
      <c r="Q36" s="64">
        <f>SUBTOTAL(9,Q37:Q45)</f>
        <v>0</v>
      </c>
      <c r="R36" s="6"/>
      <c r="S36" s="8"/>
      <c r="T36" s="8"/>
    </row>
    <row r="37" spans="1:20" ht="20" outlineLevel="2" x14ac:dyDescent="0.2">
      <c r="A37" s="10"/>
      <c r="B37" s="85"/>
      <c r="C37" s="86">
        <v>16</v>
      </c>
      <c r="D37" s="87" t="s">
        <v>98</v>
      </c>
      <c r="E37" s="88" t="s">
        <v>99</v>
      </c>
      <c r="F37" s="89" t="s">
        <v>100</v>
      </c>
      <c r="G37" s="87" t="s">
        <v>64</v>
      </c>
      <c r="H37" s="90">
        <v>10.8675</v>
      </c>
      <c r="I37" s="91"/>
      <c r="J37" s="92">
        <f t="shared" ref="J37:J44" si="0">H37*I37</f>
        <v>0</v>
      </c>
      <c r="K37" s="90"/>
      <c r="L37" s="90">
        <f t="shared" ref="L37:L44" si="1">H37*K37</f>
        <v>0</v>
      </c>
      <c r="M37" s="90"/>
      <c r="N37" s="90">
        <f t="shared" ref="N37:N44" si="2">H37*M37</f>
        <v>0</v>
      </c>
      <c r="O37" s="92">
        <v>12</v>
      </c>
      <c r="P37" s="92">
        <f t="shared" ref="P37:P44" si="3">J37*(O37/100)</f>
        <v>0</v>
      </c>
      <c r="Q37" s="92">
        <f t="shared" ref="Q37:Q44" si="4">J37+P37</f>
        <v>0</v>
      </c>
      <c r="R37" s="8"/>
      <c r="S37" s="8"/>
      <c r="T37" s="8"/>
    </row>
    <row r="38" spans="1:20" ht="10" outlineLevel="2" x14ac:dyDescent="0.2">
      <c r="A38" s="10"/>
      <c r="B38" s="85"/>
      <c r="C38" s="86">
        <v>17</v>
      </c>
      <c r="D38" s="87" t="s">
        <v>61</v>
      </c>
      <c r="E38" s="88" t="s">
        <v>101</v>
      </c>
      <c r="F38" s="89" t="s">
        <v>102</v>
      </c>
      <c r="G38" s="87" t="s">
        <v>81</v>
      </c>
      <c r="H38" s="90">
        <v>11.4</v>
      </c>
      <c r="I38" s="91"/>
      <c r="J38" s="92">
        <f t="shared" si="0"/>
        <v>0</v>
      </c>
      <c r="K38" s="90"/>
      <c r="L38" s="90">
        <f t="shared" si="1"/>
        <v>0</v>
      </c>
      <c r="M38" s="90">
        <v>1.174E-2</v>
      </c>
      <c r="N38" s="90">
        <f t="shared" si="2"/>
        <v>0.13383600000000001</v>
      </c>
      <c r="O38" s="92">
        <v>12</v>
      </c>
      <c r="P38" s="92">
        <f t="shared" si="3"/>
        <v>0</v>
      </c>
      <c r="Q38" s="92">
        <f t="shared" si="4"/>
        <v>0</v>
      </c>
      <c r="R38" s="8"/>
      <c r="S38" s="8"/>
      <c r="T38" s="8"/>
    </row>
    <row r="39" spans="1:20" ht="10" outlineLevel="2" x14ac:dyDescent="0.2">
      <c r="A39" s="10"/>
      <c r="B39" s="85"/>
      <c r="C39" s="86">
        <v>18</v>
      </c>
      <c r="D39" s="87" t="s">
        <v>61</v>
      </c>
      <c r="E39" s="88" t="s">
        <v>103</v>
      </c>
      <c r="F39" s="89" t="s">
        <v>104</v>
      </c>
      <c r="G39" s="87" t="s">
        <v>81</v>
      </c>
      <c r="H39" s="90">
        <v>13.5</v>
      </c>
      <c r="I39" s="91"/>
      <c r="J39" s="92">
        <f t="shared" si="0"/>
        <v>0</v>
      </c>
      <c r="K39" s="90"/>
      <c r="L39" s="90">
        <f t="shared" si="1"/>
        <v>0</v>
      </c>
      <c r="M39" s="90">
        <v>1.174E-2</v>
      </c>
      <c r="N39" s="90">
        <f t="shared" si="2"/>
        <v>0.15849000000000002</v>
      </c>
      <c r="O39" s="92">
        <v>12</v>
      </c>
      <c r="P39" s="92">
        <f t="shared" si="3"/>
        <v>0</v>
      </c>
      <c r="Q39" s="92">
        <f t="shared" si="4"/>
        <v>0</v>
      </c>
      <c r="R39" s="8"/>
      <c r="S39" s="8"/>
      <c r="T39" s="8"/>
    </row>
    <row r="40" spans="1:20" ht="20" outlineLevel="2" x14ac:dyDescent="0.2">
      <c r="A40" s="10"/>
      <c r="B40" s="85"/>
      <c r="C40" s="86">
        <v>19</v>
      </c>
      <c r="D40" s="87" t="s">
        <v>61</v>
      </c>
      <c r="E40" s="88" t="s">
        <v>105</v>
      </c>
      <c r="F40" s="89" t="s">
        <v>106</v>
      </c>
      <c r="G40" s="87" t="s">
        <v>81</v>
      </c>
      <c r="H40" s="90">
        <v>20.700000000000003</v>
      </c>
      <c r="I40" s="91"/>
      <c r="J40" s="92">
        <f t="shared" si="0"/>
        <v>0</v>
      </c>
      <c r="K40" s="90">
        <v>7.3999999999999999E-4</v>
      </c>
      <c r="L40" s="90">
        <f t="shared" si="1"/>
        <v>1.5318000000000002E-2</v>
      </c>
      <c r="M40" s="90"/>
      <c r="N40" s="90">
        <f t="shared" si="2"/>
        <v>0</v>
      </c>
      <c r="O40" s="92">
        <v>12</v>
      </c>
      <c r="P40" s="92">
        <f t="shared" si="3"/>
        <v>0</v>
      </c>
      <c r="Q40" s="92">
        <f t="shared" si="4"/>
        <v>0</v>
      </c>
      <c r="R40" s="8"/>
      <c r="S40" s="8"/>
      <c r="T40" s="8"/>
    </row>
    <row r="41" spans="1:20" ht="20" outlineLevel="2" x14ac:dyDescent="0.2">
      <c r="A41" s="10"/>
      <c r="B41" s="85"/>
      <c r="C41" s="86">
        <v>20</v>
      </c>
      <c r="D41" s="87" t="s">
        <v>61</v>
      </c>
      <c r="E41" s="88" t="s">
        <v>107</v>
      </c>
      <c r="F41" s="89" t="s">
        <v>108</v>
      </c>
      <c r="G41" s="87" t="s">
        <v>81</v>
      </c>
      <c r="H41" s="90">
        <v>36.9</v>
      </c>
      <c r="I41" s="91"/>
      <c r="J41" s="92">
        <f t="shared" si="0"/>
        <v>0</v>
      </c>
      <c r="K41" s="90">
        <v>7.3999999999999999E-4</v>
      </c>
      <c r="L41" s="90">
        <f t="shared" si="1"/>
        <v>2.7305999999999997E-2</v>
      </c>
      <c r="M41" s="90"/>
      <c r="N41" s="90">
        <f t="shared" si="2"/>
        <v>0</v>
      </c>
      <c r="O41" s="92">
        <v>12</v>
      </c>
      <c r="P41" s="92">
        <f t="shared" si="3"/>
        <v>0</v>
      </c>
      <c r="Q41" s="92">
        <f t="shared" si="4"/>
        <v>0</v>
      </c>
      <c r="R41" s="8"/>
      <c r="S41" s="8"/>
      <c r="T41" s="8"/>
    </row>
    <row r="42" spans="1:20" ht="10" outlineLevel="2" x14ac:dyDescent="0.2">
      <c r="A42" s="10"/>
      <c r="B42" s="85"/>
      <c r="C42" s="86">
        <v>21</v>
      </c>
      <c r="D42" s="87" t="s">
        <v>61</v>
      </c>
      <c r="E42" s="88" t="s">
        <v>109</v>
      </c>
      <c r="F42" s="89" t="s">
        <v>110</v>
      </c>
      <c r="G42" s="87" t="s">
        <v>64</v>
      </c>
      <c r="H42" s="90">
        <v>6.5399999999999983</v>
      </c>
      <c r="I42" s="91"/>
      <c r="J42" s="92">
        <f t="shared" si="0"/>
        <v>0</v>
      </c>
      <c r="K42" s="90"/>
      <c r="L42" s="90">
        <f t="shared" si="1"/>
        <v>0</v>
      </c>
      <c r="M42" s="90"/>
      <c r="N42" s="90">
        <f t="shared" si="2"/>
        <v>0</v>
      </c>
      <c r="O42" s="92">
        <v>12</v>
      </c>
      <c r="P42" s="92">
        <f t="shared" si="3"/>
        <v>0</v>
      </c>
      <c r="Q42" s="92">
        <f t="shared" si="4"/>
        <v>0</v>
      </c>
      <c r="R42" s="8"/>
      <c r="S42" s="8"/>
      <c r="T42" s="8"/>
    </row>
    <row r="43" spans="1:20" ht="10" outlineLevel="2" x14ac:dyDescent="0.2">
      <c r="A43" s="10"/>
      <c r="B43" s="85"/>
      <c r="C43" s="86">
        <v>22</v>
      </c>
      <c r="D43" s="87" t="s">
        <v>61</v>
      </c>
      <c r="E43" s="88" t="s">
        <v>111</v>
      </c>
      <c r="F43" s="89" t="s">
        <v>112</v>
      </c>
      <c r="G43" s="87" t="s">
        <v>81</v>
      </c>
      <c r="H43" s="90">
        <v>57.599999999999994</v>
      </c>
      <c r="I43" s="91"/>
      <c r="J43" s="92">
        <f t="shared" si="0"/>
        <v>0</v>
      </c>
      <c r="K43" s="90"/>
      <c r="L43" s="90">
        <f t="shared" si="1"/>
        <v>0</v>
      </c>
      <c r="M43" s="90"/>
      <c r="N43" s="90">
        <f t="shared" si="2"/>
        <v>0</v>
      </c>
      <c r="O43" s="92">
        <v>12</v>
      </c>
      <c r="P43" s="92">
        <f t="shared" si="3"/>
        <v>0</v>
      </c>
      <c r="Q43" s="92">
        <f t="shared" si="4"/>
        <v>0</v>
      </c>
      <c r="R43" s="8"/>
      <c r="S43" s="8"/>
      <c r="T43" s="8"/>
    </row>
    <row r="44" spans="1:20" ht="10" outlineLevel="2" x14ac:dyDescent="0.2">
      <c r="A44" s="10"/>
      <c r="B44" s="85"/>
      <c r="C44" s="86">
        <v>23</v>
      </c>
      <c r="D44" s="87" t="s">
        <v>61</v>
      </c>
      <c r="E44" s="88" t="s">
        <v>113</v>
      </c>
      <c r="F44" s="89" t="s">
        <v>114</v>
      </c>
      <c r="G44" s="87" t="s">
        <v>97</v>
      </c>
      <c r="H44" s="90">
        <v>7.6</v>
      </c>
      <c r="I44" s="91"/>
      <c r="J44" s="92">
        <f t="shared" si="0"/>
        <v>0</v>
      </c>
      <c r="K44" s="90"/>
      <c r="L44" s="90">
        <f t="shared" si="1"/>
        <v>0</v>
      </c>
      <c r="M44" s="90"/>
      <c r="N44" s="90">
        <f t="shared" si="2"/>
        <v>0</v>
      </c>
      <c r="O44" s="92">
        <v>12</v>
      </c>
      <c r="P44" s="92">
        <f t="shared" si="3"/>
        <v>0</v>
      </c>
      <c r="Q44" s="92">
        <f t="shared" si="4"/>
        <v>0</v>
      </c>
      <c r="R44" s="8"/>
      <c r="S44" s="8"/>
      <c r="T44" s="8"/>
    </row>
    <row r="45" spans="1:20" outlineLevel="2" x14ac:dyDescent="0.2">
      <c r="B45" s="6"/>
      <c r="C45" s="6"/>
      <c r="D45" s="6"/>
      <c r="E45" s="6"/>
      <c r="F45" s="6"/>
      <c r="G45" s="6"/>
      <c r="H45" s="6"/>
      <c r="I45" s="8"/>
      <c r="J45" s="8"/>
      <c r="K45" s="6"/>
      <c r="L45" s="6"/>
      <c r="M45" s="6"/>
      <c r="N45" s="6"/>
      <c r="O45" s="6"/>
      <c r="P45" s="8"/>
      <c r="Q45" s="8"/>
    </row>
    <row r="46" spans="1:20" ht="11.5" outlineLevel="1" x14ac:dyDescent="0.25">
      <c r="A46" s="62" t="s">
        <v>50</v>
      </c>
      <c r="B46" s="78">
        <v>2</v>
      </c>
      <c r="C46" s="79"/>
      <c r="D46" s="80" t="s">
        <v>60</v>
      </c>
      <c r="E46" s="80"/>
      <c r="F46" s="81" t="s">
        <v>51</v>
      </c>
      <c r="G46" s="80"/>
      <c r="H46" s="82"/>
      <c r="I46" s="83"/>
      <c r="J46" s="64">
        <f>SUBTOTAL(9,J47:J52)</f>
        <v>0</v>
      </c>
      <c r="K46" s="82"/>
      <c r="L46" s="65">
        <f>SUBTOTAL(9,L47:L52)</f>
        <v>0.43290900000000004</v>
      </c>
      <c r="M46" s="82"/>
      <c r="N46" s="65">
        <f>SUBTOTAL(9,N47:N52)</f>
        <v>0</v>
      </c>
      <c r="O46" s="84"/>
      <c r="P46" s="64">
        <f>SUBTOTAL(9,P47:P52)</f>
        <v>0</v>
      </c>
      <c r="Q46" s="64">
        <f>SUBTOTAL(9,Q47:Q52)</f>
        <v>0</v>
      </c>
      <c r="R46" s="6"/>
      <c r="S46" s="8"/>
      <c r="T46" s="8"/>
    </row>
    <row r="47" spans="1:20" ht="10" outlineLevel="2" x14ac:dyDescent="0.2">
      <c r="A47" s="10"/>
      <c r="B47" s="85"/>
      <c r="C47" s="86">
        <v>24</v>
      </c>
      <c r="D47" s="87" t="s">
        <v>92</v>
      </c>
      <c r="E47" s="88" t="s">
        <v>115</v>
      </c>
      <c r="F47" s="89" t="s">
        <v>116</v>
      </c>
      <c r="G47" s="87" t="s">
        <v>64</v>
      </c>
      <c r="H47" s="90">
        <v>9.81</v>
      </c>
      <c r="I47" s="91"/>
      <c r="J47" s="92">
        <f>H47*I47</f>
        <v>0</v>
      </c>
      <c r="K47" s="90">
        <v>5.0000000000000001E-3</v>
      </c>
      <c r="L47" s="90">
        <f>H47*K47</f>
        <v>4.9050000000000003E-2</v>
      </c>
      <c r="M47" s="90"/>
      <c r="N47" s="90">
        <f>H47*M47</f>
        <v>0</v>
      </c>
      <c r="O47" s="92">
        <v>12</v>
      </c>
      <c r="P47" s="92">
        <f>J47*(O47/100)</f>
        <v>0</v>
      </c>
      <c r="Q47" s="92">
        <f>J47+P47</f>
        <v>0</v>
      </c>
      <c r="R47" s="8"/>
      <c r="S47" s="8"/>
      <c r="T47" s="8"/>
    </row>
    <row r="48" spans="1:20" ht="10" outlineLevel="2" x14ac:dyDescent="0.2">
      <c r="A48" s="10"/>
      <c r="B48" s="85"/>
      <c r="C48" s="86">
        <v>25</v>
      </c>
      <c r="D48" s="87" t="s">
        <v>92</v>
      </c>
      <c r="E48" s="88" t="s">
        <v>117</v>
      </c>
      <c r="F48" s="89" t="s">
        <v>118</v>
      </c>
      <c r="G48" s="87" t="s">
        <v>81</v>
      </c>
      <c r="H48" s="90">
        <v>74.25</v>
      </c>
      <c r="I48" s="91"/>
      <c r="J48" s="92">
        <f>H48*I48</f>
        <v>0</v>
      </c>
      <c r="K48" s="90">
        <v>5.0000000000000001E-3</v>
      </c>
      <c r="L48" s="90">
        <f>H48*K48</f>
        <v>0.37125000000000002</v>
      </c>
      <c r="M48" s="90"/>
      <c r="N48" s="90">
        <f>H48*M48</f>
        <v>0</v>
      </c>
      <c r="O48" s="92">
        <v>12</v>
      </c>
      <c r="P48" s="92">
        <f>J48*(O48/100)</f>
        <v>0</v>
      </c>
      <c r="Q48" s="92">
        <f>J48+P48</f>
        <v>0</v>
      </c>
      <c r="R48" s="8"/>
      <c r="S48" s="8"/>
      <c r="T48" s="8"/>
    </row>
    <row r="49" spans="1:20" ht="10" outlineLevel="2" x14ac:dyDescent="0.2">
      <c r="A49" s="10"/>
      <c r="B49" s="85"/>
      <c r="C49" s="86">
        <v>26</v>
      </c>
      <c r="D49" s="87" t="s">
        <v>92</v>
      </c>
      <c r="E49" s="88" t="s">
        <v>119</v>
      </c>
      <c r="F49" s="89" t="s">
        <v>120</v>
      </c>
      <c r="G49" s="87" t="s">
        <v>64</v>
      </c>
      <c r="H49" s="90">
        <v>9.81</v>
      </c>
      <c r="I49" s="91"/>
      <c r="J49" s="92">
        <f>H49*I49</f>
        <v>0</v>
      </c>
      <c r="K49" s="90">
        <v>1.4999999999999999E-4</v>
      </c>
      <c r="L49" s="90">
        <f>H49*K49</f>
        <v>1.4714999999999999E-3</v>
      </c>
      <c r="M49" s="90"/>
      <c r="N49" s="90">
        <f>H49*M49</f>
        <v>0</v>
      </c>
      <c r="O49" s="92">
        <v>12</v>
      </c>
      <c r="P49" s="92">
        <f>J49*(O49/100)</f>
        <v>0</v>
      </c>
      <c r="Q49" s="92">
        <f>J49+P49</f>
        <v>0</v>
      </c>
      <c r="R49" s="8"/>
      <c r="S49" s="8"/>
      <c r="T49" s="8"/>
    </row>
    <row r="50" spans="1:20" ht="10" outlineLevel="2" x14ac:dyDescent="0.2">
      <c r="A50" s="10"/>
      <c r="B50" s="85"/>
      <c r="C50" s="86">
        <v>27</v>
      </c>
      <c r="D50" s="87" t="s">
        <v>92</v>
      </c>
      <c r="E50" s="88" t="s">
        <v>121</v>
      </c>
      <c r="F50" s="89" t="s">
        <v>122</v>
      </c>
      <c r="G50" s="87" t="s">
        <v>81</v>
      </c>
      <c r="H50" s="90">
        <v>74.25</v>
      </c>
      <c r="I50" s="91"/>
      <c r="J50" s="92">
        <f>H50*I50</f>
        <v>0</v>
      </c>
      <c r="K50" s="90">
        <v>1.4999999999999999E-4</v>
      </c>
      <c r="L50" s="90">
        <f>H50*K50</f>
        <v>1.11375E-2</v>
      </c>
      <c r="M50" s="90"/>
      <c r="N50" s="90">
        <f>H50*M50</f>
        <v>0</v>
      </c>
      <c r="O50" s="92">
        <v>12</v>
      </c>
      <c r="P50" s="92">
        <f>J50*(O50/100)</f>
        <v>0</v>
      </c>
      <c r="Q50" s="92">
        <f>J50+P50</f>
        <v>0</v>
      </c>
      <c r="R50" s="8"/>
      <c r="S50" s="8"/>
      <c r="T50" s="8"/>
    </row>
    <row r="51" spans="1:20" ht="10" outlineLevel="2" x14ac:dyDescent="0.2">
      <c r="A51" s="10"/>
      <c r="B51" s="85"/>
      <c r="C51" s="86">
        <v>28</v>
      </c>
      <c r="D51" s="87" t="s">
        <v>61</v>
      </c>
      <c r="E51" s="88" t="s">
        <v>123</v>
      </c>
      <c r="F51" s="89" t="s">
        <v>124</v>
      </c>
      <c r="G51" s="87" t="s">
        <v>97</v>
      </c>
      <c r="H51" s="90">
        <v>4.29</v>
      </c>
      <c r="I51" s="91"/>
      <c r="J51" s="92">
        <f>H51*I51</f>
        <v>0</v>
      </c>
      <c r="K51" s="90"/>
      <c r="L51" s="90">
        <f>H51*K51</f>
        <v>0</v>
      </c>
      <c r="M51" s="90"/>
      <c r="N51" s="90">
        <f>H51*M51</f>
        <v>0</v>
      </c>
      <c r="O51" s="92">
        <v>12</v>
      </c>
      <c r="P51" s="92">
        <f>J51*(O51/100)</f>
        <v>0</v>
      </c>
      <c r="Q51" s="92">
        <f>J51+P51</f>
        <v>0</v>
      </c>
      <c r="R51" s="8"/>
      <c r="S51" s="8"/>
      <c r="T51" s="8"/>
    </row>
    <row r="52" spans="1:20" outlineLevel="2" x14ac:dyDescent="0.2">
      <c r="B52" s="6"/>
      <c r="C52" s="6"/>
      <c r="D52" s="6"/>
      <c r="E52" s="6"/>
      <c r="F52" s="6"/>
      <c r="G52" s="6"/>
      <c r="H52" s="6"/>
      <c r="I52" s="8"/>
      <c r="J52" s="8"/>
      <c r="K52" s="6"/>
      <c r="L52" s="6"/>
      <c r="M52" s="6"/>
      <c r="N52" s="6"/>
      <c r="O52" s="6"/>
      <c r="P52" s="8"/>
      <c r="Q52" s="8"/>
    </row>
    <row r="53" spans="1:20" ht="11.5" outlineLevel="1" x14ac:dyDescent="0.25">
      <c r="A53" s="62" t="s">
        <v>52</v>
      </c>
      <c r="B53" s="78">
        <v>2</v>
      </c>
      <c r="C53" s="79"/>
      <c r="D53" s="80" t="s">
        <v>60</v>
      </c>
      <c r="E53" s="80"/>
      <c r="F53" s="81" t="s">
        <v>53</v>
      </c>
      <c r="G53" s="80"/>
      <c r="H53" s="82"/>
      <c r="I53" s="83"/>
      <c r="J53" s="64">
        <f>SUBTOTAL(9,J54:J60)</f>
        <v>0</v>
      </c>
      <c r="K53" s="82"/>
      <c r="L53" s="65">
        <f>SUBTOTAL(9,L54:L60)</f>
        <v>4.6308E-3</v>
      </c>
      <c r="M53" s="82"/>
      <c r="N53" s="65">
        <f>SUBTOTAL(9,N54:N60)</f>
        <v>0.10898437500000001</v>
      </c>
      <c r="O53" s="84"/>
      <c r="P53" s="64">
        <f>SUBTOTAL(9,P54:P60)</f>
        <v>0</v>
      </c>
      <c r="Q53" s="64">
        <f>SUBTOTAL(9,Q54:Q60)</f>
        <v>0</v>
      </c>
      <c r="R53" s="6"/>
      <c r="S53" s="8"/>
      <c r="T53" s="8"/>
    </row>
    <row r="54" spans="1:20" ht="10" outlineLevel="2" x14ac:dyDescent="0.2">
      <c r="A54" s="10"/>
      <c r="B54" s="85"/>
      <c r="C54" s="86">
        <v>29</v>
      </c>
      <c r="D54" s="87" t="s">
        <v>98</v>
      </c>
      <c r="E54" s="88" t="s">
        <v>125</v>
      </c>
      <c r="F54" s="89" t="s">
        <v>126</v>
      </c>
      <c r="G54" s="87" t="s">
        <v>81</v>
      </c>
      <c r="H54" s="90">
        <v>11.577</v>
      </c>
      <c r="I54" s="91"/>
      <c r="J54" s="92">
        <f t="shared" ref="J54:J59" si="5">H54*I54</f>
        <v>0</v>
      </c>
      <c r="K54" s="90">
        <v>4.0000000000000002E-4</v>
      </c>
      <c r="L54" s="90">
        <f t="shared" ref="L54:L59" si="6">H54*K54</f>
        <v>4.6308E-3</v>
      </c>
      <c r="M54" s="90"/>
      <c r="N54" s="90">
        <f t="shared" ref="N54:N59" si="7">H54*M54</f>
        <v>0</v>
      </c>
      <c r="O54" s="92">
        <v>12</v>
      </c>
      <c r="P54" s="92">
        <f t="shared" ref="P54:P59" si="8">J54*(O54/100)</f>
        <v>0</v>
      </c>
      <c r="Q54" s="92">
        <f t="shared" ref="Q54:Q59" si="9">J54+P54</f>
        <v>0</v>
      </c>
      <c r="R54" s="8"/>
      <c r="S54" s="8"/>
      <c r="T54" s="8"/>
    </row>
    <row r="55" spans="1:20" ht="10" outlineLevel="2" x14ac:dyDescent="0.2">
      <c r="A55" s="10"/>
      <c r="B55" s="85"/>
      <c r="C55" s="86">
        <v>30</v>
      </c>
      <c r="D55" s="87" t="s">
        <v>92</v>
      </c>
      <c r="E55" s="88" t="s">
        <v>127</v>
      </c>
      <c r="F55" s="89" t="s">
        <v>128</v>
      </c>
      <c r="G55" s="87" t="s">
        <v>64</v>
      </c>
      <c r="H55" s="90">
        <v>9.81</v>
      </c>
      <c r="I55" s="91"/>
      <c r="J55" s="92">
        <f t="shared" si="5"/>
        <v>0</v>
      </c>
      <c r="K55" s="90"/>
      <c r="L55" s="90">
        <f t="shared" si="6"/>
        <v>0</v>
      </c>
      <c r="M55" s="90"/>
      <c r="N55" s="90">
        <f t="shared" si="7"/>
        <v>0</v>
      </c>
      <c r="O55" s="92">
        <v>12</v>
      </c>
      <c r="P55" s="92">
        <f t="shared" si="8"/>
        <v>0</v>
      </c>
      <c r="Q55" s="92">
        <f t="shared" si="9"/>
        <v>0</v>
      </c>
      <c r="R55" s="8"/>
      <c r="S55" s="8"/>
      <c r="T55" s="8"/>
    </row>
    <row r="56" spans="1:20" ht="10" outlineLevel="2" x14ac:dyDescent="0.2">
      <c r="A56" s="10"/>
      <c r="B56" s="85"/>
      <c r="C56" s="86">
        <v>31</v>
      </c>
      <c r="D56" s="87" t="s">
        <v>92</v>
      </c>
      <c r="E56" s="88" t="s">
        <v>129</v>
      </c>
      <c r="F56" s="89" t="s">
        <v>130</v>
      </c>
      <c r="G56" s="87" t="s">
        <v>81</v>
      </c>
      <c r="H56" s="90">
        <v>74.25</v>
      </c>
      <c r="I56" s="91"/>
      <c r="J56" s="92">
        <f t="shared" si="5"/>
        <v>0</v>
      </c>
      <c r="K56" s="90"/>
      <c r="L56" s="90">
        <f t="shared" si="6"/>
        <v>0</v>
      </c>
      <c r="M56" s="90"/>
      <c r="N56" s="90">
        <f t="shared" si="7"/>
        <v>0</v>
      </c>
      <c r="O56" s="92">
        <v>12</v>
      </c>
      <c r="P56" s="92">
        <f t="shared" si="8"/>
        <v>0</v>
      </c>
      <c r="Q56" s="92">
        <f t="shared" si="9"/>
        <v>0</v>
      </c>
      <c r="R56" s="8"/>
      <c r="S56" s="8"/>
      <c r="T56" s="8"/>
    </row>
    <row r="57" spans="1:20" ht="10" outlineLevel="2" x14ac:dyDescent="0.2">
      <c r="A57" s="10"/>
      <c r="B57" s="85"/>
      <c r="C57" s="86">
        <v>32</v>
      </c>
      <c r="D57" s="87" t="s">
        <v>61</v>
      </c>
      <c r="E57" s="88" t="s">
        <v>131</v>
      </c>
      <c r="F57" s="89" t="s">
        <v>132</v>
      </c>
      <c r="G57" s="87" t="s">
        <v>64</v>
      </c>
      <c r="H57" s="90">
        <v>43.59375</v>
      </c>
      <c r="I57" s="91"/>
      <c r="J57" s="92">
        <f t="shared" si="5"/>
        <v>0</v>
      </c>
      <c r="K57" s="90"/>
      <c r="L57" s="90">
        <f t="shared" si="6"/>
        <v>0</v>
      </c>
      <c r="M57" s="90">
        <v>2.5000000000000001E-3</v>
      </c>
      <c r="N57" s="90">
        <f t="shared" si="7"/>
        <v>0.10898437500000001</v>
      </c>
      <c r="O57" s="92">
        <v>12</v>
      </c>
      <c r="P57" s="92">
        <f t="shared" si="8"/>
        <v>0</v>
      </c>
      <c r="Q57" s="92">
        <f t="shared" si="9"/>
        <v>0</v>
      </c>
      <c r="R57" s="8"/>
      <c r="S57" s="8"/>
      <c r="T57" s="8"/>
    </row>
    <row r="58" spans="1:20" ht="10" outlineLevel="2" x14ac:dyDescent="0.2">
      <c r="A58" s="10"/>
      <c r="B58" s="85"/>
      <c r="C58" s="86">
        <v>33</v>
      </c>
      <c r="D58" s="87" t="s">
        <v>61</v>
      </c>
      <c r="E58" s="88" t="s">
        <v>133</v>
      </c>
      <c r="F58" s="89" t="s">
        <v>134</v>
      </c>
      <c r="G58" s="87" t="s">
        <v>81</v>
      </c>
      <c r="H58" s="90">
        <v>11.35</v>
      </c>
      <c r="I58" s="91"/>
      <c r="J58" s="92">
        <f t="shared" si="5"/>
        <v>0</v>
      </c>
      <c r="K58" s="90"/>
      <c r="L58" s="90">
        <f t="shared" si="6"/>
        <v>0</v>
      </c>
      <c r="M58" s="90"/>
      <c r="N58" s="90">
        <f t="shared" si="7"/>
        <v>0</v>
      </c>
      <c r="O58" s="92">
        <v>12</v>
      </c>
      <c r="P58" s="92">
        <f t="shared" si="8"/>
        <v>0</v>
      </c>
      <c r="Q58" s="92">
        <f t="shared" si="9"/>
        <v>0</v>
      </c>
      <c r="R58" s="8"/>
      <c r="S58" s="8"/>
      <c r="T58" s="8"/>
    </row>
    <row r="59" spans="1:20" ht="10" outlineLevel="2" x14ac:dyDescent="0.2">
      <c r="A59" s="10"/>
      <c r="B59" s="85"/>
      <c r="C59" s="86">
        <v>34</v>
      </c>
      <c r="D59" s="87" t="s">
        <v>61</v>
      </c>
      <c r="E59" s="88" t="s">
        <v>135</v>
      </c>
      <c r="F59" s="89" t="s">
        <v>136</v>
      </c>
      <c r="G59" s="87" t="s">
        <v>97</v>
      </c>
      <c r="H59" s="90">
        <v>0.56000000000000005</v>
      </c>
      <c r="I59" s="91"/>
      <c r="J59" s="92">
        <f t="shared" si="5"/>
        <v>0</v>
      </c>
      <c r="K59" s="90"/>
      <c r="L59" s="90">
        <f t="shared" si="6"/>
        <v>0</v>
      </c>
      <c r="M59" s="90"/>
      <c r="N59" s="90">
        <f t="shared" si="7"/>
        <v>0</v>
      </c>
      <c r="O59" s="92">
        <v>12</v>
      </c>
      <c r="P59" s="92">
        <f t="shared" si="8"/>
        <v>0</v>
      </c>
      <c r="Q59" s="92">
        <f t="shared" si="9"/>
        <v>0</v>
      </c>
      <c r="R59" s="8"/>
      <c r="S59" s="8"/>
      <c r="T59" s="8"/>
    </row>
    <row r="60" spans="1:20" outlineLevel="2" x14ac:dyDescent="0.2">
      <c r="B60" s="6"/>
      <c r="C60" s="6"/>
      <c r="D60" s="6"/>
      <c r="E60" s="6"/>
      <c r="F60" s="6"/>
      <c r="G60" s="6"/>
      <c r="H60" s="6"/>
      <c r="I60" s="8"/>
      <c r="J60" s="8"/>
      <c r="K60" s="6"/>
      <c r="L60" s="6"/>
      <c r="M60" s="6"/>
      <c r="N60" s="6"/>
      <c r="O60" s="6"/>
      <c r="P60" s="8"/>
      <c r="Q60" s="8"/>
    </row>
    <row r="61" spans="1:20" ht="11.5" outlineLevel="1" x14ac:dyDescent="0.25">
      <c r="A61" s="62" t="s">
        <v>54</v>
      </c>
      <c r="B61" s="78">
        <v>2</v>
      </c>
      <c r="C61" s="79"/>
      <c r="D61" s="80" t="s">
        <v>60</v>
      </c>
      <c r="E61" s="80"/>
      <c r="F61" s="81" t="s">
        <v>55</v>
      </c>
      <c r="G61" s="80"/>
      <c r="H61" s="82"/>
      <c r="I61" s="83"/>
      <c r="J61" s="64">
        <f>SUBTOTAL(9,J62:J68)</f>
        <v>0</v>
      </c>
      <c r="K61" s="82"/>
      <c r="L61" s="65">
        <f>SUBTOTAL(9,L62:L68)</f>
        <v>8.5804000000000005E-2</v>
      </c>
      <c r="M61" s="82"/>
      <c r="N61" s="65">
        <f>SUBTOTAL(9,N62:N68)</f>
        <v>2.7706199999999997E-2</v>
      </c>
      <c r="O61" s="84"/>
      <c r="P61" s="64">
        <f>SUBTOTAL(9,P62:P68)</f>
        <v>0</v>
      </c>
      <c r="Q61" s="64">
        <f>SUBTOTAL(9,Q62:Q68)</f>
        <v>0</v>
      </c>
      <c r="R61" s="6"/>
      <c r="S61" s="8"/>
      <c r="T61" s="8"/>
    </row>
    <row r="62" spans="1:20" ht="10" outlineLevel="2" x14ac:dyDescent="0.2">
      <c r="A62" s="10"/>
      <c r="B62" s="85"/>
      <c r="C62" s="86">
        <v>35</v>
      </c>
      <c r="D62" s="87" t="s">
        <v>61</v>
      </c>
      <c r="E62" s="88" t="s">
        <v>137</v>
      </c>
      <c r="F62" s="89" t="s">
        <v>138</v>
      </c>
      <c r="G62" s="87" t="s">
        <v>64</v>
      </c>
      <c r="H62" s="90">
        <v>167.44</v>
      </c>
      <c r="I62" s="91"/>
      <c r="J62" s="92">
        <f t="shared" ref="J62:J67" si="10">H62*I62</f>
        <v>0</v>
      </c>
      <c r="K62" s="90"/>
      <c r="L62" s="90">
        <f t="shared" ref="L62:L67" si="11">H62*K62</f>
        <v>0</v>
      </c>
      <c r="M62" s="90">
        <v>1.4999999999999999E-4</v>
      </c>
      <c r="N62" s="90">
        <f t="shared" ref="N62:N67" si="12">H62*M62</f>
        <v>2.5115999999999996E-2</v>
      </c>
      <c r="O62" s="92">
        <v>12</v>
      </c>
      <c r="P62" s="92">
        <f t="shared" ref="P62:P67" si="13">J62*(O62/100)</f>
        <v>0</v>
      </c>
      <c r="Q62" s="92">
        <f t="shared" ref="Q62:Q67" si="14">J62+P62</f>
        <v>0</v>
      </c>
      <c r="R62" s="8"/>
      <c r="S62" s="8"/>
      <c r="T62" s="8"/>
    </row>
    <row r="63" spans="1:20" ht="10" outlineLevel="2" x14ac:dyDescent="0.2">
      <c r="A63" s="10"/>
      <c r="B63" s="85"/>
      <c r="C63" s="86">
        <v>36</v>
      </c>
      <c r="D63" s="87" t="s">
        <v>61</v>
      </c>
      <c r="E63" s="88" t="s">
        <v>139</v>
      </c>
      <c r="F63" s="89" t="s">
        <v>140</v>
      </c>
      <c r="G63" s="87" t="s">
        <v>64</v>
      </c>
      <c r="H63" s="90">
        <v>167.44</v>
      </c>
      <c r="I63" s="91"/>
      <c r="J63" s="92">
        <f t="shared" si="10"/>
        <v>0</v>
      </c>
      <c r="K63" s="90"/>
      <c r="L63" s="90">
        <f t="shared" si="11"/>
        <v>0</v>
      </c>
      <c r="M63" s="90"/>
      <c r="N63" s="90">
        <f t="shared" si="12"/>
        <v>0</v>
      </c>
      <c r="O63" s="92">
        <v>12</v>
      </c>
      <c r="P63" s="92">
        <f t="shared" si="13"/>
        <v>0</v>
      </c>
      <c r="Q63" s="92">
        <f t="shared" si="14"/>
        <v>0</v>
      </c>
      <c r="R63" s="8"/>
      <c r="S63" s="8"/>
      <c r="T63" s="8"/>
    </row>
    <row r="64" spans="1:20" ht="10" outlineLevel="2" x14ac:dyDescent="0.2">
      <c r="A64" s="10"/>
      <c r="B64" s="85"/>
      <c r="C64" s="86">
        <v>37</v>
      </c>
      <c r="D64" s="87" t="s">
        <v>61</v>
      </c>
      <c r="E64" s="88" t="s">
        <v>141</v>
      </c>
      <c r="F64" s="89" t="s">
        <v>142</v>
      </c>
      <c r="G64" s="87" t="s">
        <v>64</v>
      </c>
      <c r="H64" s="90">
        <v>86.34</v>
      </c>
      <c r="I64" s="91"/>
      <c r="J64" s="92">
        <f t="shared" si="10"/>
        <v>0</v>
      </c>
      <c r="K64" s="90"/>
      <c r="L64" s="90">
        <f t="shared" si="11"/>
        <v>0</v>
      </c>
      <c r="M64" s="90">
        <v>3.0000000000000001E-5</v>
      </c>
      <c r="N64" s="90">
        <f t="shared" si="12"/>
        <v>2.5902E-3</v>
      </c>
      <c r="O64" s="92">
        <v>12</v>
      </c>
      <c r="P64" s="92">
        <f t="shared" si="13"/>
        <v>0</v>
      </c>
      <c r="Q64" s="92">
        <f t="shared" si="14"/>
        <v>0</v>
      </c>
      <c r="R64" s="8"/>
      <c r="S64" s="8"/>
      <c r="T64" s="8"/>
    </row>
    <row r="65" spans="1:20" ht="10" outlineLevel="2" x14ac:dyDescent="0.2">
      <c r="A65" s="10"/>
      <c r="B65" s="85"/>
      <c r="C65" s="86">
        <v>38</v>
      </c>
      <c r="D65" s="87" t="s">
        <v>61</v>
      </c>
      <c r="E65" s="88" t="s">
        <v>143</v>
      </c>
      <c r="F65" s="89" t="s">
        <v>144</v>
      </c>
      <c r="G65" s="87" t="s">
        <v>64</v>
      </c>
      <c r="H65" s="90">
        <v>167.44</v>
      </c>
      <c r="I65" s="91"/>
      <c r="J65" s="92">
        <f t="shared" si="10"/>
        <v>0</v>
      </c>
      <c r="K65" s="90">
        <v>2.1000000000000001E-4</v>
      </c>
      <c r="L65" s="90">
        <f t="shared" si="11"/>
        <v>3.5162400000000003E-2</v>
      </c>
      <c r="M65" s="90"/>
      <c r="N65" s="90">
        <f t="shared" si="12"/>
        <v>0</v>
      </c>
      <c r="O65" s="92">
        <v>12</v>
      </c>
      <c r="P65" s="92">
        <f t="shared" si="13"/>
        <v>0</v>
      </c>
      <c r="Q65" s="92">
        <f t="shared" si="14"/>
        <v>0</v>
      </c>
      <c r="R65" s="8"/>
      <c r="S65" s="8"/>
      <c r="T65" s="8"/>
    </row>
    <row r="66" spans="1:20" ht="10" outlineLevel="2" x14ac:dyDescent="0.2">
      <c r="A66" s="10"/>
      <c r="B66" s="85"/>
      <c r="C66" s="86">
        <v>39</v>
      </c>
      <c r="D66" s="87" t="s">
        <v>61</v>
      </c>
      <c r="E66" s="88" t="s">
        <v>145</v>
      </c>
      <c r="F66" s="89" t="s">
        <v>146</v>
      </c>
      <c r="G66" s="87" t="s">
        <v>64</v>
      </c>
      <c r="H66" s="90">
        <v>115.34</v>
      </c>
      <c r="I66" s="91"/>
      <c r="J66" s="92">
        <f t="shared" si="10"/>
        <v>0</v>
      </c>
      <c r="K66" s="90">
        <v>2.9E-4</v>
      </c>
      <c r="L66" s="90">
        <f t="shared" si="11"/>
        <v>3.3448600000000002E-2</v>
      </c>
      <c r="M66" s="90"/>
      <c r="N66" s="90">
        <f t="shared" si="12"/>
        <v>0</v>
      </c>
      <c r="O66" s="92">
        <v>12</v>
      </c>
      <c r="P66" s="92">
        <f t="shared" si="13"/>
        <v>0</v>
      </c>
      <c r="Q66" s="92">
        <f t="shared" si="14"/>
        <v>0</v>
      </c>
      <c r="R66" s="8"/>
      <c r="S66" s="8"/>
      <c r="T66" s="8"/>
    </row>
    <row r="67" spans="1:20" ht="10" outlineLevel="2" x14ac:dyDescent="0.2">
      <c r="A67" s="10"/>
      <c r="B67" s="85"/>
      <c r="C67" s="86">
        <v>40</v>
      </c>
      <c r="D67" s="87" t="s">
        <v>61</v>
      </c>
      <c r="E67" s="88" t="s">
        <v>147</v>
      </c>
      <c r="F67" s="89" t="s">
        <v>148</v>
      </c>
      <c r="G67" s="87" t="s">
        <v>64</v>
      </c>
      <c r="H67" s="90">
        <v>52.1</v>
      </c>
      <c r="I67" s="91"/>
      <c r="J67" s="92">
        <f t="shared" si="10"/>
        <v>0</v>
      </c>
      <c r="K67" s="90">
        <v>3.3E-4</v>
      </c>
      <c r="L67" s="90">
        <f t="shared" si="11"/>
        <v>1.7193E-2</v>
      </c>
      <c r="M67" s="90"/>
      <c r="N67" s="90">
        <f t="shared" si="12"/>
        <v>0</v>
      </c>
      <c r="O67" s="92">
        <v>12</v>
      </c>
      <c r="P67" s="92">
        <f t="shared" si="13"/>
        <v>0</v>
      </c>
      <c r="Q67" s="92">
        <f t="shared" si="14"/>
        <v>0</v>
      </c>
      <c r="R67" s="8"/>
      <c r="S67" s="8"/>
      <c r="T67" s="8"/>
    </row>
    <row r="68" spans="1:20" outlineLevel="2" x14ac:dyDescent="0.2">
      <c r="B68" s="6"/>
      <c r="C68" s="6"/>
      <c r="D68" s="6"/>
      <c r="E68" s="6"/>
      <c r="F68" s="6"/>
      <c r="G68" s="6"/>
      <c r="H68" s="6"/>
      <c r="I68" s="8"/>
      <c r="J68" s="8"/>
      <c r="K68" s="6"/>
      <c r="L68" s="6"/>
      <c r="M68" s="6"/>
      <c r="N68" s="6"/>
      <c r="O68" s="6"/>
      <c r="P68" s="8"/>
      <c r="Q68" s="8"/>
    </row>
    <row r="69" spans="1:20" ht="11.5" outlineLevel="1" x14ac:dyDescent="0.25">
      <c r="A69" s="62" t="s">
        <v>56</v>
      </c>
      <c r="B69" s="78">
        <v>2</v>
      </c>
      <c r="C69" s="79"/>
      <c r="D69" s="80" t="s">
        <v>60</v>
      </c>
      <c r="E69" s="80"/>
      <c r="F69" s="81" t="s">
        <v>57</v>
      </c>
      <c r="G69" s="80"/>
      <c r="H69" s="82"/>
      <c r="I69" s="83"/>
      <c r="J69" s="64">
        <f>SUBTOTAL(9,J70:J72)</f>
        <v>0</v>
      </c>
      <c r="K69" s="82"/>
      <c r="L69" s="65">
        <f>SUBTOTAL(9,L70:L72)</f>
        <v>0</v>
      </c>
      <c r="M69" s="82"/>
      <c r="N69" s="65">
        <f>SUBTOTAL(9,N70:N72)</f>
        <v>0</v>
      </c>
      <c r="O69" s="84"/>
      <c r="P69" s="64">
        <f>SUBTOTAL(9,P70:P72)</f>
        <v>0</v>
      </c>
      <c r="Q69" s="64">
        <f>SUBTOTAL(9,Q70:Q72)</f>
        <v>0</v>
      </c>
      <c r="R69" s="6"/>
      <c r="S69" s="8"/>
      <c r="T69" s="8"/>
    </row>
    <row r="70" spans="1:20" ht="10" outlineLevel="2" x14ac:dyDescent="0.2">
      <c r="A70" s="10"/>
      <c r="B70" s="85"/>
      <c r="C70" s="86">
        <v>41</v>
      </c>
      <c r="D70" s="87" t="s">
        <v>149</v>
      </c>
      <c r="E70" s="88" t="s">
        <v>150</v>
      </c>
      <c r="F70" s="89" t="s">
        <v>151</v>
      </c>
      <c r="G70" s="87" t="s">
        <v>97</v>
      </c>
      <c r="H70" s="90">
        <v>15</v>
      </c>
      <c r="I70" s="91"/>
      <c r="J70" s="92">
        <f>H70*I70</f>
        <v>0</v>
      </c>
      <c r="K70" s="90"/>
      <c r="L70" s="90">
        <f>H70*K70</f>
        <v>0</v>
      </c>
      <c r="M70" s="90"/>
      <c r="N70" s="90">
        <f>H70*M70</f>
        <v>0</v>
      </c>
      <c r="O70" s="92">
        <v>12</v>
      </c>
      <c r="P70" s="92">
        <f>J70*(O70/100)</f>
        <v>0</v>
      </c>
      <c r="Q70" s="92">
        <f>J70+P70</f>
        <v>0</v>
      </c>
      <c r="R70" s="8"/>
      <c r="S70" s="8"/>
      <c r="T70" s="8"/>
    </row>
    <row r="71" spans="1:20" ht="10" outlineLevel="2" x14ac:dyDescent="0.2">
      <c r="A71" s="10"/>
      <c r="B71" s="85"/>
      <c r="C71" s="86">
        <v>42</v>
      </c>
      <c r="D71" s="87" t="s">
        <v>149</v>
      </c>
      <c r="E71" s="88" t="s">
        <v>152</v>
      </c>
      <c r="F71" s="89" t="s">
        <v>153</v>
      </c>
      <c r="G71" s="87" t="s">
        <v>97</v>
      </c>
      <c r="H71" s="90">
        <v>1.5</v>
      </c>
      <c r="I71" s="91"/>
      <c r="J71" s="92">
        <f>H71*I71</f>
        <v>0</v>
      </c>
      <c r="K71" s="90"/>
      <c r="L71" s="90">
        <f>H71*K71</f>
        <v>0</v>
      </c>
      <c r="M71" s="90"/>
      <c r="N71" s="90">
        <f>H71*M71</f>
        <v>0</v>
      </c>
      <c r="O71" s="92">
        <v>12</v>
      </c>
      <c r="P71" s="92">
        <f>J71*(O71/100)</f>
        <v>0</v>
      </c>
      <c r="Q71" s="92">
        <f>J71+P71</f>
        <v>0</v>
      </c>
      <c r="R71" s="8"/>
      <c r="S71" s="8"/>
      <c r="T71" s="8"/>
    </row>
    <row r="72" spans="1:20" outlineLevel="2" x14ac:dyDescent="0.2">
      <c r="B72" s="6"/>
      <c r="C72" s="6"/>
      <c r="D72" s="6"/>
      <c r="E72" s="6"/>
      <c r="F72" s="6"/>
      <c r="G72" s="6"/>
      <c r="H72" s="6"/>
      <c r="I72" s="8"/>
      <c r="J72" s="8"/>
      <c r="K72" s="6"/>
      <c r="L72" s="6"/>
      <c r="M72" s="6"/>
      <c r="N72" s="6"/>
      <c r="O72" s="6"/>
      <c r="P72" s="8"/>
      <c r="Q72" s="8"/>
    </row>
    <row r="73" spans="1:20" outlineLevel="1" x14ac:dyDescent="0.2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13</vt:i4>
      </vt:variant>
    </vt:vector>
  </HeadingPairs>
  <TitlesOfParts>
    <vt:vector size="16" baseType="lpstr">
      <vt:lpstr>Krycí List</vt:lpstr>
      <vt:lpstr>Rekapitulace</vt:lpstr>
      <vt:lpstr>Zakázka</vt:lpstr>
      <vt:lpstr>__B360F1EC_A4E9_4044_9F31_84B5B39A93C8_ITEM__</vt:lpstr>
      <vt:lpstr>__B360F1EC_A4E9_4044_9F31_84B5B39A93C8_ITEM_GROUP1__</vt:lpstr>
      <vt:lpstr>__B360F1EC_A4E9_4044_9F31_84B5B39A93C8_ITEM_GROUP1_RECAP__</vt:lpstr>
      <vt:lpstr>__B360F1EC_A4E9_4044_9F31_84B5B39A93C8_ITEM_GROUP2__</vt:lpstr>
      <vt:lpstr>__B360F1EC_A4E9_4044_9F31_84B5B39A93C8_ITEM_GROUP2_RECAP__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Renovace schodiště, Gen. Eliáše 483, Kladno - Nabídka</dc:subject>
  <dc:creator>Lucie</dc:creator>
  <cp:lastModifiedBy>Lucie</cp:lastModifiedBy>
  <dcterms:created xsi:type="dcterms:W3CDTF">2025-05-20T09:51:40Z</dcterms:created>
  <dcterms:modified xsi:type="dcterms:W3CDTF">2025-05-28T07:26:06Z</dcterms:modified>
</cp:coreProperties>
</file>