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cz-my.sharepoint.com/personal/eva_pirklova_ksus_cz/Documents/Dokumenty/Areál řediteství Říčany/8Vrty pro TČ/2Rozpočet a soupis k ocenění/"/>
    </mc:Choice>
  </mc:AlternateContent>
  <xr:revisionPtr revIDLastSave="0" documentId="8_{F2B608B9-689C-4A20-9CB1-9268EE367976}" xr6:coauthVersionLast="47" xr6:coauthVersionMax="47" xr10:uidLastSave="{00000000-0000-0000-0000-000000000000}"/>
  <bookViews>
    <workbookView xWindow="-120" yWindow="-120" windowWidth="29040" windowHeight="15720" xr2:uid="{FDD49827-2E58-4AA0-9FF5-B5880E24796B}"/>
  </bookViews>
  <sheets>
    <sheet name="Rekapitulace" sheetId="6" r:id="rId1"/>
    <sheet name="VRN" sheetId="1" r:id="rId2"/>
    <sheet name="SO 701" sheetId="2" r:id="rId3"/>
    <sheet name="SO 702" sheetId="3" r:id="rId4"/>
    <sheet name="SO 703" sheetId="4" r:id="rId5"/>
    <sheet name="SO 704" sheetId="5" r:id="rId6"/>
  </sheets>
  <externalReferences>
    <externalReference r:id="rId7"/>
  </externalReferences>
  <definedNames>
    <definedName name="_xlnm._FilterDatabase" localSheetId="2" hidden="1">'SO 701'!$A$17:$H$38</definedName>
    <definedName name="_xlnm._FilterDatabase" localSheetId="3" hidden="1">'SO 702'!$A$17:$L$35</definedName>
    <definedName name="_xlnm._FilterDatabase" localSheetId="4" hidden="1">'SO 703'!$A$16:$J$37</definedName>
    <definedName name="_xlnm._FilterDatabase" localSheetId="5" hidden="1">'SO 704'!$A$16:$J$37</definedName>
    <definedName name="_xlnm.Print_Area" localSheetId="0">Rekapitulace!$A$1:$C$39</definedName>
    <definedName name="_xlnm.Print_Area" localSheetId="2">'SO 701'!$A$1:$G$75</definedName>
    <definedName name="_xlnm.Print_Area" localSheetId="3">'SO 702'!$A$1:$G$73</definedName>
    <definedName name="_xlnm.Print_Area" localSheetId="4">'SO 703'!$A$1:$G$75</definedName>
    <definedName name="_xlnm.Print_Area" localSheetId="5">'SO 704'!$A$1:$G$75</definedName>
    <definedName name="_xlnm.Print_Area" localSheetId="1">VRN!$A$1:$R$32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5" l="1"/>
  <c r="D57" i="5"/>
  <c r="D57" i="4"/>
  <c r="D55" i="3"/>
  <c r="G55" i="3" s="1"/>
  <c r="G56" i="5"/>
  <c r="G56" i="4"/>
  <c r="G54" i="3"/>
  <c r="G57" i="2"/>
  <c r="G46" i="5"/>
  <c r="G42" i="5"/>
  <c r="C66" i="5"/>
  <c r="C66" i="4"/>
  <c r="C64" i="3"/>
  <c r="G46" i="4"/>
  <c r="G42" i="4"/>
  <c r="G44" i="3"/>
  <c r="G40" i="3"/>
  <c r="G43" i="2"/>
  <c r="G47" i="2"/>
  <c r="G57" i="5"/>
  <c r="G55" i="5"/>
  <c r="G54" i="5"/>
  <c r="G53" i="5"/>
  <c r="G48" i="5"/>
  <c r="G47" i="5"/>
  <c r="G45" i="5"/>
  <c r="G44" i="5"/>
  <c r="G43" i="5"/>
  <c r="G41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2" i="5"/>
  <c r="G11" i="5"/>
  <c r="G9" i="5"/>
  <c r="G8" i="5"/>
  <c r="G13" i="5" s="1"/>
  <c r="G61" i="5" s="1"/>
  <c r="C3" i="5"/>
  <c r="G57" i="4"/>
  <c r="G55" i="4"/>
  <c r="G54" i="4"/>
  <c r="G53" i="4"/>
  <c r="G48" i="4"/>
  <c r="G47" i="4"/>
  <c r="G45" i="4"/>
  <c r="G44" i="4"/>
  <c r="G43" i="4"/>
  <c r="G41" i="4"/>
  <c r="G64" i="4" s="1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2" i="4"/>
  <c r="G11" i="4"/>
  <c r="G10" i="4"/>
  <c r="G9" i="4"/>
  <c r="G8" i="4"/>
  <c r="C3" i="4"/>
  <c r="G53" i="3"/>
  <c r="G52" i="3"/>
  <c r="G51" i="3"/>
  <c r="G46" i="3"/>
  <c r="G45" i="3"/>
  <c r="G43" i="3"/>
  <c r="G42" i="3"/>
  <c r="G41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3" i="3"/>
  <c r="G12" i="3"/>
  <c r="G11" i="3"/>
  <c r="G10" i="3"/>
  <c r="G14" i="3" s="1"/>
  <c r="G59" i="3" s="1"/>
  <c r="G9" i="3"/>
  <c r="C67" i="2"/>
  <c r="G58" i="2"/>
  <c r="G56" i="2"/>
  <c r="G55" i="2"/>
  <c r="G54" i="2"/>
  <c r="G49" i="2"/>
  <c r="G48" i="2"/>
  <c r="G46" i="2"/>
  <c r="G45" i="2"/>
  <c r="G44" i="2"/>
  <c r="G42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3" i="2"/>
  <c r="G12" i="2"/>
  <c r="G11" i="2"/>
  <c r="G10" i="2"/>
  <c r="G9" i="2"/>
  <c r="C3" i="2"/>
  <c r="R13" i="1"/>
  <c r="R15" i="1" s="1"/>
  <c r="C11" i="6" s="1"/>
  <c r="R12" i="1"/>
  <c r="R11" i="1"/>
  <c r="R10" i="1"/>
  <c r="R9" i="1"/>
  <c r="R8" i="1"/>
  <c r="G62" i="3" l="1"/>
  <c r="C19" i="6" s="1"/>
  <c r="G63" i="3"/>
  <c r="G56" i="3"/>
  <c r="G64" i="3" s="1"/>
  <c r="G60" i="3"/>
  <c r="F66" i="3" s="1"/>
  <c r="G65" i="4"/>
  <c r="G64" i="5"/>
  <c r="G58" i="5"/>
  <c r="G66" i="5" s="1"/>
  <c r="F70" i="5" s="1"/>
  <c r="G65" i="5"/>
  <c r="G63" i="5"/>
  <c r="F69" i="5" s="1"/>
  <c r="G63" i="4"/>
  <c r="F69" i="4" s="1"/>
  <c r="G13" i="4"/>
  <c r="G61" i="4" s="1"/>
  <c r="G47" i="3"/>
  <c r="G35" i="3"/>
  <c r="G61" i="3"/>
  <c r="F67" i="3" s="1"/>
  <c r="R16" i="1"/>
  <c r="R14" i="1"/>
  <c r="C10" i="6" s="1"/>
  <c r="C9" i="6" s="1"/>
  <c r="G62" i="5"/>
  <c r="F68" i="5" s="1"/>
  <c r="G49" i="5"/>
  <c r="G62" i="4"/>
  <c r="F68" i="4"/>
  <c r="G49" i="4"/>
  <c r="G66" i="2"/>
  <c r="G65" i="2"/>
  <c r="G64" i="2"/>
  <c r="G63" i="2"/>
  <c r="G38" i="2"/>
  <c r="G37" i="5"/>
  <c r="G58" i="4"/>
  <c r="G37" i="4"/>
  <c r="G14" i="2"/>
  <c r="G62" i="2" s="1"/>
  <c r="G50" i="2"/>
  <c r="G59" i="2"/>
  <c r="C20" i="6" l="1"/>
  <c r="F70" i="2"/>
  <c r="G67" i="2"/>
  <c r="F71" i="2" s="1"/>
  <c r="C13" i="6"/>
  <c r="C12" i="6" s="1"/>
  <c r="C18" i="6"/>
  <c r="C17" i="6"/>
  <c r="C28" i="6" s="1"/>
  <c r="C29" i="6" s="1"/>
  <c r="C30" i="6" s="1"/>
  <c r="G66" i="4"/>
  <c r="F70" i="4" s="1"/>
  <c r="F71" i="4"/>
  <c r="C16" i="6"/>
  <c r="F68" i="3"/>
  <c r="F69" i="3" s="1"/>
  <c r="F71" i="5"/>
  <c r="F69" i="2"/>
  <c r="F72" i="2" s="1"/>
  <c r="C22" i="6" l="1"/>
  <c r="C21" i="6" s="1"/>
  <c r="C36" i="6" s="1"/>
  <c r="C37" i="6" s="1"/>
  <c r="C38" i="6" s="1"/>
  <c r="C15" i="6"/>
  <c r="C24" i="6"/>
  <c r="C25" i="6" s="1"/>
  <c r="C26" i="6" s="1"/>
  <c r="C32" i="6" l="1"/>
  <c r="C33" i="6" s="1"/>
  <c r="C34" i="6" s="1"/>
</calcChain>
</file>

<file path=xl/sharedStrings.xml><?xml version="1.0" encoding="utf-8"?>
<sst xmlns="http://schemas.openxmlformats.org/spreadsheetml/2006/main" count="771" uniqueCount="186">
  <si>
    <t xml:space="preserve">Projekt:  </t>
  </si>
  <si>
    <t xml:space="preserve">Areál ředitelství a cestmistrovství Krajské správy a 
údržby silnic Středočeského kraje, p.o.
</t>
  </si>
  <si>
    <t>Místo stavby:</t>
  </si>
  <si>
    <t>Město Říčany, ulice Průmyslová, k.ú. Říčany u Prahy, pozemky parc. č. 890/77, 905/1, 905/2, 906, 890/80, 908/1, 890/113</t>
  </si>
  <si>
    <t xml:space="preserve">Investor:  </t>
  </si>
  <si>
    <t xml:space="preserve">Krajská správa a údržba silnic Středočeského kraje, příspěvková organizace
</t>
  </si>
  <si>
    <t>Datum:</t>
  </si>
  <si>
    <t>A) VRN - Organizační, projektové, administrativní a provozní náklady spojené s provedením díla - platí pro všechny vrty V1-V14</t>
  </si>
  <si>
    <t>pol.</t>
  </si>
  <si>
    <t>kód</t>
  </si>
  <si>
    <t>název</t>
  </si>
  <si>
    <t>jednotka</t>
  </si>
  <si>
    <t>jednotková cena bez DPH</t>
  </si>
  <si>
    <t>celková cena bez DPH</t>
  </si>
  <si>
    <t>kpl</t>
  </si>
  <si>
    <t>Geodetické vytyčení geotermálních vrtů, tras, jímek vč. dopravy</t>
  </si>
  <si>
    <t>Závěrečná technická zpráva primárního okruhu (kompletní dokladová část díla nutná k získání kolaudačního sohlasu stavby)</t>
  </si>
  <si>
    <t>m</t>
  </si>
  <si>
    <t>ks</t>
  </si>
  <si>
    <r>
      <t xml:space="preserve">Závaží pro snadné zapuštění sondy 
</t>
    </r>
    <r>
      <rPr>
        <sz val="9"/>
        <rFont val="Aptos Narrow"/>
        <family val="2"/>
        <charset val="238"/>
        <scheme val="minor"/>
      </rPr>
      <t>• délka 510 mm, vnější Ø 94 mm</t>
    </r>
    <r>
      <rPr>
        <sz val="9"/>
        <color theme="1"/>
        <rFont val="Aptos Narrow"/>
        <family val="2"/>
        <charset val="238"/>
        <scheme val="minor"/>
      </rPr>
      <t>, hmotnost</t>
    </r>
    <r>
      <rPr>
        <b/>
        <sz val="9"/>
        <color theme="1"/>
        <rFont val="Aptos Narrow"/>
        <family val="2"/>
        <charset val="238"/>
        <scheme val="minor"/>
      </rPr>
      <t xml:space="preserve"> 15 kg</t>
    </r>
    <r>
      <rPr>
        <sz val="9"/>
        <color theme="1"/>
        <rFont val="Aptos Narrow"/>
        <family val="2"/>
        <charset val="238"/>
        <scheme val="minor"/>
      </rPr>
      <t xml:space="preserve">
• s otvorem skrz závaží zabraňujícím pístovému efektu
• easy CLIP pro snadné přichycení na GVS
• spodní závit pro napojení přídavného závaží</t>
    </r>
  </si>
  <si>
    <r>
      <rPr>
        <b/>
        <sz val="9"/>
        <color theme="1"/>
        <rFont val="Aptos Narrow"/>
        <family val="2"/>
        <charset val="238"/>
        <scheme val="minor"/>
      </rPr>
      <t xml:space="preserve">Injekční potrubí
</t>
    </r>
    <r>
      <rPr>
        <sz val="9"/>
        <color theme="1"/>
        <rFont val="Aptos Narrow"/>
        <family val="2"/>
        <charset val="238"/>
        <scheme val="minor"/>
      </rPr>
      <t>• Ø 25 x 2,3mm, PE 100+, SDR 11</t>
    </r>
  </si>
  <si>
    <r>
      <rPr>
        <b/>
        <sz val="9"/>
        <color theme="1"/>
        <rFont val="Aptos Narrow"/>
        <family val="2"/>
        <charset val="238"/>
        <scheme val="minor"/>
      </rPr>
      <t xml:space="preserve">Tlaková injektáž vrtu </t>
    </r>
    <r>
      <rPr>
        <sz val="9"/>
        <color theme="1"/>
        <rFont val="Aptos Narrow"/>
        <family val="2"/>
        <charset val="238"/>
        <scheme val="minor"/>
      </rPr>
      <t xml:space="preserve">
• vodivé spojení podloží s geotermální vertikální sondou
• </t>
    </r>
    <r>
      <rPr>
        <b/>
        <sz val="9"/>
        <color theme="1"/>
        <rFont val="Aptos Narrow"/>
        <family val="2"/>
        <charset val="238"/>
        <scheme val="minor"/>
      </rPr>
      <t>tepelná vodivost injektážní směsi 2,0 W/mK</t>
    </r>
    <r>
      <rPr>
        <sz val="9"/>
        <color theme="1"/>
        <rFont val="Aptos Narrow"/>
        <family val="2"/>
        <charset val="238"/>
        <scheme val="minor"/>
      </rPr>
      <t xml:space="preserve">
• zamezení propojení jednotlivých horizontů spodních vod
• ochrana spodních vod před kontaminací povrchovou vodou
• </t>
    </r>
    <r>
      <rPr>
        <b/>
        <sz val="9"/>
        <color theme="1"/>
        <rFont val="Aptos Narrow"/>
        <family val="2"/>
        <charset val="238"/>
        <scheme val="minor"/>
      </rPr>
      <t>množství směsi kalkulováno pro dimenzi vrtu ø 130 mm s úvodní kolonou pracovního pažení 0-10 m ø 152 mm, celkové množství upřesní vybraný dodavatel dle skutečnosti</t>
    </r>
  </si>
  <si>
    <t>t</t>
  </si>
  <si>
    <t>B) Dílčí cena  (bez DPH)</t>
  </si>
  <si>
    <t>l</t>
  </si>
  <si>
    <r>
      <rPr>
        <b/>
        <sz val="9"/>
        <color rgb="FF000000"/>
        <rFont val="Aptos Narrow"/>
        <family val="2"/>
        <charset val="238"/>
        <scheme val="minor"/>
      </rPr>
      <t>Těsnící a fixační tmel</t>
    </r>
    <r>
      <rPr>
        <sz val="9"/>
        <color indexed="8"/>
        <rFont val="Aptos Narrow"/>
        <family val="2"/>
        <charset val="238"/>
        <scheme val="minor"/>
      </rPr>
      <t xml:space="preserve">
• vysoce kvalitní, trvale elastický a přilnavý tmel pro těsnění a fixaci
fóliového límce na podklad
• použitelný i na vlhký betonový podklad
• kartuš 290 ml
• příslušenství pro tvarovky a pažnice s fóliovým límcem</t>
    </r>
  </si>
  <si>
    <t>Tepelné izolování potrubí - potrubí v interiéru</t>
  </si>
  <si>
    <t>Tepelné izolování potrubí + ukládání do chráničky</t>
  </si>
  <si>
    <t>Míchání nemrznoucí kapaliny a plnění celého systému (celkový objem 1 780 l)</t>
  </si>
  <si>
    <t>Osazení dodaných systémových pažnic pro potrubí d90 + osazení těsnících vložek</t>
  </si>
  <si>
    <t>D) Dílčí cena  (bez DPH)</t>
  </si>
  <si>
    <t xml:space="preserve">Zemní práce - strojní výkopy  - rýhy š. cca 800 mm, hl. cca 1,2 - 1,5 m (od konečného terénu), předpokládaná těžitelnost tř.I </t>
  </si>
  <si>
    <t>m3</t>
  </si>
  <si>
    <t xml:space="preserve">Zemní práce - přesuny výkopku v rámci stavby do 100 m vzdálenosti </t>
  </si>
  <si>
    <t>Odvoz a likvidace vytěženého materiálu z vrtání včetně poplatků za skládkovné (cca 9 ks kontejneru 7m3 od vrtů)</t>
  </si>
  <si>
    <t>REKAPITULACE:</t>
  </si>
  <si>
    <t>STAVEBNÍ PŘIPRAVENOST:</t>
  </si>
  <si>
    <r>
      <rPr>
        <b/>
        <sz val="11"/>
        <rFont val="Calibri"/>
        <family val="2"/>
        <charset val="238"/>
      </rPr>
      <t>Projekt počítá s připraveností staveniště:</t>
    </r>
    <r>
      <rPr>
        <b/>
        <sz val="9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• Sjízdnost pro osobní i nákladní automobil</t>
    </r>
  </si>
  <si>
    <r>
      <rPr>
        <b/>
        <sz val="9"/>
        <color theme="1"/>
        <rFont val="Aptos Narrow"/>
        <family val="2"/>
        <charset val="238"/>
        <scheme val="minor"/>
      </rPr>
      <t xml:space="preserve">Vrtné práce - 2 x 110 m
</t>
    </r>
    <r>
      <rPr>
        <sz val="9"/>
        <color theme="1"/>
        <rFont val="Aptos Narrow"/>
        <family val="2"/>
        <charset val="238"/>
        <scheme val="minor"/>
      </rPr>
      <t>• vrtání do vyprojektované hloubky - vrtaný prům</t>
    </r>
    <r>
      <rPr>
        <sz val="9"/>
        <rFont val="Aptos Narrow"/>
        <family val="2"/>
        <charset val="238"/>
        <scheme val="minor"/>
      </rPr>
      <t>ěr cca Ø125-140mm</t>
    </r>
    <r>
      <rPr>
        <sz val="9"/>
        <color theme="1"/>
        <rFont val="Aptos Narrow"/>
        <family val="2"/>
        <charset val="238"/>
        <scheme val="minor"/>
      </rPr>
      <t xml:space="preserve">
• instalace (zapuštění) geotermální vertikální sondy
• průtočná zkouška sondy před zapuštěním, tlaková a průtočná zkouška po zapuštění, tlaková a průtočná zkouška po injetáži vrtu</t>
    </r>
  </si>
  <si>
    <r>
      <rPr>
        <b/>
        <sz val="9"/>
        <color indexed="8"/>
        <rFont val="Aptos Narrow"/>
        <family val="2"/>
        <charset val="238"/>
        <scheme val="minor"/>
      </rPr>
      <t xml:space="preserve">Prostupová pažnice s fóliovým límcem
</t>
    </r>
    <r>
      <rPr>
        <sz val="9"/>
        <color indexed="8"/>
        <rFont val="Aptos Narrow"/>
        <family val="2"/>
        <charset val="238"/>
        <scheme val="minor"/>
      </rPr>
      <t xml:space="preserve">• pro vodorovné konstrukce plnostěnné PVC
• vnitřní průměr pažnice: </t>
    </r>
    <r>
      <rPr>
        <b/>
        <sz val="9"/>
        <color rgb="FF000000"/>
        <rFont val="Aptos Narrow"/>
        <family val="2"/>
        <charset val="238"/>
        <scheme val="minor"/>
      </rPr>
      <t>DN/ID 100</t>
    </r>
    <r>
      <rPr>
        <sz val="9"/>
        <color indexed="8"/>
        <rFont val="Aptos Narrow"/>
        <family val="2"/>
        <charset val="238"/>
        <scheme val="minor"/>
      </rPr>
      <t xml:space="preserve"> • vnější průměr pažnice: O 110 mm
• kruhový límec: pro modifikované asfaltové pásy a nátěry a PVC Fólie
šířka kruhového límce 150 mm
tlaková odolnost: vodotěsnost, plynotěsnost do 1,5 bar
• délka pažnice 500 mm (možnost zkrácení na stavbě)
• příslušenství – těsnící a fixační tmel PU 50</t>
    </r>
  </si>
  <si>
    <r>
      <rPr>
        <b/>
        <sz val="9"/>
        <color indexed="8"/>
        <rFont val="Aptos Narrow"/>
        <family val="2"/>
        <charset val="238"/>
        <scheme val="minor"/>
      </rPr>
      <t xml:space="preserve">Nedělená těsnící vložka 100/63
</t>
    </r>
    <r>
      <rPr>
        <sz val="9"/>
        <color indexed="8"/>
        <rFont val="Aptos Narrow"/>
        <family val="2"/>
        <charset val="238"/>
        <scheme val="minor"/>
      </rPr>
      <t>• pro hladké potrubí a kabely s pevnou stěnou</t>
    </r>
    <r>
      <rPr>
        <b/>
        <sz val="9"/>
        <color indexed="8"/>
        <rFont val="Aptos Narrow"/>
        <family val="2"/>
        <charset val="238"/>
        <scheme val="minor"/>
      </rPr>
      <t xml:space="preserve">
</t>
    </r>
    <r>
      <rPr>
        <sz val="9"/>
        <color indexed="8"/>
        <rFont val="Aptos Narrow"/>
        <family val="2"/>
        <charset val="238"/>
        <scheme val="minor"/>
      </rPr>
      <t xml:space="preserve">• vnitřní průměr pažnice, nebo jádrového vývrtu: </t>
    </r>
    <r>
      <rPr>
        <b/>
        <sz val="9"/>
        <color indexed="8"/>
        <rFont val="Aptos Narrow"/>
        <family val="2"/>
        <charset val="238"/>
        <scheme val="minor"/>
      </rPr>
      <t>DN/ID 100</t>
    </r>
    <r>
      <rPr>
        <sz val="9"/>
        <color indexed="8"/>
        <rFont val="Aptos Narrow"/>
        <family val="2"/>
        <charset val="238"/>
        <scheme val="minor"/>
      </rPr>
      <t xml:space="preserve">
• vnější průměr potrubí, nebo kabelu: </t>
    </r>
    <r>
      <rPr>
        <b/>
        <sz val="9"/>
        <rFont val="Aptos Narrow"/>
        <family val="2"/>
        <charset val="238"/>
        <scheme val="minor"/>
      </rPr>
      <t>1× Ø 63 mm</t>
    </r>
    <r>
      <rPr>
        <b/>
        <sz val="9"/>
        <color indexed="8"/>
        <rFont val="Aptos Narrow"/>
        <family val="2"/>
        <charset val="238"/>
        <scheme val="minor"/>
      </rPr>
      <t xml:space="preserve">
</t>
    </r>
    <r>
      <rPr>
        <sz val="9"/>
        <color indexed="8"/>
        <rFont val="Aptos Narrow"/>
        <family val="2"/>
        <charset val="238"/>
        <scheme val="minor"/>
      </rPr>
      <t>•</t>
    </r>
    <r>
      <rPr>
        <b/>
        <sz val="9"/>
        <color indexed="8"/>
        <rFont val="Aptos Narrow"/>
        <family val="2"/>
        <charset val="238"/>
        <scheme val="minor"/>
      </rPr>
      <t xml:space="preserve"> </t>
    </r>
    <r>
      <rPr>
        <sz val="9"/>
        <color indexed="8"/>
        <rFont val="Aptos Narrow"/>
        <family val="2"/>
        <charset val="238"/>
        <scheme val="minor"/>
      </rPr>
      <t xml:space="preserve">přítlačné kroužky: nerez V2A – certifikát  Rost Frei, tloušťka 5 mm
• pryžový segment: EPDM, protiskluzový, nepodléhá stárnutí, otěruodolný
• šířka pryžového těsnícího prvku 40 mm
• tlaková odolnost: </t>
    </r>
    <r>
      <rPr>
        <b/>
        <sz val="9"/>
        <color indexed="8"/>
        <rFont val="Aptos Narrow"/>
        <family val="2"/>
        <charset val="238"/>
        <scheme val="minor"/>
      </rPr>
      <t xml:space="preserve">vodotěsnost, plynotěsnost do 5,0 bar
</t>
    </r>
    <r>
      <rPr>
        <sz val="9"/>
        <color indexed="8"/>
        <rFont val="Aptos Narrow"/>
        <family val="2"/>
        <charset val="238"/>
        <scheme val="minor"/>
      </rPr>
      <t xml:space="preserve">• utahovací matice </t>
    </r>
    <r>
      <rPr>
        <b/>
        <sz val="9"/>
        <color indexed="8"/>
        <rFont val="Aptos Narrow"/>
        <family val="2"/>
        <charset val="238"/>
        <scheme val="minor"/>
      </rPr>
      <t>systém DKM</t>
    </r>
    <r>
      <rPr>
        <sz val="9"/>
        <color indexed="8"/>
        <rFont val="Aptos Narrow"/>
        <family val="2"/>
        <charset val="238"/>
        <scheme val="minor"/>
      </rPr>
      <t>: optimální utahovací moment (montáž bez použití momentového klíče)</t>
    </r>
  </si>
  <si>
    <t>Míchání nemrznoucí kapaliny a plnění celého systému (celkový objem 545 l)</t>
  </si>
  <si>
    <t>Osazení dodaných systémových pažnic pro potrubí d63 + osazení těsnících vložek</t>
  </si>
  <si>
    <t>Odvoz a likvidace vytěženého materiálu z vrtání včetně poplatků za skládkovné (cca 3 ks kontejneru 7m3 od vrtů)</t>
  </si>
  <si>
    <t>Odvoz a likvidace vytěženého materiálu z vrtání včetně poplatků za skládkovné (cca 6 ks kontejneru 7m3 od vrtů)</t>
  </si>
  <si>
    <t>Míchání nemrznoucí kapaliny a plnění celého systému (celkový objem 480 l)</t>
  </si>
  <si>
    <t>REKAPITULACE</t>
  </si>
  <si>
    <t>VRN, SO 701, SO 702, SO 703, SO 704</t>
  </si>
  <si>
    <t>Cena díla celkem bez DPH:</t>
  </si>
  <si>
    <t>Cena díla celkem včetně DPH:</t>
  </si>
  <si>
    <t>2etapa</t>
  </si>
  <si>
    <t>etapa 1</t>
  </si>
  <si>
    <t>Tlakové zkoušky systému v rozsahu dle projektové dokumentace - certifikace - část sběrná jímka vrty</t>
  </si>
  <si>
    <t xml:space="preserve">Tlakové zkoušky primárního potrubí - sběrná jímka / objekt  v rozsahu dle projektové dokumentace - </t>
  </si>
  <si>
    <t>1 etapa</t>
  </si>
  <si>
    <t>2 etapa</t>
  </si>
  <si>
    <t>Montážní práce - pokládka a elektrosvařování potrubí:  dopojení od jímky do technické místnosti (manipulace s náviny, svařování, pokládka od jímky 2x potrubí d90</t>
  </si>
  <si>
    <t>Montážní práce - pokládka a elektrosvařování potrubí: horizontální rozvody od vrtů ke sběrné jímce (manipulace s náviny, svařování, pokládka, dočištění-odkopání zhlaví vrtu) - od každého vrtu 2x potrubí d40</t>
  </si>
  <si>
    <t>1+2 etapa</t>
  </si>
  <si>
    <t>34.1</t>
  </si>
  <si>
    <t>34.2</t>
  </si>
  <si>
    <t>37.1</t>
  </si>
  <si>
    <t>37.2</t>
  </si>
  <si>
    <t>1.etapa</t>
  </si>
  <si>
    <r>
      <rPr>
        <b/>
        <sz val="9"/>
        <color theme="1"/>
        <rFont val="Aptos Narrow"/>
        <family val="2"/>
        <charset val="238"/>
        <scheme val="minor"/>
      </rPr>
      <t xml:space="preserve">Vystrojení vrtů - Geotermální vertikální sonda 
</t>
    </r>
    <r>
      <rPr>
        <sz val="9"/>
        <color theme="1"/>
        <rFont val="Aptos Narrow"/>
        <family val="2"/>
        <charset val="238"/>
        <scheme val="minor"/>
      </rPr>
      <t xml:space="preserve">• délka normované sondy 110 m
</t>
    </r>
    <r>
      <rPr>
        <sz val="9"/>
        <rFont val="Aptos Narrow"/>
        <family val="2"/>
        <charset val="238"/>
        <scheme val="minor"/>
      </rPr>
      <t>• typ vystrojení: 4 x 32 x 3,7 mm, PE 100 RC, PN16
• vratné U-koleno se separační jímkou z PE 100 RC, PN25</t>
    </r>
    <r>
      <rPr>
        <sz val="9"/>
        <color theme="1"/>
        <rFont val="Aptos Narrow"/>
        <family val="2"/>
        <charset val="238"/>
        <scheme val="minor"/>
      </rPr>
      <t xml:space="preserve">
• bezpečnostní separační jímka u dna vrtu o objemu 40 cm3
• sonda splňuje požadavky VDI4640
• certifikace sondy dle </t>
    </r>
    <r>
      <rPr>
        <b/>
        <sz val="9"/>
        <color theme="1"/>
        <rFont val="Aptos Narrow"/>
        <family val="2"/>
        <charset val="238"/>
        <scheme val="minor"/>
      </rPr>
      <t xml:space="preserve">SKZ HR 3.26 </t>
    </r>
    <r>
      <rPr>
        <sz val="9"/>
        <color theme="1"/>
        <rFont val="Aptos Narrow"/>
        <family val="2"/>
        <charset val="238"/>
        <scheme val="minor"/>
      </rPr>
      <t xml:space="preserve">a </t>
    </r>
    <r>
      <rPr>
        <b/>
        <sz val="9"/>
        <color theme="1"/>
        <rFont val="Aptos Narrow"/>
        <family val="2"/>
        <charset val="238"/>
        <scheme val="minor"/>
      </rPr>
      <t>KIWA KOMO</t>
    </r>
    <r>
      <rPr>
        <sz val="9"/>
        <color theme="1"/>
        <rFont val="Aptos Narrow"/>
        <family val="2"/>
        <charset val="238"/>
        <scheme val="minor"/>
      </rPr>
      <t xml:space="preserve">
• zvýšená ochranná funkce při zapouštění sondy - NOPY
</t>
    </r>
    <r>
      <rPr>
        <b/>
        <sz val="9"/>
        <color theme="1"/>
        <rFont val="Aptos Narrow"/>
        <family val="2"/>
        <charset val="238"/>
        <scheme val="minor"/>
      </rPr>
      <t>• signatura směru proudění, signatura zauštěné hloubky!</t>
    </r>
  </si>
  <si>
    <t>Povinností zhotovitele je při oceňování uvažovat s veškerými náklady zaručujícími provedení díla v požadované kvalitě a za dodržení předepsaných technických parametrů uvedených v zadávací dokumentaci, ČSN, norem EU.</t>
  </si>
  <si>
    <t xml:space="preserve">Jedná se především, ale nejenom o náklady na : </t>
  </si>
  <si>
    <t>- vybavení pracovníků OOPP (rukavice, brýle, vesta, pracovní obuv S3, helma)</t>
  </si>
  <si>
    <t>- zajištění a provedení povinných zkoušek materiálů, vzorků a prací ve smyslu platných norem a předpisů</t>
  </si>
  <si>
    <t xml:space="preserve">- použití veškeré nutné mechanizace, nářadí a vybavení                </t>
  </si>
  <si>
    <t>- zakrytí (nebo jiné zajištění) konstrukcí a prací třetích osob před znečištěním a poškozením vč. následného odstranění,</t>
  </si>
  <si>
    <t>- vyklizení pracoviště a staveniště, odvoz vybouraných hmot či odpadů.</t>
  </si>
  <si>
    <t>- dodávky a provedení veškerých kotevních a spojovacích prvků, pomocných konstrukcí, stavebních přípomocí a ostatních prací přímo nespecifikovaných v těchto podkladech, ale nezbytných pro zhotovení a plnou funkčnost a požadovanou kvalitu díla.</t>
  </si>
  <si>
    <t>- nezbytné režijní náklady zhotovitele, na průběžný úklid, ale i závěrečný úklid stavby a okolí.</t>
  </si>
  <si>
    <t xml:space="preserve">- vedlejší náklady, které se dají předpokládat vzhledem k technickým zkušenostem a praxi zhotovitele. </t>
  </si>
  <si>
    <t>- dodávku materiálů a výrobků včetně jejich aplikace, montáže či osazení</t>
  </si>
  <si>
    <t xml:space="preserve">- administrativní úkony nutné v souvislosti s prováděním díla. Bude se jednat nejenom o ohlášení prací na OBÚ (báňský úřad) dále pak předávání informací o nasazení pracovníků, strojů, ale i o vedení stavebního elektronického deníku, provádění průběžné fotodokumentace, vypracování předávacích protokolů o provedení práce, podkladů pro fakturaci, předání prohlášení o shodě, certifikátů, atestů, protokolů o zkouškách a jiné. </t>
  </si>
  <si>
    <t>- vodorovné přesuny, odvozy a dovozy mechanizace zejména vrtné soupravy, strojů, materiálů, nástrojů, pracovníků,</t>
  </si>
  <si>
    <t xml:space="preserve">- vnitrostaveništní dopravu svislou i vodorovnou. </t>
  </si>
  <si>
    <t>Doplňující hydrogeologický průzkum - z položky bude čeroáno na zákadě rozhodnutí TDS investora</t>
  </si>
  <si>
    <t>Dozor hydrogeologa vč. koordinace/sled/řízení</t>
  </si>
  <si>
    <t xml:space="preserve">Výrobní dokumentace pro provádění vrtů hornickým způsobem, ve smyslu přílohy č. 1 vyhlášky č. 239/1998 - nutný pro kontrolní orgán - OBÚ </t>
  </si>
  <si>
    <t>2.etapa</t>
  </si>
  <si>
    <t>- zařízení staveniště v rozsahu nezbytně nutném pro provedení díla</t>
  </si>
  <si>
    <t>19.1.</t>
  </si>
  <si>
    <t>19.2.</t>
  </si>
  <si>
    <t>Montážní práce - pokládka a elektrosvařování potrubí:  dopojení od jímky do technické místnosti (manipulace s náviny, svařování, pokládka, ) -  od jímky 2x potrubí d63</t>
  </si>
  <si>
    <t>22.1.</t>
  </si>
  <si>
    <t>22.2.</t>
  </si>
  <si>
    <t xml:space="preserve">Zemní práce - záhrn výkopu hutnitelným materiálem (předpoklad vytěženým vytříděným výkopkem fr 0/63) + hutnění po vrstvách </t>
  </si>
  <si>
    <t>06.05.2025</t>
  </si>
  <si>
    <t>25.1.</t>
  </si>
  <si>
    <t>25.2.</t>
  </si>
  <si>
    <t>Cena za SO 701 celkem (1+2.ETAPA) bez DPH:</t>
  </si>
  <si>
    <t>A) Vrtné práce včetně vystrojení geotermálních vertikálních vrtů</t>
  </si>
  <si>
    <t>A) Dílčí cena  (bez DPH)</t>
  </si>
  <si>
    <t>B) Materiál pro dopojení geotermálních vertikálních vrtů do technické místnosti</t>
  </si>
  <si>
    <t>C) Práce - napojení vrtů do technické místnosti</t>
  </si>
  <si>
    <t>C) Dílčí cena  (bez DPH)</t>
  </si>
  <si>
    <t>množství</t>
  </si>
  <si>
    <t>MJ</t>
  </si>
  <si>
    <t>B) Materiál pro dopojení horizontálního vedení geotermálních vertikálních vrtů do technické místnosti</t>
  </si>
  <si>
    <t xml:space="preserve">1. ETAPA </t>
  </si>
  <si>
    <t>2. ETAPA</t>
  </si>
  <si>
    <t xml:space="preserve">SPOLEČNÉ PRÁCE PRO 1+2.ETAPU </t>
  </si>
  <si>
    <t>Cena za SO 702 celkem (1+2.ETAPA) bez DPH:</t>
  </si>
  <si>
    <t>Cena za SO 703 celkem (1+2.ETAPA) bez DPH:</t>
  </si>
  <si>
    <t>Cena za SO 704 celkem (1+2.ETAPA) bez DPH:</t>
  </si>
  <si>
    <t>VRN - Organizační, projektové, administrativní a provozní náklady spojené s provedením díla:</t>
  </si>
  <si>
    <t>Práce - napojení vrtů do technické místnosti</t>
  </si>
  <si>
    <t>ETAPA 1</t>
  </si>
  <si>
    <t>ETAPA 2</t>
  </si>
  <si>
    <t>SPOLEČNÉ PRÁCE PRO ETAPU 1+2</t>
  </si>
  <si>
    <r>
      <rPr>
        <b/>
        <sz val="9"/>
        <color theme="1"/>
        <rFont val="Aptos Narrow"/>
        <family val="2"/>
        <charset val="238"/>
        <scheme val="minor"/>
      </rPr>
      <t xml:space="preserve">VRN celkem pro všechny vrtvy SO 701-704 </t>
    </r>
    <r>
      <rPr>
        <sz val="9"/>
        <color theme="1"/>
        <rFont val="Aptos Narrow"/>
        <family val="2"/>
        <charset val="238"/>
        <scheme val="minor"/>
      </rPr>
      <t>(bez DPH)</t>
    </r>
  </si>
  <si>
    <t>----</t>
  </si>
  <si>
    <t>DPH (21%):</t>
  </si>
  <si>
    <r>
      <rPr>
        <b/>
        <sz val="11"/>
        <color theme="1"/>
        <rFont val="Aptos Narrow"/>
        <family val="2"/>
        <scheme val="minor"/>
      </rPr>
      <t xml:space="preserve">Vrty pro tepelná čerpadla 
</t>
    </r>
    <r>
      <rPr>
        <sz val="10"/>
        <color theme="1"/>
        <rFont val="Aptos Narrow"/>
        <family val="2"/>
        <charset val="238"/>
        <scheme val="minor"/>
      </rPr>
      <t xml:space="preserve">pro nový  Areál ředitelství a cestmistrovství  v Říčanech
</t>
    </r>
  </si>
  <si>
    <t>SPOLEČNÉ PRÁCE PRO ETAPU 1+2 bez DPH</t>
  </si>
  <si>
    <t>DPH 21%</t>
  </si>
  <si>
    <t>SPOLEČNÉ PRÁCE PRO ETAPU 1+2 včetně DPH</t>
  </si>
  <si>
    <t>2.ETAPA CELKEM bez DPH</t>
  </si>
  <si>
    <t>DPH 21 %</t>
  </si>
  <si>
    <t>2.ETAPA CELKEM včetně DPH</t>
  </si>
  <si>
    <t>1.ETAPA CELKEM bez DPH</t>
  </si>
  <si>
    <t>1.ETAPA CELKEM včetně DPH</t>
  </si>
  <si>
    <t>SOUPIS PRACÍ A DODÁVEK  - VEDLEJŠÍ ROZPOČTOVÉ NÁKLADY</t>
  </si>
  <si>
    <t>Vrty pro tepelná čerpadla pro Areál ředitelství a cestmistrovství Krajské správy a 
údržby silnic Středočeského kraje, p.o.</t>
  </si>
  <si>
    <t>SOUPIS PRACÍ A DODÁVEK  - SO 701</t>
  </si>
  <si>
    <t>SOUPIS PRACÍ A DODÁVEK  - SO 704</t>
  </si>
  <si>
    <t>SOUPIS PRACÍ A DODÁVEK  - SO 703</t>
  </si>
  <si>
    <t>SOUPIS PRACÍ A DODÁVEK  - SO 702</t>
  </si>
  <si>
    <t xml:space="preserve">Zajištění sběrné jímky  -  přeštěrkováním a položením silničního panelu </t>
  </si>
  <si>
    <t>Vrtné práce včetně vystrojení geotermálních vertikálních vrtů:</t>
  </si>
  <si>
    <t>Materiál pro dopojení horizontálního vedení geotermálních vertikálních vrtů do technické místnost:</t>
  </si>
  <si>
    <t>Zemní práce,ostatní, likvidace odpadu:</t>
  </si>
  <si>
    <t>D) Zemní práce,ostatní,  likvidace odpadu</t>
  </si>
  <si>
    <t>D) Zemní práce, ostatní, likvidace odpadu</t>
  </si>
  <si>
    <t>D) Zemní práce,ostatní, likvidace odpadu</t>
  </si>
  <si>
    <r>
      <rPr>
        <b/>
        <sz val="9"/>
        <rFont val="Aptos Narrow"/>
        <family val="2"/>
        <charset val="238"/>
        <scheme val="minor"/>
      </rPr>
      <t xml:space="preserve">Vrtné práce - 2 x 100 m
</t>
    </r>
    <r>
      <rPr>
        <sz val="9"/>
        <rFont val="Aptos Narrow"/>
        <family val="2"/>
        <charset val="238"/>
        <scheme val="minor"/>
      </rPr>
      <t>• vrtání do vyprojektované hloubky - vrtaný průměr cca Ø125-140mm
• instalace (zapuštění) geotermální vertikální sondy
• průtočná zkouška sondy před zapuštěním, tlaková a průtočná zkouška po zapuštění, tlaková a průtočná zkouška po injetáži vrtu</t>
    </r>
  </si>
  <si>
    <r>
      <rPr>
        <b/>
        <sz val="9"/>
        <rFont val="Aptos Narrow"/>
        <family val="2"/>
        <charset val="238"/>
        <scheme val="minor"/>
      </rPr>
      <t xml:space="preserve">Vystrojení vrtů - Geotermální vertikální sonda 
</t>
    </r>
    <r>
      <rPr>
        <sz val="9"/>
        <rFont val="Aptos Narrow"/>
        <family val="2"/>
        <charset val="238"/>
        <scheme val="minor"/>
      </rPr>
      <t xml:space="preserve">• délka normované sondy 100 m
• typ vystrojení: 4 x 32 x 3,7 mm, PE 100 RC, PN16
• vratné U-koleno se separační jímkou z PE 100 RC, PN25
• bezpečnostní separační jímka u dna vrtu o objemu 40 cm3
• sonda splňuje požadavky VDI4640
• certifikace sondy dle </t>
    </r>
    <r>
      <rPr>
        <b/>
        <sz val="9"/>
        <rFont val="Aptos Narrow"/>
        <family val="2"/>
        <charset val="238"/>
        <scheme val="minor"/>
      </rPr>
      <t xml:space="preserve">SKZ HR 3.26 </t>
    </r>
    <r>
      <rPr>
        <sz val="9"/>
        <rFont val="Aptos Narrow"/>
        <family val="2"/>
        <charset val="238"/>
        <scheme val="minor"/>
      </rPr>
      <t xml:space="preserve">a </t>
    </r>
    <r>
      <rPr>
        <b/>
        <sz val="9"/>
        <rFont val="Aptos Narrow"/>
        <family val="2"/>
        <charset val="238"/>
        <scheme val="minor"/>
      </rPr>
      <t>KIWA KOMO</t>
    </r>
    <r>
      <rPr>
        <sz val="9"/>
        <rFont val="Aptos Narrow"/>
        <family val="2"/>
        <charset val="238"/>
        <scheme val="minor"/>
      </rPr>
      <t xml:space="preserve">
• zvýšená ochranná funkce při zapouštění sondy - NOPY
</t>
    </r>
    <r>
      <rPr>
        <b/>
        <sz val="9"/>
        <rFont val="Aptos Narrow"/>
        <family val="2"/>
        <charset val="238"/>
        <scheme val="minor"/>
      </rPr>
      <t>• signatura směru proudění, signatura zauštěné hloubky!</t>
    </r>
  </si>
  <si>
    <r>
      <t xml:space="preserve">Závaží pro snadné zapuštění sondy 
</t>
    </r>
    <r>
      <rPr>
        <sz val="9"/>
        <rFont val="Aptos Narrow"/>
        <family val="2"/>
        <charset val="238"/>
        <scheme val="minor"/>
      </rPr>
      <t>• délka 510 mm, vnější Ø 94 mm, hmotnost</t>
    </r>
    <r>
      <rPr>
        <b/>
        <sz val="9"/>
        <rFont val="Aptos Narrow"/>
        <family val="2"/>
        <charset val="238"/>
        <scheme val="minor"/>
      </rPr>
      <t xml:space="preserve"> 15 kg</t>
    </r>
    <r>
      <rPr>
        <sz val="9"/>
        <rFont val="Aptos Narrow"/>
        <family val="2"/>
        <charset val="238"/>
        <scheme val="minor"/>
      </rPr>
      <t xml:space="preserve">
• s otvorem skrz závaží zabraňujícím pístovému efektu
• easy CLIP pro snadné přichycení na GVS
• spodní závit pro napojení přídavného závaží</t>
    </r>
  </si>
  <si>
    <r>
      <rPr>
        <b/>
        <sz val="9"/>
        <rFont val="Aptos Narrow"/>
        <family val="2"/>
        <charset val="238"/>
        <scheme val="minor"/>
      </rPr>
      <t xml:space="preserve">Injekční potrubí
</t>
    </r>
    <r>
      <rPr>
        <sz val="9"/>
        <rFont val="Aptos Narrow"/>
        <family val="2"/>
        <charset val="238"/>
        <scheme val="minor"/>
      </rPr>
      <t>• Ø 25 x 2,3mm, PE 100+, SDR 11</t>
    </r>
  </si>
  <si>
    <r>
      <rPr>
        <b/>
        <sz val="9"/>
        <rFont val="Aptos Narrow"/>
        <family val="2"/>
        <charset val="238"/>
        <scheme val="minor"/>
      </rPr>
      <t xml:space="preserve">Tlaková injektáž vrtu </t>
    </r>
    <r>
      <rPr>
        <sz val="9"/>
        <rFont val="Aptos Narrow"/>
        <family val="2"/>
        <charset val="238"/>
        <scheme val="minor"/>
      </rPr>
      <t xml:space="preserve">
• vodivé spojení podloží s geotermální vertikální sondou
• </t>
    </r>
    <r>
      <rPr>
        <b/>
        <sz val="9"/>
        <rFont val="Aptos Narrow"/>
        <family val="2"/>
        <charset val="238"/>
        <scheme val="minor"/>
      </rPr>
      <t>tepelná vodivost injektážní směsi 2,0 W/mK</t>
    </r>
    <r>
      <rPr>
        <sz val="9"/>
        <rFont val="Aptos Narrow"/>
        <family val="2"/>
        <charset val="238"/>
        <scheme val="minor"/>
      </rPr>
      <t xml:space="preserve">
• zamezení propojení jednotlivých horizontů spodních vod
• ochrana spodních vod před kontaminací povrchovou vodou
• </t>
    </r>
    <r>
      <rPr>
        <b/>
        <sz val="9"/>
        <rFont val="Aptos Narrow"/>
        <family val="2"/>
        <charset val="238"/>
        <scheme val="minor"/>
      </rPr>
      <t>množství směsi kalkulováno pro dimenzi vrtu ø 130 mm s úvodní kolonou pracovního pažení 0-10 m ø 152 mm, celkové množství upřesní vybraný dodavatel dle skutečnosti</t>
    </r>
  </si>
  <si>
    <r>
      <rPr>
        <b/>
        <sz val="9"/>
        <rFont val="Aptos Narrow"/>
        <family val="2"/>
        <charset val="238"/>
        <scheme val="minor"/>
      </rPr>
      <t xml:space="preserve">Redukce počtu větví vrtů - přímá (snížení počtu okruhů) 
</t>
    </r>
    <r>
      <rPr>
        <sz val="9"/>
        <rFont val="Aptos Narrow"/>
        <family val="2"/>
        <charset val="238"/>
        <scheme val="minor"/>
      </rPr>
      <t>• redukce HOSE 2 x Ø 32 → 1 x Ø 40 mm, PE 100 RC, SRD 11, PN16
• 2 x elektrospojka: Ø 32 mm, PE 100, SDR 11
• 1 x elektrospojka: Ø 40 mm, PE 100, SDR 11</t>
    </r>
  </si>
  <si>
    <r>
      <rPr>
        <b/>
        <sz val="9"/>
        <rFont val="Aptos Narrow"/>
        <family val="2"/>
        <charset val="238"/>
        <scheme val="minor"/>
      </rPr>
      <t>Celozelené potrubí horizontální PE100 RC</t>
    </r>
    <r>
      <rPr>
        <sz val="9"/>
        <rFont val="Aptos Narrow"/>
        <family val="2"/>
        <charset val="238"/>
        <scheme val="minor"/>
      </rPr>
      <t xml:space="preserve">
• Ø 40 x 3,7 mm, tlaková odolnost 16 bar (SDR11, PN16)
• vnější ochranná vrstva zelené barvy
• vyrobeno dle normy PAS 1075 typ 2, náviny: 50, 100, 150, 200 m
• ukládka BEZ pískového lože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</si>
  <si>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elektrokoleno 45</t>
    </r>
    <r>
      <rPr>
        <sz val="9"/>
        <rFont val="Calibri"/>
        <family val="2"/>
        <charset val="238"/>
      </rPr>
      <t>°</t>
    </r>
    <r>
      <rPr>
        <sz val="9"/>
        <rFont val="Aptos Narrow"/>
        <family val="2"/>
        <charset val="238"/>
        <scheme val="minor"/>
      </rPr>
      <t xml:space="preserve">: </t>
    </r>
    <r>
      <rPr>
        <sz val="9"/>
        <rFont val="Calibri"/>
        <family val="2"/>
        <charset val="238"/>
      </rPr>
      <t>Ø 40 mm, PE 100, SDR 11</t>
    </r>
  </si>
  <si>
    <r>
      <t xml:space="preserve">Sběrná jímka 2/2
</t>
    </r>
    <r>
      <rPr>
        <sz val="9"/>
        <rFont val="Aptos Narrow"/>
        <family val="2"/>
        <charset val="238"/>
        <scheme val="minor"/>
      </rPr>
      <t>• orientace vývodů: L1/P1
• rozměry: 780 x 780 x 800 ± 50 mm (půdorys x výška) - nevodotěsná
varianta
• kruhový výškově stavitelný poklop DN600 pro zatížení A15 (1,5 t)
• 1 x rozdělovač BASIC 90 x 8,2 mm, PVC kulové kohouty DN25 – 2 výstupů
• 1 x sběrač BASIC 90 x 8,2 mm, celoplastové regulační ventily, vč. PP průtokoměru o rozsahu 5-42 l/min – 2 vstupů
• 2 x napouštěcí / odvzdušňovací kohout s vnějším závitem 1"
• 4 x vývod z jímky potrubí d 40 mm
• 2 x vývod z jímky potrubí d 63 mm
• 2 x uzavírací kulový kohout DN80
• jímku není potřeba obetonovávat - maximální zatížení 1,5 t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</si>
  <si>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elektrokoleno 45</t>
    </r>
    <r>
      <rPr>
        <sz val="9"/>
        <rFont val="Calibri"/>
        <family val="2"/>
        <charset val="238"/>
      </rPr>
      <t>°</t>
    </r>
    <r>
      <rPr>
        <sz val="9"/>
        <rFont val="Aptos Narrow"/>
        <family val="2"/>
        <charset val="238"/>
        <scheme val="minor"/>
      </rPr>
      <t xml:space="preserve">: </t>
    </r>
    <r>
      <rPr>
        <sz val="9"/>
        <rFont val="Calibri"/>
        <family val="2"/>
        <charset val="238"/>
      </rPr>
      <t>Ø 63 mm, PE 100, SDR 11</t>
    </r>
  </si>
  <si>
    <r>
      <rPr>
        <b/>
        <sz val="9"/>
        <rFont val="Aptos Narrow"/>
        <family val="2"/>
        <charset val="238"/>
        <scheme val="minor"/>
      </rPr>
      <t>Páteřní potrubí PE100 RC</t>
    </r>
    <r>
      <rPr>
        <sz val="9"/>
        <rFont val="Aptos Narrow"/>
        <family val="2"/>
        <charset val="238"/>
        <scheme val="minor"/>
      </rPr>
      <t xml:space="preserve">
• Ø 63 x 5,8 mm, tlaková odolnost 10 bar (SDR11, PN16)
• vnější ochranná vrstva
• vyrobeno dle normy PAS 1075 typ 2
• 6 m  tyč
• ukládka BEZ pískového lože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</si>
  <si>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elektrokoleno 90</t>
    </r>
    <r>
      <rPr>
        <sz val="9"/>
        <rFont val="Calibri"/>
        <family val="2"/>
        <charset val="238"/>
      </rPr>
      <t>°</t>
    </r>
    <r>
      <rPr>
        <sz val="9"/>
        <rFont val="Aptos Narrow"/>
        <family val="2"/>
        <charset val="238"/>
        <scheme val="minor"/>
      </rPr>
      <t xml:space="preserve">: </t>
    </r>
    <r>
      <rPr>
        <sz val="9"/>
        <rFont val="Calibri"/>
        <family val="2"/>
        <charset val="238"/>
      </rPr>
      <t>Ø 63 mm, PE 100, SDR 11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</si>
  <si>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elektrospojka: </t>
    </r>
    <r>
      <rPr>
        <sz val="9"/>
        <rFont val="Calibri"/>
        <family val="2"/>
        <charset val="238"/>
      </rPr>
      <t>Ø 63 mm, PE 100, SDR 11</t>
    </r>
  </si>
  <si>
    <r>
      <rPr>
        <b/>
        <sz val="9"/>
        <rFont val="Aptos Narrow"/>
        <family val="2"/>
        <charset val="238"/>
        <scheme val="minor"/>
      </rPr>
      <t>Ukončovací díl d 63, KK DN50 + 2“</t>
    </r>
    <r>
      <rPr>
        <sz val="9"/>
        <rFont val="Aptos Narrow"/>
        <family val="2"/>
        <charset val="238"/>
        <scheme val="minor"/>
      </rPr>
      <t xml:space="preserve">
• 1x kulový kohout z materiálu PVC
• 1x vnější závit z mosazi 2" dílensky navařený na KK
• doporučené připojení pomocí elektrotvarovky o dimenzi d63 (není součástí)</t>
    </r>
  </si>
  <si>
    <r>
      <rPr>
        <b/>
        <sz val="9"/>
        <rFont val="Aptos Narrow"/>
        <family val="2"/>
        <charset val="238"/>
        <scheme val="minor"/>
      </rPr>
      <t>Izolace potrubí - horizontální rozvody</t>
    </r>
    <r>
      <rPr>
        <sz val="9"/>
        <rFont val="Aptos Narrow"/>
        <family val="2"/>
        <charset val="238"/>
        <scheme val="minor"/>
      </rPr>
      <t xml:space="preserve">
• Ø 42 x 9 mm, kaučuková izolace s komůrkovou strukturou</t>
    </r>
  </si>
  <si>
    <r>
      <rPr>
        <b/>
        <sz val="9"/>
        <rFont val="Aptos Narrow"/>
        <family val="2"/>
        <charset val="238"/>
        <scheme val="minor"/>
      </rPr>
      <t>Chránička izolace potrubí - horizontální rozvody</t>
    </r>
    <r>
      <rPr>
        <sz val="9"/>
        <rFont val="Aptos Narrow"/>
        <family val="2"/>
        <charset val="238"/>
        <scheme val="minor"/>
      </rPr>
      <t xml:space="preserve">
• </t>
    </r>
    <r>
      <rPr>
        <sz val="9"/>
        <rFont val="Calibri"/>
        <family val="2"/>
        <charset val="238"/>
      </rPr>
      <t>Ø 90 mm (vnější), PEHD</t>
    </r>
  </si>
  <si>
    <r>
      <rPr>
        <b/>
        <sz val="9"/>
        <rFont val="Aptos Narrow"/>
        <family val="2"/>
        <charset val="238"/>
        <scheme val="minor"/>
      </rPr>
      <t>Smršťovací rukáv za tepla 115/34 s lepidlem (1,22 m) - horizontální rozvody</t>
    </r>
    <r>
      <rPr>
        <sz val="9"/>
        <rFont val="Aptos Narrow"/>
        <family val="2"/>
        <charset val="238"/>
        <scheme val="minor"/>
      </rPr>
      <t xml:space="preserve">
• Stahovací rukáv pro zamezení vniku vlhkosti do izolace potrubí,
utěsní chráničku vůči potrubí
• Délka 1,22 m slouží pro utěsnění 4ks potrubí (25 cm těsnění = jeden
zaizolovaný vývod)
• S lepidlem pro dokonalé přilnutí na povrch</t>
    </r>
  </si>
  <si>
    <r>
      <rPr>
        <b/>
        <sz val="9"/>
        <rFont val="Aptos Narrow"/>
        <family val="2"/>
        <charset val="238"/>
        <scheme val="minor"/>
      </rPr>
      <t>Izolace potrubí</t>
    </r>
    <r>
      <rPr>
        <sz val="9"/>
        <rFont val="Aptos Narrow"/>
        <family val="2"/>
        <charset val="238"/>
        <scheme val="minor"/>
      </rPr>
      <t xml:space="preserve">
• Ø 89 x 13 mm, kaučuková izolace s komůrkovou strukturou</t>
    </r>
  </si>
  <si>
    <r>
      <rPr>
        <b/>
        <sz val="9"/>
        <rFont val="Aptos Narrow"/>
        <family val="2"/>
        <charset val="238"/>
        <scheme val="minor"/>
      </rPr>
      <t>Chránička izolace potrubí</t>
    </r>
    <r>
      <rPr>
        <sz val="9"/>
        <rFont val="Aptos Narrow"/>
        <family val="2"/>
        <charset val="238"/>
        <scheme val="minor"/>
      </rPr>
      <t xml:space="preserve">
• </t>
    </r>
    <r>
      <rPr>
        <sz val="9"/>
        <rFont val="Calibri"/>
        <family val="2"/>
        <charset val="238"/>
      </rPr>
      <t>Ø 160 mm (vnější), PEHD</t>
    </r>
  </si>
  <si>
    <r>
      <rPr>
        <b/>
        <sz val="9"/>
        <rFont val="Aptos Narrow"/>
        <family val="2"/>
        <charset val="238"/>
        <scheme val="minor"/>
      </rPr>
      <t>Smršťovací rukáv za tepla 160/50 s lepidlem (1,22 m)</t>
    </r>
    <r>
      <rPr>
        <sz val="9"/>
        <rFont val="Aptos Narrow"/>
        <family val="2"/>
        <charset val="238"/>
        <scheme val="minor"/>
      </rPr>
      <t xml:space="preserve">
• Stahovací rukáv pro zamezení vniku vlhkosti do izolace potrubí,
utěsní chráničku vůči potrubí
• Délka 1,22 m slouží pro utěsnění 4ks potrubí (25 cm těsnění = jeden
zaizolovaný vývod)
• S lepidlem pro dokonalé přilnutí na povrch</t>
    </r>
  </si>
  <si>
    <r>
      <rPr>
        <b/>
        <sz val="9"/>
        <rFont val="Aptos Narrow"/>
        <family val="2"/>
        <charset val="238"/>
        <scheme val="minor"/>
      </rPr>
      <t>Trasová fólie do výkopů - mimo půdorys objektu</t>
    </r>
    <r>
      <rPr>
        <sz val="9"/>
        <rFont val="Aptos Narrow"/>
        <family val="2"/>
        <charset val="238"/>
        <scheme val="minor"/>
      </rPr>
      <t xml:space="preserve">
• </t>
    </r>
    <r>
      <rPr>
        <sz val="9"/>
        <rFont val="Calibri"/>
        <family val="2"/>
        <charset val="238"/>
      </rPr>
      <t>dl. 250m, š. 22cm</t>
    </r>
  </si>
  <si>
    <r>
      <rPr>
        <b/>
        <sz val="9"/>
        <rFont val="Aptos Narrow"/>
        <family val="2"/>
        <charset val="238"/>
        <scheme val="minor"/>
      </rPr>
      <t xml:space="preserve">Nemrznoucí směs
</t>
    </r>
    <r>
      <rPr>
        <sz val="9"/>
        <rFont val="Aptos Narrow"/>
        <family val="2"/>
        <charset val="238"/>
        <scheme val="minor"/>
      </rPr>
      <t>• chemická báze - monoethylenglykol, bez zápachu
• koncentrát – poměr ředění 1 : 2,5 (nemrznoucí směr / voda)
• teplonosná antikorozní kapalina, šetrná k pryžovým těsněním
• delší životnost oběhových čerpadel, doporučená výrobci TČ v EU
• množství koncentrátu počítáno pouze pro primární okruh (ukončeno za prostupem do objektu)</t>
    </r>
  </si>
  <si>
    <r>
      <rPr>
        <b/>
        <sz val="9"/>
        <rFont val="Aptos Narrow"/>
        <family val="2"/>
        <charset val="238"/>
        <scheme val="minor"/>
      </rPr>
      <t xml:space="preserve">Prostupová pažnice s fóliovým límcem
</t>
    </r>
    <r>
      <rPr>
        <sz val="9"/>
        <rFont val="Aptos Narrow"/>
        <family val="2"/>
        <charset val="238"/>
        <scheme val="minor"/>
      </rPr>
      <t xml:space="preserve">• pro vodorovné konstrukce plnostěnné PVC
• vnitřní průměr pažnice: </t>
    </r>
    <r>
      <rPr>
        <b/>
        <sz val="9"/>
        <rFont val="Aptos Narrow"/>
        <family val="2"/>
        <charset val="238"/>
        <scheme val="minor"/>
      </rPr>
      <t>DN/ID 100</t>
    </r>
    <r>
      <rPr>
        <sz val="9"/>
        <rFont val="Aptos Narrow"/>
        <family val="2"/>
        <charset val="238"/>
        <scheme val="minor"/>
      </rPr>
      <t xml:space="preserve"> • vnější průměr pažnice: O 110 mm
• kruhový límec: pro modifikované asfaltové pásy a nátěry a PVC Fólie
šířka kruhového límce 150 mm
tlaková odolnost: vodotěsnost, plynotěsnost do 1,5 bar
• délka pažnice 500 mm (možnost zkrácení na stavbě)
• příslušenství – těsnící a fixační tmel PU 50</t>
    </r>
  </si>
  <si>
    <r>
      <rPr>
        <b/>
        <sz val="9"/>
        <rFont val="Aptos Narrow"/>
        <family val="2"/>
        <charset val="238"/>
        <scheme val="minor"/>
      </rPr>
      <t xml:space="preserve">Nedělená těsnící vložka 100/63
</t>
    </r>
    <r>
      <rPr>
        <sz val="9"/>
        <rFont val="Aptos Narrow"/>
        <family val="2"/>
        <charset val="238"/>
        <scheme val="minor"/>
      </rPr>
      <t>• pro hladké potrubí a kabely s pevnou stěnou</t>
    </r>
    <r>
      <rPr>
        <b/>
        <sz val="9"/>
        <rFont val="Aptos Narrow"/>
        <family val="2"/>
        <charset val="238"/>
        <scheme val="minor"/>
      </rPr>
      <t xml:space="preserve">
</t>
    </r>
    <r>
      <rPr>
        <sz val="9"/>
        <rFont val="Aptos Narrow"/>
        <family val="2"/>
        <charset val="238"/>
        <scheme val="minor"/>
      </rPr>
      <t xml:space="preserve">• vnitřní průměr pažnice, nebo jádrového vývrtu: </t>
    </r>
    <r>
      <rPr>
        <b/>
        <sz val="9"/>
        <rFont val="Aptos Narrow"/>
        <family val="2"/>
        <charset val="238"/>
        <scheme val="minor"/>
      </rPr>
      <t>DN/ID 100</t>
    </r>
    <r>
      <rPr>
        <sz val="9"/>
        <rFont val="Aptos Narrow"/>
        <family val="2"/>
        <charset val="238"/>
        <scheme val="minor"/>
      </rPr>
      <t xml:space="preserve">
• vnější průměr potrubí, nebo kabelu: </t>
    </r>
    <r>
      <rPr>
        <b/>
        <sz val="9"/>
        <rFont val="Aptos Narrow"/>
        <family val="2"/>
        <charset val="238"/>
        <scheme val="minor"/>
      </rPr>
      <t xml:space="preserve">1× Ø 63 mm
</t>
    </r>
    <r>
      <rPr>
        <sz val="9"/>
        <rFont val="Aptos Narrow"/>
        <family val="2"/>
        <charset val="238"/>
        <scheme val="minor"/>
      </rPr>
      <t>•</t>
    </r>
    <r>
      <rPr>
        <b/>
        <sz val="9"/>
        <rFont val="Aptos Narrow"/>
        <family val="2"/>
        <charset val="238"/>
        <scheme val="minor"/>
      </rPr>
      <t xml:space="preserve"> </t>
    </r>
    <r>
      <rPr>
        <sz val="9"/>
        <rFont val="Aptos Narrow"/>
        <family val="2"/>
        <charset val="238"/>
        <scheme val="minor"/>
      </rPr>
      <t xml:space="preserve">přítlačné kroužky: nerez V2A – certifikát  Rost Frei, tloušťka 5 mm
• pryžový segment: EPDM, protiskluzový, nepodléhá stárnutí, otěruodolný
• šířka pryžového těsnícího prvku 40 mm
• tlaková odolnost: </t>
    </r>
    <r>
      <rPr>
        <b/>
        <sz val="9"/>
        <rFont val="Aptos Narrow"/>
        <family val="2"/>
        <charset val="238"/>
        <scheme val="minor"/>
      </rPr>
      <t xml:space="preserve">vodotěsnost, plynotěsnost do 5,0 bar
</t>
    </r>
    <r>
      <rPr>
        <sz val="9"/>
        <rFont val="Aptos Narrow"/>
        <family val="2"/>
        <charset val="238"/>
        <scheme val="minor"/>
      </rPr>
      <t xml:space="preserve">• utahovací matice </t>
    </r>
    <r>
      <rPr>
        <b/>
        <sz val="9"/>
        <rFont val="Aptos Narrow"/>
        <family val="2"/>
        <charset val="238"/>
        <scheme val="minor"/>
      </rPr>
      <t>systém DKM</t>
    </r>
    <r>
      <rPr>
        <sz val="9"/>
        <rFont val="Aptos Narrow"/>
        <family val="2"/>
        <charset val="238"/>
        <scheme val="minor"/>
      </rPr>
      <t>: optimální utahovací moment (montáž bez použití momentového klíče)</t>
    </r>
  </si>
  <si>
    <r>
      <rPr>
        <b/>
        <sz val="9"/>
        <rFont val="Aptos Narrow"/>
        <family val="2"/>
        <charset val="238"/>
        <scheme val="minor"/>
      </rPr>
      <t>Těsnící a fixační tmel</t>
    </r>
    <r>
      <rPr>
        <sz val="9"/>
        <rFont val="Aptos Narrow"/>
        <family val="2"/>
        <charset val="238"/>
        <scheme val="minor"/>
      </rPr>
      <t xml:space="preserve">
• vysoce kvalitní, trvale elastický a přilnavý tmel pro těsnění a fixaci
fóliového límce na podklad
• použitelný i na vlhký betonový podklad
• kartuš 290 ml
• příslušenství pro tvarovky a pažnice s fóliovým límcem</t>
    </r>
  </si>
  <si>
    <r>
      <rPr>
        <b/>
        <sz val="9"/>
        <rFont val="Aptos Narrow"/>
        <family val="2"/>
        <charset val="238"/>
        <scheme val="minor"/>
      </rPr>
      <t xml:space="preserve">Vrtné práce - 4 x 110 m
</t>
    </r>
    <r>
      <rPr>
        <sz val="9"/>
        <rFont val="Aptos Narrow"/>
        <family val="2"/>
        <charset val="238"/>
        <scheme val="minor"/>
      </rPr>
      <t>• vrtání do vyprojektované hloubky - vrtaný průměr cca Ø125-140mm
• instalace (zapuštění) geotermální vertikální sondy
• průtočná zkouška sondy před zapuštěním, tlaková a průtočná zkouška po zapuštění, tlaková a průtočná zkouška po injetáži vrtu</t>
    </r>
  </si>
  <si>
    <r>
      <rPr>
        <b/>
        <sz val="9"/>
        <rFont val="Aptos Narrow"/>
        <family val="2"/>
        <charset val="238"/>
        <scheme val="minor"/>
      </rPr>
      <t xml:space="preserve">Vystrojení vrtů - Geotermální vertikální sonda 
</t>
    </r>
    <r>
      <rPr>
        <sz val="9"/>
        <rFont val="Aptos Narrow"/>
        <family val="2"/>
        <charset val="238"/>
        <scheme val="minor"/>
      </rPr>
      <t xml:space="preserve">• délka normované sondy 110 m
• typ vystrojení: 4 x 32 x 3,7 mm, PE 100 RC, PN16
• vratné U-koleno se separační jímkou z PE 100 RC, PN25
• bezpečnostní separační jímka u dna vrtu o objemu 40 cm3
• sonda splňuje požadavky VDI4640
• certifikace sondy dle </t>
    </r>
    <r>
      <rPr>
        <b/>
        <sz val="9"/>
        <rFont val="Aptos Narrow"/>
        <family val="2"/>
        <charset val="238"/>
        <scheme val="minor"/>
      </rPr>
      <t xml:space="preserve">SKZ HR 3.26 </t>
    </r>
    <r>
      <rPr>
        <sz val="9"/>
        <rFont val="Aptos Narrow"/>
        <family val="2"/>
        <charset val="238"/>
        <scheme val="minor"/>
      </rPr>
      <t xml:space="preserve">a </t>
    </r>
    <r>
      <rPr>
        <b/>
        <sz val="9"/>
        <rFont val="Aptos Narrow"/>
        <family val="2"/>
        <charset val="238"/>
        <scheme val="minor"/>
      </rPr>
      <t>KIWA KOMO</t>
    </r>
    <r>
      <rPr>
        <sz val="9"/>
        <rFont val="Aptos Narrow"/>
        <family val="2"/>
        <charset val="238"/>
        <scheme val="minor"/>
      </rPr>
      <t xml:space="preserve">
• zvýšená ochranná funkce při zapouštění sondy - NOPY
</t>
    </r>
    <r>
      <rPr>
        <b/>
        <sz val="9"/>
        <rFont val="Aptos Narrow"/>
        <family val="2"/>
        <charset val="238"/>
        <scheme val="minor"/>
      </rPr>
      <t>• signatura směru proudění, signatura zauštěné hloubky!</t>
    </r>
  </si>
  <si>
    <r>
      <rPr>
        <b/>
        <sz val="9"/>
        <rFont val="Aptos Narrow"/>
        <family val="2"/>
        <charset val="238"/>
        <scheme val="minor"/>
      </rPr>
      <t>Elektrotvarovka pro spojení potrubí - rezerva</t>
    </r>
    <r>
      <rPr>
        <sz val="9"/>
        <rFont val="Aptos Narrow"/>
        <family val="2"/>
        <charset val="238"/>
        <scheme val="minor"/>
      </rPr>
      <t xml:space="preserve">
• elektrospojka : </t>
    </r>
    <r>
      <rPr>
        <sz val="9"/>
        <rFont val="Calibri"/>
        <family val="2"/>
        <charset val="238"/>
      </rPr>
      <t>Ø 40 mm, PE 100, SDR 11</t>
    </r>
  </si>
  <si>
    <r>
      <t xml:space="preserve">Sběrná jímka 4/4
</t>
    </r>
    <r>
      <rPr>
        <sz val="9"/>
        <rFont val="Aptos Narrow"/>
        <family val="2"/>
        <charset val="238"/>
        <scheme val="minor"/>
      </rPr>
      <t>• orientace vývodů: L2/P2
• rozměry: 780 x 780 x 800 ± 50 mm (půdorys x výška) - nevodotěsná
varianta
• kruhový výškově stavitelný poklop DN600 pro zatížení A15 (1,5 t)
• 1 x rozdělovač BASIC 90 x 8,2 mm, PVC kulové kohouty DN25 – 4 výstupů
• 1 x sběrač BASIC 90 x 8,2 mm, celoplastové regulační ventily, vč. PP průtokoměru o rozsahu 5-42 l/min – 4 vstupů
• 2 x napouštěcí / odvzdušňovací kohout s vnějším závitem 1"
• 8 x vývod z jímky potrubí d 40 mm
• 2 x vývod z jímky potrubí d 90 mm
• 2 x uzavírací kulový kohout DN80
• jímku není potřeba obetonovávat - maximální zatížení 1,5 t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</si>
  <si>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elektrokoleno 45</t>
    </r>
    <r>
      <rPr>
        <sz val="9"/>
        <rFont val="Calibri"/>
        <family val="2"/>
        <charset val="238"/>
      </rPr>
      <t>°</t>
    </r>
    <r>
      <rPr>
        <sz val="9"/>
        <rFont val="Aptos Narrow"/>
        <family val="2"/>
        <charset val="238"/>
        <scheme val="minor"/>
      </rPr>
      <t xml:space="preserve">: </t>
    </r>
    <r>
      <rPr>
        <sz val="9"/>
        <rFont val="Calibri"/>
        <family val="2"/>
        <charset val="238"/>
      </rPr>
      <t>Ø 90 mm, PE 100, SDR 11</t>
    </r>
  </si>
  <si>
    <r>
      <rPr>
        <b/>
        <sz val="9"/>
        <rFont val="Aptos Narrow"/>
        <family val="2"/>
        <charset val="238"/>
        <scheme val="minor"/>
      </rPr>
      <t>Páteřní potrubí PE100 RC</t>
    </r>
    <r>
      <rPr>
        <sz val="9"/>
        <rFont val="Aptos Narrow"/>
        <family val="2"/>
        <charset val="238"/>
        <scheme val="minor"/>
      </rPr>
      <t xml:space="preserve">
• Ø 90 x 5,4 mm, tlaková odolnost 10 bar (SDR17, PN10)
• vnější ochranná vrstva
• vyrobeno dle normy PAS 1075 typ 2
• 6 m  tyč
• ukládka BEZ pískového lože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</si>
  <si>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elektrokoleno 90</t>
    </r>
    <r>
      <rPr>
        <sz val="9"/>
        <rFont val="Calibri"/>
        <family val="2"/>
        <charset val="238"/>
      </rPr>
      <t>°</t>
    </r>
    <r>
      <rPr>
        <sz val="9"/>
        <rFont val="Aptos Narrow"/>
        <family val="2"/>
        <charset val="238"/>
        <scheme val="minor"/>
      </rPr>
      <t xml:space="preserve">: </t>
    </r>
    <r>
      <rPr>
        <sz val="9"/>
        <rFont val="Calibri"/>
        <family val="2"/>
        <charset val="238"/>
      </rPr>
      <t>Ø 90 mm, PE 100, SDR 11</t>
    </r>
  </si>
  <si>
    <r>
      <rPr>
        <b/>
        <sz val="9"/>
        <rFont val="Aptos Narrow"/>
        <family val="2"/>
        <charset val="238"/>
        <scheme val="minor"/>
      </rPr>
      <t>Elektrotvarovka pro spojení potrubí</t>
    </r>
    <r>
      <rPr>
        <sz val="9"/>
        <rFont val="Aptos Narrow"/>
        <family val="2"/>
        <charset val="238"/>
        <scheme val="minor"/>
      </rPr>
      <t xml:space="preserve">
• elektrospojka: </t>
    </r>
    <r>
      <rPr>
        <sz val="9"/>
        <rFont val="Calibri"/>
        <family val="2"/>
        <charset val="238"/>
      </rPr>
      <t>Ø 90 mm, PE 100, SDR 11</t>
    </r>
  </si>
  <si>
    <r>
      <rPr>
        <b/>
        <sz val="9"/>
        <rFont val="Aptos Narrow"/>
        <family val="2"/>
        <charset val="238"/>
        <scheme val="minor"/>
      </rPr>
      <t>Příslušenství k otočné přírubě</t>
    </r>
    <r>
      <rPr>
        <sz val="9"/>
        <rFont val="Aptos Narrow"/>
        <family val="2"/>
        <charset val="238"/>
        <scheme val="minor"/>
      </rPr>
      <t xml:space="preserve">
• lemový nákružek:</t>
    </r>
    <r>
      <rPr>
        <sz val="9"/>
        <rFont val="Calibri"/>
        <family val="2"/>
        <charset val="238"/>
      </rPr>
      <t xml:space="preserve"> Ø 90, PE 100, SDR 17</t>
    </r>
  </si>
  <si>
    <r>
      <rPr>
        <b/>
        <sz val="9"/>
        <rFont val="Aptos Narrow"/>
        <family val="2"/>
        <charset val="238"/>
        <scheme val="minor"/>
      </rPr>
      <t>Otočná příruba</t>
    </r>
    <r>
      <rPr>
        <sz val="9"/>
        <rFont val="Aptos Narrow"/>
        <family val="2"/>
        <charset val="238"/>
        <scheme val="minor"/>
      </rPr>
      <t xml:space="preserve">
• otočná příruba:</t>
    </r>
    <r>
      <rPr>
        <sz val="9"/>
        <rFont val="Calibri"/>
        <family val="2"/>
        <charset val="238"/>
      </rPr>
      <t xml:space="preserve"> Ø 90 (DN 80), 8 x M16, PP - ocel</t>
    </r>
  </si>
  <si>
    <r>
      <t xml:space="preserve">Mezipřírubová uzavírací klapka
</t>
    </r>
    <r>
      <rPr>
        <sz val="9"/>
        <rFont val="Aptos Narrow"/>
        <family val="2"/>
        <charset val="238"/>
        <scheme val="minor"/>
      </rPr>
      <t>• uzavírací klapka Ø 90 mm (DN 80), 
• PVC-U těsnení kulového členu PTFE</t>
    </r>
  </si>
  <si>
    <r>
      <rPr>
        <b/>
        <sz val="9"/>
        <rFont val="Aptos Narrow"/>
        <family val="2"/>
        <charset val="238"/>
        <scheme val="minor"/>
      </rPr>
      <t>Smršťovací rukáv za tepla 200/65 s lepidlem (1,22 m)</t>
    </r>
    <r>
      <rPr>
        <sz val="9"/>
        <rFont val="Aptos Narrow"/>
        <family val="2"/>
        <charset val="238"/>
        <scheme val="minor"/>
      </rPr>
      <t xml:space="preserve">
• Stahovací rukáv pro zamezení vniku vlhkosti do izolace potrubí,
utěsní chráničku vůči potrubí
• Délka 1,22 m slouží pro utěsnění 4ks potrubí (25 cm těsnění = jeden
zaizolovaný vývod)
• S lepidlem pro dokonalé přilnutí na povrch</t>
    </r>
  </si>
  <si>
    <r>
      <rPr>
        <b/>
        <sz val="9"/>
        <rFont val="Aptos Narrow"/>
        <family val="2"/>
        <charset val="238"/>
        <scheme val="minor"/>
      </rPr>
      <t>Trasová fólie do výkopů - mimo půdorys objektu</t>
    </r>
    <r>
      <rPr>
        <sz val="9"/>
        <rFont val="Aptos Narrow"/>
        <family val="2"/>
        <charset val="238"/>
        <scheme val="minor"/>
      </rPr>
      <t xml:space="preserve">
• </t>
    </r>
    <r>
      <rPr>
        <sz val="9"/>
        <rFont val="Calibri"/>
        <family val="2"/>
        <charset val="238"/>
      </rPr>
      <t xml:space="preserve"> š. 22cm</t>
    </r>
  </si>
  <si>
    <r>
      <rPr>
        <b/>
        <sz val="9"/>
        <rFont val="Aptos Narrow"/>
        <family val="2"/>
        <charset val="238"/>
        <scheme val="minor"/>
      </rPr>
      <t xml:space="preserve">Prostupová pažnice s fóliovým límcem
</t>
    </r>
    <r>
      <rPr>
        <sz val="9"/>
        <rFont val="Aptos Narrow"/>
        <family val="2"/>
        <charset val="238"/>
        <scheme val="minor"/>
      </rPr>
      <t>• pro vodorovné konstrukce plnostěnné PVC
• vnitřní průměr pažnice: DN/ID 150 • vnější průměr pažnice: O 160 mm
• kruhový límec: pro modifikované asfaltové pásy a nátěry a PVC Fólie
šířka kruhového límce 150 mm
tlaková odolnost: vodotěsnost, plynotěsnost do 1,5 bar
• délka pažnice 500 mm (možnost zkrácení na stavbě)
• příslušenství – těsnící a fixační tmel PU 50</t>
    </r>
  </si>
  <si>
    <r>
      <rPr>
        <b/>
        <sz val="9"/>
        <rFont val="Aptos Narrow"/>
        <family val="2"/>
        <charset val="238"/>
        <scheme val="minor"/>
      </rPr>
      <t xml:space="preserve">Nedělená těsnící vložka 150/90
</t>
    </r>
    <r>
      <rPr>
        <sz val="9"/>
        <rFont val="Aptos Narrow"/>
        <family val="2"/>
        <charset val="238"/>
        <scheme val="minor"/>
      </rPr>
      <t>• pro hladké potrubí a kabely s pevnou stěnou</t>
    </r>
    <r>
      <rPr>
        <b/>
        <sz val="9"/>
        <rFont val="Aptos Narrow"/>
        <family val="2"/>
        <charset val="238"/>
        <scheme val="minor"/>
      </rPr>
      <t xml:space="preserve">
</t>
    </r>
    <r>
      <rPr>
        <sz val="9"/>
        <rFont val="Aptos Narrow"/>
        <family val="2"/>
        <charset val="238"/>
        <scheme val="minor"/>
      </rPr>
      <t xml:space="preserve">• vnitřní průměr pažnice, nebo jádrového vývrtu: </t>
    </r>
    <r>
      <rPr>
        <b/>
        <sz val="9"/>
        <rFont val="Aptos Narrow"/>
        <family val="2"/>
        <charset val="238"/>
        <scheme val="minor"/>
      </rPr>
      <t>DN/ID 150</t>
    </r>
    <r>
      <rPr>
        <sz val="9"/>
        <rFont val="Aptos Narrow"/>
        <family val="2"/>
        <charset val="238"/>
        <scheme val="minor"/>
      </rPr>
      <t xml:space="preserve">
• vnější průměr potrubí, nebo kabelu: </t>
    </r>
    <r>
      <rPr>
        <b/>
        <sz val="9"/>
        <rFont val="Aptos Narrow"/>
        <family val="2"/>
        <charset val="238"/>
        <scheme val="minor"/>
      </rPr>
      <t xml:space="preserve">1× Ø 90 mm
</t>
    </r>
    <r>
      <rPr>
        <sz val="9"/>
        <rFont val="Aptos Narrow"/>
        <family val="2"/>
        <charset val="238"/>
        <scheme val="minor"/>
      </rPr>
      <t>•</t>
    </r>
    <r>
      <rPr>
        <b/>
        <sz val="9"/>
        <rFont val="Aptos Narrow"/>
        <family val="2"/>
        <charset val="238"/>
        <scheme val="minor"/>
      </rPr>
      <t xml:space="preserve"> </t>
    </r>
    <r>
      <rPr>
        <sz val="9"/>
        <rFont val="Aptos Narrow"/>
        <family val="2"/>
        <charset val="238"/>
        <scheme val="minor"/>
      </rPr>
      <t xml:space="preserve">přítlačné kroužky: nerez V2A – certifikát  Rost Frei, tloušťka 5 mm
• pryžový segment: EPDM, protiskluzový, nepodléhá stárnutí, otěruodolný
• šířka pryžového těsnícího prvku 40 mm
• tlaková odolnost: </t>
    </r>
    <r>
      <rPr>
        <b/>
        <sz val="9"/>
        <rFont val="Aptos Narrow"/>
        <family val="2"/>
        <charset val="238"/>
        <scheme val="minor"/>
      </rPr>
      <t xml:space="preserve">vodotěsnost, plynotěsnost do 5,0 bar
</t>
    </r>
    <r>
      <rPr>
        <sz val="9"/>
        <rFont val="Aptos Narrow"/>
        <family val="2"/>
        <charset val="238"/>
        <scheme val="minor"/>
      </rPr>
      <t xml:space="preserve">• utahovací matice </t>
    </r>
    <r>
      <rPr>
        <b/>
        <sz val="9"/>
        <rFont val="Aptos Narrow"/>
        <family val="2"/>
        <charset val="238"/>
        <scheme val="minor"/>
      </rPr>
      <t>systém DKM</t>
    </r>
    <r>
      <rPr>
        <sz val="9"/>
        <rFont val="Aptos Narrow"/>
        <family val="2"/>
        <charset val="238"/>
        <scheme val="minor"/>
      </rPr>
      <t>: optimální utahovací moment (montáž bez použití momentového klíče)</t>
    </r>
  </si>
  <si>
    <r>
      <rPr>
        <b/>
        <sz val="9"/>
        <rFont val="Aptos Narrow"/>
        <family val="2"/>
        <charset val="238"/>
        <scheme val="minor"/>
      </rPr>
      <t>Trasová fólie do výkopů - mimo půdorys objektu</t>
    </r>
    <r>
      <rPr>
        <sz val="9"/>
        <rFont val="Aptos Narrow"/>
        <family val="2"/>
        <charset val="238"/>
        <scheme val="minor"/>
      </rPr>
      <t xml:space="preserve">
• </t>
    </r>
    <r>
      <rPr>
        <sz val="9"/>
        <rFont val="Calibri"/>
        <family val="2"/>
        <charset val="238"/>
      </rPr>
      <t>š. 22cm</t>
    </r>
  </si>
  <si>
    <r>
      <rPr>
        <b/>
        <sz val="9"/>
        <rFont val="Aptos Narrow"/>
        <family val="2"/>
        <charset val="238"/>
        <scheme val="minor"/>
      </rPr>
      <t xml:space="preserve">Vrtné práce - 6 x 120 m
</t>
    </r>
    <r>
      <rPr>
        <sz val="9"/>
        <rFont val="Aptos Narrow"/>
        <family val="2"/>
        <charset val="238"/>
        <scheme val="minor"/>
      </rPr>
      <t>• vrtání do vyprojektované hloubky - vrtaný průměr cca Ø125-140mm
• instalace (zapuštění) geotermální vertikální sondy
• průtočná zkouška sondy před zapuštěním, tlaková a průtočná zkouška po zapuštění, tlaková a průtočná zkouška po injetáži vrtu</t>
    </r>
  </si>
  <si>
    <r>
      <rPr>
        <b/>
        <sz val="9"/>
        <rFont val="Aptos Narrow"/>
        <family val="2"/>
        <charset val="238"/>
        <scheme val="minor"/>
      </rPr>
      <t xml:space="preserve">Vystrojení vrtů - Geotermální vertikální sonda 
</t>
    </r>
    <r>
      <rPr>
        <sz val="9"/>
        <rFont val="Aptos Narrow"/>
        <family val="2"/>
        <charset val="238"/>
        <scheme val="minor"/>
      </rPr>
      <t xml:space="preserve">• délka normované sondy 120 m
• typ vystrojení: 4 x 32 x 3,7 mm, PE 100 RC, PN16
• vratné U-koleno se separační jímkou z PE 100 RC, PN25
• bezpečnostní separační jímka u dna vrtu o objemu 40 cm3
• sonda splňuje požadavky VDI4640
• certifikace sondy dle </t>
    </r>
    <r>
      <rPr>
        <b/>
        <sz val="9"/>
        <rFont val="Aptos Narrow"/>
        <family val="2"/>
        <charset val="238"/>
        <scheme val="minor"/>
      </rPr>
      <t xml:space="preserve">SKZ HR 3.26 </t>
    </r>
    <r>
      <rPr>
        <sz val="9"/>
        <rFont val="Aptos Narrow"/>
        <family val="2"/>
        <charset val="238"/>
        <scheme val="minor"/>
      </rPr>
      <t xml:space="preserve">a </t>
    </r>
    <r>
      <rPr>
        <b/>
        <sz val="9"/>
        <rFont val="Aptos Narrow"/>
        <family val="2"/>
        <charset val="238"/>
        <scheme val="minor"/>
      </rPr>
      <t>KIWA KOMO</t>
    </r>
    <r>
      <rPr>
        <sz val="9"/>
        <rFont val="Aptos Narrow"/>
        <family val="2"/>
        <charset val="238"/>
        <scheme val="minor"/>
      </rPr>
      <t xml:space="preserve">
• zvýšená ochranná funkce při zapouštění sondy - NOPY
</t>
    </r>
    <r>
      <rPr>
        <b/>
        <sz val="9"/>
        <rFont val="Aptos Narrow"/>
        <family val="2"/>
        <charset val="238"/>
        <scheme val="minor"/>
      </rPr>
      <t>• signatura směru proudění, signatura zauštěné hloubky!</t>
    </r>
  </si>
  <si>
    <r>
      <rPr>
        <b/>
        <sz val="9"/>
        <rFont val="Aptos Narrow"/>
        <family val="2"/>
        <charset val="238"/>
        <scheme val="minor"/>
      </rPr>
      <t>Elektrotvarovka pro spojení potrubí - rezerva</t>
    </r>
    <r>
      <rPr>
        <sz val="9"/>
        <rFont val="Aptos Narrow"/>
        <family val="2"/>
        <charset val="238"/>
        <scheme val="minor"/>
      </rPr>
      <t xml:space="preserve">
• elektrospojka +GF+: </t>
    </r>
    <r>
      <rPr>
        <sz val="9"/>
        <rFont val="Calibri"/>
        <family val="2"/>
        <charset val="238"/>
      </rPr>
      <t>Ø 40 mm, PE 100, SDR 11</t>
    </r>
  </si>
  <si>
    <r>
      <t xml:space="preserve">Sběrná jímka 6/6
</t>
    </r>
    <r>
      <rPr>
        <sz val="9"/>
        <rFont val="Aptos Narrow"/>
        <family val="2"/>
        <charset val="238"/>
        <scheme val="minor"/>
      </rPr>
      <t>• orientace vývodů: L3/P3
• rozměry: 780 x 780 x 800 ± 50 mm (půdorys x výška) - nevodotěsná
varianta 
• kruhový výškově stavitelný poklop DN600 pro zatížení A15 (1,5 t)
• 1 x rozdělovač BASIC 90 x 8,2 mm, PVC kulové kohouty DN25 – 6 výstupů
• 1 x sběrač BASIC 90 x 8,2 mm, celoplastové regulační ventily, vč. PP průtokoměru o rozsahu 5-42 l/min – 6 vstupů
• 2 x napouštěcí / odvzdušňovací kohout s vnějším závitem 1"
• 12 x vývod z jímky potrubí d 40 mm
• 2 x vývod z jímky potrubí d 90 mm
• 2 x uzavírací kulový kohout DN80
• jímku není potřeba obetonovávat - maximální zatížení 1,5 t</t>
    </r>
  </si>
  <si>
    <r>
      <rPr>
        <b/>
        <sz val="9"/>
        <rFont val="Aptos Narrow"/>
        <family val="2"/>
        <charset val="238"/>
        <scheme val="minor"/>
      </rPr>
      <t>Trasová fólie do výkopů - mimo půdorys objektu</t>
    </r>
    <r>
      <rPr>
        <sz val="9"/>
        <rFont val="Aptos Narrow"/>
        <family val="2"/>
        <charset val="238"/>
        <scheme val="minor"/>
      </rPr>
      <t xml:space="preserve">
•</t>
    </r>
    <r>
      <rPr>
        <sz val="9"/>
        <rFont val="Calibri"/>
        <family val="2"/>
        <charset val="238"/>
      </rPr>
      <t xml:space="preserve"> š. 22cm</t>
    </r>
  </si>
  <si>
    <t>Zařízení staveniště (WC, mobilní oplocení, dodávky médií - voda a el.energie, ostatní)</t>
  </si>
  <si>
    <r>
      <rPr>
        <b/>
        <sz val="11"/>
        <rFont val="Calibri"/>
        <family val="2"/>
        <charset val="238"/>
      </rPr>
      <t xml:space="preserve">Projekt počítá s připraveností staveniště: </t>
    </r>
    <r>
      <rPr>
        <b/>
        <sz val="10"/>
        <rFont val="Calibri"/>
        <family val="2"/>
        <charset val="238"/>
      </rPr>
      <t>• Sjízdnost pro osobní i nákladní automobil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</si>
</sst>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\ &quot;Kč&quot;"/>
    <numFmt numFmtId="165" formatCode="[$€-2]\ #,##0.00"/>
    <numFmt numFmtId="166" formatCode="#,##0\ &quot;Kč&quot;"/>
    <numFmt numFmtId="167" formatCode="#,##0.00\ &quot;Kč&quot;"/>
    <numFmt numFmtId="168" formatCode="#,##0.00\ _K_č"/>
  </numFmts>
  <fonts count="3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color rgb="FFFF0000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  <font>
      <sz val="7"/>
      <color theme="1"/>
      <name val="Aptos Narrow"/>
      <family val="2"/>
      <charset val="238"/>
      <scheme val="minor"/>
    </font>
    <font>
      <sz val="9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9"/>
      <color indexed="8"/>
      <name val="Aptos Narrow"/>
      <family val="2"/>
      <charset val="238"/>
      <scheme val="minor"/>
    </font>
    <font>
      <b/>
      <sz val="9"/>
      <color indexed="8"/>
      <name val="Aptos Narrow"/>
      <family val="2"/>
      <charset val="238"/>
      <scheme val="minor"/>
    </font>
    <font>
      <b/>
      <sz val="9"/>
      <name val="Aptos Narrow"/>
      <family val="2"/>
      <charset val="238"/>
      <scheme val="minor"/>
    </font>
    <font>
      <b/>
      <sz val="9"/>
      <color rgb="FF000000"/>
      <name val="Aptos Narrow"/>
      <family val="2"/>
      <charset val="238"/>
      <scheme val="minor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  <charset val="238"/>
    </font>
    <font>
      <sz val="10"/>
      <name val="Aptos Display"/>
      <family val="2"/>
      <scheme val="major"/>
    </font>
    <font>
      <sz val="9"/>
      <color theme="1"/>
      <name val="Aptos Display"/>
      <family val="2"/>
      <scheme val="major"/>
    </font>
    <font>
      <sz val="11"/>
      <color rgb="FFFF0000"/>
      <name val="Aptos Narrow"/>
      <family val="2"/>
      <charset val="238"/>
      <scheme val="minor"/>
    </font>
    <font>
      <sz val="16"/>
      <color rgb="FFFF0000"/>
      <name val="Aptos Narrow"/>
      <family val="2"/>
      <charset val="238"/>
      <scheme val="minor"/>
    </font>
    <font>
      <i/>
      <sz val="9"/>
      <color theme="1"/>
      <name val="Aptos Narrow"/>
      <family val="2"/>
      <scheme val="minor"/>
    </font>
    <font>
      <sz val="8"/>
      <color rgb="FFFF0000"/>
      <name val="Aptos Narrow"/>
      <family val="2"/>
      <scheme val="minor"/>
    </font>
    <font>
      <i/>
      <sz val="9"/>
      <color rgb="FFFF000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7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/>
      <right/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/>
      <right/>
      <top style="dotted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medium">
        <color theme="0" tint="-0.499984740745262"/>
      </left>
      <right style="thin">
        <color theme="1" tint="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1" tint="0.499984740745262"/>
      </left>
      <right/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1" tint="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theme="0" tint="-0.499984740745262"/>
      </right>
      <top/>
      <bottom style="dotted">
        <color theme="0" tint="-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medium">
        <color theme="0" tint="-0.499984740745262"/>
      </top>
      <bottom style="hair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1" tint="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medium">
        <color theme="0" tint="-0.499984740745262"/>
      </bottom>
      <diagonal/>
    </border>
    <border>
      <left style="thin">
        <color theme="1" tint="0.499984740745262"/>
      </left>
      <right/>
      <top style="hair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hair">
        <color theme="0" tint="-0.499984740745262"/>
      </bottom>
      <diagonal/>
    </border>
    <border>
      <left/>
      <right style="thin">
        <color theme="0" tint="-0.499984740745262"/>
      </right>
      <top/>
      <bottom style="hair">
        <color theme="0" tint="-0.499984740745262"/>
      </bottom>
      <diagonal/>
    </border>
    <border>
      <left/>
      <right style="medium">
        <color theme="0" tint="-0.499984740745262"/>
      </right>
      <top/>
      <bottom style="hair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/>
      <diagonal/>
    </border>
    <border>
      <left/>
      <right style="thin">
        <color theme="0" tint="-0.499984740745262"/>
      </right>
      <top style="dotted">
        <color theme="0" tint="-0.499984740745262"/>
      </top>
      <bottom/>
      <diagonal/>
    </border>
    <border>
      <left style="thin">
        <color theme="0" tint="-0.499984740745262"/>
      </left>
      <right/>
      <top style="dotted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dotted">
        <color theme="0" tint="-0.499984740745262"/>
      </top>
      <bottom/>
      <diagonal/>
    </border>
    <border>
      <left style="medium">
        <color theme="0" tint="-0.499984740745262"/>
      </left>
      <right style="thin">
        <color theme="1" tint="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1" tint="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dotted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dotted">
        <color theme="1" tint="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1" tint="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0" tint="-0.499984740745262"/>
      </left>
      <right style="thin">
        <color theme="1" tint="0.499984740745262"/>
      </right>
      <top style="dotted">
        <color theme="0" tint="-0.499984740745262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2" fillId="0" borderId="0" applyFont="0" applyFill="0" applyBorder="0" applyAlignment="0" applyProtection="0"/>
  </cellStyleXfs>
  <cellXfs count="458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top"/>
    </xf>
    <xf numFmtId="49" fontId="6" fillId="2" borderId="0" xfId="0" applyNumberFormat="1" applyFont="1" applyFill="1" applyAlignment="1">
      <alignment vertical="top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/>
    </xf>
    <xf numFmtId="4" fontId="4" fillId="3" borderId="11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2" borderId="0" xfId="0" applyFont="1" applyFill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 indent="1"/>
    </xf>
    <xf numFmtId="0" fontId="4" fillId="2" borderId="1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166" fontId="4" fillId="3" borderId="11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166" fontId="10" fillId="3" borderId="7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10" fillId="2" borderId="30" xfId="0" applyNumberFormat="1" applyFont="1" applyFill="1" applyBorder="1" applyAlignment="1">
      <alignment horizontal="center" vertical="center"/>
    </xf>
    <xf numFmtId="166" fontId="10" fillId="3" borderId="11" xfId="0" applyNumberFormat="1" applyFont="1" applyFill="1" applyBorder="1" applyAlignment="1">
      <alignment horizontal="center" vertical="center"/>
    </xf>
    <xf numFmtId="166" fontId="10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166" fontId="4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 indent="1"/>
    </xf>
    <xf numFmtId="0" fontId="0" fillId="4" borderId="0" xfId="0" applyFill="1"/>
    <xf numFmtId="0" fontId="8" fillId="2" borderId="1" xfId="0" applyFont="1" applyFill="1" applyBorder="1" applyAlignment="1">
      <alignment vertical="center"/>
    </xf>
    <xf numFmtId="164" fontId="4" fillId="3" borderId="37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4" fillId="3" borderId="14" xfId="0" applyNumberFormat="1" applyFont="1" applyFill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166" fontId="4" fillId="3" borderId="14" xfId="0" applyNumberFormat="1" applyFont="1" applyFill="1" applyBorder="1" applyAlignment="1">
      <alignment horizontal="center" vertical="center"/>
    </xf>
    <xf numFmtId="166" fontId="10" fillId="3" borderId="14" xfId="0" applyNumberFormat="1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vertical="center"/>
    </xf>
    <xf numFmtId="0" fontId="1" fillId="2" borderId="41" xfId="0" applyFont="1" applyFill="1" applyBorder="1" applyAlignment="1">
      <alignment horizontal="left" vertical="center"/>
    </xf>
    <xf numFmtId="49" fontId="0" fillId="2" borderId="1" xfId="0" applyNumberFormat="1" applyFill="1" applyBorder="1" applyAlignment="1">
      <alignment vertical="top"/>
    </xf>
    <xf numFmtId="0" fontId="0" fillId="2" borderId="19" xfId="0" applyFill="1" applyBorder="1" applyAlignment="1">
      <alignment vertical="center"/>
    </xf>
    <xf numFmtId="0" fontId="20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 vertical="center" wrapText="1"/>
    </xf>
    <xf numFmtId="49" fontId="22" fillId="0" borderId="45" xfId="0" applyNumberFormat="1" applyFont="1" applyBorder="1" applyAlignment="1">
      <alignment horizontal="left" vertical="center"/>
    </xf>
    <xf numFmtId="49" fontId="22" fillId="0" borderId="46" xfId="0" applyNumberFormat="1" applyFont="1" applyBorder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46" xfId="0" applyNumberFormat="1" applyFont="1" applyBorder="1" applyAlignment="1">
      <alignment vertical="center"/>
    </xf>
    <xf numFmtId="0" fontId="2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left" vertical="center" wrapText="1"/>
    </xf>
    <xf numFmtId="49" fontId="23" fillId="0" borderId="0" xfId="0" applyNumberFormat="1" applyFont="1" applyAlignment="1">
      <alignment vertical="center" wrapText="1"/>
    </xf>
    <xf numFmtId="0" fontId="4" fillId="2" borderId="51" xfId="0" applyFont="1" applyFill="1" applyBorder="1" applyAlignment="1">
      <alignment horizontal="left" vertical="center"/>
    </xf>
    <xf numFmtId="164" fontId="4" fillId="3" borderId="52" xfId="0" applyNumberFormat="1" applyFont="1" applyFill="1" applyBorder="1" applyAlignment="1">
      <alignment horizontal="center" vertical="center"/>
    </xf>
    <xf numFmtId="0" fontId="4" fillId="0" borderId="53" xfId="0" applyFont="1" applyBorder="1" applyAlignment="1">
      <alignment horizontal="left" vertical="center" indent="1"/>
    </xf>
    <xf numFmtId="0" fontId="4" fillId="2" borderId="48" xfId="0" applyFont="1" applyFill="1" applyBorder="1" applyAlignment="1">
      <alignment horizontal="left" vertical="center"/>
    </xf>
    <xf numFmtId="164" fontId="4" fillId="3" borderId="47" xfId="0" applyNumberFormat="1" applyFont="1" applyFill="1" applyBorder="1" applyAlignment="1">
      <alignment horizontal="center" vertical="center"/>
    </xf>
    <xf numFmtId="166" fontId="4" fillId="3" borderId="47" xfId="0" applyNumberFormat="1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left" vertical="center"/>
    </xf>
    <xf numFmtId="164" fontId="4" fillId="3" borderId="59" xfId="0" applyNumberFormat="1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left" vertical="center" indent="1"/>
    </xf>
    <xf numFmtId="164" fontId="0" fillId="3" borderId="47" xfId="0" applyNumberFormat="1" applyFill="1" applyBorder="1" applyAlignment="1">
      <alignment horizontal="center" vertical="center"/>
    </xf>
    <xf numFmtId="164" fontId="0" fillId="3" borderId="59" xfId="0" applyNumberForma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left" vertical="center" indent="1"/>
    </xf>
    <xf numFmtId="0" fontId="4" fillId="2" borderId="70" xfId="0" applyFont="1" applyFill="1" applyBorder="1" applyAlignment="1">
      <alignment horizontal="left" vertical="center"/>
    </xf>
    <xf numFmtId="164" fontId="4" fillId="3" borderId="69" xfId="0" applyNumberFormat="1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left" vertical="center" indent="1"/>
    </xf>
    <xf numFmtId="0" fontId="4" fillId="2" borderId="13" xfId="0" applyFont="1" applyFill="1" applyBorder="1" applyAlignment="1">
      <alignment horizontal="left" vertical="center" indent="1"/>
    </xf>
    <xf numFmtId="16" fontId="4" fillId="0" borderId="27" xfId="0" applyNumberFormat="1" applyFont="1" applyBorder="1" applyAlignment="1">
      <alignment horizontal="center" vertical="center"/>
    </xf>
    <xf numFmtId="164" fontId="4" fillId="3" borderId="73" xfId="0" applyNumberFormat="1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164" fontId="4" fillId="3" borderId="76" xfId="0" applyNumberFormat="1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164" fontId="4" fillId="3" borderId="79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horizontal="left" vertical="center" indent="1"/>
    </xf>
    <xf numFmtId="0" fontId="26" fillId="2" borderId="0" xfId="0" applyFont="1" applyFill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4" fillId="2" borderId="0" xfId="0" applyFont="1" applyFill="1" applyAlignment="1">
      <alignment horizontal="right" vertical="center"/>
    </xf>
    <xf numFmtId="0" fontId="4" fillId="0" borderId="82" xfId="0" applyFont="1" applyBorder="1" applyAlignment="1">
      <alignment horizontal="left" vertical="center" indent="1"/>
    </xf>
    <xf numFmtId="0" fontId="6" fillId="2" borderId="82" xfId="0" applyFont="1" applyFill="1" applyBorder="1" applyAlignment="1">
      <alignment vertical="center"/>
    </xf>
    <xf numFmtId="0" fontId="4" fillId="0" borderId="84" xfId="0" applyFont="1" applyBorder="1" applyAlignment="1">
      <alignment horizontal="left" vertical="center" indent="1"/>
    </xf>
    <xf numFmtId="0" fontId="6" fillId="2" borderId="84" xfId="0" applyFont="1" applyFill="1" applyBorder="1" applyAlignment="1">
      <alignment vertical="center"/>
    </xf>
    <xf numFmtId="0" fontId="4" fillId="0" borderId="86" xfId="0" applyFont="1" applyBorder="1" applyAlignment="1">
      <alignment horizontal="left" vertical="center" indent="1"/>
    </xf>
    <xf numFmtId="0" fontId="6" fillId="2" borderId="86" xfId="0" applyFont="1" applyFill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49" fontId="17" fillId="4" borderId="19" xfId="0" applyNumberFormat="1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16" fillId="2" borderId="14" xfId="0" applyFont="1" applyFill="1" applyBorder="1" applyAlignment="1">
      <alignment vertical="center" wrapText="1"/>
    </xf>
    <xf numFmtId="0" fontId="12" fillId="2" borderId="79" xfId="0" applyFont="1" applyFill="1" applyBorder="1" applyAlignment="1">
      <alignment vertical="center" wrapText="1"/>
    </xf>
    <xf numFmtId="0" fontId="12" fillId="0" borderId="76" xfId="0" applyFont="1" applyBorder="1" applyAlignment="1">
      <alignment vertical="center" wrapText="1"/>
    </xf>
    <xf numFmtId="0" fontId="12" fillId="2" borderId="76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5" fillId="2" borderId="0" xfId="0" applyFont="1" applyFill="1" applyAlignment="1">
      <alignment vertical="top"/>
    </xf>
    <xf numFmtId="0" fontId="1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17" fillId="4" borderId="19" xfId="0" applyNumberFormat="1" applyFont="1" applyFill="1" applyBorder="1" applyAlignment="1">
      <alignment vertical="center"/>
    </xf>
    <xf numFmtId="0" fontId="9" fillId="2" borderId="100" xfId="0" applyFont="1" applyFill="1" applyBorder="1" applyAlignment="1">
      <alignment horizontal="center" vertical="center"/>
    </xf>
    <xf numFmtId="4" fontId="11" fillId="2" borderId="37" xfId="0" applyNumberFormat="1" applyFont="1" applyFill="1" applyBorder="1" applyAlignment="1">
      <alignment vertical="center"/>
    </xf>
    <xf numFmtId="4" fontId="4" fillId="2" borderId="14" xfId="0" applyNumberFormat="1" applyFont="1" applyFill="1" applyBorder="1" applyAlignment="1">
      <alignment vertical="center"/>
    </xf>
    <xf numFmtId="4" fontId="11" fillId="0" borderId="40" xfId="0" applyNumberFormat="1" applyFont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4" fontId="9" fillId="2" borderId="100" xfId="0" applyNumberFormat="1" applyFont="1" applyFill="1" applyBorder="1" applyAlignment="1">
      <alignment horizontal="center" vertical="center" wrapText="1"/>
    </xf>
    <xf numFmtId="4" fontId="11" fillId="2" borderId="101" xfId="0" applyNumberFormat="1" applyFont="1" applyFill="1" applyBorder="1" applyAlignment="1">
      <alignment vertical="center"/>
    </xf>
    <xf numFmtId="4" fontId="4" fillId="2" borderId="76" xfId="0" applyNumberFormat="1" applyFont="1" applyFill="1" applyBorder="1" applyAlignment="1">
      <alignment vertical="center"/>
    </xf>
    <xf numFmtId="4" fontId="11" fillId="0" borderId="79" xfId="0" applyNumberFormat="1" applyFont="1" applyBorder="1" applyAlignment="1">
      <alignment vertical="center"/>
    </xf>
    <xf numFmtId="4" fontId="4" fillId="2" borderId="73" xfId="0" applyNumberFormat="1" applyFont="1" applyFill="1" applyBorder="1" applyAlignment="1">
      <alignment vertical="center"/>
    </xf>
    <xf numFmtId="4" fontId="4" fillId="0" borderId="76" xfId="0" applyNumberFormat="1" applyFont="1" applyBorder="1" applyAlignment="1">
      <alignment vertical="center"/>
    </xf>
    <xf numFmtId="4" fontId="4" fillId="0" borderId="79" xfId="0" applyNumberFormat="1" applyFont="1" applyBorder="1" applyAlignment="1">
      <alignment vertical="center"/>
    </xf>
    <xf numFmtId="4" fontId="4" fillId="2" borderId="102" xfId="0" applyNumberFormat="1" applyFont="1" applyFill="1" applyBorder="1" applyAlignment="1">
      <alignment vertical="center"/>
    </xf>
    <xf numFmtId="4" fontId="4" fillId="2" borderId="37" xfId="0" applyNumberFormat="1" applyFont="1" applyFill="1" applyBorder="1" applyAlignment="1">
      <alignment vertical="center"/>
    </xf>
    <xf numFmtId="4" fontId="4" fillId="2" borderId="40" xfId="0" applyNumberFormat="1" applyFont="1" applyFill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11" fillId="0" borderId="105" xfId="0" applyNumberFormat="1" applyFont="1" applyBorder="1" applyAlignment="1">
      <alignment vertical="center"/>
    </xf>
    <xf numFmtId="0" fontId="4" fillId="2" borderId="106" xfId="0" applyFont="1" applyFill="1" applyBorder="1" applyAlignment="1">
      <alignment horizontal="center" vertical="center"/>
    </xf>
    <xf numFmtId="49" fontId="4" fillId="3" borderId="107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center"/>
    </xf>
    <xf numFmtId="4" fontId="4" fillId="2" borderId="105" xfId="0" applyNumberFormat="1" applyFont="1" applyFill="1" applyBorder="1" applyAlignment="1">
      <alignment vertical="center"/>
    </xf>
    <xf numFmtId="0" fontId="4" fillId="2" borderId="106" xfId="0" applyFont="1" applyFill="1" applyBorder="1" applyAlignment="1">
      <alignment horizontal="left" vertical="center"/>
    </xf>
    <xf numFmtId="164" fontId="4" fillId="3" borderId="105" xfId="0" applyNumberFormat="1" applyFont="1" applyFill="1" applyBorder="1" applyAlignment="1">
      <alignment horizontal="center" vertical="center"/>
    </xf>
    <xf numFmtId="0" fontId="4" fillId="0" borderId="109" xfId="0" applyFont="1" applyBorder="1" applyAlignment="1">
      <alignment horizontal="center" vertical="center"/>
    </xf>
    <xf numFmtId="49" fontId="10" fillId="2" borderId="29" xfId="0" applyNumberFormat="1" applyFont="1" applyFill="1" applyBorder="1" applyAlignment="1">
      <alignment horizontal="center" vertical="center"/>
    </xf>
    <xf numFmtId="166" fontId="10" fillId="3" borderId="40" xfId="0" applyNumberFormat="1" applyFont="1" applyFill="1" applyBorder="1" applyAlignment="1">
      <alignment horizontal="center" vertical="center"/>
    </xf>
    <xf numFmtId="0" fontId="6" fillId="2" borderId="115" xfId="0" applyFont="1" applyFill="1" applyBorder="1" applyAlignment="1">
      <alignment vertical="center"/>
    </xf>
    <xf numFmtId="0" fontId="4" fillId="0" borderId="115" xfId="0" applyFont="1" applyBorder="1" applyAlignment="1">
      <alignment horizontal="left" vertical="center" indent="1"/>
    </xf>
    <xf numFmtId="164" fontId="4" fillId="2" borderId="0" xfId="0" applyNumberFormat="1" applyFont="1" applyFill="1" applyAlignment="1">
      <alignment horizontal="left" vertical="center" indent="1"/>
    </xf>
    <xf numFmtId="0" fontId="28" fillId="2" borderId="0" xfId="0" applyFont="1" applyFill="1" applyAlignment="1">
      <alignment horizontal="left" vertical="center" indent="1"/>
    </xf>
    <xf numFmtId="164" fontId="29" fillId="2" borderId="0" xfId="0" applyNumberFormat="1" applyFont="1" applyFill="1" applyAlignment="1">
      <alignment horizontal="left" vertical="center" indent="1"/>
    </xf>
    <xf numFmtId="166" fontId="4" fillId="0" borderId="0" xfId="0" applyNumberFormat="1" applyFont="1" applyAlignment="1">
      <alignment horizontal="left" vertical="center" indent="1"/>
    </xf>
    <xf numFmtId="0" fontId="0" fillId="2" borderId="0" xfId="0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49" fontId="6" fillId="2" borderId="0" xfId="0" applyNumberFormat="1" applyFont="1" applyFill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4" fillId="2" borderId="0" xfId="0" applyFont="1" applyFill="1" applyAlignment="1">
      <alignment horizontal="center" vertical="center" wrapText="1"/>
    </xf>
    <xf numFmtId="4" fontId="9" fillId="2" borderId="100" xfId="0" applyNumberFormat="1" applyFont="1" applyFill="1" applyBorder="1" applyAlignment="1">
      <alignment horizontal="center" vertical="center"/>
    </xf>
    <xf numFmtId="4" fontId="4" fillId="0" borderId="36" xfId="0" applyNumberFormat="1" applyFont="1" applyBorder="1" applyAlignment="1">
      <alignment vertical="center"/>
    </xf>
    <xf numFmtId="4" fontId="4" fillId="2" borderId="36" xfId="0" applyNumberFormat="1" applyFont="1" applyFill="1" applyBorder="1" applyAlignment="1">
      <alignment vertical="center"/>
    </xf>
    <xf numFmtId="4" fontId="4" fillId="0" borderId="117" xfId="0" applyNumberFormat="1" applyFont="1" applyBorder="1" applyAlignment="1">
      <alignment vertical="center"/>
    </xf>
    <xf numFmtId="0" fontId="4" fillId="2" borderId="119" xfId="0" applyFont="1" applyFill="1" applyBorder="1" applyAlignment="1">
      <alignment horizontal="left" vertical="center"/>
    </xf>
    <xf numFmtId="164" fontId="4" fillId="3" borderId="4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49" fontId="10" fillId="0" borderId="29" xfId="0" applyNumberFormat="1" applyFont="1" applyBorder="1" applyAlignment="1">
      <alignment horizontal="center" vertical="center"/>
    </xf>
    <xf numFmtId="0" fontId="16" fillId="2" borderId="37" xfId="0" applyFont="1" applyFill="1" applyBorder="1" applyAlignment="1">
      <alignment vertical="center" wrapText="1"/>
    </xf>
    <xf numFmtId="166" fontId="10" fillId="3" borderId="37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 indent="1"/>
    </xf>
    <xf numFmtId="167" fontId="1" fillId="2" borderId="123" xfId="0" applyNumberFormat="1" applyFont="1" applyFill="1" applyBorder="1" applyAlignment="1">
      <alignment vertical="center"/>
    </xf>
    <xf numFmtId="0" fontId="1" fillId="2" borderId="31" xfId="0" applyFont="1" applyFill="1" applyBorder="1" applyAlignment="1">
      <alignment horizontal="left" vertical="center"/>
    </xf>
    <xf numFmtId="167" fontId="1" fillId="2" borderId="81" xfId="0" applyNumberFormat="1" applyFont="1" applyFill="1" applyBorder="1" applyAlignment="1">
      <alignment vertical="center"/>
    </xf>
    <xf numFmtId="0" fontId="8" fillId="2" borderId="120" xfId="0" applyFont="1" applyFill="1" applyBorder="1" applyAlignment="1">
      <alignment vertical="center"/>
    </xf>
    <xf numFmtId="0" fontId="30" fillId="2" borderId="41" xfId="0" applyFont="1" applyFill="1" applyBorder="1" applyAlignment="1">
      <alignment vertical="center"/>
    </xf>
    <xf numFmtId="0" fontId="30" fillId="2" borderId="42" xfId="0" applyFont="1" applyFill="1" applyBorder="1" applyAlignment="1">
      <alignment vertical="center"/>
    </xf>
    <xf numFmtId="167" fontId="30" fillId="2" borderId="124" xfId="0" applyNumberFormat="1" applyFont="1" applyFill="1" applyBorder="1" applyAlignment="1">
      <alignment vertical="center"/>
    </xf>
    <xf numFmtId="167" fontId="27" fillId="2" borderId="126" xfId="0" applyNumberFormat="1" applyFont="1" applyFill="1" applyBorder="1" applyAlignment="1">
      <alignment horizontal="right" vertical="center"/>
    </xf>
    <xf numFmtId="0" fontId="30" fillId="2" borderId="125" xfId="0" applyFont="1" applyFill="1" applyBorder="1" applyAlignment="1">
      <alignment vertical="center"/>
    </xf>
    <xf numFmtId="0" fontId="30" fillId="2" borderId="0" xfId="0" applyFont="1" applyFill="1" applyAlignment="1">
      <alignment vertical="center"/>
    </xf>
    <xf numFmtId="167" fontId="30" fillId="2" borderId="126" xfId="0" applyNumberFormat="1" applyFont="1" applyFill="1" applyBorder="1" applyAlignment="1">
      <alignment vertical="center"/>
    </xf>
    <xf numFmtId="167" fontId="27" fillId="2" borderId="126" xfId="0" quotePrefix="1" applyNumberFormat="1" applyFont="1" applyFill="1" applyBorder="1" applyAlignment="1">
      <alignment horizontal="right" vertical="center"/>
    </xf>
    <xf numFmtId="167" fontId="30" fillId="2" borderId="126" xfId="0" applyNumberFormat="1" applyFont="1" applyFill="1" applyBorder="1" applyAlignment="1">
      <alignment horizontal="right" vertical="center"/>
    </xf>
    <xf numFmtId="167" fontId="27" fillId="2" borderId="127" xfId="0" applyNumberFormat="1" applyFont="1" applyFill="1" applyBorder="1" applyAlignment="1">
      <alignment horizontal="right" vertical="center"/>
    </xf>
    <xf numFmtId="0" fontId="27" fillId="2" borderId="125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 indent="1"/>
    </xf>
    <xf numFmtId="0" fontId="27" fillId="2" borderId="43" xfId="0" applyFont="1" applyFill="1" applyBorder="1" applyAlignment="1">
      <alignment horizontal="left" vertical="center"/>
    </xf>
    <xf numFmtId="0" fontId="27" fillId="2" borderId="39" xfId="0" applyFont="1" applyFill="1" applyBorder="1" applyAlignment="1">
      <alignment horizontal="right" vertical="center"/>
    </xf>
    <xf numFmtId="166" fontId="4" fillId="2" borderId="0" xfId="0" applyNumberFormat="1" applyFont="1" applyFill="1" applyAlignment="1">
      <alignment horizontal="right" vertical="center"/>
    </xf>
    <xf numFmtId="0" fontId="31" fillId="2" borderId="128" xfId="0" applyFont="1" applyFill="1" applyBorder="1" applyAlignment="1">
      <alignment horizontal="left" vertical="center"/>
    </xf>
    <xf numFmtId="0" fontId="31" fillId="2" borderId="129" xfId="0" applyFont="1" applyFill="1" applyBorder="1" applyAlignment="1">
      <alignment horizontal="left" vertical="center"/>
    </xf>
    <xf numFmtId="0" fontId="31" fillId="2" borderId="130" xfId="0" applyFont="1" applyFill="1" applyBorder="1" applyAlignment="1">
      <alignment horizontal="left" vertical="center"/>
    </xf>
    <xf numFmtId="14" fontId="11" fillId="2" borderId="0" xfId="0" applyNumberFormat="1" applyFont="1" applyFill="1" applyAlignment="1">
      <alignment vertical="center"/>
    </xf>
    <xf numFmtId="0" fontId="31" fillId="2" borderId="131" xfId="0" applyFont="1" applyFill="1" applyBorder="1" applyAlignment="1">
      <alignment horizontal="left" vertical="center"/>
    </xf>
    <xf numFmtId="0" fontId="31" fillId="2" borderId="32" xfId="0" applyFont="1" applyFill="1" applyBorder="1" applyAlignment="1">
      <alignment horizontal="left" vertical="center"/>
    </xf>
    <xf numFmtId="167" fontId="4" fillId="0" borderId="0" xfId="0" applyNumberFormat="1" applyFont="1" applyAlignment="1">
      <alignment horizontal="left" vertical="center" indent="1"/>
    </xf>
    <xf numFmtId="44" fontId="4" fillId="2" borderId="0" xfId="1" applyFont="1" applyFill="1" applyAlignment="1">
      <alignment vertical="center"/>
    </xf>
    <xf numFmtId="44" fontId="6" fillId="2" borderId="0" xfId="1" applyFont="1" applyFill="1" applyAlignment="1">
      <alignment vertical="center"/>
    </xf>
    <xf numFmtId="44" fontId="8" fillId="2" borderId="3" xfId="1" applyFont="1" applyFill="1" applyBorder="1" applyAlignment="1">
      <alignment vertical="center"/>
    </xf>
    <xf numFmtId="44" fontId="9" fillId="2" borderId="2" xfId="1" applyFont="1" applyFill="1" applyBorder="1" applyAlignment="1">
      <alignment vertical="center" wrapText="1"/>
    </xf>
    <xf numFmtId="44" fontId="8" fillId="0" borderId="7" xfId="1" applyFont="1" applyBorder="1" applyAlignment="1">
      <alignment horizontal="center" vertical="center"/>
    </xf>
    <xf numFmtId="44" fontId="8" fillId="0" borderId="11" xfId="1" applyFont="1" applyBorder="1" applyAlignment="1">
      <alignment horizontal="center" vertical="center"/>
    </xf>
    <xf numFmtId="44" fontId="8" fillId="0" borderId="16" xfId="1" applyFont="1" applyBorder="1" applyAlignment="1">
      <alignment horizontal="center" vertical="center"/>
    </xf>
    <xf numFmtId="44" fontId="8" fillId="0" borderId="122" xfId="1" applyFont="1" applyBorder="1" applyAlignment="1">
      <alignment horizontal="center" vertical="center"/>
    </xf>
    <xf numFmtId="44" fontId="5" fillId="2" borderId="21" xfId="1" applyFont="1" applyFill="1" applyBorder="1" applyAlignment="1">
      <alignment horizontal="center" vertical="center"/>
    </xf>
    <xf numFmtId="44" fontId="4" fillId="2" borderId="0" xfId="1" applyFont="1" applyFill="1" applyAlignment="1">
      <alignment horizontal="left" vertical="center" indent="1"/>
    </xf>
    <xf numFmtId="0" fontId="33" fillId="2" borderId="0" xfId="0" applyFont="1" applyFill="1" applyAlignment="1">
      <alignment vertical="top" wrapText="1"/>
    </xf>
    <xf numFmtId="44" fontId="4" fillId="2" borderId="124" xfId="1" applyFont="1" applyFill="1" applyBorder="1" applyAlignment="1">
      <alignment horizontal="right" vertical="center"/>
    </xf>
    <xf numFmtId="44" fontId="4" fillId="2" borderId="126" xfId="1" applyFont="1" applyFill="1" applyBorder="1" applyAlignment="1">
      <alignment horizontal="right" vertical="center"/>
    </xf>
    <xf numFmtId="44" fontId="4" fillId="2" borderId="127" xfId="1" applyFont="1" applyFill="1" applyBorder="1" applyAlignment="1">
      <alignment horizontal="right" vertical="center"/>
    </xf>
    <xf numFmtId="44" fontId="4" fillId="2" borderId="32" xfId="1" applyFont="1" applyFill="1" applyBorder="1" applyAlignment="1">
      <alignment horizontal="right" vertical="center"/>
    </xf>
    <xf numFmtId="4" fontId="30" fillId="3" borderId="0" xfId="0" applyNumberFormat="1" applyFont="1" applyFill="1" applyAlignment="1">
      <alignment horizontal="center" vertical="center"/>
    </xf>
    <xf numFmtId="4" fontId="10" fillId="3" borderId="11" xfId="0" applyNumberFormat="1" applyFont="1" applyFill="1" applyBorder="1" applyAlignment="1">
      <alignment horizontal="right" vertical="center"/>
    </xf>
    <xf numFmtId="168" fontId="4" fillId="2" borderId="0" xfId="0" applyNumberFormat="1" applyFont="1" applyFill="1" applyAlignment="1">
      <alignment vertical="center"/>
    </xf>
    <xf numFmtId="168" fontId="6" fillId="2" borderId="0" xfId="0" applyNumberFormat="1" applyFont="1" applyFill="1" applyAlignment="1">
      <alignment vertical="center"/>
    </xf>
    <xf numFmtId="168" fontId="8" fillId="2" borderId="3" xfId="0" applyNumberFormat="1" applyFont="1" applyFill="1" applyBorder="1" applyAlignment="1">
      <alignment vertical="center"/>
    </xf>
    <xf numFmtId="168" fontId="9" fillId="2" borderId="4" xfId="0" applyNumberFormat="1" applyFont="1" applyFill="1" applyBorder="1" applyAlignment="1">
      <alignment horizontal="center" vertical="center" wrapText="1"/>
    </xf>
    <xf numFmtId="168" fontId="8" fillId="2" borderId="103" xfId="0" applyNumberFormat="1" applyFont="1" applyFill="1" applyBorder="1" applyAlignment="1">
      <alignment vertical="center"/>
    </xf>
    <xf numFmtId="168" fontId="8" fillId="2" borderId="104" xfId="0" applyNumberFormat="1" applyFont="1" applyFill="1" applyBorder="1" applyAlignment="1">
      <alignment vertical="center"/>
    </xf>
    <xf numFmtId="168" fontId="8" fillId="2" borderId="110" xfId="0" applyNumberFormat="1" applyFont="1" applyFill="1" applyBorder="1" applyAlignment="1">
      <alignment vertical="center"/>
    </xf>
    <xf numFmtId="168" fontId="5" fillId="2" borderId="34" xfId="0" applyNumberFormat="1" applyFont="1" applyFill="1" applyBorder="1" applyAlignment="1">
      <alignment vertical="center"/>
    </xf>
    <xf numFmtId="168" fontId="4" fillId="2" borderId="0" xfId="0" applyNumberFormat="1" applyFont="1" applyFill="1" applyAlignment="1">
      <alignment horizontal="left" vertical="center" indent="1"/>
    </xf>
    <xf numFmtId="168" fontId="8" fillId="0" borderId="103" xfId="0" applyNumberFormat="1" applyFont="1" applyBorder="1" applyAlignment="1">
      <alignment vertical="center"/>
    </xf>
    <xf numFmtId="168" fontId="8" fillId="0" borderId="104" xfId="0" applyNumberFormat="1" applyFont="1" applyBorder="1" applyAlignment="1">
      <alignment vertical="center"/>
    </xf>
    <xf numFmtId="168" fontId="5" fillId="2" borderId="38" xfId="0" applyNumberFormat="1" applyFont="1" applyFill="1" applyBorder="1" applyAlignment="1">
      <alignment vertical="center"/>
    </xf>
    <xf numFmtId="168" fontId="8" fillId="0" borderId="11" xfId="0" applyNumberFormat="1" applyFont="1" applyBorder="1" applyAlignment="1">
      <alignment vertical="center"/>
    </xf>
    <xf numFmtId="168" fontId="8" fillId="2" borderId="11" xfId="0" applyNumberFormat="1" applyFont="1" applyFill="1" applyBorder="1" applyAlignment="1">
      <alignment vertical="center"/>
    </xf>
    <xf numFmtId="168" fontId="8" fillId="2" borderId="11" xfId="0" applyNumberFormat="1" applyFont="1" applyFill="1" applyBorder="1" applyAlignment="1">
      <alignment horizontal="right" vertical="center"/>
    </xf>
    <xf numFmtId="168" fontId="8" fillId="2" borderId="3" xfId="0" applyNumberFormat="1" applyFont="1" applyFill="1" applyBorder="1" applyAlignment="1">
      <alignment horizontal="right" vertical="center"/>
    </xf>
    <xf numFmtId="168" fontId="8" fillId="2" borderId="112" xfId="0" applyNumberFormat="1" applyFont="1" applyFill="1" applyBorder="1" applyAlignment="1">
      <alignment horizontal="right" vertical="center"/>
    </xf>
    <xf numFmtId="168" fontId="8" fillId="2" borderId="113" xfId="0" applyNumberFormat="1" applyFont="1" applyFill="1" applyBorder="1" applyAlignment="1">
      <alignment horizontal="right" vertical="center"/>
    </xf>
    <xf numFmtId="168" fontId="8" fillId="2" borderId="116" xfId="0" applyNumberFormat="1" applyFont="1" applyFill="1" applyBorder="1" applyAlignment="1">
      <alignment horizontal="right" vertical="center"/>
    </xf>
    <xf numFmtId="168" fontId="4" fillId="2" borderId="0" xfId="0" applyNumberFormat="1" applyFont="1" applyFill="1" applyAlignment="1">
      <alignment horizontal="right" vertical="center"/>
    </xf>
    <xf numFmtId="168" fontId="1" fillId="2" borderId="0" xfId="0" applyNumberFormat="1" applyFont="1" applyFill="1" applyAlignment="1">
      <alignment horizontal="right" vertical="center"/>
    </xf>
    <xf numFmtId="168" fontId="8" fillId="4" borderId="3" xfId="0" applyNumberFormat="1" applyFont="1" applyFill="1" applyBorder="1" applyAlignment="1">
      <alignment vertical="center"/>
    </xf>
    <xf numFmtId="168" fontId="17" fillId="4" borderId="19" xfId="0" applyNumberFormat="1" applyFont="1" applyFill="1" applyBorder="1" applyAlignment="1">
      <alignment vertical="center" wrapText="1"/>
    </xf>
    <xf numFmtId="168" fontId="5" fillId="2" borderId="4" xfId="0" applyNumberFormat="1" applyFont="1" applyFill="1" applyBorder="1" applyAlignment="1">
      <alignment vertical="center"/>
    </xf>
    <xf numFmtId="168" fontId="4" fillId="2" borderId="0" xfId="0" applyNumberFormat="1" applyFont="1" applyFill="1" applyAlignment="1">
      <alignment horizontal="left" vertical="center"/>
    </xf>
    <xf numFmtId="168" fontId="5" fillId="2" borderId="5" xfId="0" applyNumberFormat="1" applyFont="1" applyFill="1" applyBorder="1" applyAlignment="1">
      <alignment vertical="center"/>
    </xf>
    <xf numFmtId="168" fontId="8" fillId="0" borderId="110" xfId="0" applyNumberFormat="1" applyFont="1" applyBorder="1" applyAlignment="1">
      <alignment vertical="center"/>
    </xf>
    <xf numFmtId="168" fontId="5" fillId="2" borderId="35" xfId="0" applyNumberFormat="1" applyFont="1" applyFill="1" applyBorder="1" applyAlignment="1">
      <alignment vertical="center"/>
    </xf>
    <xf numFmtId="168" fontId="0" fillId="2" borderId="1" xfId="0" applyNumberFormat="1" applyFill="1" applyBorder="1" applyAlignment="1">
      <alignment vertical="top"/>
    </xf>
    <xf numFmtId="168" fontId="8" fillId="2" borderId="5" xfId="0" applyNumberFormat="1" applyFont="1" applyFill="1" applyBorder="1" applyAlignment="1">
      <alignment vertical="center"/>
    </xf>
    <xf numFmtId="168" fontId="8" fillId="2" borderId="108" xfId="0" applyNumberFormat="1" applyFont="1" applyFill="1" applyBorder="1" applyAlignment="1">
      <alignment vertical="center"/>
    </xf>
    <xf numFmtId="168" fontId="8" fillId="0" borderId="74" xfId="0" applyNumberFormat="1" applyFont="1" applyBorder="1" applyAlignment="1">
      <alignment vertical="center"/>
    </xf>
    <xf numFmtId="168" fontId="8" fillId="2" borderId="77" xfId="0" applyNumberFormat="1" applyFont="1" applyFill="1" applyBorder="1" applyAlignment="1">
      <alignment vertical="center"/>
    </xf>
    <xf numFmtId="168" fontId="8" fillId="2" borderId="80" xfId="0" applyNumberFormat="1" applyFont="1" applyFill="1" applyBorder="1" applyAlignment="1">
      <alignment vertical="center"/>
    </xf>
    <xf numFmtId="168" fontId="8" fillId="0" borderId="108" xfId="0" applyNumberFormat="1" applyFont="1" applyBorder="1" applyAlignment="1">
      <alignment vertical="center"/>
    </xf>
    <xf numFmtId="168" fontId="6" fillId="2" borderId="0" xfId="0" applyNumberFormat="1" applyFont="1" applyFill="1" applyAlignment="1">
      <alignment horizontal="right" vertical="center"/>
    </xf>
    <xf numFmtId="168" fontId="4" fillId="2" borderId="0" xfId="0" applyNumberFormat="1" applyFont="1" applyFill="1" applyAlignment="1">
      <alignment horizontal="right" vertical="center" indent="1"/>
    </xf>
    <xf numFmtId="168" fontId="9" fillId="2" borderId="2" xfId="0" applyNumberFormat="1" applyFont="1" applyFill="1" applyBorder="1" applyAlignment="1">
      <alignment horizontal="center" vertical="center" wrapText="1"/>
    </xf>
    <xf numFmtId="168" fontId="8" fillId="2" borderId="71" xfId="0" applyNumberFormat="1" applyFont="1" applyFill="1" applyBorder="1" applyAlignment="1">
      <alignment horizontal="right" vertical="center"/>
    </xf>
    <xf numFmtId="168" fontId="8" fillId="2" borderId="55" xfId="0" applyNumberFormat="1" applyFont="1" applyFill="1" applyBorder="1" applyAlignment="1">
      <alignment horizontal="right" vertical="center"/>
    </xf>
    <xf numFmtId="168" fontId="8" fillId="2" borderId="60" xfId="0" applyNumberFormat="1" applyFont="1" applyFill="1" applyBorder="1" applyAlignment="1">
      <alignment horizontal="right" vertical="center"/>
    </xf>
    <xf numFmtId="168" fontId="5" fillId="2" borderId="34" xfId="0" applyNumberFormat="1" applyFont="1" applyFill="1" applyBorder="1" applyAlignment="1">
      <alignment horizontal="right" vertical="center"/>
    </xf>
    <xf numFmtId="168" fontId="8" fillId="0" borderId="52" xfId="0" applyNumberFormat="1" applyFont="1" applyBorder="1" applyAlignment="1">
      <alignment horizontal="right" vertical="center"/>
    </xf>
    <xf numFmtId="168" fontId="8" fillId="2" borderId="47" xfId="0" applyNumberFormat="1" applyFont="1" applyFill="1" applyBorder="1" applyAlignment="1">
      <alignment horizontal="right" vertical="center"/>
    </xf>
    <xf numFmtId="168" fontId="8" fillId="2" borderId="59" xfId="0" applyNumberFormat="1" applyFont="1" applyFill="1" applyBorder="1" applyAlignment="1">
      <alignment horizontal="right" vertical="center"/>
    </xf>
    <xf numFmtId="168" fontId="5" fillId="2" borderId="2" xfId="0" applyNumberFormat="1" applyFont="1" applyFill="1" applyBorder="1" applyAlignment="1">
      <alignment horizontal="right" vertical="center"/>
    </xf>
    <xf numFmtId="168" fontId="8" fillId="0" borderId="47" xfId="0" applyNumberFormat="1" applyFont="1" applyBorder="1" applyAlignment="1">
      <alignment horizontal="right" vertical="center"/>
    </xf>
    <xf numFmtId="168" fontId="8" fillId="0" borderId="59" xfId="0" applyNumberFormat="1" applyFont="1" applyBorder="1" applyAlignment="1">
      <alignment horizontal="right" vertical="center"/>
    </xf>
    <xf numFmtId="168" fontId="8" fillId="2" borderId="83" xfId="0" applyNumberFormat="1" applyFont="1" applyFill="1" applyBorder="1" applyAlignment="1">
      <alignment horizontal="right" vertical="center"/>
    </xf>
    <xf numFmtId="168" fontId="8" fillId="2" borderId="85" xfId="0" applyNumberFormat="1" applyFont="1" applyFill="1" applyBorder="1" applyAlignment="1">
      <alignment horizontal="right" vertical="center"/>
    </xf>
    <xf numFmtId="168" fontId="8" fillId="2" borderId="87" xfId="0" applyNumberFormat="1" applyFont="1" applyFill="1" applyBorder="1" applyAlignment="1">
      <alignment horizontal="right" vertical="center"/>
    </xf>
    <xf numFmtId="49" fontId="10" fillId="0" borderId="28" xfId="0" applyNumberFormat="1" applyFont="1" applyBorder="1" applyAlignment="1">
      <alignment horizontal="right" vertical="center"/>
    </xf>
    <xf numFmtId="0" fontId="16" fillId="0" borderId="14" xfId="0" applyFont="1" applyBorder="1" applyAlignment="1">
      <alignment vertical="center" wrapText="1"/>
    </xf>
    <xf numFmtId="0" fontId="10" fillId="0" borderId="68" xfId="0" applyFont="1" applyBorder="1" applyAlignment="1">
      <alignment vertical="center"/>
    </xf>
    <xf numFmtId="0" fontId="10" fillId="0" borderId="37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0" fillId="0" borderId="34" xfId="0" applyFont="1" applyBorder="1" applyAlignment="1">
      <alignment vertical="center"/>
    </xf>
    <xf numFmtId="0" fontId="10" fillId="0" borderId="40" xfId="0" applyFont="1" applyBorder="1" applyAlignment="1">
      <alignment vertical="center" wrapText="1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73" xfId="0" applyFont="1" applyBorder="1" applyAlignment="1">
      <alignment vertical="center"/>
    </xf>
    <xf numFmtId="0" fontId="10" fillId="0" borderId="26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76" xfId="0" applyFont="1" applyBorder="1" applyAlignment="1">
      <alignment vertical="center"/>
    </xf>
    <xf numFmtId="165" fontId="10" fillId="0" borderId="36" xfId="0" applyNumberFormat="1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4" fillId="0" borderId="26" xfId="0" applyFont="1" applyBorder="1" applyAlignment="1">
      <alignment vertical="center" wrapText="1"/>
    </xf>
    <xf numFmtId="0" fontId="10" fillId="0" borderId="14" xfId="0" applyFont="1" applyBorder="1" applyAlignment="1">
      <alignment vertical="center"/>
    </xf>
    <xf numFmtId="0" fontId="10" fillId="0" borderId="30" xfId="0" applyFont="1" applyBorder="1" applyAlignment="1">
      <alignment vertical="center" wrapText="1"/>
    </xf>
    <xf numFmtId="0" fontId="10" fillId="0" borderId="118" xfId="0" applyFont="1" applyBorder="1" applyAlignment="1">
      <alignment horizontal="center" vertical="center"/>
    </xf>
    <xf numFmtId="0" fontId="10" fillId="0" borderId="40" xfId="0" applyFont="1" applyBorder="1" applyAlignment="1">
      <alignment vertical="center"/>
    </xf>
    <xf numFmtId="0" fontId="10" fillId="0" borderId="19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3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10" fillId="0" borderId="47" xfId="0" applyFont="1" applyBorder="1" applyAlignment="1">
      <alignment vertical="center" wrapText="1"/>
    </xf>
    <xf numFmtId="49" fontId="10" fillId="0" borderId="14" xfId="0" applyNumberFormat="1" applyFont="1" applyBorder="1" applyAlignment="1">
      <alignment horizontal="right" vertical="center"/>
    </xf>
    <xf numFmtId="0" fontId="10" fillId="0" borderId="13" xfId="0" applyFont="1" applyBorder="1" applyAlignment="1">
      <alignment horizontal="left" vertical="center" indent="1"/>
    </xf>
    <xf numFmtId="0" fontId="16" fillId="0" borderId="30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 wrapText="1"/>
    </xf>
    <xf numFmtId="0" fontId="34" fillId="2" borderId="4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vertical="center"/>
    </xf>
    <xf numFmtId="0" fontId="34" fillId="2" borderId="2" xfId="0" applyFont="1" applyFill="1" applyBorder="1" applyAlignment="1">
      <alignment vertical="center" wrapText="1"/>
    </xf>
    <xf numFmtId="0" fontId="10" fillId="2" borderId="68" xfId="0" applyFont="1" applyFill="1" applyBorder="1" applyAlignment="1">
      <alignment vertical="center"/>
    </xf>
    <xf numFmtId="0" fontId="10" fillId="2" borderId="34" xfId="0" applyFont="1" applyFill="1" applyBorder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34" fillId="2" borderId="4" xfId="0" applyFont="1" applyFill="1" applyBorder="1" applyAlignment="1">
      <alignment vertical="center"/>
    </xf>
    <xf numFmtId="0" fontId="34" fillId="2" borderId="4" xfId="0" applyFont="1" applyFill="1" applyBorder="1" applyAlignment="1">
      <alignment vertical="center" wrapText="1"/>
    </xf>
    <xf numFmtId="0" fontId="10" fillId="2" borderId="37" xfId="0" applyFont="1" applyFill="1" applyBorder="1" applyAlignment="1">
      <alignment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vertical="center"/>
    </xf>
    <xf numFmtId="165" fontId="10" fillId="2" borderId="14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0" fontId="10" fillId="2" borderId="118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vertical="center"/>
    </xf>
    <xf numFmtId="0" fontId="10" fillId="2" borderId="40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 wrapText="1"/>
    </xf>
    <xf numFmtId="0" fontId="10" fillId="0" borderId="53" xfId="0" applyFont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49" fontId="10" fillId="2" borderId="14" xfId="0" applyNumberFormat="1" applyFont="1" applyFill="1" applyBorder="1" applyAlignment="1">
      <alignment vertical="center"/>
    </xf>
    <xf numFmtId="49" fontId="10" fillId="2" borderId="14" xfId="0" applyNumberFormat="1" applyFont="1" applyFill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16" fillId="0" borderId="40" xfId="0" applyFont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10" fillId="2" borderId="121" xfId="0" applyFont="1" applyFill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2" borderId="13" xfId="0" applyFont="1" applyFill="1" applyBorder="1" applyAlignment="1">
      <alignment horizontal="left" vertical="center" indent="1"/>
    </xf>
    <xf numFmtId="0" fontId="16" fillId="2" borderId="30" xfId="0" applyFont="1" applyFill="1" applyBorder="1" applyAlignment="1">
      <alignment vertical="center" wrapText="1"/>
    </xf>
    <xf numFmtId="0" fontId="16" fillId="2" borderId="40" xfId="0" applyFont="1" applyFill="1" applyBorder="1" applyAlignment="1">
      <alignment vertical="center" wrapText="1"/>
    </xf>
    <xf numFmtId="0" fontId="10" fillId="0" borderId="72" xfId="0" applyFont="1" applyBorder="1" applyAlignment="1">
      <alignment horizontal="center" vertical="center"/>
    </xf>
    <xf numFmtId="0" fontId="10" fillId="0" borderId="73" xfId="0" applyFont="1" applyBorder="1" applyAlignment="1">
      <alignment horizontal="left" vertical="center" indent="1"/>
    </xf>
    <xf numFmtId="0" fontId="10" fillId="0" borderId="73" xfId="0" applyFont="1" applyBorder="1" applyAlignment="1">
      <alignment vertical="center" wrapText="1"/>
    </xf>
    <xf numFmtId="0" fontId="10" fillId="0" borderId="75" xfId="0" applyFont="1" applyBorder="1" applyAlignment="1">
      <alignment horizontal="center" vertical="center"/>
    </xf>
    <xf numFmtId="0" fontId="10" fillId="0" borderId="76" xfId="0" applyFont="1" applyBorder="1" applyAlignment="1">
      <alignment horizontal="left" vertical="center" indent="1"/>
    </xf>
    <xf numFmtId="165" fontId="10" fillId="0" borderId="76" xfId="0" applyNumberFormat="1" applyFont="1" applyBorder="1" applyAlignment="1">
      <alignment vertical="center" wrapText="1"/>
    </xf>
    <xf numFmtId="0" fontId="10" fillId="0" borderId="76" xfId="0" applyFont="1" applyBorder="1" applyAlignment="1">
      <alignment vertical="center" wrapText="1"/>
    </xf>
    <xf numFmtId="0" fontId="14" fillId="0" borderId="76" xfId="0" applyFont="1" applyBorder="1" applyAlignment="1">
      <alignment vertical="center" wrapText="1"/>
    </xf>
    <xf numFmtId="0" fontId="10" fillId="0" borderId="68" xfId="0" applyFont="1" applyBorder="1" applyAlignment="1">
      <alignment horizontal="left" vertical="center" indent="1"/>
    </xf>
    <xf numFmtId="0" fontId="10" fillId="0" borderId="69" xfId="0" applyFont="1" applyBorder="1" applyAlignment="1">
      <alignment vertical="center" wrapText="1"/>
    </xf>
    <xf numFmtId="0" fontId="10" fillId="0" borderId="61" xfId="0" applyFont="1" applyBorder="1" applyAlignment="1">
      <alignment horizontal="left" vertical="center" indent="1"/>
    </xf>
    <xf numFmtId="0" fontId="14" fillId="0" borderId="47" xfId="0" applyFont="1" applyBorder="1" applyAlignment="1">
      <alignment vertical="center" wrapText="1"/>
    </xf>
    <xf numFmtId="0" fontId="10" fillId="0" borderId="62" xfId="0" applyFont="1" applyBorder="1" applyAlignment="1">
      <alignment horizontal="left" vertical="center" indent="1"/>
    </xf>
    <xf numFmtId="0" fontId="10" fillId="0" borderId="59" xfId="0" applyFont="1" applyBorder="1" applyAlignment="1">
      <alignment vertical="center" wrapText="1"/>
    </xf>
    <xf numFmtId="0" fontId="34" fillId="0" borderId="3" xfId="0" applyFont="1" applyBorder="1" applyAlignment="1">
      <alignment horizontal="center" vertical="center"/>
    </xf>
    <xf numFmtId="0" fontId="34" fillId="0" borderId="2" xfId="0" applyFont="1" applyBorder="1" applyAlignment="1">
      <alignment vertical="center"/>
    </xf>
    <xf numFmtId="0" fontId="10" fillId="0" borderId="63" xfId="0" applyFont="1" applyBorder="1" applyAlignment="1">
      <alignment horizontal="center" vertical="center"/>
    </xf>
    <xf numFmtId="0" fontId="10" fillId="0" borderId="49" xfId="0" applyFont="1" applyBorder="1" applyAlignment="1">
      <alignment horizontal="left" vertical="center" indent="1"/>
    </xf>
    <xf numFmtId="0" fontId="10" fillId="0" borderId="52" xfId="0" applyFont="1" applyBorder="1" applyAlignment="1">
      <alignment vertical="center" wrapText="1"/>
    </xf>
    <xf numFmtId="0" fontId="10" fillId="0" borderId="64" xfId="0" applyFont="1" applyBorder="1" applyAlignment="1">
      <alignment horizontal="center" vertical="center"/>
    </xf>
    <xf numFmtId="0" fontId="10" fillId="0" borderId="53" xfId="0" applyFont="1" applyBorder="1" applyAlignment="1">
      <alignment horizontal="left" vertical="center" indent="1"/>
    </xf>
    <xf numFmtId="165" fontId="10" fillId="0" borderId="47" xfId="0" applyNumberFormat="1" applyFont="1" applyBorder="1" applyAlignment="1">
      <alignment vertical="center" wrapText="1"/>
    </xf>
    <xf numFmtId="0" fontId="10" fillId="0" borderId="65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 indent="1"/>
    </xf>
    <xf numFmtId="0" fontId="34" fillId="0" borderId="2" xfId="0" applyFont="1" applyBorder="1" applyAlignment="1">
      <alignment horizontal="center" vertical="center"/>
    </xf>
    <xf numFmtId="0" fontId="16" fillId="0" borderId="50" xfId="0" applyFont="1" applyBorder="1" applyAlignment="1">
      <alignment vertical="center" wrapText="1"/>
    </xf>
    <xf numFmtId="0" fontId="16" fillId="0" borderId="54" xfId="0" applyFont="1" applyBorder="1" applyAlignment="1">
      <alignment vertical="center" wrapText="1"/>
    </xf>
    <xf numFmtId="0" fontId="16" fillId="0" borderId="57" xfId="0" applyFont="1" applyBorder="1" applyAlignment="1">
      <alignment vertical="center" wrapText="1"/>
    </xf>
    <xf numFmtId="0" fontId="10" fillId="0" borderId="9" xfId="0" applyFont="1" applyBorder="1" applyAlignment="1">
      <alignment horizontal="left" vertical="center" indent="1"/>
    </xf>
    <xf numFmtId="0" fontId="16" fillId="0" borderId="28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8" xfId="0" applyFont="1" applyBorder="1" applyAlignment="1">
      <alignment horizontal="left" vertical="center" indent="1"/>
    </xf>
    <xf numFmtId="0" fontId="16" fillId="0" borderId="29" xfId="0" applyFont="1" applyBorder="1" applyAlignment="1">
      <alignment vertical="center" wrapText="1"/>
    </xf>
    <xf numFmtId="0" fontId="30" fillId="2" borderId="125" xfId="0" applyFont="1" applyFill="1" applyBorder="1" applyAlignment="1">
      <alignment horizontal="left" vertical="center" wrapText="1"/>
    </xf>
    <xf numFmtId="0" fontId="30" fillId="2" borderId="133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 indent="1"/>
    </xf>
    <xf numFmtId="0" fontId="4" fillId="2" borderId="13" xfId="0" applyFont="1" applyFill="1" applyBorder="1" applyAlignment="1">
      <alignment horizontal="left" vertical="center" wrapText="1" indent="1"/>
    </xf>
    <xf numFmtId="0" fontId="4" fillId="2" borderId="12" xfId="0" applyFont="1" applyFill="1" applyBorder="1" applyAlignment="1">
      <alignment horizontal="left" vertical="center" wrapText="1" indent="1"/>
    </xf>
    <xf numFmtId="0" fontId="4" fillId="2" borderId="11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49" fontId="4" fillId="2" borderId="47" xfId="0" applyNumberFormat="1" applyFont="1" applyFill="1" applyBorder="1" applyAlignment="1">
      <alignment horizontal="center" vertical="center"/>
    </xf>
    <xf numFmtId="49" fontId="4" fillId="2" borderId="48" xfId="0" applyNumberFormat="1" applyFont="1" applyFill="1" applyBorder="1" applyAlignment="1">
      <alignment horizontal="center" vertical="center"/>
    </xf>
    <xf numFmtId="49" fontId="4" fillId="2" borderId="22" xfId="0" applyNumberFormat="1" applyFont="1" applyFill="1" applyBorder="1" applyAlignment="1">
      <alignment horizontal="center" vertical="center"/>
    </xf>
    <xf numFmtId="49" fontId="4" fillId="2" borderId="4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 indent="1"/>
    </xf>
    <xf numFmtId="0" fontId="4" fillId="0" borderId="13" xfId="0" applyFont="1" applyBorder="1" applyAlignment="1">
      <alignment horizontal="left" vertical="center" wrapText="1" indent="1"/>
    </xf>
    <xf numFmtId="0" fontId="4" fillId="0" borderId="12" xfId="0" applyFont="1" applyBorder="1" applyAlignment="1">
      <alignment horizontal="left" vertical="center" wrapText="1" inden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49" fontId="23" fillId="0" borderId="0" xfId="0" applyNumberFormat="1" applyFont="1" applyAlignment="1">
      <alignment horizontal="left" vertical="center" wrapText="1"/>
    </xf>
    <xf numFmtId="49" fontId="6" fillId="2" borderId="0" xfId="0" applyNumberFormat="1" applyFont="1" applyFill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vertical="top"/>
    </xf>
    <xf numFmtId="0" fontId="9" fillId="2" borderId="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center" wrapText="1" indent="1"/>
    </xf>
    <xf numFmtId="0" fontId="4" fillId="2" borderId="18" xfId="0" applyFont="1" applyFill="1" applyBorder="1" applyAlignment="1">
      <alignment horizontal="left" vertical="center" wrapText="1" indent="1"/>
    </xf>
    <xf numFmtId="0" fontId="4" fillId="2" borderId="17" xfId="0" applyFont="1" applyFill="1" applyBorder="1" applyAlignment="1">
      <alignment horizontal="left" vertical="center" wrapText="1" indent="1"/>
    </xf>
    <xf numFmtId="0" fontId="4" fillId="2" borderId="16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4" fontId="1" fillId="2" borderId="88" xfId="1" applyFont="1" applyFill="1" applyBorder="1" applyAlignment="1">
      <alignment horizontal="center" vertical="center"/>
    </xf>
    <xf numFmtId="44" fontId="1" fillId="2" borderId="90" xfId="1" applyFont="1" applyFill="1" applyBorder="1" applyAlignment="1">
      <alignment horizontal="center" vertical="center"/>
    </xf>
    <xf numFmtId="44" fontId="1" fillId="2" borderId="91" xfId="1" applyFont="1" applyFill="1" applyBorder="1" applyAlignment="1">
      <alignment horizontal="center" vertical="center"/>
    </xf>
    <xf numFmtId="44" fontId="1" fillId="2" borderId="93" xfId="1" applyFont="1" applyFill="1" applyBorder="1" applyAlignment="1">
      <alignment horizontal="center" vertical="center"/>
    </xf>
    <xf numFmtId="44" fontId="1" fillId="3" borderId="95" xfId="1" applyFont="1" applyFill="1" applyBorder="1" applyAlignment="1">
      <alignment horizontal="center" vertical="center"/>
    </xf>
    <xf numFmtId="44" fontId="1" fillId="3" borderId="33" xfId="1" applyFont="1" applyFill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6" fillId="2" borderId="98" xfId="0" applyFont="1" applyFill="1" applyBorder="1" applyAlignment="1">
      <alignment horizontal="center" vertical="center"/>
    </xf>
    <xf numFmtId="0" fontId="6" fillId="2" borderId="99" xfId="0" applyFont="1" applyFill="1" applyBorder="1" applyAlignment="1">
      <alignment horizontal="center" vertical="center"/>
    </xf>
    <xf numFmtId="0" fontId="1" fillId="2" borderId="88" xfId="0" applyFont="1" applyFill="1" applyBorder="1" applyAlignment="1">
      <alignment horizontal="left" vertical="center" wrapText="1"/>
    </xf>
    <xf numFmtId="0" fontId="1" fillId="2" borderId="89" xfId="0" applyFont="1" applyFill="1" applyBorder="1" applyAlignment="1">
      <alignment horizontal="left" vertical="center" wrapText="1"/>
    </xf>
    <xf numFmtId="0" fontId="1" fillId="2" borderId="90" xfId="0" applyFont="1" applyFill="1" applyBorder="1" applyAlignment="1">
      <alignment horizontal="left" vertical="center" wrapText="1"/>
    </xf>
    <xf numFmtId="0" fontId="0" fillId="0" borderId="89" xfId="0" applyBorder="1" applyAlignment="1">
      <alignment horizontal="left" vertical="center" wrapText="1"/>
    </xf>
    <xf numFmtId="0" fontId="0" fillId="0" borderId="90" xfId="0" applyBorder="1" applyAlignment="1">
      <alignment horizontal="left" vertical="center" wrapText="1"/>
    </xf>
    <xf numFmtId="0" fontId="1" fillId="2" borderId="91" xfId="0" applyFont="1" applyFill="1" applyBorder="1" applyAlignment="1">
      <alignment horizontal="left" vertical="center" wrapText="1"/>
    </xf>
    <xf numFmtId="0" fontId="0" fillId="0" borderId="92" xfId="0" applyBorder="1" applyAlignment="1">
      <alignment horizontal="left" vertical="center" wrapText="1"/>
    </xf>
    <xf numFmtId="0" fontId="0" fillId="0" borderId="93" xfId="0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94" xfId="0" applyBorder="1" applyAlignment="1">
      <alignment horizontal="left" vertical="center" wrapText="1"/>
    </xf>
    <xf numFmtId="0" fontId="6" fillId="2" borderId="52" xfId="0" applyFont="1" applyFill="1" applyBorder="1" applyAlignment="1">
      <alignment horizontal="center" vertical="center"/>
    </xf>
    <xf numFmtId="0" fontId="6" fillId="2" borderId="96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97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114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11" xfId="0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/>
    </xf>
    <xf numFmtId="0" fontId="10" fillId="2" borderId="67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7" fillId="4" borderId="19" xfId="0" applyNumberFormat="1" applyFont="1" applyFill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ksuscz-my.sharepoint.com/personal/eva_pirklova_ksus_cz/Documents/Dokumenty/Are&#225;l%20&#345;editestv&#237;%20&#344;&#237;&#269;any/8Vrty%20pro%20T&#268;/2Rozpo&#269;et%20a%20soupis%20k%20ocen&#283;n&#237;/Vrty%20pro%20T&#268;_Are&#225;l%20&#345;editelstv&#237;%20a%20CSM%20&#344;&#237;&#269;any%20u%20Phy_Soupis%20prac&#237;%20k%20ocen&#283;n&#237;_zad&#225;n&#237;-zam&#269;eny.xlsx" TargetMode="External"/><Relationship Id="rId2" Type="http://schemas.microsoft.com/office/2019/04/relationships/externalLinkLongPath" Target="Vrty%20pro%20T&#268;_Are&#225;l%20&#345;editelstv&#237;%20a%20CSM%20&#344;&#237;&#269;any%20u%20Phy_Soupis%20prac&#237;%20k%20ocen&#283;n&#237;_zad&#225;n&#237;-zam&#269;eny.xlsx?67FC1911" TargetMode="External"/><Relationship Id="rId1" Type="http://schemas.openxmlformats.org/officeDocument/2006/relationships/externalLinkPath" Target="file:///\\67FC1911\Vrty%20pro%20T&#268;_Are&#225;l%20&#345;editelstv&#237;%20a%20CSM%20&#344;&#237;&#269;any%20u%20Phy_Soupis%20prac&#237;%20k%20ocen&#283;n&#237;_zad&#225;n&#237;-zam&#269;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Rekapitulace"/>
      <sheetName val="VRN"/>
      <sheetName val="SO 701"/>
      <sheetName val="SO 702"/>
      <sheetName val="SO 703"/>
      <sheetName val="SO 704"/>
    </sheetNames>
    <sheetDataSet>
      <sheetData sheetId="0">
        <row r="3">
          <cell r="C3" t="str">
            <v xml:space="preserve">Vrty pro tepelná čerpadla pro Areál ředitelství a cestmistrovství Krajské správy a 
údržby silnic Středočeského kraje, p.o.
</v>
          </cell>
        </row>
      </sheetData>
      <sheetData sheetId="1">
        <row r="23">
          <cell r="R23">
            <v>0</v>
          </cell>
        </row>
      </sheetData>
      <sheetData sheetId="2">
        <row r="61">
          <cell r="Q61">
            <v>0</v>
          </cell>
        </row>
      </sheetData>
      <sheetData sheetId="3">
        <row r="57">
          <cell r="Q57">
            <v>0</v>
          </cell>
        </row>
      </sheetData>
      <sheetData sheetId="4">
        <row r="60">
          <cell r="Q60">
            <v>0</v>
          </cell>
        </row>
      </sheetData>
      <sheetData sheetId="5">
        <row r="60">
          <cell r="Q6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BB0B0-06B8-40D5-BFBF-90E1D00DFF14}">
  <dimension ref="A1:R305"/>
  <sheetViews>
    <sheetView tabSelected="1" view="pageBreakPreview" topLeftCell="A5" zoomScale="95" zoomScaleNormal="100" zoomScaleSheetLayoutView="95" workbookViewId="0">
      <selection activeCell="B22" sqref="B22"/>
    </sheetView>
  </sheetViews>
  <sheetFormatPr defaultColWidth="9.140625" defaultRowHeight="12" x14ac:dyDescent="0.25"/>
  <cols>
    <col min="1" max="1" width="15.7109375" style="4" customWidth="1"/>
    <col min="2" max="2" width="52.42578125" style="4" customWidth="1"/>
    <col min="3" max="3" width="16.7109375" style="4" customWidth="1"/>
    <col min="4" max="16384" width="9.140625" style="4"/>
  </cols>
  <sheetData>
    <row r="1" spans="1:18" s="2" customFormat="1" ht="33.75" customHeight="1" x14ac:dyDescent="0.25">
      <c r="A1" s="119" t="s">
        <v>46</v>
      </c>
      <c r="B1" s="1"/>
      <c r="C1" s="198">
        <v>45783</v>
      </c>
      <c r="D1" s="171"/>
      <c r="E1" s="171"/>
      <c r="F1" s="171"/>
      <c r="G1" s="171"/>
    </row>
    <row r="2" spans="1:18" ht="7.5" customHeight="1" x14ac:dyDescent="0.25">
      <c r="A2" s="3"/>
      <c r="B2" s="3"/>
      <c r="C2" s="3"/>
    </row>
    <row r="3" spans="1:18" ht="36.75" customHeight="1" x14ac:dyDescent="0.25">
      <c r="A3" s="116" t="s">
        <v>0</v>
      </c>
      <c r="B3" s="59" t="s">
        <v>116</v>
      </c>
      <c r="C3" s="7"/>
    </row>
    <row r="4" spans="1:18" ht="36.75" customHeight="1" x14ac:dyDescent="0.25">
      <c r="A4" s="116" t="s">
        <v>2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N4" s="7"/>
      <c r="O4" s="7"/>
      <c r="P4" s="7"/>
      <c r="Q4" s="7"/>
      <c r="R4" s="7"/>
    </row>
    <row r="5" spans="1:18" ht="35.25" customHeight="1" x14ac:dyDescent="0.25">
      <c r="A5" s="116" t="s">
        <v>4</v>
      </c>
      <c r="B5" s="8" t="s">
        <v>5</v>
      </c>
      <c r="C5" s="7"/>
    </row>
    <row r="6" spans="1:18" ht="18.75" customHeight="1" x14ac:dyDescent="0.25">
      <c r="A6" s="116"/>
      <c r="B6" s="212" t="s">
        <v>47</v>
      </c>
      <c r="C6" s="7"/>
    </row>
    <row r="7" spans="1:18" ht="6.75" customHeight="1" thickBot="1" x14ac:dyDescent="0.3">
      <c r="A7" s="117"/>
      <c r="B7" s="57"/>
      <c r="C7" s="3"/>
    </row>
    <row r="8" spans="1:18" ht="18.75" customHeight="1" thickBot="1" x14ac:dyDescent="0.3">
      <c r="A8" s="178"/>
      <c r="B8" s="58"/>
      <c r="C8" s="58"/>
    </row>
    <row r="9" spans="1:18" s="25" customFormat="1" ht="26.25" customHeight="1" x14ac:dyDescent="0.25">
      <c r="A9" s="179" t="s">
        <v>108</v>
      </c>
      <c r="B9" s="180"/>
      <c r="C9" s="181">
        <f>SUM(C10:C11)</f>
        <v>0</v>
      </c>
    </row>
    <row r="10" spans="1:18" s="191" customFormat="1" x14ac:dyDescent="0.25">
      <c r="A10" s="189"/>
      <c r="B10" s="190" t="s">
        <v>110</v>
      </c>
      <c r="C10" s="182">
        <f>VRN!R14</f>
        <v>0</v>
      </c>
    </row>
    <row r="11" spans="1:18" s="191" customFormat="1" x14ac:dyDescent="0.25">
      <c r="A11" s="189"/>
      <c r="B11" s="190" t="s">
        <v>111</v>
      </c>
      <c r="C11" s="182">
        <f>VRN!R15</f>
        <v>0</v>
      </c>
    </row>
    <row r="12" spans="1:18" s="25" customFormat="1" ht="24.75" customHeight="1" x14ac:dyDescent="0.25">
      <c r="A12" s="183" t="s">
        <v>132</v>
      </c>
      <c r="B12" s="184"/>
      <c r="C12" s="185">
        <f>SUM(C13:C14)</f>
        <v>0</v>
      </c>
    </row>
    <row r="13" spans="1:18" s="191" customFormat="1" x14ac:dyDescent="0.25">
      <c r="A13" s="189"/>
      <c r="B13" s="190" t="s">
        <v>110</v>
      </c>
      <c r="C13" s="182">
        <f>'SO 701'!G62+'SO 702'!G59+'SO 703'!G61+'SO 704'!G61</f>
        <v>0</v>
      </c>
    </row>
    <row r="14" spans="1:18" s="191" customFormat="1" x14ac:dyDescent="0.25">
      <c r="A14" s="189"/>
      <c r="B14" s="190" t="s">
        <v>111</v>
      </c>
      <c r="C14" s="186" t="s">
        <v>114</v>
      </c>
    </row>
    <row r="15" spans="1:18" s="25" customFormat="1" ht="21.75" customHeight="1" x14ac:dyDescent="0.25">
      <c r="A15" s="381" t="s">
        <v>133</v>
      </c>
      <c r="B15" s="382"/>
      <c r="C15" s="185">
        <f>SUM(C16:C17)</f>
        <v>0</v>
      </c>
    </row>
    <row r="16" spans="1:18" s="191" customFormat="1" x14ac:dyDescent="0.25">
      <c r="A16" s="189"/>
      <c r="B16" s="190" t="s">
        <v>110</v>
      </c>
      <c r="C16" s="182">
        <f>'SO 701'!G63+'SO 702'!G60+'SO 703'!G62+'SO 704'!G62</f>
        <v>0</v>
      </c>
    </row>
    <row r="17" spans="1:3" s="191" customFormat="1" x14ac:dyDescent="0.25">
      <c r="A17" s="189"/>
      <c r="B17" s="190" t="s">
        <v>111</v>
      </c>
      <c r="C17" s="182">
        <f>'SO 701'!G64+'SO 702'!G61+'SO 703'!G63+'SO 704'!G63</f>
        <v>0</v>
      </c>
    </row>
    <row r="18" spans="1:3" s="25" customFormat="1" ht="24.75" customHeight="1" x14ac:dyDescent="0.25">
      <c r="A18" s="183" t="s">
        <v>109</v>
      </c>
      <c r="B18" s="184"/>
      <c r="C18" s="185">
        <f>SUM(C19:C20)</f>
        <v>0</v>
      </c>
    </row>
    <row r="19" spans="1:3" s="191" customFormat="1" x14ac:dyDescent="0.25">
      <c r="A19" s="189"/>
      <c r="B19" s="190" t="s">
        <v>110</v>
      </c>
      <c r="C19" s="182">
        <f>'SO 701'!G65+'SO 702'!G62+'SO 703'!G64+'SO 704'!G64</f>
        <v>0</v>
      </c>
    </row>
    <row r="20" spans="1:3" s="191" customFormat="1" x14ac:dyDescent="0.25">
      <c r="A20" s="189"/>
      <c r="B20" s="190" t="s">
        <v>111</v>
      </c>
      <c r="C20" s="182">
        <f>'SO 701'!G66+'SO 702'!G63+'SO 703'!G65+'SO 704'!G65</f>
        <v>0</v>
      </c>
    </row>
    <row r="21" spans="1:3" s="25" customFormat="1" ht="25.5" customHeight="1" x14ac:dyDescent="0.25">
      <c r="A21" s="183" t="s">
        <v>134</v>
      </c>
      <c r="B21" s="184"/>
      <c r="C21" s="187">
        <f>SUM(C22)</f>
        <v>0</v>
      </c>
    </row>
    <row r="22" spans="1:3" s="191" customFormat="1" ht="12.75" thickBot="1" x14ac:dyDescent="0.3">
      <c r="A22" s="192"/>
      <c r="B22" s="193" t="s">
        <v>112</v>
      </c>
      <c r="C22" s="188">
        <f>'SO 701'!G67+'SO 702'!G64+'SO 703'!G66+'SO 704'!G66</f>
        <v>0</v>
      </c>
    </row>
    <row r="23" spans="1:3" s="25" customFormat="1" ht="15" customHeight="1" thickBot="1" x14ac:dyDescent="0.3">
      <c r="A23" s="43"/>
      <c r="B23" s="43"/>
      <c r="C23" s="44"/>
    </row>
    <row r="24" spans="1:3" s="25" customFormat="1" ht="15" customHeight="1" x14ac:dyDescent="0.25">
      <c r="A24" s="43"/>
      <c r="B24" s="195" t="s">
        <v>123</v>
      </c>
      <c r="C24" s="213">
        <f>C10+C13+C16+C19</f>
        <v>0</v>
      </c>
    </row>
    <row r="25" spans="1:3" s="25" customFormat="1" ht="15" customHeight="1" x14ac:dyDescent="0.25">
      <c r="A25" s="43"/>
      <c r="B25" s="196" t="s">
        <v>121</v>
      </c>
      <c r="C25" s="214">
        <f>(C24/100)*21</f>
        <v>0</v>
      </c>
    </row>
    <row r="26" spans="1:3" s="25" customFormat="1" ht="15" customHeight="1" thickBot="1" x14ac:dyDescent="0.3">
      <c r="A26" s="43"/>
      <c r="B26" s="197" t="s">
        <v>124</v>
      </c>
      <c r="C26" s="215">
        <f>SUM(C24:C25)</f>
        <v>0</v>
      </c>
    </row>
    <row r="27" spans="1:3" s="25" customFormat="1" ht="15" customHeight="1" thickBot="1" x14ac:dyDescent="0.3">
      <c r="A27" s="43"/>
      <c r="B27" s="200"/>
      <c r="C27" s="216"/>
    </row>
    <row r="28" spans="1:3" s="25" customFormat="1" ht="15" customHeight="1" x14ac:dyDescent="0.25">
      <c r="A28" s="43"/>
      <c r="B28" s="195" t="s">
        <v>120</v>
      </c>
      <c r="C28" s="213">
        <f>C11+C17+C20</f>
        <v>0</v>
      </c>
    </row>
    <row r="29" spans="1:3" s="25" customFormat="1" ht="15" customHeight="1" x14ac:dyDescent="0.25">
      <c r="A29" s="43"/>
      <c r="B29" s="199" t="s">
        <v>121</v>
      </c>
      <c r="C29" s="214">
        <f>(C28/100)*21</f>
        <v>0</v>
      </c>
    </row>
    <row r="30" spans="1:3" s="25" customFormat="1" ht="15" customHeight="1" thickBot="1" x14ac:dyDescent="0.3">
      <c r="A30" s="43"/>
      <c r="B30" s="197" t="s">
        <v>122</v>
      </c>
      <c r="C30" s="215">
        <f>SUM(C28:C29)</f>
        <v>0</v>
      </c>
    </row>
    <row r="31" spans="1:3" s="25" customFormat="1" ht="15" customHeight="1" thickBot="1" x14ac:dyDescent="0.3">
      <c r="A31" s="43"/>
      <c r="B31" s="200"/>
      <c r="C31" s="216"/>
    </row>
    <row r="32" spans="1:3" s="25" customFormat="1" ht="15" customHeight="1" x14ac:dyDescent="0.25">
      <c r="A32" s="43"/>
      <c r="B32" s="195" t="s">
        <v>117</v>
      </c>
      <c r="C32" s="213">
        <f>C22</f>
        <v>0</v>
      </c>
    </row>
    <row r="33" spans="1:5" s="25" customFormat="1" ht="15" customHeight="1" x14ac:dyDescent="0.25">
      <c r="A33" s="43"/>
      <c r="B33" s="196" t="s">
        <v>118</v>
      </c>
      <c r="C33" s="214">
        <f>(C32/100)*21</f>
        <v>0</v>
      </c>
    </row>
    <row r="34" spans="1:5" s="25" customFormat="1" ht="15" customHeight="1" thickBot="1" x14ac:dyDescent="0.3">
      <c r="A34" s="43"/>
      <c r="B34" s="197" t="s">
        <v>119</v>
      </c>
      <c r="C34" s="215">
        <f>SUM(C32:C33)</f>
        <v>0</v>
      </c>
      <c r="D34" s="153"/>
      <c r="E34" s="201"/>
    </row>
    <row r="35" spans="1:5" s="25" customFormat="1" ht="15" customHeight="1" thickBot="1" x14ac:dyDescent="0.3">
      <c r="A35" s="43"/>
      <c r="B35" s="190"/>
      <c r="C35" s="194"/>
    </row>
    <row r="36" spans="1:5" s="25" customFormat="1" ht="20.25" customHeight="1" thickBot="1" x14ac:dyDescent="0.3">
      <c r="A36" s="4"/>
      <c r="B36" s="56" t="s">
        <v>48</v>
      </c>
      <c r="C36" s="175">
        <f>C21+C18+C15+C12+C9</f>
        <v>0</v>
      </c>
    </row>
    <row r="37" spans="1:5" s="25" customFormat="1" ht="22.5" customHeight="1" thickBot="1" x14ac:dyDescent="0.3">
      <c r="A37" s="4"/>
      <c r="B37" s="56" t="s">
        <v>115</v>
      </c>
      <c r="C37" s="175">
        <f>(C36/100)*21</f>
        <v>0</v>
      </c>
    </row>
    <row r="38" spans="1:5" s="25" customFormat="1" ht="23.25" customHeight="1" thickBot="1" x14ac:dyDescent="0.3">
      <c r="A38" s="4"/>
      <c r="B38" s="176" t="s">
        <v>49</v>
      </c>
      <c r="C38" s="177">
        <f>SUM(C36:C37)</f>
        <v>0</v>
      </c>
    </row>
    <row r="39" spans="1:5" ht="15" customHeight="1" x14ac:dyDescent="0.25"/>
    <row r="40" spans="1:5" ht="15" customHeight="1" x14ac:dyDescent="0.25"/>
    <row r="41" spans="1:5" ht="15" customHeight="1" x14ac:dyDescent="0.25"/>
    <row r="42" spans="1:5" ht="15" customHeight="1" x14ac:dyDescent="0.25"/>
    <row r="43" spans="1:5" ht="15" customHeight="1" x14ac:dyDescent="0.25"/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</sheetData>
  <sheetProtection algorithmName="SHA-512" hashValue="tONejqhPjMXW+6xrcLt8FpR5FwRyWLTjpuAfmwMevQZo7IUr/mU8xr7+ILwU/hOXxyRUCO6BbBg+BPVaWrtsVA==" saltValue="FxfG4ti0YD5eQrJ1aBAxZQ==" spinCount="100000" sheet="1" objects="1" scenarios="1"/>
  <mergeCells count="1">
    <mergeCell ref="A15:B15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E9BEC-B67A-4EB9-9DB5-2105C3F24271}">
  <dimension ref="A1:S284"/>
  <sheetViews>
    <sheetView view="pageBreakPreview" zoomScaleNormal="100" zoomScaleSheetLayoutView="100" workbookViewId="0">
      <selection activeCell="Q10" sqref="Q10"/>
    </sheetView>
  </sheetViews>
  <sheetFormatPr defaultColWidth="9.140625" defaultRowHeight="12" x14ac:dyDescent="0.25"/>
  <cols>
    <col min="1" max="1" width="6.5703125" style="4" customWidth="1"/>
    <col min="2" max="2" width="9.140625" style="4"/>
    <col min="3" max="4" width="4.7109375" style="4" customWidth="1"/>
    <col min="5" max="5" width="3" style="4" customWidth="1"/>
    <col min="6" max="10" width="9.42578125" style="4" customWidth="1"/>
    <col min="11" max="11" width="4.7109375" style="4" customWidth="1"/>
    <col min="12" max="12" width="5.7109375" style="4" customWidth="1"/>
    <col min="13" max="13" width="4.5703125" style="4" customWidth="1"/>
    <col min="14" max="14" width="3.28515625" style="4" customWidth="1"/>
    <col min="15" max="15" width="1.42578125" style="4" customWidth="1"/>
    <col min="16" max="16" width="3.140625" style="4" customWidth="1"/>
    <col min="17" max="17" width="12.85546875" style="4" customWidth="1"/>
    <col min="18" max="18" width="18.140625" style="211" customWidth="1"/>
    <col min="19" max="16384" width="9.140625" style="4"/>
  </cols>
  <sheetData>
    <row r="1" spans="1:18" s="2" customFormat="1" ht="33.75" customHeight="1" x14ac:dyDescent="0.25">
      <c r="A1" s="393" t="s">
        <v>125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  <c r="R1" s="393"/>
    </row>
    <row r="2" spans="1:18" ht="7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02"/>
    </row>
    <row r="3" spans="1:18" ht="24.75" customHeight="1" x14ac:dyDescent="0.25">
      <c r="A3" s="392" t="s">
        <v>0</v>
      </c>
      <c r="B3" s="392"/>
      <c r="C3" s="8" t="s">
        <v>126</v>
      </c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  <c r="R3" s="203"/>
    </row>
    <row r="4" spans="1:18" ht="15" customHeight="1" x14ac:dyDescent="0.25">
      <c r="A4" s="392" t="s">
        <v>6</v>
      </c>
      <c r="B4" s="392"/>
      <c r="C4" s="405" t="s">
        <v>90</v>
      </c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7"/>
      <c r="O4" s="7"/>
      <c r="P4" s="7"/>
      <c r="Q4" s="7"/>
      <c r="R4" s="203"/>
    </row>
    <row r="5" spans="1:18" ht="6.75" customHeight="1" thickBot="1" x14ac:dyDescent="0.3">
      <c r="A5" s="406"/>
      <c r="B5" s="406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3"/>
      <c r="O5" s="3"/>
      <c r="P5" s="3"/>
      <c r="Q5" s="3"/>
      <c r="R5" s="202"/>
    </row>
    <row r="6" spans="1:18" ht="14.25" customHeight="1" thickBot="1" x14ac:dyDescent="0.3">
      <c r="A6" s="10" t="s">
        <v>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204"/>
    </row>
    <row r="7" spans="1:18" ht="24" customHeight="1" thickBot="1" x14ac:dyDescent="0.3">
      <c r="A7" s="12" t="s">
        <v>8</v>
      </c>
      <c r="B7" s="408" t="s">
        <v>9</v>
      </c>
      <c r="C7" s="409"/>
      <c r="D7" s="408" t="s">
        <v>10</v>
      </c>
      <c r="E7" s="410"/>
      <c r="F7" s="410"/>
      <c r="G7" s="410"/>
      <c r="H7" s="410"/>
      <c r="I7" s="410"/>
      <c r="J7" s="410"/>
      <c r="K7" s="410"/>
      <c r="L7" s="410"/>
      <c r="M7" s="409"/>
      <c r="N7" s="411" t="s">
        <v>11</v>
      </c>
      <c r="O7" s="411"/>
      <c r="P7" s="411"/>
      <c r="Q7" s="14" t="s">
        <v>12</v>
      </c>
      <c r="R7" s="205" t="s">
        <v>13</v>
      </c>
    </row>
    <row r="8" spans="1:18" ht="27" customHeight="1" x14ac:dyDescent="0.25">
      <c r="A8" s="15">
        <v>1</v>
      </c>
      <c r="B8" s="388" t="s">
        <v>63</v>
      </c>
      <c r="C8" s="389"/>
      <c r="D8" s="394" t="s">
        <v>81</v>
      </c>
      <c r="E8" s="395"/>
      <c r="F8" s="395"/>
      <c r="G8" s="395"/>
      <c r="H8" s="395"/>
      <c r="I8" s="395"/>
      <c r="J8" s="395"/>
      <c r="K8" s="395"/>
      <c r="L8" s="395"/>
      <c r="M8" s="396"/>
      <c r="N8" s="397">
        <v>1</v>
      </c>
      <c r="O8" s="398"/>
      <c r="P8" s="16" t="s">
        <v>14</v>
      </c>
      <c r="Q8" s="17"/>
      <c r="R8" s="206">
        <f>N8*Q8</f>
        <v>0</v>
      </c>
    </row>
    <row r="9" spans="1:18" ht="20.100000000000001" customHeight="1" x14ac:dyDescent="0.25">
      <c r="A9" s="18">
        <v>2</v>
      </c>
      <c r="B9" s="388" t="s">
        <v>63</v>
      </c>
      <c r="C9" s="389"/>
      <c r="D9" s="399" t="s">
        <v>184</v>
      </c>
      <c r="E9" s="400"/>
      <c r="F9" s="400"/>
      <c r="G9" s="400"/>
      <c r="H9" s="400"/>
      <c r="I9" s="400"/>
      <c r="J9" s="400"/>
      <c r="K9" s="400"/>
      <c r="L9" s="400"/>
      <c r="M9" s="401"/>
      <c r="N9" s="386">
        <v>1</v>
      </c>
      <c r="O9" s="387"/>
      <c r="P9" s="19" t="s">
        <v>14</v>
      </c>
      <c r="Q9" s="20"/>
      <c r="R9" s="207">
        <f t="shared" ref="R9:R13" si="0">N9*Q9</f>
        <v>0</v>
      </c>
    </row>
    <row r="10" spans="1:18" ht="20.100000000000001" customHeight="1" x14ac:dyDescent="0.25">
      <c r="A10" s="18">
        <v>3</v>
      </c>
      <c r="B10" s="388" t="s">
        <v>63</v>
      </c>
      <c r="C10" s="389"/>
      <c r="D10" s="383" t="s">
        <v>80</v>
      </c>
      <c r="E10" s="384"/>
      <c r="F10" s="384"/>
      <c r="G10" s="384"/>
      <c r="H10" s="384"/>
      <c r="I10" s="384"/>
      <c r="J10" s="384"/>
      <c r="K10" s="384"/>
      <c r="L10" s="384"/>
      <c r="M10" s="385"/>
      <c r="N10" s="386">
        <v>1</v>
      </c>
      <c r="O10" s="387"/>
      <c r="P10" s="19" t="s">
        <v>14</v>
      </c>
      <c r="Q10" s="20"/>
      <c r="R10" s="207">
        <f t="shared" si="0"/>
        <v>0</v>
      </c>
    </row>
    <row r="11" spans="1:18" ht="20.100000000000001" customHeight="1" x14ac:dyDescent="0.25">
      <c r="A11" s="18">
        <v>4</v>
      </c>
      <c r="B11" s="388" t="s">
        <v>63</v>
      </c>
      <c r="C11" s="389"/>
      <c r="D11" s="383" t="s">
        <v>79</v>
      </c>
      <c r="E11" s="384"/>
      <c r="F11" s="384"/>
      <c r="G11" s="384"/>
      <c r="H11" s="384"/>
      <c r="I11" s="384"/>
      <c r="J11" s="384"/>
      <c r="K11" s="384"/>
      <c r="L11" s="384"/>
      <c r="M11" s="385"/>
      <c r="N11" s="386">
        <v>1</v>
      </c>
      <c r="O11" s="387"/>
      <c r="P11" s="19" t="s">
        <v>14</v>
      </c>
      <c r="Q11" s="20"/>
      <c r="R11" s="207">
        <f t="shared" si="0"/>
        <v>0</v>
      </c>
    </row>
    <row r="12" spans="1:18" ht="20.100000000000001" customHeight="1" x14ac:dyDescent="0.25">
      <c r="A12" s="18">
        <v>5</v>
      </c>
      <c r="B12" s="390" t="s">
        <v>63</v>
      </c>
      <c r="C12" s="391"/>
      <c r="D12" s="383" t="s">
        <v>15</v>
      </c>
      <c r="E12" s="384"/>
      <c r="F12" s="384"/>
      <c r="G12" s="384"/>
      <c r="H12" s="384"/>
      <c r="I12" s="384"/>
      <c r="J12" s="384"/>
      <c r="K12" s="384"/>
      <c r="L12" s="384"/>
      <c r="M12" s="385"/>
      <c r="N12" s="386">
        <v>1</v>
      </c>
      <c r="O12" s="387"/>
      <c r="P12" s="19" t="s">
        <v>14</v>
      </c>
      <c r="Q12" s="20"/>
      <c r="R12" s="207">
        <f t="shared" si="0"/>
        <v>0</v>
      </c>
    </row>
    <row r="13" spans="1:18" s="25" customFormat="1" ht="27" customHeight="1" thickBot="1" x14ac:dyDescent="0.3">
      <c r="A13" s="22">
        <v>6</v>
      </c>
      <c r="B13" s="412" t="s">
        <v>82</v>
      </c>
      <c r="C13" s="413"/>
      <c r="D13" s="414" t="s">
        <v>16</v>
      </c>
      <c r="E13" s="415"/>
      <c r="F13" s="415"/>
      <c r="G13" s="415"/>
      <c r="H13" s="415"/>
      <c r="I13" s="415"/>
      <c r="J13" s="415"/>
      <c r="K13" s="415"/>
      <c r="L13" s="415"/>
      <c r="M13" s="416"/>
      <c r="N13" s="417">
        <v>1</v>
      </c>
      <c r="O13" s="418"/>
      <c r="P13" s="23" t="s">
        <v>14</v>
      </c>
      <c r="Q13" s="24"/>
      <c r="R13" s="208">
        <f t="shared" si="0"/>
        <v>0</v>
      </c>
    </row>
    <row r="14" spans="1:18" s="25" customFormat="1" ht="27" customHeight="1" thickBot="1" x14ac:dyDescent="0.3">
      <c r="A14" s="172"/>
      <c r="B14" s="173"/>
      <c r="C14" s="173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95"/>
      <c r="O14" s="95"/>
      <c r="P14" s="43"/>
      <c r="Q14" s="217" t="s">
        <v>110</v>
      </c>
      <c r="R14" s="209">
        <f>R8+R9+R10+R11+R12</f>
        <v>0</v>
      </c>
    </row>
    <row r="15" spans="1:18" s="25" customFormat="1" ht="28.5" customHeight="1" thickBot="1" x14ac:dyDescent="0.3">
      <c r="A15" s="172"/>
      <c r="B15" s="173"/>
      <c r="C15" s="173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95"/>
      <c r="O15" s="95"/>
      <c r="P15" s="43"/>
      <c r="Q15" s="217" t="s">
        <v>111</v>
      </c>
      <c r="R15" s="209">
        <f>R13</f>
        <v>0</v>
      </c>
    </row>
    <row r="16" spans="1:18" s="25" customFormat="1" ht="24" customHeight="1" thickBot="1" x14ac:dyDescent="0.3">
      <c r="A16" s="4"/>
      <c r="B16" s="26"/>
      <c r="C16" s="26"/>
      <c r="D16" s="26"/>
      <c r="E16" s="26"/>
      <c r="F16" s="26"/>
      <c r="G16" s="26"/>
      <c r="H16" s="26"/>
      <c r="I16" s="26"/>
      <c r="J16" s="419" t="s">
        <v>113</v>
      </c>
      <c r="K16" s="419"/>
      <c r="L16" s="419"/>
      <c r="M16" s="419"/>
      <c r="N16" s="419"/>
      <c r="O16" s="419"/>
      <c r="P16" s="419"/>
      <c r="Q16" s="420"/>
      <c r="R16" s="210">
        <f>SUM(R8:R13)</f>
        <v>0</v>
      </c>
    </row>
    <row r="17" spans="1:19" s="25" customFormat="1" ht="39.75" customHeight="1" x14ac:dyDescent="0.25">
      <c r="A17" s="402" t="s">
        <v>65</v>
      </c>
      <c r="B17" s="402"/>
      <c r="C17" s="402"/>
      <c r="D17" s="402"/>
      <c r="E17" s="402"/>
      <c r="F17" s="402"/>
      <c r="G17" s="402"/>
      <c r="H17" s="402"/>
      <c r="I17" s="402"/>
      <c r="J17" s="402"/>
      <c r="K17" s="402"/>
      <c r="L17" s="402"/>
      <c r="M17" s="402"/>
      <c r="N17" s="402"/>
      <c r="O17" s="402"/>
      <c r="P17" s="402"/>
      <c r="Q17" s="402"/>
      <c r="R17" s="402"/>
    </row>
    <row r="18" spans="1:19" customFormat="1" ht="21.75" customHeight="1" x14ac:dyDescent="0.25">
      <c r="A18" s="403" t="s">
        <v>66</v>
      </c>
      <c r="B18" s="403"/>
      <c r="C18" s="403"/>
      <c r="D18" s="403"/>
      <c r="E18" s="403"/>
      <c r="F18" s="403"/>
      <c r="G18" s="403"/>
      <c r="H18" s="4"/>
      <c r="I18" s="4"/>
      <c r="J18" s="4"/>
      <c r="K18" s="4"/>
      <c r="L18" s="4"/>
      <c r="M18" s="4"/>
      <c r="N18" s="4"/>
      <c r="O18" s="4"/>
      <c r="P18" s="4"/>
      <c r="Q18" s="4"/>
      <c r="R18" s="211"/>
    </row>
    <row r="19" spans="1:19" ht="15" customHeight="1" x14ac:dyDescent="0.25">
      <c r="B19" s="63" t="s">
        <v>67</v>
      </c>
      <c r="C19" s="61"/>
      <c r="D19" s="61"/>
      <c r="E19" s="61"/>
      <c r="F19" s="61"/>
      <c r="G19" s="61"/>
    </row>
    <row r="20" spans="1:19" ht="15" customHeight="1" x14ac:dyDescent="0.25">
      <c r="B20" s="64" t="s">
        <v>83</v>
      </c>
      <c r="C20" s="62"/>
      <c r="D20" s="62"/>
      <c r="E20" s="62"/>
      <c r="F20" s="62"/>
      <c r="G20" s="62"/>
    </row>
    <row r="21" spans="1:19" ht="15" customHeight="1" x14ac:dyDescent="0.25">
      <c r="B21" s="64" t="s">
        <v>75</v>
      </c>
      <c r="C21" s="62"/>
      <c r="D21" s="62"/>
      <c r="E21" s="62"/>
      <c r="F21" s="62"/>
      <c r="G21" s="62"/>
    </row>
    <row r="22" spans="1:19" ht="15" customHeight="1" x14ac:dyDescent="0.25">
      <c r="B22" s="64" t="s">
        <v>77</v>
      </c>
      <c r="C22" s="62"/>
      <c r="D22" s="62"/>
      <c r="E22" s="62"/>
      <c r="F22" s="62"/>
      <c r="G22" s="62"/>
    </row>
    <row r="23" spans="1:19" ht="15" customHeight="1" x14ac:dyDescent="0.25">
      <c r="B23" s="64" t="s">
        <v>78</v>
      </c>
      <c r="C23" s="62"/>
      <c r="D23" s="62"/>
      <c r="E23" s="62"/>
      <c r="F23" s="62"/>
      <c r="G23" s="62"/>
    </row>
    <row r="24" spans="1:19" ht="51" customHeight="1" x14ac:dyDescent="0.25">
      <c r="B24" s="404" t="s">
        <v>76</v>
      </c>
      <c r="C24" s="404"/>
      <c r="D24" s="404"/>
      <c r="E24" s="404"/>
      <c r="F24" s="404"/>
      <c r="G24" s="40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67"/>
    </row>
    <row r="25" spans="1:19" ht="15" customHeight="1" x14ac:dyDescent="0.25">
      <c r="B25" s="64" t="s">
        <v>68</v>
      </c>
      <c r="C25" s="62"/>
      <c r="D25" s="62"/>
      <c r="E25" s="62"/>
      <c r="F25" s="62"/>
      <c r="G25" s="62"/>
    </row>
    <row r="26" spans="1:19" ht="15" customHeight="1" x14ac:dyDescent="0.25">
      <c r="B26" s="64" t="s">
        <v>69</v>
      </c>
      <c r="C26" s="62"/>
      <c r="D26" s="62"/>
      <c r="E26" s="62"/>
      <c r="F26" s="62"/>
      <c r="G26" s="62"/>
    </row>
    <row r="27" spans="1:19" ht="15" customHeight="1" x14ac:dyDescent="0.25">
      <c r="B27" s="64" t="s">
        <v>70</v>
      </c>
      <c r="C27" s="62"/>
      <c r="D27" s="62"/>
      <c r="E27" s="62"/>
      <c r="F27" s="62"/>
      <c r="G27" s="62"/>
    </row>
    <row r="28" spans="1:19" ht="15" customHeight="1" x14ac:dyDescent="0.25">
      <c r="B28" s="64" t="s">
        <v>71</v>
      </c>
      <c r="C28" s="62"/>
      <c r="D28" s="62"/>
      <c r="E28" s="62"/>
      <c r="F28" s="62"/>
      <c r="G28" s="62"/>
    </row>
    <row r="29" spans="1:19" ht="33" customHeight="1" x14ac:dyDescent="0.25">
      <c r="B29" s="404" t="s">
        <v>72</v>
      </c>
      <c r="C29" s="404"/>
      <c r="D29" s="404"/>
      <c r="E29" s="404"/>
      <c r="F29" s="404"/>
      <c r="G29" s="404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67"/>
    </row>
    <row r="30" spans="1:19" ht="15" customHeight="1" x14ac:dyDescent="0.25">
      <c r="B30" s="64" t="s">
        <v>73</v>
      </c>
      <c r="C30" s="62"/>
      <c r="D30" s="62"/>
      <c r="E30" s="62"/>
      <c r="F30" s="62"/>
      <c r="G30" s="62"/>
    </row>
    <row r="31" spans="1:19" ht="15" customHeight="1" x14ac:dyDescent="0.25">
      <c r="B31" s="64" t="s">
        <v>74</v>
      </c>
      <c r="C31" s="62"/>
      <c r="D31" s="62"/>
      <c r="E31" s="62"/>
      <c r="F31" s="62"/>
      <c r="G31" s="62"/>
    </row>
    <row r="32" spans="1:19" ht="15" customHeight="1" x14ac:dyDescent="0.25">
      <c r="B32" s="65"/>
      <c r="C32" s="62"/>
      <c r="D32" s="62"/>
      <c r="E32" s="62"/>
      <c r="F32" s="62"/>
      <c r="G32" s="62"/>
    </row>
    <row r="33" spans="3:7" ht="15" customHeight="1" x14ac:dyDescent="0.25">
      <c r="C33" s="62"/>
      <c r="D33" s="62"/>
      <c r="E33" s="62"/>
      <c r="F33" s="62"/>
      <c r="G33" s="62"/>
    </row>
    <row r="34" spans="3:7" ht="15" customHeight="1" x14ac:dyDescent="0.25"/>
    <row r="35" spans="3:7" ht="15" customHeight="1" x14ac:dyDescent="0.25"/>
    <row r="36" spans="3:7" ht="15" customHeight="1" x14ac:dyDescent="0.25"/>
    <row r="37" spans="3:7" ht="15" customHeight="1" x14ac:dyDescent="0.25"/>
    <row r="38" spans="3:7" ht="15" customHeight="1" x14ac:dyDescent="0.25"/>
    <row r="39" spans="3:7" ht="15" customHeight="1" x14ac:dyDescent="0.25"/>
    <row r="40" spans="3:7" ht="15" customHeight="1" x14ac:dyDescent="0.25"/>
    <row r="41" spans="3:7" ht="15" customHeight="1" x14ac:dyDescent="0.25"/>
    <row r="42" spans="3:7" ht="15" customHeight="1" x14ac:dyDescent="0.25"/>
    <row r="43" spans="3:7" ht="15" customHeight="1" x14ac:dyDescent="0.25"/>
    <row r="44" spans="3:7" ht="15" customHeight="1" x14ac:dyDescent="0.25"/>
    <row r="45" spans="3:7" ht="15" customHeight="1" x14ac:dyDescent="0.25"/>
    <row r="46" spans="3:7" ht="15" customHeight="1" x14ac:dyDescent="0.25"/>
    <row r="47" spans="3:7" ht="15" customHeight="1" x14ac:dyDescent="0.25"/>
    <row r="48" spans="3:7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</sheetData>
  <sheetProtection algorithmName="SHA-512" hashValue="3Ug19eCFSAgFgxIWfIdIVNa+6S7FJ6ZYXhw4XE8oCoMgFhgEiUq98GjhnWebvr3PTRaZO6rMfKKD9t/t6J0Ivw==" saltValue="nMRu6OL8lJSxaWWCBJKHMg==" spinCount="100000" sheet="1" objects="1" scenarios="1"/>
  <protectedRanges>
    <protectedRange sqref="Q8:Q13" name="Oblast1"/>
  </protectedRanges>
  <mergeCells count="32">
    <mergeCell ref="A17:R17"/>
    <mergeCell ref="A18:G18"/>
    <mergeCell ref="B24:R24"/>
    <mergeCell ref="B29:R29"/>
    <mergeCell ref="A4:B4"/>
    <mergeCell ref="C4:M4"/>
    <mergeCell ref="A5:B5"/>
    <mergeCell ref="C5:M5"/>
    <mergeCell ref="B7:C7"/>
    <mergeCell ref="D7:M7"/>
    <mergeCell ref="N7:P7"/>
    <mergeCell ref="B8:C8"/>
    <mergeCell ref="B13:C13"/>
    <mergeCell ref="D13:M13"/>
    <mergeCell ref="N13:O13"/>
    <mergeCell ref="J16:Q16"/>
    <mergeCell ref="A3:B3"/>
    <mergeCell ref="A1:R1"/>
    <mergeCell ref="B10:C10"/>
    <mergeCell ref="D10:M10"/>
    <mergeCell ref="N10:O10"/>
    <mergeCell ref="D8:M8"/>
    <mergeCell ref="N8:O8"/>
    <mergeCell ref="B9:C9"/>
    <mergeCell ref="D9:M9"/>
    <mergeCell ref="N9:O9"/>
    <mergeCell ref="D11:M11"/>
    <mergeCell ref="N11:O11"/>
    <mergeCell ref="D12:M12"/>
    <mergeCell ref="N12:O12"/>
    <mergeCell ref="B11:C11"/>
    <mergeCell ref="B12:C12"/>
  </mergeCells>
  <pageMargins left="0.7" right="0.7" top="0.78740157499999996" bottom="0.78740157499999996" header="0.3" footer="0.3"/>
  <pageSetup paperSize="9" scale="66" orientation="portrait" horizontalDpi="200" verticalDpi="200" r:id="rId1"/>
  <rowBreaks count="1" manualBreakCount="1">
    <brk id="34" max="17" man="1"/>
  </rowBreaks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92B84-F50C-43D4-A896-3CA835F9820F}">
  <dimension ref="A1:J343"/>
  <sheetViews>
    <sheetView view="pageBreakPreview" zoomScale="95" zoomScaleNormal="100" zoomScaleSheetLayoutView="95" workbookViewId="0">
      <selection activeCell="C63" sqref="C62:C63"/>
    </sheetView>
  </sheetViews>
  <sheetFormatPr defaultColWidth="9.140625" defaultRowHeight="12" x14ac:dyDescent="0.25"/>
  <cols>
    <col min="1" max="1" width="6.5703125" style="4" customWidth="1"/>
    <col min="2" max="2" width="9.140625" style="4"/>
    <col min="3" max="3" width="47.140625" style="4" customWidth="1"/>
    <col min="4" max="4" width="6.7109375" style="4" customWidth="1"/>
    <col min="5" max="5" width="6.28515625" style="4" customWidth="1"/>
    <col min="6" max="6" width="15.28515625" style="4" customWidth="1"/>
    <col min="7" max="7" width="21.5703125" style="255" customWidth="1"/>
    <col min="8" max="8" width="9.140625" style="4"/>
    <col min="9" max="9" width="14" style="4" customWidth="1"/>
    <col min="10" max="16384" width="9.140625" style="4"/>
  </cols>
  <sheetData>
    <row r="1" spans="1:7" s="2" customFormat="1" ht="33.75" customHeight="1" x14ac:dyDescent="0.25">
      <c r="A1" s="393" t="s">
        <v>127</v>
      </c>
      <c r="B1" s="393"/>
      <c r="C1" s="393"/>
      <c r="D1" s="393"/>
      <c r="E1" s="393"/>
      <c r="F1" s="393"/>
      <c r="G1" s="393"/>
    </row>
    <row r="2" spans="1:7" ht="7.5" customHeight="1" x14ac:dyDescent="0.25">
      <c r="A2" s="3"/>
      <c r="B2" s="3"/>
      <c r="C2" s="3"/>
      <c r="D2" s="3"/>
      <c r="E2" s="3"/>
      <c r="F2" s="3"/>
      <c r="G2" s="238"/>
    </row>
    <row r="3" spans="1:7" ht="21.75" customHeight="1" x14ac:dyDescent="0.25">
      <c r="A3" s="116" t="s">
        <v>0</v>
      </c>
      <c r="B3" s="116"/>
      <c r="C3" s="8" t="str">
        <f>[1]Rekapitulace!C3</f>
        <v xml:space="preserve">Vrty pro tepelná čerpadla pro Areál ředitelství a cestmistrovství Krajské správy a 
údržby silnic Středočeského kraje, p.o.
</v>
      </c>
      <c r="D3" s="7"/>
      <c r="E3" s="7"/>
      <c r="G3" s="254"/>
    </row>
    <row r="4" spans="1:7" ht="15" customHeight="1" x14ac:dyDescent="0.25">
      <c r="A4" s="116" t="s">
        <v>6</v>
      </c>
      <c r="B4" s="116"/>
      <c r="C4" s="9" t="s">
        <v>90</v>
      </c>
      <c r="D4" s="7"/>
      <c r="E4" s="7"/>
      <c r="F4" s="7"/>
      <c r="G4" s="254"/>
    </row>
    <row r="5" spans="1:7" ht="6.75" customHeight="1" thickBot="1" x14ac:dyDescent="0.3">
      <c r="A5" s="117"/>
      <c r="B5" s="117"/>
      <c r="C5" s="57"/>
      <c r="D5" s="57"/>
      <c r="E5" s="57"/>
      <c r="F5" s="57"/>
      <c r="G5" s="247"/>
    </row>
    <row r="6" spans="1:7" s="25" customFormat="1" ht="15" customHeight="1" thickBot="1" x14ac:dyDescent="0.3">
      <c r="A6" s="4"/>
      <c r="B6" s="4"/>
      <c r="C6" s="4"/>
      <c r="D6" s="4"/>
      <c r="E6" s="4"/>
      <c r="F6" s="7"/>
      <c r="G6" s="255"/>
    </row>
    <row r="7" spans="1:7" ht="14.25" customHeight="1" thickBot="1" x14ac:dyDescent="0.3">
      <c r="A7" s="10" t="s">
        <v>94</v>
      </c>
      <c r="B7" s="11"/>
      <c r="C7" s="11"/>
      <c r="D7" s="11"/>
      <c r="E7" s="11"/>
      <c r="F7" s="11"/>
      <c r="G7" s="234"/>
    </row>
    <row r="8" spans="1:7" ht="24" customHeight="1" thickBot="1" x14ac:dyDescent="0.3">
      <c r="A8" s="12" t="s">
        <v>8</v>
      </c>
      <c r="B8" s="13"/>
      <c r="C8" s="118" t="s">
        <v>10</v>
      </c>
      <c r="D8" s="127" t="s">
        <v>99</v>
      </c>
      <c r="E8" s="60" t="s">
        <v>100</v>
      </c>
      <c r="F8" s="14" t="s">
        <v>12</v>
      </c>
      <c r="G8" s="256" t="s">
        <v>13</v>
      </c>
    </row>
    <row r="9" spans="1:7" ht="105" customHeight="1" x14ac:dyDescent="0.25">
      <c r="A9" s="427">
        <v>1</v>
      </c>
      <c r="B9" s="356" t="s">
        <v>51</v>
      </c>
      <c r="C9" s="357" t="s">
        <v>179</v>
      </c>
      <c r="D9" s="128">
        <v>720</v>
      </c>
      <c r="E9" s="80" t="s">
        <v>17</v>
      </c>
      <c r="F9" s="81"/>
      <c r="G9" s="257">
        <f>D9*F9</f>
        <v>0</v>
      </c>
    </row>
    <row r="10" spans="1:7" ht="119.25" customHeight="1" x14ac:dyDescent="0.25">
      <c r="A10" s="428"/>
      <c r="B10" s="358" t="s">
        <v>51</v>
      </c>
      <c r="C10" s="305" t="s">
        <v>180</v>
      </c>
      <c r="D10" s="129">
        <v>6</v>
      </c>
      <c r="E10" s="71" t="s">
        <v>18</v>
      </c>
      <c r="F10" s="72"/>
      <c r="G10" s="258">
        <f>D10*F10</f>
        <v>0</v>
      </c>
    </row>
    <row r="11" spans="1:7" ht="66" customHeight="1" x14ac:dyDescent="0.25">
      <c r="A11" s="428"/>
      <c r="B11" s="358" t="s">
        <v>51</v>
      </c>
      <c r="C11" s="359" t="s">
        <v>140</v>
      </c>
      <c r="D11" s="129">
        <v>6</v>
      </c>
      <c r="E11" s="71" t="s">
        <v>18</v>
      </c>
      <c r="F11" s="77"/>
      <c r="G11" s="258">
        <f>D11*F11</f>
        <v>0</v>
      </c>
    </row>
    <row r="12" spans="1:7" ht="27.75" customHeight="1" x14ac:dyDescent="0.25">
      <c r="A12" s="428"/>
      <c r="B12" s="358" t="s">
        <v>51</v>
      </c>
      <c r="C12" s="305" t="s">
        <v>141</v>
      </c>
      <c r="D12" s="129">
        <v>6</v>
      </c>
      <c r="E12" s="71" t="s">
        <v>18</v>
      </c>
      <c r="F12" s="77"/>
      <c r="G12" s="258">
        <f>D12*F12</f>
        <v>0</v>
      </c>
    </row>
    <row r="13" spans="1:7" ht="150" customHeight="1" thickBot="1" x14ac:dyDescent="0.3">
      <c r="A13" s="429"/>
      <c r="B13" s="360" t="s">
        <v>51</v>
      </c>
      <c r="C13" s="361" t="s">
        <v>142</v>
      </c>
      <c r="D13" s="130">
        <v>8</v>
      </c>
      <c r="E13" s="74" t="s">
        <v>22</v>
      </c>
      <c r="F13" s="78"/>
      <c r="G13" s="259">
        <f>D13*F13</f>
        <v>0</v>
      </c>
    </row>
    <row r="14" spans="1:7" s="25" customFormat="1" ht="18.75" customHeight="1" thickBot="1" x14ac:dyDescent="0.3">
      <c r="A14" s="278"/>
      <c r="B14" s="279"/>
      <c r="C14" s="279"/>
      <c r="D14" s="55" t="s">
        <v>95</v>
      </c>
      <c r="E14" s="48"/>
      <c r="F14" s="48"/>
      <c r="G14" s="260">
        <f>SUM(G9:G13)</f>
        <v>0</v>
      </c>
    </row>
    <row r="15" spans="1:7" ht="15" customHeight="1" thickBot="1" x14ac:dyDescent="0.3">
      <c r="A15" s="278"/>
      <c r="B15" s="278"/>
      <c r="C15" s="278"/>
    </row>
    <row r="16" spans="1:7" s="25" customFormat="1" ht="14.25" customHeight="1" thickBot="1" x14ac:dyDescent="0.3">
      <c r="A16" s="280" t="s">
        <v>96</v>
      </c>
      <c r="B16" s="281"/>
      <c r="C16" s="281"/>
      <c r="D16" s="11"/>
      <c r="E16" s="11"/>
      <c r="F16" s="11"/>
      <c r="G16" s="234"/>
    </row>
    <row r="17" spans="1:8" s="25" customFormat="1" ht="24" customHeight="1" thickBot="1" x14ac:dyDescent="0.3">
      <c r="A17" s="282" t="s">
        <v>8</v>
      </c>
      <c r="B17" s="362"/>
      <c r="C17" s="363" t="s">
        <v>10</v>
      </c>
      <c r="D17" s="127" t="s">
        <v>99</v>
      </c>
      <c r="E17" s="60" t="s">
        <v>100</v>
      </c>
      <c r="F17" s="14" t="s">
        <v>12</v>
      </c>
      <c r="G17" s="256" t="s">
        <v>13</v>
      </c>
    </row>
    <row r="18" spans="1:8" s="25" customFormat="1" ht="54.75" customHeight="1" x14ac:dyDescent="0.25">
      <c r="A18" s="364">
        <v>14</v>
      </c>
      <c r="B18" s="365" t="s">
        <v>51</v>
      </c>
      <c r="C18" s="366" t="s">
        <v>143</v>
      </c>
      <c r="D18" s="131">
        <v>12</v>
      </c>
      <c r="E18" s="68" t="s">
        <v>18</v>
      </c>
      <c r="F18" s="69"/>
      <c r="G18" s="261">
        <f t="shared" ref="G18:G37" si="0">D18*F18</f>
        <v>0</v>
      </c>
    </row>
    <row r="19" spans="1:8" ht="67.5" customHeight="1" x14ac:dyDescent="0.25">
      <c r="A19" s="367">
        <v>15</v>
      </c>
      <c r="B19" s="368" t="s">
        <v>51</v>
      </c>
      <c r="C19" s="369" t="s">
        <v>144</v>
      </c>
      <c r="D19" s="132">
        <v>250</v>
      </c>
      <c r="E19" s="71" t="s">
        <v>17</v>
      </c>
      <c r="F19" s="72"/>
      <c r="G19" s="262">
        <f t="shared" si="0"/>
        <v>0</v>
      </c>
    </row>
    <row r="20" spans="1:8" ht="26.25" customHeight="1" x14ac:dyDescent="0.25">
      <c r="A20" s="367">
        <v>16</v>
      </c>
      <c r="B20" s="368" t="s">
        <v>51</v>
      </c>
      <c r="C20" s="305" t="s">
        <v>145</v>
      </c>
      <c r="D20" s="129">
        <v>12</v>
      </c>
      <c r="E20" s="71" t="s">
        <v>18</v>
      </c>
      <c r="F20" s="72"/>
      <c r="G20" s="262">
        <f t="shared" si="0"/>
        <v>0</v>
      </c>
    </row>
    <row r="21" spans="1:8" ht="26.25" customHeight="1" x14ac:dyDescent="0.25">
      <c r="A21" s="367">
        <v>17</v>
      </c>
      <c r="B21" s="368" t="s">
        <v>50</v>
      </c>
      <c r="C21" s="305" t="s">
        <v>181</v>
      </c>
      <c r="D21" s="129">
        <v>2</v>
      </c>
      <c r="E21" s="71" t="s">
        <v>18</v>
      </c>
      <c r="F21" s="72"/>
      <c r="G21" s="262">
        <f t="shared" si="0"/>
        <v>0</v>
      </c>
      <c r="H21" s="93"/>
    </row>
    <row r="22" spans="1:8" ht="197.25" customHeight="1" x14ac:dyDescent="0.25">
      <c r="A22" s="367">
        <v>18</v>
      </c>
      <c r="B22" s="368" t="s">
        <v>51</v>
      </c>
      <c r="C22" s="359" t="s">
        <v>182</v>
      </c>
      <c r="D22" s="129">
        <v>1</v>
      </c>
      <c r="E22" s="71" t="s">
        <v>18</v>
      </c>
      <c r="F22" s="72"/>
      <c r="G22" s="262">
        <f t="shared" si="0"/>
        <v>0</v>
      </c>
    </row>
    <row r="23" spans="1:8" ht="26.25" customHeight="1" x14ac:dyDescent="0.25">
      <c r="A23" s="367">
        <v>19</v>
      </c>
      <c r="B23" s="368" t="s">
        <v>50</v>
      </c>
      <c r="C23" s="305" t="s">
        <v>167</v>
      </c>
      <c r="D23" s="129">
        <v>4</v>
      </c>
      <c r="E23" s="71" t="s">
        <v>18</v>
      </c>
      <c r="F23" s="72"/>
      <c r="G23" s="262">
        <f t="shared" si="0"/>
        <v>0</v>
      </c>
    </row>
    <row r="24" spans="1:8" ht="78.75" customHeight="1" x14ac:dyDescent="0.25">
      <c r="A24" s="367">
        <v>20</v>
      </c>
      <c r="B24" s="368" t="s">
        <v>50</v>
      </c>
      <c r="C24" s="369" t="s">
        <v>168</v>
      </c>
      <c r="D24" s="129">
        <v>12</v>
      </c>
      <c r="E24" s="71" t="s">
        <v>17</v>
      </c>
      <c r="F24" s="72"/>
      <c r="G24" s="262">
        <f t="shared" si="0"/>
        <v>0</v>
      </c>
    </row>
    <row r="25" spans="1:8" ht="26.25" customHeight="1" x14ac:dyDescent="0.25">
      <c r="A25" s="367">
        <v>21</v>
      </c>
      <c r="B25" s="368" t="s">
        <v>50</v>
      </c>
      <c r="C25" s="305" t="s">
        <v>169</v>
      </c>
      <c r="D25" s="129">
        <v>2</v>
      </c>
      <c r="E25" s="71" t="s">
        <v>18</v>
      </c>
      <c r="F25" s="72"/>
      <c r="G25" s="262">
        <f t="shared" si="0"/>
        <v>0</v>
      </c>
    </row>
    <row r="26" spans="1:8" ht="26.25" customHeight="1" x14ac:dyDescent="0.25">
      <c r="A26" s="367">
        <v>22</v>
      </c>
      <c r="B26" s="368" t="s">
        <v>50</v>
      </c>
      <c r="C26" s="305" t="s">
        <v>170</v>
      </c>
      <c r="D26" s="129">
        <v>4</v>
      </c>
      <c r="E26" s="71" t="s">
        <v>18</v>
      </c>
      <c r="F26" s="72"/>
      <c r="G26" s="262">
        <f t="shared" si="0"/>
        <v>0</v>
      </c>
    </row>
    <row r="27" spans="1:8" ht="26.25" customHeight="1" x14ac:dyDescent="0.25">
      <c r="A27" s="367">
        <v>23</v>
      </c>
      <c r="B27" s="368" t="s">
        <v>51</v>
      </c>
      <c r="C27" s="305" t="s">
        <v>171</v>
      </c>
      <c r="D27" s="129">
        <v>6</v>
      </c>
      <c r="E27" s="71" t="s">
        <v>18</v>
      </c>
      <c r="F27" s="72"/>
      <c r="G27" s="262">
        <f t="shared" si="0"/>
        <v>0</v>
      </c>
      <c r="H27" s="93"/>
    </row>
    <row r="28" spans="1:8" ht="26.25" customHeight="1" x14ac:dyDescent="0.25">
      <c r="A28" s="367">
        <v>24</v>
      </c>
      <c r="B28" s="368" t="s">
        <v>51</v>
      </c>
      <c r="C28" s="305" t="s">
        <v>172</v>
      </c>
      <c r="D28" s="129">
        <v>6</v>
      </c>
      <c r="E28" s="71" t="s">
        <v>18</v>
      </c>
      <c r="F28" s="72"/>
      <c r="G28" s="262">
        <f t="shared" si="0"/>
        <v>0</v>
      </c>
      <c r="H28" s="93"/>
    </row>
    <row r="29" spans="1:8" ht="39.75" customHeight="1" x14ac:dyDescent="0.25">
      <c r="A29" s="367">
        <v>25</v>
      </c>
      <c r="B29" s="368" t="s">
        <v>50</v>
      </c>
      <c r="C29" s="359" t="s">
        <v>173</v>
      </c>
      <c r="D29" s="129">
        <v>2</v>
      </c>
      <c r="E29" s="71" t="s">
        <v>18</v>
      </c>
      <c r="F29" s="72"/>
      <c r="G29" s="262">
        <f t="shared" si="0"/>
        <v>0</v>
      </c>
      <c r="H29" s="93"/>
    </row>
    <row r="30" spans="1:8" ht="26.25" customHeight="1" x14ac:dyDescent="0.25">
      <c r="A30" s="367">
        <v>26</v>
      </c>
      <c r="B30" s="368" t="s">
        <v>50</v>
      </c>
      <c r="C30" s="305" t="s">
        <v>155</v>
      </c>
      <c r="D30" s="129">
        <v>6</v>
      </c>
      <c r="E30" s="71" t="s">
        <v>17</v>
      </c>
      <c r="F30" s="72"/>
      <c r="G30" s="262">
        <f t="shared" si="0"/>
        <v>0</v>
      </c>
    </row>
    <row r="31" spans="1:8" ht="26.25" customHeight="1" x14ac:dyDescent="0.25">
      <c r="A31" s="367">
        <v>27</v>
      </c>
      <c r="B31" s="368" t="s">
        <v>50</v>
      </c>
      <c r="C31" s="305" t="s">
        <v>156</v>
      </c>
      <c r="D31" s="129">
        <v>5</v>
      </c>
      <c r="E31" s="71" t="s">
        <v>17</v>
      </c>
      <c r="F31" s="72"/>
      <c r="G31" s="262">
        <f t="shared" si="0"/>
        <v>0</v>
      </c>
    </row>
    <row r="32" spans="1:8" ht="78" customHeight="1" x14ac:dyDescent="0.25">
      <c r="A32" s="367">
        <v>28</v>
      </c>
      <c r="B32" s="368" t="s">
        <v>50</v>
      </c>
      <c r="C32" s="305" t="s">
        <v>174</v>
      </c>
      <c r="D32" s="129">
        <v>2</v>
      </c>
      <c r="E32" s="71" t="s">
        <v>18</v>
      </c>
      <c r="F32" s="72"/>
      <c r="G32" s="262">
        <f t="shared" si="0"/>
        <v>0</v>
      </c>
    </row>
    <row r="33" spans="1:7" ht="28.5" customHeight="1" x14ac:dyDescent="0.25">
      <c r="A33" s="367">
        <v>29</v>
      </c>
      <c r="B33" s="368" t="s">
        <v>51</v>
      </c>
      <c r="C33" s="305" t="s">
        <v>183</v>
      </c>
      <c r="D33" s="129">
        <v>250</v>
      </c>
      <c r="E33" s="71" t="s">
        <v>17</v>
      </c>
      <c r="F33" s="72"/>
      <c r="G33" s="262">
        <f t="shared" si="0"/>
        <v>0</v>
      </c>
    </row>
    <row r="34" spans="1:7" ht="89.25" customHeight="1" x14ac:dyDescent="0.25">
      <c r="A34" s="367">
        <v>30</v>
      </c>
      <c r="B34" s="368" t="s">
        <v>51</v>
      </c>
      <c r="C34" s="305" t="s">
        <v>159</v>
      </c>
      <c r="D34" s="132">
        <v>510</v>
      </c>
      <c r="E34" s="71" t="s">
        <v>24</v>
      </c>
      <c r="F34" s="72"/>
      <c r="G34" s="262">
        <f t="shared" si="0"/>
        <v>0</v>
      </c>
    </row>
    <row r="35" spans="1:7" ht="120" customHeight="1" x14ac:dyDescent="0.25">
      <c r="A35" s="367">
        <v>31</v>
      </c>
      <c r="B35" s="368" t="s">
        <v>50</v>
      </c>
      <c r="C35" s="305" t="s">
        <v>176</v>
      </c>
      <c r="D35" s="132">
        <v>2</v>
      </c>
      <c r="E35" s="71" t="s">
        <v>18</v>
      </c>
      <c r="F35" s="72"/>
      <c r="G35" s="262">
        <f t="shared" si="0"/>
        <v>0</v>
      </c>
    </row>
    <row r="36" spans="1:7" ht="147.75" customHeight="1" x14ac:dyDescent="0.25">
      <c r="A36" s="367">
        <v>32</v>
      </c>
      <c r="B36" s="368" t="s">
        <v>50</v>
      </c>
      <c r="C36" s="305" t="s">
        <v>177</v>
      </c>
      <c r="D36" s="132">
        <v>2</v>
      </c>
      <c r="E36" s="71" t="s">
        <v>18</v>
      </c>
      <c r="F36" s="72"/>
      <c r="G36" s="262">
        <f t="shared" si="0"/>
        <v>0</v>
      </c>
    </row>
    <row r="37" spans="1:7" ht="79.5" customHeight="1" thickBot="1" x14ac:dyDescent="0.3">
      <c r="A37" s="370">
        <v>33</v>
      </c>
      <c r="B37" s="371" t="s">
        <v>50</v>
      </c>
      <c r="C37" s="361" t="s">
        <v>162</v>
      </c>
      <c r="D37" s="133">
        <v>2</v>
      </c>
      <c r="E37" s="74" t="s">
        <v>18</v>
      </c>
      <c r="F37" s="75"/>
      <c r="G37" s="263">
        <f t="shared" si="0"/>
        <v>0</v>
      </c>
    </row>
    <row r="38" spans="1:7" s="25" customFormat="1" ht="22.5" customHeight="1" thickBot="1" x14ac:dyDescent="0.3">
      <c r="A38" s="296"/>
      <c r="B38" s="297"/>
      <c r="C38" s="297"/>
      <c r="D38" s="55" t="s">
        <v>23</v>
      </c>
      <c r="E38" s="34"/>
      <c r="F38" s="34"/>
      <c r="G38" s="264">
        <f>SUM(G18:G37)</f>
        <v>0</v>
      </c>
    </row>
    <row r="39" spans="1:7" ht="15" customHeight="1" thickBot="1" x14ac:dyDescent="0.3">
      <c r="A39" s="278"/>
      <c r="B39" s="278"/>
      <c r="C39" s="278"/>
    </row>
    <row r="40" spans="1:7" s="25" customFormat="1" ht="14.25" customHeight="1" thickBot="1" x14ac:dyDescent="0.3">
      <c r="A40" s="280" t="s">
        <v>97</v>
      </c>
      <c r="B40" s="281"/>
      <c r="C40" s="281"/>
      <c r="D40" s="11"/>
      <c r="E40" s="11"/>
      <c r="F40" s="11"/>
      <c r="G40" s="234"/>
    </row>
    <row r="41" spans="1:7" ht="21.75" customHeight="1" thickBot="1" x14ac:dyDescent="0.3">
      <c r="A41" s="298" t="s">
        <v>8</v>
      </c>
      <c r="B41" s="372" t="s">
        <v>9</v>
      </c>
      <c r="C41" s="363" t="s">
        <v>10</v>
      </c>
      <c r="D41" s="127" t="s">
        <v>99</v>
      </c>
      <c r="E41" s="60" t="s">
        <v>100</v>
      </c>
      <c r="F41" s="14" t="s">
        <v>12</v>
      </c>
      <c r="G41" s="256" t="s">
        <v>13</v>
      </c>
    </row>
    <row r="42" spans="1:7" s="25" customFormat="1" ht="51" customHeight="1" x14ac:dyDescent="0.25">
      <c r="A42" s="300" t="s">
        <v>59</v>
      </c>
      <c r="B42" s="365" t="s">
        <v>54</v>
      </c>
      <c r="C42" s="373" t="s">
        <v>57</v>
      </c>
      <c r="D42" s="131">
        <v>1</v>
      </c>
      <c r="E42" s="68" t="s">
        <v>14</v>
      </c>
      <c r="F42" s="69"/>
      <c r="G42" s="261">
        <f t="shared" ref="G42:G49" si="1">D42*F42</f>
        <v>0</v>
      </c>
    </row>
    <row r="43" spans="1:7" s="25" customFormat="1" ht="51" customHeight="1" x14ac:dyDescent="0.25">
      <c r="A43" s="300" t="s">
        <v>60</v>
      </c>
      <c r="B43" s="368" t="s">
        <v>55</v>
      </c>
      <c r="C43" s="374" t="s">
        <v>56</v>
      </c>
      <c r="D43" s="129">
        <v>1</v>
      </c>
      <c r="E43" s="71" t="s">
        <v>14</v>
      </c>
      <c r="F43" s="72"/>
      <c r="G43" s="265">
        <f t="shared" si="1"/>
        <v>0</v>
      </c>
    </row>
    <row r="44" spans="1:7" ht="20.100000000000001" customHeight="1" x14ac:dyDescent="0.25">
      <c r="A44" s="303">
        <v>35</v>
      </c>
      <c r="B44" s="368" t="s">
        <v>55</v>
      </c>
      <c r="C44" s="305" t="s">
        <v>26</v>
      </c>
      <c r="D44" s="132">
        <v>1</v>
      </c>
      <c r="E44" s="71" t="s">
        <v>17</v>
      </c>
      <c r="F44" s="73"/>
      <c r="G44" s="265">
        <f t="shared" si="1"/>
        <v>0</v>
      </c>
    </row>
    <row r="45" spans="1:7" ht="20.100000000000001" customHeight="1" x14ac:dyDescent="0.25">
      <c r="A45" s="303">
        <v>36</v>
      </c>
      <c r="B45" s="368" t="s">
        <v>55</v>
      </c>
      <c r="C45" s="305" t="s">
        <v>27</v>
      </c>
      <c r="D45" s="132">
        <v>5</v>
      </c>
      <c r="E45" s="71" t="s">
        <v>17</v>
      </c>
      <c r="F45" s="73"/>
      <c r="G45" s="265">
        <f t="shared" si="1"/>
        <v>0</v>
      </c>
    </row>
    <row r="46" spans="1:7" ht="34.5" customHeight="1" x14ac:dyDescent="0.25">
      <c r="A46" s="303" t="s">
        <v>61</v>
      </c>
      <c r="B46" s="368" t="s">
        <v>54</v>
      </c>
      <c r="C46" s="305" t="s">
        <v>52</v>
      </c>
      <c r="D46" s="129">
        <v>1</v>
      </c>
      <c r="E46" s="71" t="s">
        <v>14</v>
      </c>
      <c r="F46" s="73"/>
      <c r="G46" s="265">
        <f t="shared" si="1"/>
        <v>0</v>
      </c>
    </row>
    <row r="47" spans="1:7" ht="33" customHeight="1" x14ac:dyDescent="0.25">
      <c r="A47" s="303" t="s">
        <v>62</v>
      </c>
      <c r="B47" s="368" t="s">
        <v>55</v>
      </c>
      <c r="C47" s="305" t="s">
        <v>53</v>
      </c>
      <c r="D47" s="129">
        <v>1</v>
      </c>
      <c r="E47" s="71" t="s">
        <v>14</v>
      </c>
      <c r="F47" s="73"/>
      <c r="G47" s="265">
        <f t="shared" si="1"/>
        <v>0</v>
      </c>
    </row>
    <row r="48" spans="1:7" ht="26.25" customHeight="1" x14ac:dyDescent="0.25">
      <c r="A48" s="303">
        <v>38</v>
      </c>
      <c r="B48" s="368" t="s">
        <v>54</v>
      </c>
      <c r="C48" s="305" t="s">
        <v>28</v>
      </c>
      <c r="D48" s="129">
        <v>1</v>
      </c>
      <c r="E48" s="71" t="s">
        <v>14</v>
      </c>
      <c r="F48" s="73"/>
      <c r="G48" s="265">
        <f t="shared" si="1"/>
        <v>0</v>
      </c>
    </row>
    <row r="49" spans="1:7" s="25" customFormat="1" ht="28.5" customHeight="1" thickBot="1" x14ac:dyDescent="0.3">
      <c r="A49" s="300">
        <v>39</v>
      </c>
      <c r="B49" s="371" t="s">
        <v>55</v>
      </c>
      <c r="C49" s="375" t="s">
        <v>29</v>
      </c>
      <c r="D49" s="134">
        <v>1</v>
      </c>
      <c r="E49" s="74" t="s">
        <v>14</v>
      </c>
      <c r="F49" s="75"/>
      <c r="G49" s="266">
        <f t="shared" si="1"/>
        <v>0</v>
      </c>
    </row>
    <row r="50" spans="1:7" s="25" customFormat="1" ht="18.75" customHeight="1" thickBot="1" x14ac:dyDescent="0.3">
      <c r="A50" s="296"/>
      <c r="B50" s="297"/>
      <c r="C50" s="297"/>
      <c r="D50" s="55" t="s">
        <v>98</v>
      </c>
      <c r="E50" s="11"/>
      <c r="F50" s="11"/>
      <c r="G50" s="264">
        <f>SUM(G42:G49)</f>
        <v>0</v>
      </c>
    </row>
    <row r="51" spans="1:7" ht="15" customHeight="1" thickBot="1" x14ac:dyDescent="0.3">
      <c r="A51" s="278"/>
      <c r="B51" s="278"/>
      <c r="C51" s="278"/>
    </row>
    <row r="52" spans="1:7" ht="14.25" customHeight="1" thickBot="1" x14ac:dyDescent="0.3">
      <c r="A52" s="280" t="s">
        <v>135</v>
      </c>
      <c r="B52" s="281"/>
      <c r="C52" s="281"/>
      <c r="D52" s="11"/>
      <c r="E52" s="11"/>
      <c r="F52" s="11"/>
      <c r="G52" s="234"/>
    </row>
    <row r="53" spans="1:7" ht="21.75" customHeight="1" thickBot="1" x14ac:dyDescent="0.3">
      <c r="A53" s="298" t="s">
        <v>8</v>
      </c>
      <c r="B53" s="372" t="s">
        <v>9</v>
      </c>
      <c r="C53" s="363" t="s">
        <v>10</v>
      </c>
      <c r="D53" s="127" t="s">
        <v>99</v>
      </c>
      <c r="E53" s="60" t="s">
        <v>100</v>
      </c>
      <c r="F53" s="14" t="s">
        <v>12</v>
      </c>
      <c r="G53" s="256" t="s">
        <v>13</v>
      </c>
    </row>
    <row r="54" spans="1:7" ht="25.5" customHeight="1" x14ac:dyDescent="0.25">
      <c r="A54" s="300">
        <v>40</v>
      </c>
      <c r="B54" s="376" t="s">
        <v>58</v>
      </c>
      <c r="C54" s="377" t="s">
        <v>31</v>
      </c>
      <c r="D54" s="135">
        <v>100</v>
      </c>
      <c r="E54" s="19" t="s">
        <v>32</v>
      </c>
      <c r="F54" s="38"/>
      <c r="G54" s="233">
        <f>D54*F54</f>
        <v>0</v>
      </c>
    </row>
    <row r="55" spans="1:7" ht="20.100000000000001" customHeight="1" x14ac:dyDescent="0.25">
      <c r="A55" s="303">
        <v>41</v>
      </c>
      <c r="B55" s="307" t="s">
        <v>58</v>
      </c>
      <c r="C55" s="378" t="s">
        <v>33</v>
      </c>
      <c r="D55" s="123">
        <v>100</v>
      </c>
      <c r="E55" s="19" t="s">
        <v>32</v>
      </c>
      <c r="F55" s="36"/>
      <c r="G55" s="233">
        <f>D55*F55</f>
        <v>0</v>
      </c>
    </row>
    <row r="56" spans="1:7" ht="25.5" customHeight="1" x14ac:dyDescent="0.25">
      <c r="A56" s="300">
        <v>42</v>
      </c>
      <c r="B56" s="307" t="s">
        <v>58</v>
      </c>
      <c r="C56" s="308" t="s">
        <v>89</v>
      </c>
      <c r="D56" s="123">
        <v>100</v>
      </c>
      <c r="E56" s="19" t="s">
        <v>32</v>
      </c>
      <c r="F56" s="41"/>
      <c r="G56" s="233">
        <f>D56*F56</f>
        <v>0</v>
      </c>
    </row>
    <row r="57" spans="1:7" ht="25.5" customHeight="1" x14ac:dyDescent="0.25">
      <c r="A57" s="300">
        <v>43</v>
      </c>
      <c r="B57" s="307" t="s">
        <v>58</v>
      </c>
      <c r="C57" s="308" t="s">
        <v>131</v>
      </c>
      <c r="D57" s="123">
        <v>1</v>
      </c>
      <c r="E57" s="19" t="s">
        <v>14</v>
      </c>
      <c r="F57" s="218"/>
      <c r="G57" s="233">
        <f>D57*F57</f>
        <v>0</v>
      </c>
    </row>
    <row r="58" spans="1:7" ht="24.75" customHeight="1" thickBot="1" x14ac:dyDescent="0.3">
      <c r="A58" s="300">
        <v>44</v>
      </c>
      <c r="B58" s="379" t="s">
        <v>58</v>
      </c>
      <c r="C58" s="380" t="s">
        <v>34</v>
      </c>
      <c r="D58" s="136">
        <v>63</v>
      </c>
      <c r="E58" s="19" t="s">
        <v>32</v>
      </c>
      <c r="F58" s="42"/>
      <c r="G58" s="233">
        <f>D58*F58</f>
        <v>0</v>
      </c>
    </row>
    <row r="59" spans="1:7" ht="18.75" customHeight="1" thickBot="1" x14ac:dyDescent="0.3">
      <c r="A59" s="32"/>
      <c r="B59" s="33"/>
      <c r="C59" s="33"/>
      <c r="D59" s="10" t="s">
        <v>30</v>
      </c>
      <c r="E59" s="34"/>
      <c r="F59" s="34"/>
      <c r="G59" s="264">
        <f>SUM(G54:G58)</f>
        <v>0</v>
      </c>
    </row>
    <row r="60" spans="1:7" s="25" customFormat="1" ht="15" customHeight="1" thickBot="1" x14ac:dyDescent="0.3">
      <c r="A60" s="4"/>
      <c r="B60" s="4"/>
      <c r="C60" s="4"/>
      <c r="D60" s="4"/>
      <c r="E60" s="4"/>
      <c r="F60" s="4"/>
      <c r="G60" s="255"/>
    </row>
    <row r="61" spans="1:7" ht="18.75" customHeight="1" thickBot="1" x14ac:dyDescent="0.3">
      <c r="A61" s="10" t="s">
        <v>35</v>
      </c>
      <c r="B61" s="11"/>
      <c r="C61" s="11"/>
      <c r="D61" s="11"/>
      <c r="E61" s="11"/>
      <c r="F61" s="11"/>
      <c r="G61" s="234"/>
    </row>
    <row r="62" spans="1:7" s="25" customFormat="1" ht="15" customHeight="1" x14ac:dyDescent="0.25">
      <c r="A62" s="443" t="s">
        <v>54</v>
      </c>
      <c r="B62" s="444"/>
      <c r="C62" s="97" t="s">
        <v>94</v>
      </c>
      <c r="D62" s="97"/>
      <c r="E62" s="97"/>
      <c r="F62" s="96"/>
      <c r="G62" s="267">
        <f>G14</f>
        <v>0</v>
      </c>
    </row>
    <row r="63" spans="1:7" s="25" customFormat="1" ht="15" customHeight="1" x14ac:dyDescent="0.25">
      <c r="A63" s="445" t="s">
        <v>54</v>
      </c>
      <c r="B63" s="446"/>
      <c r="C63" s="99" t="s">
        <v>101</v>
      </c>
      <c r="D63" s="99"/>
      <c r="E63" s="99"/>
      <c r="F63" s="98"/>
      <c r="G63" s="268">
        <f>G18+G19+G20+G22+G27+G28+G33+G34</f>
        <v>0</v>
      </c>
    </row>
    <row r="64" spans="1:7" s="25" customFormat="1" ht="15" customHeight="1" x14ac:dyDescent="0.25">
      <c r="A64" s="445" t="s">
        <v>55</v>
      </c>
      <c r="B64" s="446"/>
      <c r="C64" s="99" t="s">
        <v>101</v>
      </c>
      <c r="D64" s="99"/>
      <c r="E64" s="99"/>
      <c r="F64" s="98"/>
      <c r="G64" s="268">
        <f>G21+G23+G24+G25+G26+G29+G30+G31+G32+G35+G36+G37</f>
        <v>0</v>
      </c>
    </row>
    <row r="65" spans="1:10" s="25" customFormat="1" ht="15" customHeight="1" x14ac:dyDescent="0.25">
      <c r="A65" s="445" t="s">
        <v>54</v>
      </c>
      <c r="B65" s="446"/>
      <c r="C65" s="99" t="s">
        <v>97</v>
      </c>
      <c r="D65" s="99"/>
      <c r="E65" s="99"/>
      <c r="F65" s="98"/>
      <c r="G65" s="268">
        <f>G42+G46+G48</f>
        <v>0</v>
      </c>
    </row>
    <row r="66" spans="1:10" s="25" customFormat="1" ht="15" customHeight="1" x14ac:dyDescent="0.25">
      <c r="A66" s="445" t="s">
        <v>55</v>
      </c>
      <c r="B66" s="446"/>
      <c r="C66" s="99" t="s">
        <v>97</v>
      </c>
      <c r="D66" s="99"/>
      <c r="E66" s="99"/>
      <c r="F66" s="98"/>
      <c r="G66" s="268">
        <f>G43+G44+G45+G47+G49</f>
        <v>0</v>
      </c>
    </row>
    <row r="67" spans="1:10" s="25" customFormat="1" ht="15" customHeight="1" x14ac:dyDescent="0.25">
      <c r="A67" s="430" t="s">
        <v>58</v>
      </c>
      <c r="B67" s="431"/>
      <c r="C67" s="101" t="str">
        <f>A52</f>
        <v>D) Zemní práce,ostatní,  likvidace odpadu</v>
      </c>
      <c r="D67" s="101"/>
      <c r="E67" s="101"/>
      <c r="F67" s="100"/>
      <c r="G67" s="269">
        <f>G59</f>
        <v>0</v>
      </c>
      <c r="H67" s="151"/>
      <c r="I67" s="153"/>
      <c r="J67" s="153"/>
    </row>
    <row r="68" spans="1:10" s="25" customFormat="1" ht="15" customHeight="1" x14ac:dyDescent="0.25">
      <c r="A68" s="3"/>
      <c r="B68" s="3"/>
      <c r="C68" s="3"/>
      <c r="D68" s="3"/>
      <c r="E68" s="3"/>
      <c r="F68" s="44"/>
      <c r="G68" s="238"/>
    </row>
    <row r="69" spans="1:10" s="25" customFormat="1" ht="15" customHeight="1" x14ac:dyDescent="0.25">
      <c r="A69" s="432" t="s">
        <v>102</v>
      </c>
      <c r="B69" s="433"/>
      <c r="C69" s="433"/>
      <c r="D69" s="433"/>
      <c r="E69" s="434"/>
      <c r="F69" s="421">
        <f>G62+G63+G65</f>
        <v>0</v>
      </c>
      <c r="G69" s="422"/>
    </row>
    <row r="70" spans="1:10" s="25" customFormat="1" ht="15" customHeight="1" x14ac:dyDescent="0.25">
      <c r="A70" s="432" t="s">
        <v>103</v>
      </c>
      <c r="B70" s="435"/>
      <c r="C70" s="435"/>
      <c r="D70" s="435"/>
      <c r="E70" s="436"/>
      <c r="F70" s="421">
        <f>G64+G66</f>
        <v>0</v>
      </c>
      <c r="G70" s="422"/>
    </row>
    <row r="71" spans="1:10" s="25" customFormat="1" ht="15.75" customHeight="1" thickBot="1" x14ac:dyDescent="0.3">
      <c r="A71" s="437" t="s">
        <v>104</v>
      </c>
      <c r="B71" s="438"/>
      <c r="C71" s="438"/>
      <c r="D71" s="438"/>
      <c r="E71" s="439"/>
      <c r="F71" s="423">
        <f>G67</f>
        <v>0</v>
      </c>
      <c r="G71" s="424"/>
    </row>
    <row r="72" spans="1:10" s="25" customFormat="1" ht="33.75" customHeight="1" thickBot="1" x14ac:dyDescent="0.3">
      <c r="A72" s="440" t="s">
        <v>93</v>
      </c>
      <c r="B72" s="441"/>
      <c r="C72" s="441"/>
      <c r="D72" s="441"/>
      <c r="E72" s="442"/>
      <c r="F72" s="425">
        <f>SUBTOTAL(9,F69:G71)</f>
        <v>0</v>
      </c>
      <c r="G72" s="426"/>
      <c r="H72" s="151"/>
      <c r="I72" s="152"/>
      <c r="J72" s="150"/>
    </row>
    <row r="73" spans="1:10" s="25" customFormat="1" ht="15" customHeight="1" thickBot="1" x14ac:dyDescent="0.3">
      <c r="A73" s="4"/>
      <c r="B73" s="4"/>
      <c r="C73" s="4"/>
      <c r="D73" s="45"/>
      <c r="E73" s="45"/>
      <c r="F73" s="45"/>
      <c r="G73" s="239"/>
    </row>
    <row r="74" spans="1:10" s="46" customFormat="1" ht="14.25" customHeight="1" thickBot="1" x14ac:dyDescent="0.3">
      <c r="A74" s="104" t="s">
        <v>36</v>
      </c>
      <c r="B74" s="105"/>
      <c r="C74" s="105"/>
      <c r="D74" s="105"/>
      <c r="E74" s="105"/>
      <c r="F74" s="105"/>
      <c r="G74" s="240"/>
    </row>
    <row r="75" spans="1:10" s="47" customFormat="1" ht="35.1" customHeight="1" x14ac:dyDescent="0.25">
      <c r="A75" s="120" t="s">
        <v>185</v>
      </c>
      <c r="B75" s="106"/>
      <c r="C75" s="106"/>
      <c r="D75" s="106"/>
      <c r="E75" s="106"/>
      <c r="F75" s="106"/>
      <c r="G75" s="241"/>
    </row>
    <row r="76" spans="1:10" customFormat="1" ht="78.75" customHeight="1" x14ac:dyDescent="0.25">
      <c r="A76" s="4"/>
      <c r="B76" s="4"/>
      <c r="C76" s="4"/>
      <c r="D76" s="4"/>
      <c r="E76" s="4"/>
      <c r="F76" s="4"/>
      <c r="G76" s="255"/>
    </row>
    <row r="77" spans="1:10" ht="15" customHeight="1" x14ac:dyDescent="0.25"/>
    <row r="78" spans="1:10" ht="15" customHeight="1" x14ac:dyDescent="0.25"/>
    <row r="79" spans="1:10" ht="15" customHeight="1" x14ac:dyDescent="0.25"/>
    <row r="80" spans="1:1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</sheetData>
  <sheetProtection algorithmName="SHA-512" hashValue="CKGzKuzLcbsr8JBpQYVjfWvNqpBeVZvRTGz57aA/IxopAN+VC7JjVlKnd9Bds0elH6qv0Y03jy9lSmIz8suL0g==" saltValue="vWZTH+B/ihN2rWqGlnyfzw==" spinCount="100000" sheet="1" objects="1" scenarios="1"/>
  <protectedRanges>
    <protectedRange sqref="F54:F58" name="Oblast4"/>
    <protectedRange sqref="F42:F49" name="Oblast3"/>
    <protectedRange sqref="F9:F13" name="Oblast1"/>
    <protectedRange sqref="F18:F37" name="Oblast2"/>
  </protectedRanges>
  <mergeCells count="16">
    <mergeCell ref="A1:G1"/>
    <mergeCell ref="F69:G69"/>
    <mergeCell ref="F70:G70"/>
    <mergeCell ref="F71:G71"/>
    <mergeCell ref="F72:G72"/>
    <mergeCell ref="A9:A13"/>
    <mergeCell ref="A67:B67"/>
    <mergeCell ref="A69:E69"/>
    <mergeCell ref="A70:E70"/>
    <mergeCell ref="A71:E71"/>
    <mergeCell ref="A72:E72"/>
    <mergeCell ref="A62:B62"/>
    <mergeCell ref="A63:B63"/>
    <mergeCell ref="A64:B64"/>
    <mergeCell ref="A65:B65"/>
    <mergeCell ref="A66:B66"/>
  </mergeCells>
  <pageMargins left="0.7" right="0.7" top="0.78740157499999996" bottom="0.78740157499999996" header="0.3" footer="0.3"/>
  <pageSetup paperSize="9" scale="63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13C32-B27F-409E-B838-3D5D9CABA539}">
  <dimension ref="A1:L325"/>
  <sheetViews>
    <sheetView view="pageBreakPreview" topLeftCell="A58" zoomScale="98" zoomScaleNormal="100" zoomScaleSheetLayoutView="98" workbookViewId="0">
      <selection activeCell="A73" sqref="A73"/>
    </sheetView>
  </sheetViews>
  <sheetFormatPr defaultColWidth="9.140625" defaultRowHeight="15" x14ac:dyDescent="0.25"/>
  <cols>
    <col min="1" max="1" width="6.5703125" style="4" customWidth="1"/>
    <col min="2" max="2" width="9.140625" style="4"/>
    <col min="3" max="3" width="56.85546875" style="4" customWidth="1"/>
    <col min="4" max="4" width="6.28515625" style="4" customWidth="1"/>
    <col min="5" max="5" width="7.140625" style="4" customWidth="1"/>
    <col min="6" max="6" width="12.85546875" style="4" customWidth="1"/>
    <col min="7" max="7" width="20.5703125" style="227" customWidth="1"/>
    <col min="9" max="9" width="13" style="4" customWidth="1"/>
    <col min="10" max="11" width="9.140625" style="4"/>
    <col min="12" max="12" width="13.5703125" style="4" customWidth="1"/>
    <col min="13" max="16384" width="9.140625" style="4"/>
  </cols>
  <sheetData>
    <row r="1" spans="1:7" s="2" customFormat="1" ht="33.75" customHeight="1" x14ac:dyDescent="0.25">
      <c r="A1" s="393" t="s">
        <v>130</v>
      </c>
      <c r="B1" s="393"/>
      <c r="C1" s="393"/>
      <c r="D1" s="393"/>
      <c r="E1" s="393"/>
      <c r="F1" s="393"/>
      <c r="G1" s="393"/>
    </row>
    <row r="2" spans="1:7" ht="7.5" customHeight="1" x14ac:dyDescent="0.25">
      <c r="A2" s="3"/>
      <c r="B2" s="3"/>
      <c r="C2" s="3"/>
      <c r="D2" s="3"/>
      <c r="E2" s="3"/>
      <c r="F2" s="3"/>
      <c r="G2" s="219"/>
    </row>
    <row r="3" spans="1:7" ht="26.25" customHeight="1" x14ac:dyDescent="0.25">
      <c r="A3" s="116" t="s">
        <v>0</v>
      </c>
      <c r="B3" s="116"/>
      <c r="C3" s="8" t="s">
        <v>1</v>
      </c>
      <c r="D3" s="7"/>
      <c r="E3" s="7"/>
      <c r="F3" s="7"/>
      <c r="G3" s="220"/>
    </row>
    <row r="4" spans="1:7" ht="15" customHeight="1" x14ac:dyDescent="0.25">
      <c r="A4" s="116" t="s">
        <v>6</v>
      </c>
      <c r="B4" s="116"/>
      <c r="C4" s="9" t="s">
        <v>90</v>
      </c>
      <c r="D4" s="7"/>
      <c r="E4" s="7"/>
      <c r="F4" s="7"/>
      <c r="G4" s="220"/>
    </row>
    <row r="5" spans="1:7" ht="17.25" customHeight="1" thickBot="1" x14ac:dyDescent="0.3">
      <c r="A5" s="117"/>
      <c r="B5" s="117"/>
      <c r="C5" s="57"/>
      <c r="D5" s="57"/>
      <c r="E5" s="57"/>
      <c r="F5" s="57"/>
      <c r="G5" s="247"/>
    </row>
    <row r="6" spans="1:7" ht="17.25" customHeight="1" thickBot="1" x14ac:dyDescent="0.3">
      <c r="A6" s="117"/>
      <c r="B6" s="117"/>
      <c r="C6" s="57"/>
      <c r="D6" s="3"/>
      <c r="E6" s="3"/>
      <c r="F6" s="3"/>
      <c r="G6" s="219"/>
    </row>
    <row r="7" spans="1:7" ht="14.25" customHeight="1" thickBot="1" x14ac:dyDescent="0.3">
      <c r="A7" s="10" t="s">
        <v>94</v>
      </c>
      <c r="B7" s="11"/>
      <c r="C7" s="11"/>
      <c r="D7" s="11"/>
      <c r="E7" s="11"/>
      <c r="F7" s="11"/>
      <c r="G7" s="248"/>
    </row>
    <row r="8" spans="1:7" ht="24" customHeight="1" thickBot="1" x14ac:dyDescent="0.3">
      <c r="A8" s="12" t="s">
        <v>8</v>
      </c>
      <c r="B8" s="13"/>
      <c r="C8" s="118" t="s">
        <v>10</v>
      </c>
      <c r="D8" s="121" t="s">
        <v>99</v>
      </c>
      <c r="E8" s="60" t="s">
        <v>100</v>
      </c>
      <c r="F8" s="14" t="s">
        <v>12</v>
      </c>
      <c r="G8" s="222" t="s">
        <v>13</v>
      </c>
    </row>
    <row r="9" spans="1:7" ht="67.5" customHeight="1" x14ac:dyDescent="0.25">
      <c r="A9" s="449">
        <v>1</v>
      </c>
      <c r="B9" s="79" t="s">
        <v>51</v>
      </c>
      <c r="C9" s="112" t="s">
        <v>38</v>
      </c>
      <c r="D9" s="122">
        <v>220</v>
      </c>
      <c r="E9" s="125" t="s">
        <v>17</v>
      </c>
      <c r="F9" s="27"/>
      <c r="G9" s="223">
        <f>D9*F9</f>
        <v>0</v>
      </c>
    </row>
    <row r="10" spans="1:7" ht="112.5" customHeight="1" x14ac:dyDescent="0.25">
      <c r="A10" s="450"/>
      <c r="B10" s="76" t="s">
        <v>51</v>
      </c>
      <c r="C10" s="113" t="s">
        <v>64</v>
      </c>
      <c r="D10" s="123">
        <v>2</v>
      </c>
      <c r="E10" s="126" t="s">
        <v>18</v>
      </c>
      <c r="F10" s="28"/>
      <c r="G10" s="224">
        <f>D10*F10</f>
        <v>0</v>
      </c>
    </row>
    <row r="11" spans="1:7" ht="66" customHeight="1" x14ac:dyDescent="0.25">
      <c r="A11" s="450"/>
      <c r="B11" s="76" t="s">
        <v>51</v>
      </c>
      <c r="C11" s="114" t="s">
        <v>19</v>
      </c>
      <c r="D11" s="123">
        <v>2</v>
      </c>
      <c r="E11" s="126" t="s">
        <v>18</v>
      </c>
      <c r="F11" s="28"/>
      <c r="G11" s="224">
        <f>D11*F11</f>
        <v>0</v>
      </c>
    </row>
    <row r="12" spans="1:7" ht="27.75" customHeight="1" x14ac:dyDescent="0.25">
      <c r="A12" s="450"/>
      <c r="B12" s="76" t="s">
        <v>51</v>
      </c>
      <c r="C12" s="113" t="s">
        <v>20</v>
      </c>
      <c r="D12" s="123">
        <v>2</v>
      </c>
      <c r="E12" s="126" t="s">
        <v>18</v>
      </c>
      <c r="F12" s="28"/>
      <c r="G12" s="224">
        <f>D12*F12</f>
        <v>0</v>
      </c>
    </row>
    <row r="13" spans="1:7" ht="108.75" customHeight="1" thickBot="1" x14ac:dyDescent="0.3">
      <c r="A13" s="451"/>
      <c r="B13" s="82" t="s">
        <v>51</v>
      </c>
      <c r="C13" s="115" t="s">
        <v>21</v>
      </c>
      <c r="D13" s="138">
        <v>3</v>
      </c>
      <c r="E13" s="139" t="s">
        <v>22</v>
      </c>
      <c r="F13" s="140"/>
      <c r="G13" s="249">
        <f>D13*F13</f>
        <v>0</v>
      </c>
    </row>
    <row r="14" spans="1:7" s="25" customFormat="1" ht="18.75" customHeight="1" thickBot="1" x14ac:dyDescent="0.3">
      <c r="A14" s="4"/>
      <c r="B14" s="26"/>
      <c r="C14" s="26"/>
      <c r="D14" s="10" t="s">
        <v>95</v>
      </c>
      <c r="E14" s="11"/>
      <c r="F14" s="11"/>
      <c r="G14" s="242">
        <f>SUM(G9:G13)</f>
        <v>0</v>
      </c>
    </row>
    <row r="15" spans="1:7" ht="15" customHeight="1" thickBot="1" x14ac:dyDescent="0.3"/>
    <row r="16" spans="1:7" s="25" customFormat="1" ht="14.25" customHeight="1" thickBot="1" x14ac:dyDescent="0.3">
      <c r="A16" s="280" t="s">
        <v>96</v>
      </c>
      <c r="B16" s="281"/>
      <c r="C16" s="281"/>
      <c r="D16" s="11"/>
      <c r="E16" s="11"/>
      <c r="F16" s="11"/>
      <c r="G16" s="221"/>
    </row>
    <row r="17" spans="1:12" s="25" customFormat="1" ht="24" customHeight="1" thickBot="1" x14ac:dyDescent="0.3">
      <c r="A17" s="282" t="s">
        <v>8</v>
      </c>
      <c r="B17" s="282"/>
      <c r="C17" s="283" t="s">
        <v>10</v>
      </c>
      <c r="D17" s="127" t="s">
        <v>99</v>
      </c>
      <c r="E17" s="60" t="s">
        <v>100</v>
      </c>
      <c r="F17" s="14" t="s">
        <v>12</v>
      </c>
      <c r="G17" s="222" t="s">
        <v>13</v>
      </c>
    </row>
    <row r="18" spans="1:12" s="25" customFormat="1" ht="54.75" customHeight="1" x14ac:dyDescent="0.25">
      <c r="A18" s="348">
        <v>2</v>
      </c>
      <c r="B18" s="349" t="s">
        <v>51</v>
      </c>
      <c r="C18" s="350" t="s">
        <v>143</v>
      </c>
      <c r="D18" s="131">
        <v>4</v>
      </c>
      <c r="E18" s="68" t="s">
        <v>18</v>
      </c>
      <c r="F18" s="85"/>
      <c r="G18" s="250">
        <f t="shared" ref="G18:G34" si="0">D18*F18</f>
        <v>0</v>
      </c>
    </row>
    <row r="19" spans="1:12" ht="67.5" customHeight="1" x14ac:dyDescent="0.25">
      <c r="A19" s="351">
        <v>3</v>
      </c>
      <c r="B19" s="352" t="s">
        <v>51</v>
      </c>
      <c r="C19" s="353" t="s">
        <v>144</v>
      </c>
      <c r="D19" s="132">
        <v>50</v>
      </c>
      <c r="E19" s="71" t="s">
        <v>17</v>
      </c>
      <c r="F19" s="87"/>
      <c r="G19" s="251">
        <f t="shared" si="0"/>
        <v>0</v>
      </c>
    </row>
    <row r="20" spans="1:12" ht="26.25" customHeight="1" x14ac:dyDescent="0.25">
      <c r="A20" s="351">
        <v>4</v>
      </c>
      <c r="B20" s="352" t="s">
        <v>51</v>
      </c>
      <c r="C20" s="354" t="s">
        <v>145</v>
      </c>
      <c r="D20" s="129">
        <v>4</v>
      </c>
      <c r="E20" s="71" t="s">
        <v>18</v>
      </c>
      <c r="F20" s="87"/>
      <c r="G20" s="251">
        <f t="shared" si="0"/>
        <v>0</v>
      </c>
    </row>
    <row r="21" spans="1:12" ht="180" customHeight="1" x14ac:dyDescent="0.25">
      <c r="A21" s="351">
        <v>5</v>
      </c>
      <c r="B21" s="352" t="s">
        <v>51</v>
      </c>
      <c r="C21" s="355" t="s">
        <v>146</v>
      </c>
      <c r="D21" s="129">
        <v>1</v>
      </c>
      <c r="E21" s="71" t="s">
        <v>18</v>
      </c>
      <c r="F21" s="87"/>
      <c r="G21" s="251">
        <f t="shared" si="0"/>
        <v>0</v>
      </c>
    </row>
    <row r="22" spans="1:12" ht="26.25" customHeight="1" x14ac:dyDescent="0.25">
      <c r="A22" s="351">
        <v>6</v>
      </c>
      <c r="B22" s="352" t="s">
        <v>50</v>
      </c>
      <c r="C22" s="354" t="s">
        <v>147</v>
      </c>
      <c r="D22" s="129">
        <v>4</v>
      </c>
      <c r="E22" s="71" t="s">
        <v>18</v>
      </c>
      <c r="F22" s="87"/>
      <c r="G22" s="251">
        <f t="shared" si="0"/>
        <v>0</v>
      </c>
    </row>
    <row r="23" spans="1:12" ht="78.75" customHeight="1" x14ac:dyDescent="0.25">
      <c r="A23" s="351">
        <v>7</v>
      </c>
      <c r="B23" s="352" t="s">
        <v>50</v>
      </c>
      <c r="C23" s="353" t="s">
        <v>148</v>
      </c>
      <c r="D23" s="129">
        <v>24</v>
      </c>
      <c r="E23" s="71" t="s">
        <v>17</v>
      </c>
      <c r="F23" s="87"/>
      <c r="G23" s="251">
        <f t="shared" si="0"/>
        <v>0</v>
      </c>
    </row>
    <row r="24" spans="1:12" ht="26.25" customHeight="1" x14ac:dyDescent="0.25">
      <c r="A24" s="351">
        <v>8</v>
      </c>
      <c r="B24" s="352" t="s">
        <v>50</v>
      </c>
      <c r="C24" s="354" t="s">
        <v>149</v>
      </c>
      <c r="D24" s="129">
        <v>2</v>
      </c>
      <c r="E24" s="71" t="s">
        <v>18</v>
      </c>
      <c r="F24" s="87"/>
      <c r="G24" s="251">
        <f t="shared" si="0"/>
        <v>0</v>
      </c>
    </row>
    <row r="25" spans="1:12" ht="26.25" customHeight="1" x14ac:dyDescent="0.25">
      <c r="A25" s="351">
        <v>9</v>
      </c>
      <c r="B25" s="352" t="s">
        <v>50</v>
      </c>
      <c r="C25" s="354" t="s">
        <v>150</v>
      </c>
      <c r="D25" s="129">
        <v>2</v>
      </c>
      <c r="E25" s="71" t="s">
        <v>18</v>
      </c>
      <c r="F25" s="87"/>
      <c r="G25" s="251">
        <f t="shared" si="0"/>
        <v>0</v>
      </c>
    </row>
    <row r="26" spans="1:12" ht="53.25" customHeight="1" x14ac:dyDescent="0.25">
      <c r="A26" s="351">
        <v>10</v>
      </c>
      <c r="B26" s="352" t="s">
        <v>50</v>
      </c>
      <c r="C26" s="354" t="s">
        <v>151</v>
      </c>
      <c r="D26" s="129">
        <v>2</v>
      </c>
      <c r="E26" s="71" t="s">
        <v>18</v>
      </c>
      <c r="F26" s="87"/>
      <c r="G26" s="251">
        <f t="shared" si="0"/>
        <v>0</v>
      </c>
      <c r="L26" s="92"/>
    </row>
    <row r="27" spans="1:12" ht="26.25" customHeight="1" x14ac:dyDescent="0.25">
      <c r="A27" s="351">
        <v>11</v>
      </c>
      <c r="B27" s="352" t="s">
        <v>50</v>
      </c>
      <c r="C27" s="354" t="s">
        <v>155</v>
      </c>
      <c r="D27" s="129">
        <v>10</v>
      </c>
      <c r="E27" s="71" t="s">
        <v>17</v>
      </c>
      <c r="F27" s="87"/>
      <c r="G27" s="251">
        <f t="shared" si="0"/>
        <v>0</v>
      </c>
    </row>
    <row r="28" spans="1:12" ht="26.25" customHeight="1" x14ac:dyDescent="0.25">
      <c r="A28" s="351">
        <v>12</v>
      </c>
      <c r="B28" s="352" t="s">
        <v>50</v>
      </c>
      <c r="C28" s="354" t="s">
        <v>156</v>
      </c>
      <c r="D28" s="132">
        <v>9</v>
      </c>
      <c r="E28" s="71" t="s">
        <v>17</v>
      </c>
      <c r="F28" s="87"/>
      <c r="G28" s="251">
        <f t="shared" si="0"/>
        <v>0</v>
      </c>
    </row>
    <row r="29" spans="1:12" ht="78" customHeight="1" x14ac:dyDescent="0.25">
      <c r="A29" s="351">
        <v>13</v>
      </c>
      <c r="B29" s="352" t="s">
        <v>50</v>
      </c>
      <c r="C29" s="354" t="s">
        <v>157</v>
      </c>
      <c r="D29" s="132">
        <v>3</v>
      </c>
      <c r="E29" s="71" t="s">
        <v>18</v>
      </c>
      <c r="F29" s="87"/>
      <c r="G29" s="251">
        <f t="shared" si="0"/>
        <v>0</v>
      </c>
    </row>
    <row r="30" spans="1:12" ht="28.5" customHeight="1" x14ac:dyDescent="0.25">
      <c r="A30" s="351">
        <v>14</v>
      </c>
      <c r="B30" s="352" t="s">
        <v>51</v>
      </c>
      <c r="C30" s="354" t="s">
        <v>178</v>
      </c>
      <c r="D30" s="129">
        <v>250</v>
      </c>
      <c r="E30" s="71" t="s">
        <v>17</v>
      </c>
      <c r="F30" s="87"/>
      <c r="G30" s="251">
        <f t="shared" si="0"/>
        <v>0</v>
      </c>
    </row>
    <row r="31" spans="1:12" ht="89.25" customHeight="1" x14ac:dyDescent="0.25">
      <c r="A31" s="351">
        <v>15</v>
      </c>
      <c r="B31" s="352" t="s">
        <v>51</v>
      </c>
      <c r="C31" s="354" t="s">
        <v>159</v>
      </c>
      <c r="D31" s="132">
        <v>160</v>
      </c>
      <c r="E31" s="71" t="s">
        <v>24</v>
      </c>
      <c r="F31" s="87"/>
      <c r="G31" s="251">
        <f t="shared" si="0"/>
        <v>0</v>
      </c>
    </row>
    <row r="32" spans="1:12" ht="103.5" customHeight="1" x14ac:dyDescent="0.25">
      <c r="A32" s="86">
        <v>16</v>
      </c>
      <c r="B32" s="88" t="s">
        <v>50</v>
      </c>
      <c r="C32" s="110" t="s">
        <v>39</v>
      </c>
      <c r="D32" s="132">
        <v>2</v>
      </c>
      <c r="E32" s="71" t="s">
        <v>18</v>
      </c>
      <c r="F32" s="87"/>
      <c r="G32" s="251">
        <f t="shared" si="0"/>
        <v>0</v>
      </c>
    </row>
    <row r="33" spans="1:7" ht="129.75" customHeight="1" x14ac:dyDescent="0.25">
      <c r="A33" s="86">
        <v>17</v>
      </c>
      <c r="B33" s="88" t="s">
        <v>50</v>
      </c>
      <c r="C33" s="111" t="s">
        <v>40</v>
      </c>
      <c r="D33" s="132">
        <v>2</v>
      </c>
      <c r="E33" s="71" t="s">
        <v>18</v>
      </c>
      <c r="F33" s="87"/>
      <c r="G33" s="251">
        <f t="shared" si="0"/>
        <v>0</v>
      </c>
    </row>
    <row r="34" spans="1:7" ht="79.5" customHeight="1" thickBot="1" x14ac:dyDescent="0.3">
      <c r="A34" s="89">
        <v>18</v>
      </c>
      <c r="B34" s="90" t="s">
        <v>50</v>
      </c>
      <c r="C34" s="109" t="s">
        <v>25</v>
      </c>
      <c r="D34" s="133">
        <v>2</v>
      </c>
      <c r="E34" s="74" t="s">
        <v>18</v>
      </c>
      <c r="F34" s="91"/>
      <c r="G34" s="252">
        <f t="shared" si="0"/>
        <v>0</v>
      </c>
    </row>
    <row r="35" spans="1:7" s="25" customFormat="1" ht="18.75" customHeight="1" thickBot="1" x14ac:dyDescent="0.3">
      <c r="A35" s="32"/>
      <c r="B35" s="33"/>
      <c r="C35" s="33"/>
      <c r="D35" s="10" t="s">
        <v>23</v>
      </c>
      <c r="E35" s="34"/>
      <c r="F35" s="34"/>
      <c r="G35" s="244">
        <f>SUM(G18:G34)</f>
        <v>0</v>
      </c>
    </row>
    <row r="36" spans="1:7" ht="15" customHeight="1" thickBot="1" x14ac:dyDescent="0.3"/>
    <row r="37" spans="1:7" s="25" customFormat="1" ht="14.25" customHeight="1" thickBot="1" x14ac:dyDescent="0.3">
      <c r="A37" s="10" t="s">
        <v>97</v>
      </c>
      <c r="B37" s="11"/>
      <c r="C37" s="11"/>
      <c r="D37" s="11"/>
      <c r="E37" s="11"/>
      <c r="F37" s="11"/>
      <c r="G37" s="221"/>
    </row>
    <row r="38" spans="1:7" ht="21.75" customHeight="1" thickBot="1" x14ac:dyDescent="0.3">
      <c r="A38" s="12" t="s">
        <v>8</v>
      </c>
      <c r="B38" s="12" t="s">
        <v>9</v>
      </c>
      <c r="C38" s="141" t="s">
        <v>10</v>
      </c>
      <c r="D38" s="127" t="s">
        <v>99</v>
      </c>
      <c r="E38" s="60" t="s">
        <v>100</v>
      </c>
      <c r="F38" s="14" t="s">
        <v>12</v>
      </c>
      <c r="G38" s="222" t="s">
        <v>13</v>
      </c>
    </row>
    <row r="39" spans="1:7" s="25" customFormat="1" ht="51" customHeight="1" x14ac:dyDescent="0.25">
      <c r="A39" s="84" t="s">
        <v>84</v>
      </c>
      <c r="B39" s="70" t="s">
        <v>51</v>
      </c>
      <c r="C39" s="107" t="s">
        <v>57</v>
      </c>
      <c r="D39" s="123">
        <v>1</v>
      </c>
      <c r="E39" s="19" t="s">
        <v>14</v>
      </c>
      <c r="F39" s="51"/>
      <c r="G39" s="229">
        <f t="shared" ref="G39:G46" si="1">D39*F39</f>
        <v>0</v>
      </c>
    </row>
    <row r="40" spans="1:7" s="25" customFormat="1" ht="51" customHeight="1" x14ac:dyDescent="0.25">
      <c r="A40" s="35" t="s">
        <v>85</v>
      </c>
      <c r="B40" s="50" t="s">
        <v>50</v>
      </c>
      <c r="C40" s="107" t="s">
        <v>86</v>
      </c>
      <c r="D40" s="123">
        <v>1</v>
      </c>
      <c r="E40" s="19" t="s">
        <v>14</v>
      </c>
      <c r="F40" s="51"/>
      <c r="G40" s="229">
        <f t="shared" si="1"/>
        <v>0</v>
      </c>
    </row>
    <row r="41" spans="1:7" ht="20.100000000000001" customHeight="1" x14ac:dyDescent="0.25">
      <c r="A41" s="18">
        <v>20</v>
      </c>
      <c r="B41" s="21" t="s">
        <v>50</v>
      </c>
      <c r="C41" s="107" t="s">
        <v>26</v>
      </c>
      <c r="D41" s="137">
        <v>1</v>
      </c>
      <c r="E41" s="19" t="s">
        <v>17</v>
      </c>
      <c r="F41" s="53"/>
      <c r="G41" s="229">
        <f t="shared" si="1"/>
        <v>0</v>
      </c>
    </row>
    <row r="42" spans="1:7" ht="20.100000000000001" customHeight="1" x14ac:dyDescent="0.25">
      <c r="A42" s="18">
        <v>21</v>
      </c>
      <c r="B42" s="21" t="s">
        <v>50</v>
      </c>
      <c r="C42" s="107" t="s">
        <v>27</v>
      </c>
      <c r="D42" s="137">
        <v>9</v>
      </c>
      <c r="E42" s="19" t="s">
        <v>17</v>
      </c>
      <c r="F42" s="53"/>
      <c r="G42" s="229">
        <f t="shared" si="1"/>
        <v>0</v>
      </c>
    </row>
    <row r="43" spans="1:7" ht="29.25" customHeight="1" x14ac:dyDescent="0.25">
      <c r="A43" s="18" t="s">
        <v>87</v>
      </c>
      <c r="B43" s="70" t="s">
        <v>51</v>
      </c>
      <c r="C43" s="103" t="s">
        <v>52</v>
      </c>
      <c r="D43" s="123">
        <v>1</v>
      </c>
      <c r="E43" s="19" t="s">
        <v>14</v>
      </c>
      <c r="F43" s="53"/>
      <c r="G43" s="229">
        <f t="shared" si="1"/>
        <v>0</v>
      </c>
    </row>
    <row r="44" spans="1:7" ht="27" customHeight="1" x14ac:dyDescent="0.25">
      <c r="A44" s="18" t="s">
        <v>88</v>
      </c>
      <c r="B44" s="50" t="s">
        <v>50</v>
      </c>
      <c r="C44" s="103" t="s">
        <v>53</v>
      </c>
      <c r="D44" s="123">
        <v>1</v>
      </c>
      <c r="E44" s="19" t="s">
        <v>14</v>
      </c>
      <c r="F44" s="53"/>
      <c r="G44" s="229">
        <f t="shared" si="1"/>
        <v>0</v>
      </c>
    </row>
    <row r="45" spans="1:7" ht="20.100000000000001" customHeight="1" x14ac:dyDescent="0.25">
      <c r="A45" s="18">
        <v>23</v>
      </c>
      <c r="B45" s="21" t="s">
        <v>51</v>
      </c>
      <c r="C45" s="102" t="s">
        <v>41</v>
      </c>
      <c r="D45" s="123">
        <v>1</v>
      </c>
      <c r="E45" s="19" t="s">
        <v>14</v>
      </c>
      <c r="F45" s="53"/>
      <c r="G45" s="229">
        <f t="shared" si="1"/>
        <v>0</v>
      </c>
    </row>
    <row r="46" spans="1:7" s="25" customFormat="1" ht="29.25" customHeight="1" thickBot="1" x14ac:dyDescent="0.3">
      <c r="A46" s="35">
        <v>24</v>
      </c>
      <c r="B46" s="52" t="s">
        <v>50</v>
      </c>
      <c r="C46" s="107" t="s">
        <v>42</v>
      </c>
      <c r="D46" s="142">
        <v>1</v>
      </c>
      <c r="E46" s="143" t="s">
        <v>14</v>
      </c>
      <c r="F46" s="144"/>
      <c r="G46" s="253">
        <f t="shared" si="1"/>
        <v>0</v>
      </c>
    </row>
    <row r="47" spans="1:7" s="25" customFormat="1" ht="18.75" customHeight="1" thickBot="1" x14ac:dyDescent="0.3">
      <c r="A47" s="32"/>
      <c r="B47" s="33"/>
      <c r="C47" s="33"/>
      <c r="D47" s="10" t="s">
        <v>98</v>
      </c>
      <c r="E47" s="34"/>
      <c r="F47" s="34"/>
      <c r="G47" s="244">
        <f>SUM(G39:G46)</f>
        <v>0</v>
      </c>
    </row>
    <row r="48" spans="1:7" ht="15" customHeight="1" thickBot="1" x14ac:dyDescent="0.3"/>
    <row r="49" spans="1:12" ht="14.25" customHeight="1" thickBot="1" x14ac:dyDescent="0.3">
      <c r="A49" s="10" t="s">
        <v>136</v>
      </c>
      <c r="B49" s="11"/>
      <c r="C49" s="11"/>
      <c r="D49" s="11"/>
      <c r="E49" s="11"/>
      <c r="F49" s="11"/>
      <c r="G49" s="221"/>
    </row>
    <row r="50" spans="1:12" ht="21.75" customHeight="1" thickBot="1" x14ac:dyDescent="0.3">
      <c r="A50" s="12" t="s">
        <v>8</v>
      </c>
      <c r="B50" s="12" t="s">
        <v>9</v>
      </c>
      <c r="C50" s="141" t="s">
        <v>10</v>
      </c>
      <c r="D50" s="127" t="s">
        <v>99</v>
      </c>
      <c r="E50" s="60" t="s">
        <v>100</v>
      </c>
      <c r="F50" s="14" t="s">
        <v>12</v>
      </c>
      <c r="G50" s="222" t="s">
        <v>13</v>
      </c>
    </row>
    <row r="51" spans="1:12" ht="25.5" customHeight="1" x14ac:dyDescent="0.25">
      <c r="A51" s="37">
        <v>25</v>
      </c>
      <c r="B51" s="40" t="s">
        <v>58</v>
      </c>
      <c r="C51" s="107" t="s">
        <v>31</v>
      </c>
      <c r="D51" s="123">
        <v>38</v>
      </c>
      <c r="E51" s="19" t="s">
        <v>32</v>
      </c>
      <c r="F51" s="54"/>
      <c r="G51" s="224">
        <f>D51*F51</f>
        <v>0</v>
      </c>
    </row>
    <row r="52" spans="1:12" ht="20.100000000000001" customHeight="1" x14ac:dyDescent="0.25">
      <c r="A52" s="39">
        <v>26</v>
      </c>
      <c r="B52" s="21" t="s">
        <v>58</v>
      </c>
      <c r="C52" s="107" t="s">
        <v>33</v>
      </c>
      <c r="D52" s="123">
        <v>38</v>
      </c>
      <c r="E52" s="19" t="s">
        <v>32</v>
      </c>
      <c r="F52" s="53"/>
      <c r="G52" s="224">
        <f>D52*F52</f>
        <v>0</v>
      </c>
    </row>
    <row r="53" spans="1:12" ht="25.5" customHeight="1" x14ac:dyDescent="0.25">
      <c r="A53" s="35">
        <v>27</v>
      </c>
      <c r="B53" s="40" t="s">
        <v>58</v>
      </c>
      <c r="C53" s="107" t="s">
        <v>89</v>
      </c>
      <c r="D53" s="123">
        <v>38</v>
      </c>
      <c r="E53" s="19" t="s">
        <v>32</v>
      </c>
      <c r="F53" s="54"/>
      <c r="G53" s="224">
        <f>D53*F53</f>
        <v>0</v>
      </c>
    </row>
    <row r="54" spans="1:12" ht="25.5" customHeight="1" x14ac:dyDescent="0.25">
      <c r="A54" s="35">
        <v>28</v>
      </c>
      <c r="B54" s="83" t="s">
        <v>58</v>
      </c>
      <c r="C54" s="107" t="s">
        <v>131</v>
      </c>
      <c r="D54" s="123">
        <v>1</v>
      </c>
      <c r="E54" s="19" t="s">
        <v>14</v>
      </c>
      <c r="F54" s="218"/>
      <c r="G54" s="233">
        <f>D54*F54</f>
        <v>0</v>
      </c>
    </row>
    <row r="55" spans="1:12" ht="24.75" customHeight="1" thickBot="1" x14ac:dyDescent="0.3">
      <c r="A55" s="145">
        <v>29</v>
      </c>
      <c r="B55" s="146" t="s">
        <v>58</v>
      </c>
      <c r="C55" s="107" t="s">
        <v>43</v>
      </c>
      <c r="D55" s="136">
        <f>3*7</f>
        <v>21</v>
      </c>
      <c r="E55" s="23" t="s">
        <v>32</v>
      </c>
      <c r="F55" s="147"/>
      <c r="G55" s="225">
        <f>D55*F55</f>
        <v>0</v>
      </c>
    </row>
    <row r="56" spans="1:12" ht="18.75" customHeight="1" thickBot="1" x14ac:dyDescent="0.3">
      <c r="A56" s="32"/>
      <c r="B56" s="33"/>
      <c r="C56" s="33"/>
      <c r="D56" s="10" t="s">
        <v>30</v>
      </c>
      <c r="E56" s="34"/>
      <c r="F56" s="34"/>
      <c r="G56" s="244">
        <f>SUM(G51:G55)</f>
        <v>0</v>
      </c>
    </row>
    <row r="57" spans="1:12" s="25" customFormat="1" ht="15" customHeight="1" thickBot="1" x14ac:dyDescent="0.3">
      <c r="A57" s="4"/>
      <c r="B57" s="4"/>
      <c r="C57" s="4"/>
      <c r="D57" s="4"/>
      <c r="E57" s="4"/>
      <c r="F57" s="4"/>
      <c r="G57" s="227"/>
    </row>
    <row r="58" spans="1:12" customFormat="1" ht="15.75" thickBot="1" x14ac:dyDescent="0.3">
      <c r="A58" s="10" t="s">
        <v>35</v>
      </c>
      <c r="B58" s="11"/>
      <c r="C58" s="11"/>
      <c r="D58" s="11"/>
      <c r="E58" s="11"/>
      <c r="F58" s="11"/>
      <c r="G58" s="234"/>
    </row>
    <row r="59" spans="1:12" x14ac:dyDescent="0.25">
      <c r="A59" s="452" t="s">
        <v>54</v>
      </c>
      <c r="B59" s="444"/>
      <c r="C59" s="97" t="s">
        <v>94</v>
      </c>
      <c r="D59" s="97"/>
      <c r="E59" s="97"/>
      <c r="F59" s="96"/>
      <c r="G59" s="235">
        <f>G14</f>
        <v>0</v>
      </c>
    </row>
    <row r="60" spans="1:12" x14ac:dyDescent="0.25">
      <c r="A60" s="453" t="s">
        <v>54</v>
      </c>
      <c r="B60" s="446"/>
      <c r="C60" s="99" t="s">
        <v>101</v>
      </c>
      <c r="D60" s="99"/>
      <c r="E60" s="99"/>
      <c r="F60" s="98"/>
      <c r="G60" s="236">
        <f>G18+G19+G20+G21+G30+G31</f>
        <v>0</v>
      </c>
    </row>
    <row r="61" spans="1:12" x14ac:dyDescent="0.25">
      <c r="A61" s="453" t="s">
        <v>55</v>
      </c>
      <c r="B61" s="446"/>
      <c r="C61" s="99" t="s">
        <v>101</v>
      </c>
      <c r="D61" s="99"/>
      <c r="E61" s="99"/>
      <c r="F61" s="98"/>
      <c r="G61" s="236">
        <f>G22+G23+G24+G25+G26+G27+G28+G29+G32+G33+G34</f>
        <v>0</v>
      </c>
    </row>
    <row r="62" spans="1:12" x14ac:dyDescent="0.25">
      <c r="A62" s="453" t="s">
        <v>54</v>
      </c>
      <c r="B62" s="446"/>
      <c r="C62" s="99" t="s">
        <v>97</v>
      </c>
      <c r="D62" s="99"/>
      <c r="E62" s="99"/>
      <c r="F62" s="98"/>
      <c r="G62" s="236">
        <f>G39+G43+G45</f>
        <v>0</v>
      </c>
    </row>
    <row r="63" spans="1:12" x14ac:dyDescent="0.25">
      <c r="A63" s="453" t="s">
        <v>55</v>
      </c>
      <c r="B63" s="446"/>
      <c r="C63" s="99" t="s">
        <v>97</v>
      </c>
      <c r="D63" s="99"/>
      <c r="E63" s="99"/>
      <c r="F63" s="98"/>
      <c r="G63" s="236">
        <f>G40+G41+G42+G44+G46</f>
        <v>0</v>
      </c>
    </row>
    <row r="64" spans="1:12" ht="15.75" thickBot="1" x14ac:dyDescent="0.3">
      <c r="A64" s="447" t="s">
        <v>58</v>
      </c>
      <c r="B64" s="448"/>
      <c r="C64" s="148" t="str">
        <f>A49</f>
        <v>D) Zemní práce, ostatní, likvidace odpadu</v>
      </c>
      <c r="D64" s="148"/>
      <c r="E64" s="148"/>
      <c r="F64" s="149"/>
      <c r="G64" s="237">
        <f>G56</f>
        <v>0</v>
      </c>
      <c r="I64" s="153"/>
      <c r="J64" s="153"/>
      <c r="L64" s="151"/>
    </row>
    <row r="65" spans="1:12" x14ac:dyDescent="0.25">
      <c r="A65" s="3"/>
      <c r="B65" s="3"/>
      <c r="C65" s="3"/>
      <c r="D65" s="3"/>
      <c r="E65" s="3"/>
      <c r="F65" s="44"/>
      <c r="G65" s="238"/>
    </row>
    <row r="66" spans="1:12" x14ac:dyDescent="0.25">
      <c r="A66" s="432" t="s">
        <v>102</v>
      </c>
      <c r="B66" s="433"/>
      <c r="C66" s="433"/>
      <c r="D66" s="433"/>
      <c r="E66" s="434"/>
      <c r="F66" s="421">
        <f>G59+G60+G62</f>
        <v>0</v>
      </c>
      <c r="G66" s="422"/>
    </row>
    <row r="67" spans="1:12" x14ac:dyDescent="0.25">
      <c r="A67" s="432" t="s">
        <v>103</v>
      </c>
      <c r="B67" s="435"/>
      <c r="C67" s="435"/>
      <c r="D67" s="435"/>
      <c r="E67" s="436"/>
      <c r="F67" s="421">
        <f>G61+G63</f>
        <v>0</v>
      </c>
      <c r="G67" s="422"/>
    </row>
    <row r="68" spans="1:12" ht="15.75" thickBot="1" x14ac:dyDescent="0.3">
      <c r="A68" s="437" t="s">
        <v>104</v>
      </c>
      <c r="B68" s="438"/>
      <c r="C68" s="438"/>
      <c r="D68" s="438"/>
      <c r="E68" s="439"/>
      <c r="F68" s="423">
        <f>G64</f>
        <v>0</v>
      </c>
      <c r="G68" s="424"/>
    </row>
    <row r="69" spans="1:12" ht="15.75" thickBot="1" x14ac:dyDescent="0.3">
      <c r="A69" s="440" t="s">
        <v>105</v>
      </c>
      <c r="B69" s="441"/>
      <c r="C69" s="441"/>
      <c r="D69" s="441"/>
      <c r="E69" s="442"/>
      <c r="F69" s="425">
        <f>SUBTOTAL(9,F66:G68)</f>
        <v>0</v>
      </c>
      <c r="G69" s="426"/>
      <c r="I69" s="152"/>
      <c r="J69" s="150"/>
      <c r="L69" s="151"/>
    </row>
    <row r="70" spans="1:12" ht="15.75" thickBot="1" x14ac:dyDescent="0.3">
      <c r="D70" s="45"/>
      <c r="E70" s="45"/>
      <c r="F70" s="45"/>
      <c r="G70" s="239"/>
    </row>
    <row r="71" spans="1:12" ht="15.75" thickBot="1" x14ac:dyDescent="0.3">
      <c r="A71" s="104" t="s">
        <v>36</v>
      </c>
      <c r="B71" s="105"/>
      <c r="C71" s="105"/>
      <c r="D71" s="105"/>
      <c r="E71" s="105"/>
      <c r="F71" s="105"/>
      <c r="G71" s="240"/>
    </row>
    <row r="72" spans="1:12" x14ac:dyDescent="0.25">
      <c r="A72" s="120" t="s">
        <v>185</v>
      </c>
      <c r="B72" s="106"/>
      <c r="C72" s="106"/>
      <c r="D72" s="106"/>
      <c r="E72" s="106"/>
      <c r="F72" s="106"/>
      <c r="G72" s="241"/>
    </row>
    <row r="73" spans="1:12" ht="15" customHeight="1" x14ac:dyDescent="0.25"/>
    <row r="74" spans="1:12" ht="15" customHeight="1" x14ac:dyDescent="0.25"/>
    <row r="75" spans="1:12" ht="15" customHeight="1" x14ac:dyDescent="0.25"/>
    <row r="76" spans="1:12" ht="15" customHeight="1" x14ac:dyDescent="0.25"/>
    <row r="77" spans="1:12" ht="15" customHeight="1" x14ac:dyDescent="0.25"/>
    <row r="78" spans="1:12" ht="15" customHeight="1" x14ac:dyDescent="0.25"/>
    <row r="79" spans="1:12" ht="15" customHeight="1" x14ac:dyDescent="0.25"/>
    <row r="80" spans="1:1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</sheetData>
  <sheetProtection algorithmName="SHA-512" hashValue="Js37OH9iB/Wq6Qsr8d1We+LwQhITDZJKWO7ASQS/H1nOgEj6//RIbjvL+ciHYvDfZYPyGG48R88ZmtuH/sqyxw==" saltValue="82fjaJoF6rOB3fyDR5BMRA==" spinCount="100000" sheet="1" objects="1" scenarios="1"/>
  <protectedRanges>
    <protectedRange sqref="F51:F55" name="Oblast4"/>
    <protectedRange sqref="F39:F46" name="Oblast3"/>
    <protectedRange sqref="F9:F13" name="Oblast1"/>
    <protectedRange sqref="F18:F34" name="Oblast2"/>
  </protectedRanges>
  <mergeCells count="16">
    <mergeCell ref="A64:B64"/>
    <mergeCell ref="A66:E66"/>
    <mergeCell ref="F66:G66"/>
    <mergeCell ref="A9:A13"/>
    <mergeCell ref="A1:G1"/>
    <mergeCell ref="A59:B59"/>
    <mergeCell ref="A60:B60"/>
    <mergeCell ref="A61:B61"/>
    <mergeCell ref="A62:B62"/>
    <mergeCell ref="A63:B63"/>
    <mergeCell ref="A67:E67"/>
    <mergeCell ref="F67:G67"/>
    <mergeCell ref="A68:E68"/>
    <mergeCell ref="F68:G68"/>
    <mergeCell ref="A69:E69"/>
    <mergeCell ref="F69:G69"/>
  </mergeCells>
  <pageMargins left="0.7" right="0.7" top="0.78740157499999996" bottom="0.78740157499999996" header="0.3" footer="0.3"/>
  <pageSetup paperSize="9" scale="71" orientation="portrait" horizontalDpi="200" verticalDpi="200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B21FD-8892-44E9-9F9F-922ED2D34E49}">
  <dimension ref="A1:J326"/>
  <sheetViews>
    <sheetView view="pageBreakPreview" topLeftCell="A47" zoomScale="90" zoomScaleNormal="100" zoomScaleSheetLayoutView="90" workbookViewId="0">
      <selection activeCell="O55" sqref="O55"/>
    </sheetView>
  </sheetViews>
  <sheetFormatPr defaultColWidth="9.140625" defaultRowHeight="12" x14ac:dyDescent="0.25"/>
  <cols>
    <col min="1" max="1" width="6.5703125" style="43" customWidth="1"/>
    <col min="2" max="2" width="9.140625" style="43"/>
    <col min="3" max="3" width="53.85546875" style="66" customWidth="1"/>
    <col min="4" max="4" width="7.85546875" style="43" customWidth="1"/>
    <col min="5" max="5" width="6" style="43" customWidth="1"/>
    <col min="6" max="6" width="12.85546875" style="43" customWidth="1"/>
    <col min="7" max="7" width="15" style="243" customWidth="1"/>
    <col min="8" max="16384" width="9.140625" style="43"/>
  </cols>
  <sheetData>
    <row r="1" spans="1:7" s="154" customFormat="1" ht="33.75" customHeight="1" x14ac:dyDescent="0.25">
      <c r="A1" s="393" t="s">
        <v>129</v>
      </c>
      <c r="B1" s="393"/>
      <c r="C1" s="393"/>
      <c r="D1" s="393"/>
      <c r="E1" s="393"/>
      <c r="F1" s="393"/>
      <c r="G1" s="393"/>
    </row>
    <row r="2" spans="1:7" ht="7.5" customHeight="1" x14ac:dyDescent="0.25">
      <c r="A2" s="3"/>
      <c r="B2" s="3"/>
      <c r="C2" s="157"/>
      <c r="D2" s="3"/>
      <c r="E2" s="3"/>
      <c r="F2" s="3"/>
      <c r="G2" s="219"/>
    </row>
    <row r="3" spans="1:7" ht="21.75" customHeight="1" x14ac:dyDescent="0.25">
      <c r="A3" s="116" t="s">
        <v>0</v>
      </c>
      <c r="B3" s="116"/>
      <c r="C3" s="8" t="str">
        <f>[1]Rekapitulace!C3</f>
        <v xml:space="preserve">Vrty pro tepelná čerpadla pro Areál ředitelství a cestmistrovství Krajské správy a 
údržby silnic Středočeského kraje, p.o.
</v>
      </c>
      <c r="D3" s="6"/>
      <c r="E3" s="7"/>
      <c r="F3" s="7"/>
      <c r="G3" s="220"/>
    </row>
    <row r="4" spans="1:7" ht="15" customHeight="1" x14ac:dyDescent="0.25">
      <c r="A4" s="116" t="s">
        <v>6</v>
      </c>
      <c r="B4" s="116"/>
      <c r="C4" s="158" t="s">
        <v>90</v>
      </c>
      <c r="D4" s="9"/>
      <c r="E4" s="7"/>
      <c r="F4" s="7"/>
      <c r="G4" s="220"/>
    </row>
    <row r="5" spans="1:7" ht="6.75" customHeight="1" thickBot="1" x14ac:dyDescent="0.3">
      <c r="A5" s="117"/>
      <c r="B5" s="117"/>
      <c r="C5" s="159"/>
      <c r="D5" s="3"/>
      <c r="E5" s="3"/>
      <c r="F5" s="3"/>
      <c r="G5" s="219"/>
    </row>
    <row r="6" spans="1:7" ht="14.25" customHeight="1" thickBot="1" x14ac:dyDescent="0.3">
      <c r="A6" s="309" t="s">
        <v>94</v>
      </c>
      <c r="B6" s="310"/>
      <c r="C6" s="311"/>
      <c r="D6" s="11"/>
      <c r="E6" s="11"/>
      <c r="F6" s="11"/>
      <c r="G6" s="221"/>
    </row>
    <row r="7" spans="1:7" ht="24" customHeight="1" thickBot="1" x14ac:dyDescent="0.3">
      <c r="A7" s="312" t="s">
        <v>8</v>
      </c>
      <c r="B7" s="313"/>
      <c r="C7" s="314" t="s">
        <v>10</v>
      </c>
      <c r="D7" s="161" t="s">
        <v>99</v>
      </c>
      <c r="E7" s="60" t="s">
        <v>100</v>
      </c>
      <c r="F7" s="14" t="s">
        <v>12</v>
      </c>
      <c r="G7" s="222" t="s">
        <v>13</v>
      </c>
    </row>
    <row r="8" spans="1:7" ht="67.5" customHeight="1" x14ac:dyDescent="0.25">
      <c r="A8" s="454">
        <v>1</v>
      </c>
      <c r="B8" s="315" t="s">
        <v>51</v>
      </c>
      <c r="C8" s="273" t="s">
        <v>163</v>
      </c>
      <c r="D8" s="122">
        <v>440</v>
      </c>
      <c r="E8" s="16" t="s">
        <v>17</v>
      </c>
      <c r="F8" s="27"/>
      <c r="G8" s="223">
        <f>D8*F8</f>
        <v>0</v>
      </c>
    </row>
    <row r="9" spans="1:7" ht="112.5" customHeight="1" x14ac:dyDescent="0.25">
      <c r="A9" s="455"/>
      <c r="B9" s="315" t="s">
        <v>51</v>
      </c>
      <c r="C9" s="274" t="s">
        <v>164</v>
      </c>
      <c r="D9" s="123">
        <v>4</v>
      </c>
      <c r="E9" s="19" t="s">
        <v>18</v>
      </c>
      <c r="F9" s="28"/>
      <c r="G9" s="224">
        <f>D9*F9</f>
        <v>0</v>
      </c>
    </row>
    <row r="10" spans="1:7" ht="66" customHeight="1" x14ac:dyDescent="0.25">
      <c r="A10" s="455"/>
      <c r="B10" s="315" t="s">
        <v>51</v>
      </c>
      <c r="C10" s="275" t="s">
        <v>140</v>
      </c>
      <c r="D10" s="123">
        <v>4</v>
      </c>
      <c r="E10" s="19" t="s">
        <v>18</v>
      </c>
      <c r="F10" s="29"/>
      <c r="G10" s="224">
        <f>D10*F10</f>
        <v>0</v>
      </c>
    </row>
    <row r="11" spans="1:7" ht="27.75" customHeight="1" x14ac:dyDescent="0.25">
      <c r="A11" s="455"/>
      <c r="B11" s="315" t="s">
        <v>51</v>
      </c>
      <c r="C11" s="274" t="s">
        <v>141</v>
      </c>
      <c r="D11" s="123">
        <v>4</v>
      </c>
      <c r="E11" s="19" t="s">
        <v>18</v>
      </c>
      <c r="F11" s="29"/>
      <c r="G11" s="224">
        <f>D11*F11</f>
        <v>0</v>
      </c>
    </row>
    <row r="12" spans="1:7" ht="100.5" customHeight="1" thickBot="1" x14ac:dyDescent="0.3">
      <c r="A12" s="456"/>
      <c r="B12" s="316" t="s">
        <v>51</v>
      </c>
      <c r="C12" s="277" t="s">
        <v>142</v>
      </c>
      <c r="D12" s="124">
        <v>5</v>
      </c>
      <c r="E12" s="23" t="s">
        <v>22</v>
      </c>
      <c r="F12" s="30"/>
      <c r="G12" s="225">
        <f>D12*F12</f>
        <v>0</v>
      </c>
    </row>
    <row r="13" spans="1:7" s="155" customFormat="1" ht="18.75" customHeight="1" thickBot="1" x14ac:dyDescent="0.3">
      <c r="A13" s="317"/>
      <c r="B13" s="318"/>
      <c r="C13" s="319"/>
      <c r="D13" s="10" t="s">
        <v>95</v>
      </c>
      <c r="E13" s="11"/>
      <c r="F13" s="11"/>
      <c r="G13" s="242">
        <f>SUM(G8:G12)</f>
        <v>0</v>
      </c>
    </row>
    <row r="14" spans="1:7" ht="15" customHeight="1" thickBot="1" x14ac:dyDescent="0.3">
      <c r="A14" s="317"/>
      <c r="B14" s="317"/>
      <c r="C14" s="320"/>
    </row>
    <row r="15" spans="1:7" s="155" customFormat="1" ht="14.25" customHeight="1" thickBot="1" x14ac:dyDescent="0.3">
      <c r="A15" s="309" t="s">
        <v>96</v>
      </c>
      <c r="B15" s="310"/>
      <c r="C15" s="311"/>
      <c r="D15" s="11"/>
      <c r="E15" s="11"/>
      <c r="F15" s="11"/>
      <c r="G15" s="221"/>
    </row>
    <row r="16" spans="1:7" s="155" customFormat="1" ht="24" customHeight="1" thickBot="1" x14ac:dyDescent="0.3">
      <c r="A16" s="312" t="s">
        <v>8</v>
      </c>
      <c r="B16" s="321"/>
      <c r="C16" s="322" t="s">
        <v>10</v>
      </c>
      <c r="D16" s="161" t="s">
        <v>99</v>
      </c>
      <c r="E16" s="60" t="s">
        <v>100</v>
      </c>
      <c r="F16" s="14" t="s">
        <v>12</v>
      </c>
      <c r="G16" s="222" t="s">
        <v>13</v>
      </c>
    </row>
    <row r="17" spans="1:8" s="155" customFormat="1" ht="54.75" customHeight="1" x14ac:dyDescent="0.25">
      <c r="A17" s="284">
        <v>2</v>
      </c>
      <c r="B17" s="323" t="s">
        <v>51</v>
      </c>
      <c r="C17" s="273" t="s">
        <v>143</v>
      </c>
      <c r="D17" s="135">
        <v>8</v>
      </c>
      <c r="E17" s="16" t="s">
        <v>18</v>
      </c>
      <c r="F17" s="49"/>
      <c r="G17" s="228">
        <f t="shared" ref="G17:G36" si="0">D17*F17</f>
        <v>0</v>
      </c>
    </row>
    <row r="18" spans="1:8" ht="67.5" customHeight="1" x14ac:dyDescent="0.25">
      <c r="A18" s="324">
        <v>3</v>
      </c>
      <c r="B18" s="325" t="s">
        <v>51</v>
      </c>
      <c r="C18" s="326" t="s">
        <v>144</v>
      </c>
      <c r="D18" s="162">
        <v>150</v>
      </c>
      <c r="E18" s="31" t="s">
        <v>17</v>
      </c>
      <c r="F18" s="28"/>
      <c r="G18" s="224">
        <f t="shared" si="0"/>
        <v>0</v>
      </c>
    </row>
    <row r="19" spans="1:8" ht="26.25" customHeight="1" x14ac:dyDescent="0.25">
      <c r="A19" s="324">
        <v>4</v>
      </c>
      <c r="B19" s="325" t="s">
        <v>51</v>
      </c>
      <c r="C19" s="327" t="s">
        <v>145</v>
      </c>
      <c r="D19" s="123">
        <v>8</v>
      </c>
      <c r="E19" s="19" t="s">
        <v>18</v>
      </c>
      <c r="F19" s="28"/>
      <c r="G19" s="224">
        <f t="shared" si="0"/>
        <v>0</v>
      </c>
    </row>
    <row r="20" spans="1:8" ht="26.25" customHeight="1" x14ac:dyDescent="0.25">
      <c r="A20" s="324">
        <v>5</v>
      </c>
      <c r="B20" s="292" t="s">
        <v>50</v>
      </c>
      <c r="C20" s="327" t="s">
        <v>165</v>
      </c>
      <c r="D20" s="123">
        <v>2</v>
      </c>
      <c r="E20" s="19" t="s">
        <v>18</v>
      </c>
      <c r="F20" s="28"/>
      <c r="G20" s="224">
        <f t="shared" si="0"/>
        <v>0</v>
      </c>
      <c r="H20" s="156"/>
    </row>
    <row r="21" spans="1:8" s="155" customFormat="1" ht="159" customHeight="1" x14ac:dyDescent="0.25">
      <c r="A21" s="287">
        <v>6</v>
      </c>
      <c r="B21" s="325" t="s">
        <v>51</v>
      </c>
      <c r="C21" s="275" t="s">
        <v>166</v>
      </c>
      <c r="D21" s="123">
        <v>1</v>
      </c>
      <c r="E21" s="19" t="s">
        <v>18</v>
      </c>
      <c r="F21" s="28"/>
      <c r="G21" s="229">
        <f t="shared" si="0"/>
        <v>0</v>
      </c>
    </row>
    <row r="22" spans="1:8" ht="26.25" customHeight="1" x14ac:dyDescent="0.25">
      <c r="A22" s="324">
        <v>7</v>
      </c>
      <c r="B22" s="325" t="s">
        <v>50</v>
      </c>
      <c r="C22" s="327" t="s">
        <v>167</v>
      </c>
      <c r="D22" s="163">
        <v>4</v>
      </c>
      <c r="E22" s="31" t="s">
        <v>18</v>
      </c>
      <c r="F22" s="51"/>
      <c r="G22" s="224">
        <f t="shared" si="0"/>
        <v>0</v>
      </c>
    </row>
    <row r="23" spans="1:8" ht="78.75" customHeight="1" x14ac:dyDescent="0.25">
      <c r="A23" s="324">
        <v>8</v>
      </c>
      <c r="B23" s="325" t="s">
        <v>50</v>
      </c>
      <c r="C23" s="326" t="s">
        <v>168</v>
      </c>
      <c r="D23" s="163">
        <v>24</v>
      </c>
      <c r="E23" s="31" t="s">
        <v>17</v>
      </c>
      <c r="F23" s="51"/>
      <c r="G23" s="224">
        <f t="shared" si="0"/>
        <v>0</v>
      </c>
    </row>
    <row r="24" spans="1:8" ht="26.25" customHeight="1" x14ac:dyDescent="0.25">
      <c r="A24" s="324">
        <v>9</v>
      </c>
      <c r="B24" s="325" t="s">
        <v>50</v>
      </c>
      <c r="C24" s="327" t="s">
        <v>169</v>
      </c>
      <c r="D24" s="163">
        <v>2</v>
      </c>
      <c r="E24" s="31" t="s">
        <v>18</v>
      </c>
      <c r="F24" s="51"/>
      <c r="G24" s="224">
        <f t="shared" si="0"/>
        <v>0</v>
      </c>
    </row>
    <row r="25" spans="1:8" ht="26.25" customHeight="1" x14ac:dyDescent="0.25">
      <c r="A25" s="287">
        <v>10</v>
      </c>
      <c r="B25" s="325" t="s">
        <v>50</v>
      </c>
      <c r="C25" s="327" t="s">
        <v>170</v>
      </c>
      <c r="D25" s="163">
        <v>4</v>
      </c>
      <c r="E25" s="31" t="s">
        <v>18</v>
      </c>
      <c r="F25" s="51"/>
      <c r="G25" s="224">
        <f t="shared" si="0"/>
        <v>0</v>
      </c>
    </row>
    <row r="26" spans="1:8" ht="26.25" customHeight="1" x14ac:dyDescent="0.25">
      <c r="A26" s="324">
        <v>11</v>
      </c>
      <c r="B26" s="325" t="s">
        <v>51</v>
      </c>
      <c r="C26" s="327" t="s">
        <v>171</v>
      </c>
      <c r="D26" s="163">
        <v>6</v>
      </c>
      <c r="E26" s="31" t="s">
        <v>18</v>
      </c>
      <c r="F26" s="51"/>
      <c r="G26" s="224">
        <f t="shared" si="0"/>
        <v>0</v>
      </c>
      <c r="H26" s="156"/>
    </row>
    <row r="27" spans="1:8" ht="26.25" customHeight="1" x14ac:dyDescent="0.25">
      <c r="A27" s="324">
        <v>12</v>
      </c>
      <c r="B27" s="325" t="s">
        <v>51</v>
      </c>
      <c r="C27" s="327" t="s">
        <v>172</v>
      </c>
      <c r="D27" s="163">
        <v>6</v>
      </c>
      <c r="E27" s="31" t="s">
        <v>18</v>
      </c>
      <c r="F27" s="51"/>
      <c r="G27" s="224">
        <f t="shared" si="0"/>
        <v>0</v>
      </c>
      <c r="H27" s="156"/>
    </row>
    <row r="28" spans="1:8" ht="39.75" customHeight="1" x14ac:dyDescent="0.25">
      <c r="A28" s="324">
        <v>13</v>
      </c>
      <c r="B28" s="325" t="s">
        <v>50</v>
      </c>
      <c r="C28" s="328" t="s">
        <v>173</v>
      </c>
      <c r="D28" s="163">
        <v>2</v>
      </c>
      <c r="E28" s="31" t="s">
        <v>18</v>
      </c>
      <c r="F28" s="51"/>
      <c r="G28" s="224">
        <f t="shared" si="0"/>
        <v>0</v>
      </c>
      <c r="H28" s="156"/>
    </row>
    <row r="29" spans="1:8" ht="26.25" customHeight="1" x14ac:dyDescent="0.25">
      <c r="A29" s="287">
        <v>14</v>
      </c>
      <c r="B29" s="325" t="s">
        <v>50</v>
      </c>
      <c r="C29" s="327" t="s">
        <v>155</v>
      </c>
      <c r="D29" s="163">
        <v>12</v>
      </c>
      <c r="E29" s="31" t="s">
        <v>17</v>
      </c>
      <c r="F29" s="51"/>
      <c r="G29" s="224">
        <f t="shared" si="0"/>
        <v>0</v>
      </c>
    </row>
    <row r="30" spans="1:8" ht="26.25" customHeight="1" x14ac:dyDescent="0.25">
      <c r="A30" s="324">
        <v>15</v>
      </c>
      <c r="B30" s="325" t="s">
        <v>50</v>
      </c>
      <c r="C30" s="327" t="s">
        <v>156</v>
      </c>
      <c r="D30" s="162">
        <v>10</v>
      </c>
      <c r="E30" s="31" t="s">
        <v>17</v>
      </c>
      <c r="F30" s="51"/>
      <c r="G30" s="224">
        <f t="shared" si="0"/>
        <v>0</v>
      </c>
    </row>
    <row r="31" spans="1:8" ht="78" customHeight="1" x14ac:dyDescent="0.25">
      <c r="A31" s="324">
        <v>16</v>
      </c>
      <c r="B31" s="325" t="s">
        <v>50</v>
      </c>
      <c r="C31" s="327" t="s">
        <v>174</v>
      </c>
      <c r="D31" s="162">
        <v>3</v>
      </c>
      <c r="E31" s="31" t="s">
        <v>18</v>
      </c>
      <c r="F31" s="51"/>
      <c r="G31" s="224">
        <f t="shared" si="0"/>
        <v>0</v>
      </c>
    </row>
    <row r="32" spans="1:8" ht="28.5" customHeight="1" x14ac:dyDescent="0.25">
      <c r="A32" s="324">
        <v>17</v>
      </c>
      <c r="B32" s="325" t="s">
        <v>51</v>
      </c>
      <c r="C32" s="327" t="s">
        <v>175</v>
      </c>
      <c r="D32" s="163">
        <v>250</v>
      </c>
      <c r="E32" s="31" t="s">
        <v>17</v>
      </c>
      <c r="F32" s="51"/>
      <c r="G32" s="224">
        <f t="shared" si="0"/>
        <v>0</v>
      </c>
    </row>
    <row r="33" spans="1:7" ht="100.5" customHeight="1" x14ac:dyDescent="0.25">
      <c r="A33" s="287">
        <v>18</v>
      </c>
      <c r="B33" s="325" t="s">
        <v>51</v>
      </c>
      <c r="C33" s="327" t="s">
        <v>159</v>
      </c>
      <c r="D33" s="162">
        <v>330</v>
      </c>
      <c r="E33" s="31" t="s">
        <v>24</v>
      </c>
      <c r="F33" s="51"/>
      <c r="G33" s="224">
        <f t="shared" si="0"/>
        <v>0</v>
      </c>
    </row>
    <row r="34" spans="1:7" ht="103.5" customHeight="1" x14ac:dyDescent="0.25">
      <c r="A34" s="324">
        <v>19</v>
      </c>
      <c r="B34" s="325" t="s">
        <v>50</v>
      </c>
      <c r="C34" s="274" t="s">
        <v>176</v>
      </c>
      <c r="D34" s="162">
        <v>2</v>
      </c>
      <c r="E34" s="31" t="s">
        <v>18</v>
      </c>
      <c r="F34" s="51"/>
      <c r="G34" s="224">
        <f t="shared" si="0"/>
        <v>0</v>
      </c>
    </row>
    <row r="35" spans="1:7" ht="129.75" customHeight="1" x14ac:dyDescent="0.25">
      <c r="A35" s="324">
        <v>20</v>
      </c>
      <c r="B35" s="325" t="s">
        <v>50</v>
      </c>
      <c r="C35" s="327" t="s">
        <v>177</v>
      </c>
      <c r="D35" s="162">
        <v>2</v>
      </c>
      <c r="E35" s="31" t="s">
        <v>18</v>
      </c>
      <c r="F35" s="51"/>
      <c r="G35" s="224">
        <f t="shared" si="0"/>
        <v>0</v>
      </c>
    </row>
    <row r="36" spans="1:7" ht="79.5" customHeight="1" thickBot="1" x14ac:dyDescent="0.3">
      <c r="A36" s="329">
        <v>21</v>
      </c>
      <c r="B36" s="330" t="s">
        <v>50</v>
      </c>
      <c r="C36" s="331" t="s">
        <v>162</v>
      </c>
      <c r="D36" s="164">
        <v>2</v>
      </c>
      <c r="E36" s="165" t="s">
        <v>18</v>
      </c>
      <c r="F36" s="166"/>
      <c r="G36" s="225">
        <f t="shared" si="0"/>
        <v>0</v>
      </c>
    </row>
    <row r="37" spans="1:7" s="155" customFormat="1" ht="14.25" thickBot="1" x14ac:dyDescent="0.3">
      <c r="A37" s="332"/>
      <c r="B37" s="333"/>
      <c r="C37" s="334"/>
      <c r="D37" s="10" t="s">
        <v>23</v>
      </c>
      <c r="E37" s="34"/>
      <c r="F37" s="34"/>
      <c r="G37" s="244">
        <f>SUM(G17:G36)</f>
        <v>0</v>
      </c>
    </row>
    <row r="38" spans="1:7" ht="15" customHeight="1" thickBot="1" x14ac:dyDescent="0.3">
      <c r="A38" s="317"/>
      <c r="B38" s="317"/>
      <c r="C38" s="320"/>
    </row>
    <row r="39" spans="1:7" s="155" customFormat="1" ht="14.25" customHeight="1" thickBot="1" x14ac:dyDescent="0.3">
      <c r="A39" s="309" t="s">
        <v>97</v>
      </c>
      <c r="B39" s="310"/>
      <c r="C39" s="311"/>
      <c r="D39" s="11"/>
      <c r="E39" s="11"/>
      <c r="F39" s="11"/>
      <c r="G39" s="221"/>
    </row>
    <row r="40" spans="1:7" ht="21.75" customHeight="1" thickBot="1" x14ac:dyDescent="0.3">
      <c r="A40" s="312" t="s">
        <v>8</v>
      </c>
      <c r="B40" s="321" t="s">
        <v>9</v>
      </c>
      <c r="C40" s="322" t="s">
        <v>10</v>
      </c>
      <c r="D40" s="161" t="s">
        <v>99</v>
      </c>
      <c r="E40" s="60" t="s">
        <v>100</v>
      </c>
      <c r="F40" s="14" t="s">
        <v>12</v>
      </c>
      <c r="G40" s="222" t="s">
        <v>13</v>
      </c>
    </row>
    <row r="41" spans="1:7" s="155" customFormat="1" ht="43.5" customHeight="1" x14ac:dyDescent="0.25">
      <c r="A41" s="300" t="s">
        <v>87</v>
      </c>
      <c r="B41" s="335" t="s">
        <v>51</v>
      </c>
      <c r="C41" s="327" t="s">
        <v>57</v>
      </c>
      <c r="D41" s="123">
        <v>1</v>
      </c>
      <c r="E41" s="19" t="s">
        <v>14</v>
      </c>
      <c r="F41" s="51"/>
      <c r="G41" s="229">
        <f t="shared" ref="G41:G48" si="1">D41*F41</f>
        <v>0</v>
      </c>
    </row>
    <row r="42" spans="1:7" s="155" customFormat="1" ht="43.5" customHeight="1" x14ac:dyDescent="0.25">
      <c r="A42" s="287" t="s">
        <v>88</v>
      </c>
      <c r="B42" s="325" t="s">
        <v>50</v>
      </c>
      <c r="C42" s="327" t="s">
        <v>86</v>
      </c>
      <c r="D42" s="123">
        <v>1</v>
      </c>
      <c r="E42" s="19" t="s">
        <v>14</v>
      </c>
      <c r="F42" s="51"/>
      <c r="G42" s="229">
        <f t="shared" si="1"/>
        <v>0</v>
      </c>
    </row>
    <row r="43" spans="1:7" ht="20.100000000000001" customHeight="1" x14ac:dyDescent="0.25">
      <c r="A43" s="336">
        <v>23</v>
      </c>
      <c r="B43" s="337" t="s">
        <v>50</v>
      </c>
      <c r="C43" s="327" t="s">
        <v>26</v>
      </c>
      <c r="D43" s="137">
        <v>1</v>
      </c>
      <c r="E43" s="19" t="s">
        <v>17</v>
      </c>
      <c r="F43" s="53"/>
      <c r="G43" s="229">
        <f t="shared" si="1"/>
        <v>0</v>
      </c>
    </row>
    <row r="44" spans="1:7" ht="20.100000000000001" customHeight="1" x14ac:dyDescent="0.25">
      <c r="A44" s="336">
        <v>24</v>
      </c>
      <c r="B44" s="337" t="s">
        <v>50</v>
      </c>
      <c r="C44" s="327" t="s">
        <v>27</v>
      </c>
      <c r="D44" s="137">
        <v>10</v>
      </c>
      <c r="E44" s="19" t="s">
        <v>17</v>
      </c>
      <c r="F44" s="53"/>
      <c r="G44" s="229">
        <f t="shared" si="1"/>
        <v>0</v>
      </c>
    </row>
    <row r="45" spans="1:7" ht="34.5" customHeight="1" x14ac:dyDescent="0.25">
      <c r="A45" s="336" t="s">
        <v>91</v>
      </c>
      <c r="B45" s="335" t="s">
        <v>51</v>
      </c>
      <c r="C45" s="305" t="s">
        <v>52</v>
      </c>
      <c r="D45" s="123">
        <v>1</v>
      </c>
      <c r="E45" s="19" t="s">
        <v>14</v>
      </c>
      <c r="F45" s="53"/>
      <c r="G45" s="229">
        <f t="shared" si="1"/>
        <v>0</v>
      </c>
    </row>
    <row r="46" spans="1:7" ht="28.5" customHeight="1" x14ac:dyDescent="0.25">
      <c r="A46" s="336" t="s">
        <v>92</v>
      </c>
      <c r="B46" s="325" t="s">
        <v>50</v>
      </c>
      <c r="C46" s="305" t="s">
        <v>53</v>
      </c>
      <c r="D46" s="123">
        <v>1</v>
      </c>
      <c r="E46" s="19" t="s">
        <v>14</v>
      </c>
      <c r="F46" s="53"/>
      <c r="G46" s="229">
        <f t="shared" si="1"/>
        <v>0</v>
      </c>
    </row>
    <row r="47" spans="1:7" ht="20.100000000000001" customHeight="1" x14ac:dyDescent="0.25">
      <c r="A47" s="336">
        <v>26</v>
      </c>
      <c r="B47" s="338" t="s">
        <v>51</v>
      </c>
      <c r="C47" s="274" t="s">
        <v>41</v>
      </c>
      <c r="D47" s="123">
        <v>1</v>
      </c>
      <c r="E47" s="19" t="s">
        <v>14</v>
      </c>
      <c r="F47" s="53"/>
      <c r="G47" s="229">
        <f t="shared" si="1"/>
        <v>0</v>
      </c>
    </row>
    <row r="48" spans="1:7" s="155" customFormat="1" ht="25.5" customHeight="1" thickBot="1" x14ac:dyDescent="0.3">
      <c r="A48" s="339">
        <v>27</v>
      </c>
      <c r="B48" s="168" t="s">
        <v>50</v>
      </c>
      <c r="C48" s="340" t="s">
        <v>42</v>
      </c>
      <c r="D48" s="136">
        <v>1</v>
      </c>
      <c r="E48" s="23" t="s">
        <v>14</v>
      </c>
      <c r="F48" s="166"/>
      <c r="G48" s="245">
        <f t="shared" si="1"/>
        <v>0</v>
      </c>
    </row>
    <row r="49" spans="1:7" s="155" customFormat="1" ht="18.75" customHeight="1" thickBot="1" x14ac:dyDescent="0.3">
      <c r="A49" s="332"/>
      <c r="B49" s="333"/>
      <c r="C49" s="334"/>
      <c r="D49" s="10" t="s">
        <v>98</v>
      </c>
      <c r="E49" s="34"/>
      <c r="F49" s="34"/>
      <c r="G49" s="244">
        <f>SUM(G41:G48)</f>
        <v>0</v>
      </c>
    </row>
    <row r="50" spans="1:7" ht="15" customHeight="1" thickBot="1" x14ac:dyDescent="0.3">
      <c r="A50" s="317"/>
      <c r="B50" s="341"/>
      <c r="C50" s="342"/>
    </row>
    <row r="51" spans="1:7" ht="14.25" customHeight="1" thickBot="1" x14ac:dyDescent="0.3">
      <c r="A51" s="309" t="s">
        <v>137</v>
      </c>
      <c r="B51" s="310"/>
      <c r="C51" s="311"/>
      <c r="D51" s="11"/>
      <c r="E51" s="11"/>
      <c r="F51" s="11"/>
      <c r="G51" s="221"/>
    </row>
    <row r="52" spans="1:7" ht="21.75" customHeight="1" thickBot="1" x14ac:dyDescent="0.3">
      <c r="A52" s="312" t="s">
        <v>8</v>
      </c>
      <c r="B52" s="321" t="s">
        <v>9</v>
      </c>
      <c r="C52" s="322" t="s">
        <v>10</v>
      </c>
      <c r="D52" s="161" t="s">
        <v>99</v>
      </c>
      <c r="E52" s="60" t="s">
        <v>100</v>
      </c>
      <c r="F52" s="14" t="s">
        <v>12</v>
      </c>
      <c r="G52" s="222" t="s">
        <v>13</v>
      </c>
    </row>
    <row r="53" spans="1:7" ht="25.5" customHeight="1" x14ac:dyDescent="0.25">
      <c r="A53" s="343">
        <v>28</v>
      </c>
      <c r="B53" s="40" t="s">
        <v>58</v>
      </c>
      <c r="C53" s="169" t="s">
        <v>31</v>
      </c>
      <c r="D53" s="135">
        <v>75</v>
      </c>
      <c r="E53" s="16" t="s">
        <v>32</v>
      </c>
      <c r="F53" s="170"/>
      <c r="G53" s="223">
        <f>D53*F53</f>
        <v>0</v>
      </c>
    </row>
    <row r="54" spans="1:7" ht="20.100000000000001" customHeight="1" x14ac:dyDescent="0.25">
      <c r="A54" s="303">
        <v>29</v>
      </c>
      <c r="B54" s="40" t="s">
        <v>58</v>
      </c>
      <c r="C54" s="327" t="s">
        <v>33</v>
      </c>
      <c r="D54" s="123">
        <v>75</v>
      </c>
      <c r="E54" s="19" t="s">
        <v>32</v>
      </c>
      <c r="F54" s="53"/>
      <c r="G54" s="224">
        <f>D54*F54</f>
        <v>0</v>
      </c>
    </row>
    <row r="55" spans="1:7" ht="25.5" customHeight="1" x14ac:dyDescent="0.25">
      <c r="A55" s="300">
        <v>30</v>
      </c>
      <c r="B55" s="40" t="s">
        <v>58</v>
      </c>
      <c r="C55" s="108" t="s">
        <v>89</v>
      </c>
      <c r="D55" s="123">
        <v>75</v>
      </c>
      <c r="E55" s="19" t="s">
        <v>32</v>
      </c>
      <c r="F55" s="54"/>
      <c r="G55" s="224">
        <f>D55*F55</f>
        <v>0</v>
      </c>
    </row>
    <row r="56" spans="1:7" ht="25.5" customHeight="1" x14ac:dyDescent="0.25">
      <c r="A56" s="344">
        <v>31</v>
      </c>
      <c r="B56" s="345" t="s">
        <v>58</v>
      </c>
      <c r="C56" s="346" t="s">
        <v>131</v>
      </c>
      <c r="D56" s="123">
        <v>1</v>
      </c>
      <c r="E56" s="19" t="s">
        <v>14</v>
      </c>
      <c r="F56" s="218"/>
      <c r="G56" s="233">
        <f>D56*F56</f>
        <v>0</v>
      </c>
    </row>
    <row r="57" spans="1:7" ht="24.75" customHeight="1" thickBot="1" x14ac:dyDescent="0.3">
      <c r="A57" s="339">
        <v>32</v>
      </c>
      <c r="B57" s="146" t="s">
        <v>58</v>
      </c>
      <c r="C57" s="347" t="s">
        <v>44</v>
      </c>
      <c r="D57" s="136">
        <f>6*7</f>
        <v>42</v>
      </c>
      <c r="E57" s="23" t="s">
        <v>32</v>
      </c>
      <c r="F57" s="147"/>
      <c r="G57" s="225">
        <f>D57*F57</f>
        <v>0</v>
      </c>
    </row>
    <row r="58" spans="1:7" ht="18.75" customHeight="1" thickBot="1" x14ac:dyDescent="0.3">
      <c r="B58" s="26"/>
      <c r="C58" s="160"/>
      <c r="D58" s="55" t="s">
        <v>30</v>
      </c>
      <c r="E58" s="167"/>
      <c r="F58" s="167"/>
      <c r="G58" s="246">
        <f>SUM(G53:G57)</f>
        <v>0</v>
      </c>
    </row>
    <row r="59" spans="1:7" s="155" customFormat="1" ht="15" customHeight="1" thickBot="1" x14ac:dyDescent="0.3">
      <c r="A59" s="43"/>
      <c r="B59" s="43"/>
      <c r="C59" s="66"/>
      <c r="D59" s="43"/>
      <c r="E59" s="43"/>
      <c r="F59" s="43"/>
      <c r="G59" s="243"/>
    </row>
    <row r="60" spans="1:7" customFormat="1" ht="15.75" thickBot="1" x14ac:dyDescent="0.3">
      <c r="A60" s="10" t="s">
        <v>35</v>
      </c>
      <c r="B60" s="11"/>
      <c r="C60" s="11"/>
      <c r="D60" s="11"/>
      <c r="E60" s="11"/>
      <c r="F60" s="11"/>
      <c r="G60" s="234"/>
    </row>
    <row r="61" spans="1:7" s="4" customFormat="1" ht="15" customHeight="1" x14ac:dyDescent="0.25">
      <c r="A61" s="452" t="s">
        <v>54</v>
      </c>
      <c r="B61" s="444"/>
      <c r="C61" s="97" t="s">
        <v>94</v>
      </c>
      <c r="D61" s="97"/>
      <c r="E61" s="97"/>
      <c r="F61" s="96"/>
      <c r="G61" s="235">
        <f>G13</f>
        <v>0</v>
      </c>
    </row>
    <row r="62" spans="1:7" s="4" customFormat="1" ht="15" customHeight="1" x14ac:dyDescent="0.25">
      <c r="A62" s="453" t="s">
        <v>54</v>
      </c>
      <c r="B62" s="446"/>
      <c r="C62" s="99" t="s">
        <v>101</v>
      </c>
      <c r="D62" s="99"/>
      <c r="E62" s="99"/>
      <c r="F62" s="98"/>
      <c r="G62" s="236">
        <f>G17+G18+G19+G21+G26+G27+G32+G33</f>
        <v>0</v>
      </c>
    </row>
    <row r="63" spans="1:7" s="4" customFormat="1" ht="15" customHeight="1" x14ac:dyDescent="0.25">
      <c r="A63" s="453" t="s">
        <v>55</v>
      </c>
      <c r="B63" s="446"/>
      <c r="C63" s="99" t="s">
        <v>101</v>
      </c>
      <c r="D63" s="99"/>
      <c r="E63" s="99"/>
      <c r="F63" s="98"/>
      <c r="G63" s="236">
        <f>G20+G22+G23+G24+G25+G28+G29+G30+G31+G34+G35+G36</f>
        <v>0</v>
      </c>
    </row>
    <row r="64" spans="1:7" s="4" customFormat="1" ht="15" customHeight="1" x14ac:dyDescent="0.25">
      <c r="A64" s="453" t="s">
        <v>54</v>
      </c>
      <c r="B64" s="446"/>
      <c r="C64" s="99" t="s">
        <v>97</v>
      </c>
      <c r="D64" s="99"/>
      <c r="E64" s="99"/>
      <c r="F64" s="98"/>
      <c r="G64" s="236">
        <f>G41+G45+G47</f>
        <v>0</v>
      </c>
    </row>
    <row r="65" spans="1:10" s="4" customFormat="1" ht="15" customHeight="1" x14ac:dyDescent="0.25">
      <c r="A65" s="453" t="s">
        <v>55</v>
      </c>
      <c r="B65" s="446"/>
      <c r="C65" s="99" t="s">
        <v>97</v>
      </c>
      <c r="D65" s="99"/>
      <c r="E65" s="99"/>
      <c r="F65" s="98"/>
      <c r="G65" s="236">
        <f>G42+G43+G44+G46+G48</f>
        <v>0</v>
      </c>
    </row>
    <row r="66" spans="1:10" s="4" customFormat="1" ht="15" customHeight="1" thickBot="1" x14ac:dyDescent="0.3">
      <c r="A66" s="447" t="s">
        <v>58</v>
      </c>
      <c r="B66" s="448"/>
      <c r="C66" s="148" t="str">
        <f>A51</f>
        <v>D) Zemní práce,ostatní, likvidace odpadu</v>
      </c>
      <c r="D66" s="148"/>
      <c r="E66" s="148"/>
      <c r="F66" s="149"/>
      <c r="G66" s="237">
        <f>G58</f>
        <v>0</v>
      </c>
      <c r="H66" s="151"/>
      <c r="I66" s="153"/>
      <c r="J66" s="153"/>
    </row>
    <row r="67" spans="1:10" s="4" customFormat="1" ht="15" customHeight="1" x14ac:dyDescent="0.25">
      <c r="A67" s="3"/>
      <c r="B67" s="3"/>
      <c r="C67" s="3"/>
      <c r="D67" s="3"/>
      <c r="E67" s="3"/>
      <c r="F67" s="44"/>
      <c r="G67" s="238"/>
    </row>
    <row r="68" spans="1:10" s="4" customFormat="1" ht="15" x14ac:dyDescent="0.25">
      <c r="A68" s="432" t="s">
        <v>102</v>
      </c>
      <c r="B68" s="433"/>
      <c r="C68" s="433"/>
      <c r="D68" s="433"/>
      <c r="E68" s="434"/>
      <c r="F68" s="421">
        <f>G61+G62+G64</f>
        <v>0</v>
      </c>
      <c r="G68" s="422"/>
    </row>
    <row r="69" spans="1:10" s="4" customFormat="1" ht="15" x14ac:dyDescent="0.25">
      <c r="A69" s="432" t="s">
        <v>103</v>
      </c>
      <c r="B69" s="435"/>
      <c r="C69" s="435"/>
      <c r="D69" s="435"/>
      <c r="E69" s="436"/>
      <c r="F69" s="421">
        <f>G63+G65</f>
        <v>0</v>
      </c>
      <c r="G69" s="422"/>
    </row>
    <row r="70" spans="1:10" s="4" customFormat="1" ht="15" customHeight="1" thickBot="1" x14ac:dyDescent="0.3">
      <c r="A70" s="437" t="s">
        <v>104</v>
      </c>
      <c r="B70" s="438"/>
      <c r="C70" s="438"/>
      <c r="D70" s="438"/>
      <c r="E70" s="439"/>
      <c r="F70" s="423">
        <f>G66</f>
        <v>0</v>
      </c>
      <c r="G70" s="424"/>
    </row>
    <row r="71" spans="1:10" s="4" customFormat="1" ht="15" customHeight="1" thickBot="1" x14ac:dyDescent="0.3">
      <c r="A71" s="440" t="s">
        <v>106</v>
      </c>
      <c r="B71" s="441"/>
      <c r="C71" s="441"/>
      <c r="D71" s="441"/>
      <c r="E71" s="442"/>
      <c r="F71" s="425">
        <f>SUBTOTAL(9,F68:G70)</f>
        <v>0</v>
      </c>
      <c r="G71" s="426"/>
      <c r="H71" s="151"/>
      <c r="I71" s="152"/>
      <c r="J71" s="150"/>
    </row>
    <row r="72" spans="1:10" s="4" customFormat="1" ht="15" customHeight="1" thickBot="1" x14ac:dyDescent="0.3">
      <c r="D72" s="45"/>
      <c r="E72" s="45"/>
      <c r="F72" s="45"/>
      <c r="G72" s="239"/>
    </row>
    <row r="73" spans="1:10" s="4" customFormat="1" ht="15" customHeight="1" thickBot="1" x14ac:dyDescent="0.3">
      <c r="A73" s="104" t="s">
        <v>36</v>
      </c>
      <c r="B73" s="105"/>
      <c r="C73" s="105"/>
      <c r="D73" s="105"/>
      <c r="E73" s="105"/>
      <c r="F73" s="105"/>
      <c r="G73" s="240"/>
    </row>
    <row r="74" spans="1:10" s="4" customFormat="1" ht="31.5" customHeight="1" x14ac:dyDescent="0.25">
      <c r="A74" s="457" t="s">
        <v>185</v>
      </c>
      <c r="B74" s="457"/>
      <c r="C74" s="457"/>
      <c r="D74" s="457"/>
      <c r="E74" s="457"/>
      <c r="F74" s="457"/>
      <c r="G74" s="457"/>
    </row>
    <row r="75" spans="1:10" ht="15" customHeight="1" x14ac:dyDescent="0.25"/>
    <row r="76" spans="1:10" ht="15" customHeight="1" x14ac:dyDescent="0.25"/>
    <row r="77" spans="1:10" ht="15" customHeight="1" x14ac:dyDescent="0.25"/>
    <row r="78" spans="1:10" ht="15" customHeight="1" x14ac:dyDescent="0.25"/>
    <row r="79" spans="1:10" ht="15" customHeight="1" x14ac:dyDescent="0.25"/>
    <row r="80" spans="1:1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</sheetData>
  <sheetProtection algorithmName="SHA-512" hashValue="mGozU2Vla2xQ+Nbv3x/r3BUT6CW65PjKjLKd152NAZz8wNDM189P2D1nZxhVAEQxV7uaQJZNnKxB/lTltXx4og==" saltValue="OUTj+w/GbpGyEkK8o98sAg==" spinCount="100000" sheet="1" objects="1" scenarios="1"/>
  <protectedRanges>
    <protectedRange sqref="F53:F57" name="Oblast4"/>
    <protectedRange sqref="F41:F48" name="Oblast3"/>
    <protectedRange sqref="F8:F12" name="Oblast1"/>
    <protectedRange sqref="F17:F36" name="Oblast2"/>
  </protectedRanges>
  <mergeCells count="17">
    <mergeCell ref="A74:G74"/>
    <mergeCell ref="A66:B66"/>
    <mergeCell ref="A68:E68"/>
    <mergeCell ref="F68:G68"/>
    <mergeCell ref="A8:A12"/>
    <mergeCell ref="A1:G1"/>
    <mergeCell ref="A61:B61"/>
    <mergeCell ref="A62:B62"/>
    <mergeCell ref="A63:B63"/>
    <mergeCell ref="A64:B64"/>
    <mergeCell ref="A65:B65"/>
    <mergeCell ref="A69:E69"/>
    <mergeCell ref="F69:G69"/>
    <mergeCell ref="A70:E70"/>
    <mergeCell ref="F70:G70"/>
    <mergeCell ref="A71:E71"/>
    <mergeCell ref="F71:G71"/>
  </mergeCells>
  <pageMargins left="0.7" right="0.7" top="0.78740157499999996" bottom="0.78740157499999996" header="0.3" footer="0.3"/>
  <pageSetup paperSize="9" scale="76" orientation="portrait" horizontalDpi="200" verticalDpi="200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294B2-5E78-4733-B818-EE1CD085427E}">
  <dimension ref="A1:J336"/>
  <sheetViews>
    <sheetView view="pageBreakPreview" zoomScale="90" zoomScaleNormal="100" zoomScaleSheetLayoutView="90" workbookViewId="0">
      <selection activeCell="A74" sqref="A74:G74"/>
    </sheetView>
  </sheetViews>
  <sheetFormatPr defaultColWidth="9.140625" defaultRowHeight="12" x14ac:dyDescent="0.25"/>
  <cols>
    <col min="1" max="1" width="6.5703125" style="4" customWidth="1"/>
    <col min="2" max="2" width="9.28515625" style="4" customWidth="1"/>
    <col min="3" max="3" width="50.5703125" style="4" customWidth="1"/>
    <col min="4" max="4" width="6.42578125" style="4" customWidth="1"/>
    <col min="5" max="5" width="6.5703125" style="4" customWidth="1"/>
    <col min="6" max="6" width="14.5703125" style="4" customWidth="1"/>
    <col min="7" max="7" width="26.28515625" style="227" customWidth="1"/>
    <col min="8" max="16384" width="9.140625" style="4"/>
  </cols>
  <sheetData>
    <row r="1" spans="1:7" s="2" customFormat="1" ht="33.75" customHeight="1" x14ac:dyDescent="0.25">
      <c r="A1" s="393" t="s">
        <v>128</v>
      </c>
      <c r="B1" s="393"/>
      <c r="C1" s="393"/>
      <c r="D1" s="393"/>
      <c r="E1" s="393"/>
      <c r="F1" s="393"/>
      <c r="G1" s="393"/>
    </row>
    <row r="2" spans="1:7" ht="7.5" customHeight="1" x14ac:dyDescent="0.25">
      <c r="A2" s="3"/>
      <c r="B2" s="3"/>
      <c r="C2" s="3"/>
      <c r="D2" s="3"/>
      <c r="E2" s="3"/>
      <c r="F2" s="3"/>
      <c r="G2" s="219"/>
    </row>
    <row r="3" spans="1:7" ht="24" customHeight="1" x14ac:dyDescent="0.25">
      <c r="A3" s="116" t="s">
        <v>0</v>
      </c>
      <c r="B3" s="116"/>
      <c r="C3" s="8" t="str">
        <f>[1]Rekapitulace!C3</f>
        <v xml:space="preserve">Vrty pro tepelná čerpadla pro Areál ředitelství a cestmistrovství Krajské správy a 
údržby silnic Středočeského kraje, p.o.
</v>
      </c>
      <c r="D3" s="6"/>
      <c r="E3" s="7"/>
      <c r="F3" s="7"/>
      <c r="G3" s="220"/>
    </row>
    <row r="4" spans="1:7" ht="15" customHeight="1" x14ac:dyDescent="0.25">
      <c r="A4" s="116" t="s">
        <v>6</v>
      </c>
      <c r="B4" s="116"/>
      <c r="C4" s="9" t="s">
        <v>90</v>
      </c>
      <c r="D4" s="9"/>
      <c r="E4" s="7"/>
      <c r="F4" s="7"/>
      <c r="G4" s="220"/>
    </row>
    <row r="5" spans="1:7" ht="6.75" customHeight="1" thickBot="1" x14ac:dyDescent="0.3">
      <c r="A5" s="117"/>
      <c r="B5" s="117"/>
      <c r="C5" s="57"/>
      <c r="D5" s="3"/>
      <c r="E5" s="3"/>
      <c r="F5" s="3"/>
      <c r="G5" s="219"/>
    </row>
    <row r="6" spans="1:7" ht="14.25" customHeight="1" thickBot="1" x14ac:dyDescent="0.3">
      <c r="A6" s="10" t="s">
        <v>94</v>
      </c>
      <c r="B6" s="11"/>
      <c r="C6" s="11"/>
      <c r="D6" s="11"/>
      <c r="E6" s="11"/>
      <c r="F6" s="11"/>
      <c r="G6" s="221"/>
    </row>
    <row r="7" spans="1:7" ht="24" customHeight="1" thickBot="1" x14ac:dyDescent="0.3">
      <c r="A7" s="12" t="s">
        <v>8</v>
      </c>
      <c r="B7" s="118"/>
      <c r="C7" s="118" t="s">
        <v>10</v>
      </c>
      <c r="D7" s="161" t="s">
        <v>99</v>
      </c>
      <c r="E7" s="60" t="s">
        <v>100</v>
      </c>
      <c r="F7" s="14" t="s">
        <v>12</v>
      </c>
      <c r="G7" s="222" t="s">
        <v>13</v>
      </c>
    </row>
    <row r="8" spans="1:7" ht="67.5" customHeight="1" x14ac:dyDescent="0.25">
      <c r="A8" s="427">
        <v>1</v>
      </c>
      <c r="B8" s="272" t="s">
        <v>51</v>
      </c>
      <c r="C8" s="273" t="s">
        <v>138</v>
      </c>
      <c r="D8" s="122">
        <v>200</v>
      </c>
      <c r="E8" s="16" t="s">
        <v>17</v>
      </c>
      <c r="F8" s="27"/>
      <c r="G8" s="223">
        <f>D8*F8</f>
        <v>0</v>
      </c>
    </row>
    <row r="9" spans="1:7" ht="112.5" customHeight="1" x14ac:dyDescent="0.25">
      <c r="A9" s="428"/>
      <c r="B9" s="272" t="s">
        <v>51</v>
      </c>
      <c r="C9" s="274" t="s">
        <v>139</v>
      </c>
      <c r="D9" s="123">
        <v>2</v>
      </c>
      <c r="E9" s="19" t="s">
        <v>18</v>
      </c>
      <c r="F9" s="28"/>
      <c r="G9" s="224">
        <f>D9*F9</f>
        <v>0</v>
      </c>
    </row>
    <row r="10" spans="1:7" ht="66" customHeight="1" x14ac:dyDescent="0.25">
      <c r="A10" s="428"/>
      <c r="B10" s="272" t="s">
        <v>51</v>
      </c>
      <c r="C10" s="275" t="s">
        <v>140</v>
      </c>
      <c r="D10" s="123">
        <v>2</v>
      </c>
      <c r="E10" s="19" t="s">
        <v>18</v>
      </c>
      <c r="F10" s="29"/>
      <c r="G10" s="224">
        <f>D10*F10</f>
        <v>0</v>
      </c>
    </row>
    <row r="11" spans="1:7" ht="27.75" customHeight="1" x14ac:dyDescent="0.25">
      <c r="A11" s="428"/>
      <c r="B11" s="272" t="s">
        <v>51</v>
      </c>
      <c r="C11" s="274" t="s">
        <v>141</v>
      </c>
      <c r="D11" s="123">
        <v>2</v>
      </c>
      <c r="E11" s="19" t="s">
        <v>18</v>
      </c>
      <c r="F11" s="29"/>
      <c r="G11" s="224">
        <f>D11*F11</f>
        <v>0</v>
      </c>
    </row>
    <row r="12" spans="1:7" ht="106.5" customHeight="1" thickBot="1" x14ac:dyDescent="0.3">
      <c r="A12" s="429"/>
      <c r="B12" s="276" t="s">
        <v>51</v>
      </c>
      <c r="C12" s="277" t="s">
        <v>142</v>
      </c>
      <c r="D12" s="124">
        <v>3</v>
      </c>
      <c r="E12" s="23" t="s">
        <v>22</v>
      </c>
      <c r="F12" s="30"/>
      <c r="G12" s="225">
        <f>D12*F12</f>
        <v>0</v>
      </c>
    </row>
    <row r="13" spans="1:7" s="25" customFormat="1" ht="18.75" customHeight="1" thickBot="1" x14ac:dyDescent="0.3">
      <c r="A13" s="278"/>
      <c r="B13" s="279"/>
      <c r="C13" s="279"/>
      <c r="D13" s="10" t="s">
        <v>95</v>
      </c>
      <c r="E13" s="48"/>
      <c r="F13" s="48"/>
      <c r="G13" s="226">
        <f>SUM(G8:G12)</f>
        <v>0</v>
      </c>
    </row>
    <row r="14" spans="1:7" ht="15" customHeight="1" thickBot="1" x14ac:dyDescent="0.3">
      <c r="A14" s="278"/>
      <c r="B14" s="278"/>
      <c r="C14" s="278"/>
    </row>
    <row r="15" spans="1:7" s="25" customFormat="1" ht="14.25" customHeight="1" thickBot="1" x14ac:dyDescent="0.3">
      <c r="A15" s="280" t="s">
        <v>96</v>
      </c>
      <c r="B15" s="281"/>
      <c r="C15" s="281"/>
      <c r="D15" s="11"/>
      <c r="E15" s="11"/>
      <c r="F15" s="11"/>
      <c r="G15" s="221"/>
    </row>
    <row r="16" spans="1:7" s="25" customFormat="1" ht="24" customHeight="1" thickBot="1" x14ac:dyDescent="0.3">
      <c r="A16" s="282" t="s">
        <v>8</v>
      </c>
      <c r="B16" s="283"/>
      <c r="C16" s="283" t="s">
        <v>10</v>
      </c>
      <c r="D16" s="161" t="s">
        <v>99</v>
      </c>
      <c r="E16" s="60" t="s">
        <v>100</v>
      </c>
      <c r="F16" s="14" t="s">
        <v>12</v>
      </c>
      <c r="G16" s="222" t="s">
        <v>13</v>
      </c>
    </row>
    <row r="17" spans="1:8" s="25" customFormat="1" ht="54.75" customHeight="1" x14ac:dyDescent="0.25">
      <c r="A17" s="284">
        <v>2</v>
      </c>
      <c r="B17" s="285" t="s">
        <v>51</v>
      </c>
      <c r="C17" s="286" t="s">
        <v>143</v>
      </c>
      <c r="D17" s="135">
        <v>4</v>
      </c>
      <c r="E17" s="16" t="s">
        <v>18</v>
      </c>
      <c r="F17" s="49"/>
      <c r="G17" s="228">
        <f t="shared" ref="G17:G36" si="0">D17*F17</f>
        <v>0</v>
      </c>
    </row>
    <row r="18" spans="1:8" ht="67.5" customHeight="1" x14ac:dyDescent="0.25">
      <c r="A18" s="287">
        <v>3</v>
      </c>
      <c r="B18" s="288" t="s">
        <v>51</v>
      </c>
      <c r="C18" s="289" t="s">
        <v>144</v>
      </c>
      <c r="D18" s="162">
        <v>50</v>
      </c>
      <c r="E18" s="31" t="s">
        <v>17</v>
      </c>
      <c r="F18" s="28"/>
      <c r="G18" s="224">
        <f t="shared" si="0"/>
        <v>0</v>
      </c>
    </row>
    <row r="19" spans="1:8" ht="26.25" customHeight="1" x14ac:dyDescent="0.25">
      <c r="A19" s="287">
        <v>4</v>
      </c>
      <c r="B19" s="288" t="s">
        <v>51</v>
      </c>
      <c r="C19" s="290" t="s">
        <v>145</v>
      </c>
      <c r="D19" s="123">
        <v>4</v>
      </c>
      <c r="E19" s="19" t="s">
        <v>18</v>
      </c>
      <c r="F19" s="28"/>
      <c r="G19" s="224">
        <f t="shared" si="0"/>
        <v>0</v>
      </c>
    </row>
    <row r="20" spans="1:8" ht="184.5" customHeight="1" x14ac:dyDescent="0.25">
      <c r="A20" s="287">
        <v>5</v>
      </c>
      <c r="B20" s="288" t="s">
        <v>51</v>
      </c>
      <c r="C20" s="291" t="s">
        <v>146</v>
      </c>
      <c r="D20" s="123">
        <v>1</v>
      </c>
      <c r="E20" s="19" t="s">
        <v>18</v>
      </c>
      <c r="F20" s="28"/>
      <c r="G20" s="224">
        <f t="shared" si="0"/>
        <v>0</v>
      </c>
    </row>
    <row r="21" spans="1:8" ht="26.25" customHeight="1" x14ac:dyDescent="0.25">
      <c r="A21" s="287">
        <v>6</v>
      </c>
      <c r="B21" s="288" t="s">
        <v>50</v>
      </c>
      <c r="C21" s="286" t="s">
        <v>147</v>
      </c>
      <c r="D21" s="163">
        <v>4</v>
      </c>
      <c r="E21" s="31" t="s">
        <v>18</v>
      </c>
      <c r="F21" s="51"/>
      <c r="G21" s="224">
        <f t="shared" si="0"/>
        <v>0</v>
      </c>
    </row>
    <row r="22" spans="1:8" ht="78.75" customHeight="1" x14ac:dyDescent="0.25">
      <c r="A22" s="287">
        <v>7</v>
      </c>
      <c r="B22" s="288" t="s">
        <v>50</v>
      </c>
      <c r="C22" s="289" t="s">
        <v>148</v>
      </c>
      <c r="D22" s="163">
        <v>12</v>
      </c>
      <c r="E22" s="31" t="s">
        <v>17</v>
      </c>
      <c r="F22" s="51"/>
      <c r="G22" s="224">
        <f t="shared" si="0"/>
        <v>0</v>
      </c>
    </row>
    <row r="23" spans="1:8" ht="26.25" customHeight="1" x14ac:dyDescent="0.25">
      <c r="A23" s="287">
        <v>8</v>
      </c>
      <c r="B23" s="288" t="s">
        <v>50</v>
      </c>
      <c r="C23" s="286" t="s">
        <v>149</v>
      </c>
      <c r="D23" s="163">
        <v>2</v>
      </c>
      <c r="E23" s="31" t="s">
        <v>18</v>
      </c>
      <c r="F23" s="51"/>
      <c r="G23" s="224">
        <f t="shared" si="0"/>
        <v>0</v>
      </c>
    </row>
    <row r="24" spans="1:8" ht="26.25" customHeight="1" x14ac:dyDescent="0.25">
      <c r="A24" s="287">
        <v>9</v>
      </c>
      <c r="B24" s="288" t="s">
        <v>50</v>
      </c>
      <c r="C24" s="286" t="s">
        <v>150</v>
      </c>
      <c r="D24" s="163">
        <v>2</v>
      </c>
      <c r="E24" s="31" t="s">
        <v>18</v>
      </c>
      <c r="F24" s="51"/>
      <c r="G24" s="224">
        <f t="shared" si="0"/>
        <v>0</v>
      </c>
    </row>
    <row r="25" spans="1:8" ht="62.25" customHeight="1" x14ac:dyDescent="0.25">
      <c r="A25" s="287">
        <v>10</v>
      </c>
      <c r="B25" s="288" t="s">
        <v>50</v>
      </c>
      <c r="C25" s="290" t="s">
        <v>151</v>
      </c>
      <c r="D25" s="163">
        <v>2</v>
      </c>
      <c r="E25" s="31" t="s">
        <v>18</v>
      </c>
      <c r="F25" s="51"/>
      <c r="G25" s="224">
        <f t="shared" si="0"/>
        <v>0</v>
      </c>
      <c r="H25" s="92"/>
    </row>
    <row r="26" spans="1:8" s="25" customFormat="1" ht="26.25" customHeight="1" x14ac:dyDescent="0.25">
      <c r="A26" s="287">
        <v>11</v>
      </c>
      <c r="B26" s="288" t="s">
        <v>50</v>
      </c>
      <c r="C26" s="286" t="s">
        <v>152</v>
      </c>
      <c r="D26" s="163">
        <v>30</v>
      </c>
      <c r="E26" s="31" t="s">
        <v>17</v>
      </c>
      <c r="F26" s="51"/>
      <c r="G26" s="229">
        <f t="shared" si="0"/>
        <v>0</v>
      </c>
      <c r="H26" s="94"/>
    </row>
    <row r="27" spans="1:8" s="25" customFormat="1" ht="26.25" customHeight="1" x14ac:dyDescent="0.25">
      <c r="A27" s="287">
        <v>12</v>
      </c>
      <c r="B27" s="288" t="s">
        <v>50</v>
      </c>
      <c r="C27" s="286" t="s">
        <v>153</v>
      </c>
      <c r="D27" s="163">
        <v>30</v>
      </c>
      <c r="E27" s="31" t="s">
        <v>17</v>
      </c>
      <c r="F27" s="51"/>
      <c r="G27" s="229">
        <f t="shared" si="0"/>
        <v>0</v>
      </c>
      <c r="H27" s="94"/>
    </row>
    <row r="28" spans="1:8" s="25" customFormat="1" ht="90.75" customHeight="1" x14ac:dyDescent="0.25">
      <c r="A28" s="287">
        <v>13</v>
      </c>
      <c r="B28" s="288" t="s">
        <v>50</v>
      </c>
      <c r="C28" s="286" t="s">
        <v>154</v>
      </c>
      <c r="D28" s="163">
        <v>2</v>
      </c>
      <c r="E28" s="31" t="s">
        <v>18</v>
      </c>
      <c r="F28" s="51"/>
      <c r="G28" s="229">
        <f t="shared" si="0"/>
        <v>0</v>
      </c>
      <c r="H28" s="94"/>
    </row>
    <row r="29" spans="1:8" ht="26.25" customHeight="1" x14ac:dyDescent="0.25">
      <c r="A29" s="287">
        <v>14</v>
      </c>
      <c r="B29" s="288" t="s">
        <v>50</v>
      </c>
      <c r="C29" s="290" t="s">
        <v>155</v>
      </c>
      <c r="D29" s="163">
        <v>12</v>
      </c>
      <c r="E29" s="31" t="s">
        <v>17</v>
      </c>
      <c r="F29" s="51"/>
      <c r="G29" s="224">
        <f t="shared" si="0"/>
        <v>0</v>
      </c>
      <c r="H29" s="92"/>
    </row>
    <row r="30" spans="1:8" ht="26.25" customHeight="1" x14ac:dyDescent="0.25">
      <c r="A30" s="287">
        <v>15</v>
      </c>
      <c r="B30" s="288" t="s">
        <v>50</v>
      </c>
      <c r="C30" s="286" t="s">
        <v>156</v>
      </c>
      <c r="D30" s="162">
        <v>11</v>
      </c>
      <c r="E30" s="31" t="s">
        <v>17</v>
      </c>
      <c r="F30" s="51"/>
      <c r="G30" s="224">
        <f t="shared" si="0"/>
        <v>0</v>
      </c>
      <c r="H30" s="92"/>
    </row>
    <row r="31" spans="1:8" ht="78" customHeight="1" x14ac:dyDescent="0.25">
      <c r="A31" s="287">
        <v>16</v>
      </c>
      <c r="B31" s="288" t="s">
        <v>50</v>
      </c>
      <c r="C31" s="286" t="s">
        <v>157</v>
      </c>
      <c r="D31" s="163">
        <v>2</v>
      </c>
      <c r="E31" s="31" t="s">
        <v>18</v>
      </c>
      <c r="F31" s="51"/>
      <c r="G31" s="224">
        <f t="shared" si="0"/>
        <v>0</v>
      </c>
      <c r="H31" s="92"/>
    </row>
    <row r="32" spans="1:8" ht="28.5" customHeight="1" x14ac:dyDescent="0.25">
      <c r="A32" s="287">
        <v>17</v>
      </c>
      <c r="B32" s="288" t="s">
        <v>51</v>
      </c>
      <c r="C32" s="286" t="s">
        <v>158</v>
      </c>
      <c r="D32" s="163">
        <v>250</v>
      </c>
      <c r="E32" s="31" t="s">
        <v>17</v>
      </c>
      <c r="F32" s="51"/>
      <c r="G32" s="224">
        <f t="shared" si="0"/>
        <v>0</v>
      </c>
    </row>
    <row r="33" spans="1:7" ht="89.25" customHeight="1" x14ac:dyDescent="0.25">
      <c r="A33" s="287">
        <v>18</v>
      </c>
      <c r="B33" s="288" t="s">
        <v>51</v>
      </c>
      <c r="C33" s="286" t="s">
        <v>159</v>
      </c>
      <c r="D33" s="162">
        <v>140</v>
      </c>
      <c r="E33" s="31" t="s">
        <v>24</v>
      </c>
      <c r="F33" s="51"/>
      <c r="G33" s="224">
        <f t="shared" si="0"/>
        <v>0</v>
      </c>
    </row>
    <row r="34" spans="1:7" ht="103.5" customHeight="1" x14ac:dyDescent="0.25">
      <c r="A34" s="287">
        <v>19</v>
      </c>
      <c r="B34" s="292" t="s">
        <v>50</v>
      </c>
      <c r="C34" s="293" t="s">
        <v>160</v>
      </c>
      <c r="D34" s="162">
        <v>2</v>
      </c>
      <c r="E34" s="31" t="s">
        <v>18</v>
      </c>
      <c r="F34" s="51"/>
      <c r="G34" s="224">
        <f t="shared" si="0"/>
        <v>0</v>
      </c>
    </row>
    <row r="35" spans="1:7" ht="129.75" customHeight="1" x14ac:dyDescent="0.25">
      <c r="A35" s="287">
        <v>20</v>
      </c>
      <c r="B35" s="292" t="s">
        <v>50</v>
      </c>
      <c r="C35" s="293" t="s">
        <v>161</v>
      </c>
      <c r="D35" s="162">
        <v>2</v>
      </c>
      <c r="E35" s="31" t="s">
        <v>18</v>
      </c>
      <c r="F35" s="51"/>
      <c r="G35" s="224">
        <f t="shared" si="0"/>
        <v>0</v>
      </c>
    </row>
    <row r="36" spans="1:7" ht="79.5" customHeight="1" thickBot="1" x14ac:dyDescent="0.3">
      <c r="A36" s="294">
        <v>21</v>
      </c>
      <c r="B36" s="295" t="s">
        <v>50</v>
      </c>
      <c r="C36" s="277" t="s">
        <v>162</v>
      </c>
      <c r="D36" s="164">
        <v>2</v>
      </c>
      <c r="E36" s="165" t="s">
        <v>18</v>
      </c>
      <c r="F36" s="166"/>
      <c r="G36" s="225">
        <f t="shared" si="0"/>
        <v>0</v>
      </c>
    </row>
    <row r="37" spans="1:7" s="25" customFormat="1" ht="18.75" customHeight="1" thickBot="1" x14ac:dyDescent="0.3">
      <c r="A37" s="296"/>
      <c r="B37" s="297"/>
      <c r="C37" s="297"/>
      <c r="D37" s="10" t="s">
        <v>23</v>
      </c>
      <c r="E37" s="34"/>
      <c r="F37" s="34"/>
      <c r="G37" s="230">
        <f>SUM(G17:G36)</f>
        <v>0</v>
      </c>
    </row>
    <row r="38" spans="1:7" ht="15" customHeight="1" thickBot="1" x14ac:dyDescent="0.3">
      <c r="A38" s="278"/>
      <c r="B38" s="278"/>
      <c r="C38" s="278"/>
    </row>
    <row r="39" spans="1:7" s="25" customFormat="1" ht="14.25" customHeight="1" thickBot="1" x14ac:dyDescent="0.3">
      <c r="A39" s="280" t="s">
        <v>97</v>
      </c>
      <c r="B39" s="281"/>
      <c r="C39" s="281"/>
      <c r="D39" s="11"/>
      <c r="E39" s="11"/>
      <c r="F39" s="11"/>
      <c r="G39" s="221"/>
    </row>
    <row r="40" spans="1:7" ht="21.75" customHeight="1" thickBot="1" x14ac:dyDescent="0.3">
      <c r="A40" s="298" t="s">
        <v>8</v>
      </c>
      <c r="B40" s="299" t="s">
        <v>9</v>
      </c>
      <c r="C40" s="299" t="s">
        <v>10</v>
      </c>
      <c r="D40" s="161" t="s">
        <v>99</v>
      </c>
      <c r="E40" s="60" t="s">
        <v>100</v>
      </c>
      <c r="F40" s="14" t="s">
        <v>12</v>
      </c>
      <c r="G40" s="222" t="s">
        <v>13</v>
      </c>
    </row>
    <row r="41" spans="1:7" s="25" customFormat="1" ht="51" customHeight="1" x14ac:dyDescent="0.25">
      <c r="A41" s="300" t="s">
        <v>87</v>
      </c>
      <c r="B41" s="301" t="s">
        <v>51</v>
      </c>
      <c r="C41" s="274" t="s">
        <v>57</v>
      </c>
      <c r="D41" s="123">
        <v>1</v>
      </c>
      <c r="E41" s="19" t="s">
        <v>14</v>
      </c>
      <c r="F41" s="51"/>
      <c r="G41" s="231">
        <f t="shared" ref="G41:G48" si="1">D41*F41</f>
        <v>0</v>
      </c>
    </row>
    <row r="42" spans="1:7" s="25" customFormat="1" ht="51" customHeight="1" x14ac:dyDescent="0.25">
      <c r="A42" s="287" t="s">
        <v>88</v>
      </c>
      <c r="B42" s="302" t="s">
        <v>50</v>
      </c>
      <c r="C42" s="274" t="s">
        <v>86</v>
      </c>
      <c r="D42" s="123">
        <v>1</v>
      </c>
      <c r="E42" s="19" t="s">
        <v>14</v>
      </c>
      <c r="F42" s="51"/>
      <c r="G42" s="231">
        <f t="shared" si="1"/>
        <v>0</v>
      </c>
    </row>
    <row r="43" spans="1:7" ht="20.100000000000001" customHeight="1" x14ac:dyDescent="0.25">
      <c r="A43" s="303">
        <v>23</v>
      </c>
      <c r="B43" s="304" t="s">
        <v>50</v>
      </c>
      <c r="C43" s="274" t="s">
        <v>26</v>
      </c>
      <c r="D43" s="137">
        <v>1</v>
      </c>
      <c r="E43" s="19" t="s">
        <v>17</v>
      </c>
      <c r="F43" s="53"/>
      <c r="G43" s="231">
        <f t="shared" si="1"/>
        <v>0</v>
      </c>
    </row>
    <row r="44" spans="1:7" ht="20.100000000000001" customHeight="1" x14ac:dyDescent="0.25">
      <c r="A44" s="303">
        <v>24</v>
      </c>
      <c r="B44" s="304" t="s">
        <v>50</v>
      </c>
      <c r="C44" s="274" t="s">
        <v>27</v>
      </c>
      <c r="D44" s="137">
        <v>41</v>
      </c>
      <c r="E44" s="19" t="s">
        <v>17</v>
      </c>
      <c r="F44" s="53"/>
      <c r="G44" s="231">
        <f t="shared" si="1"/>
        <v>0</v>
      </c>
    </row>
    <row r="45" spans="1:7" ht="33.75" customHeight="1" x14ac:dyDescent="0.25">
      <c r="A45" s="303" t="s">
        <v>91</v>
      </c>
      <c r="B45" s="301" t="s">
        <v>51</v>
      </c>
      <c r="C45" s="305" t="s">
        <v>52</v>
      </c>
      <c r="D45" s="123">
        <v>1</v>
      </c>
      <c r="E45" s="19" t="s">
        <v>14</v>
      </c>
      <c r="F45" s="53"/>
      <c r="G45" s="231">
        <f t="shared" si="1"/>
        <v>0</v>
      </c>
    </row>
    <row r="46" spans="1:7" ht="33" customHeight="1" x14ac:dyDescent="0.25">
      <c r="A46" s="303" t="s">
        <v>92</v>
      </c>
      <c r="B46" s="302" t="s">
        <v>50</v>
      </c>
      <c r="C46" s="305" t="s">
        <v>53</v>
      </c>
      <c r="D46" s="123">
        <v>1</v>
      </c>
      <c r="E46" s="19" t="s">
        <v>14</v>
      </c>
      <c r="F46" s="51"/>
      <c r="G46" s="231">
        <f t="shared" si="1"/>
        <v>0</v>
      </c>
    </row>
    <row r="47" spans="1:7" ht="30" customHeight="1" x14ac:dyDescent="0.25">
      <c r="A47" s="303">
        <v>26</v>
      </c>
      <c r="B47" s="304" t="s">
        <v>51</v>
      </c>
      <c r="C47" s="274" t="s">
        <v>45</v>
      </c>
      <c r="D47" s="123">
        <v>1</v>
      </c>
      <c r="E47" s="19" t="s">
        <v>14</v>
      </c>
      <c r="F47" s="53"/>
      <c r="G47" s="231">
        <f t="shared" si="1"/>
        <v>0</v>
      </c>
    </row>
    <row r="48" spans="1:7" s="25" customFormat="1" ht="27" customHeight="1" thickBot="1" x14ac:dyDescent="0.3">
      <c r="A48" s="300">
        <v>27</v>
      </c>
      <c r="B48" s="168" t="s">
        <v>50</v>
      </c>
      <c r="C48" s="305" t="s">
        <v>42</v>
      </c>
      <c r="D48" s="136">
        <v>1</v>
      </c>
      <c r="E48" s="19" t="s">
        <v>14</v>
      </c>
      <c r="F48" s="51"/>
      <c r="G48" s="231">
        <f t="shared" si="1"/>
        <v>0</v>
      </c>
    </row>
    <row r="49" spans="1:7" s="25" customFormat="1" ht="18.75" customHeight="1" thickBot="1" x14ac:dyDescent="0.3">
      <c r="A49" s="296"/>
      <c r="B49" s="297"/>
      <c r="C49" s="297"/>
      <c r="D49" s="10" t="s">
        <v>98</v>
      </c>
      <c r="E49" s="34"/>
      <c r="F49" s="34"/>
      <c r="G49" s="230">
        <f>SUM(G41:G48)</f>
        <v>0</v>
      </c>
    </row>
    <row r="50" spans="1:7" ht="15" customHeight="1" thickBot="1" x14ac:dyDescent="0.3">
      <c r="A50" s="278"/>
      <c r="B50" s="278"/>
      <c r="C50" s="278"/>
    </row>
    <row r="51" spans="1:7" ht="14.25" customHeight="1" thickBot="1" x14ac:dyDescent="0.3">
      <c r="A51" s="280" t="s">
        <v>136</v>
      </c>
      <c r="B51" s="281"/>
      <c r="C51" s="281"/>
      <c r="D51" s="11"/>
      <c r="E51" s="11"/>
      <c r="F51" s="11"/>
      <c r="G51" s="221"/>
    </row>
    <row r="52" spans="1:7" ht="21.75" customHeight="1" thickBot="1" x14ac:dyDescent="0.3">
      <c r="A52" s="298" t="s">
        <v>8</v>
      </c>
      <c r="B52" s="299" t="s">
        <v>9</v>
      </c>
      <c r="C52" s="299" t="s">
        <v>10</v>
      </c>
      <c r="D52" s="161" t="s">
        <v>99</v>
      </c>
      <c r="E52" s="60" t="s">
        <v>100</v>
      </c>
      <c r="F52" s="14" t="s">
        <v>12</v>
      </c>
      <c r="G52" s="222" t="s">
        <v>13</v>
      </c>
    </row>
    <row r="53" spans="1:7" ht="25.5" customHeight="1" x14ac:dyDescent="0.25">
      <c r="A53" s="300">
        <v>28</v>
      </c>
      <c r="B53" s="270" t="s">
        <v>58</v>
      </c>
      <c r="C53" s="271" t="s">
        <v>31</v>
      </c>
      <c r="D53" s="123">
        <v>31</v>
      </c>
      <c r="E53" s="19" t="s">
        <v>32</v>
      </c>
      <c r="F53" s="54"/>
      <c r="G53" s="232">
        <f>D53*F53</f>
        <v>0</v>
      </c>
    </row>
    <row r="54" spans="1:7" ht="20.100000000000001" customHeight="1" x14ac:dyDescent="0.25">
      <c r="A54" s="303">
        <v>29</v>
      </c>
      <c r="B54" s="306" t="s">
        <v>58</v>
      </c>
      <c r="C54" s="274" t="s">
        <v>33</v>
      </c>
      <c r="D54" s="123">
        <v>31</v>
      </c>
      <c r="E54" s="19" t="s">
        <v>32</v>
      </c>
      <c r="F54" s="53"/>
      <c r="G54" s="232">
        <f>D54*F54</f>
        <v>0</v>
      </c>
    </row>
    <row r="55" spans="1:7" ht="33.75" customHeight="1" x14ac:dyDescent="0.25">
      <c r="A55" s="300">
        <v>30</v>
      </c>
      <c r="B55" s="52" t="s">
        <v>58</v>
      </c>
      <c r="C55" s="271" t="s">
        <v>89</v>
      </c>
      <c r="D55" s="123">
        <v>31</v>
      </c>
      <c r="E55" s="19" t="s">
        <v>32</v>
      </c>
      <c r="F55" s="54"/>
      <c r="G55" s="232">
        <f>D55*F55</f>
        <v>0</v>
      </c>
    </row>
    <row r="56" spans="1:7" ht="28.5" customHeight="1" x14ac:dyDescent="0.25">
      <c r="A56" s="300">
        <v>31</v>
      </c>
      <c r="B56" s="307" t="s">
        <v>58</v>
      </c>
      <c r="C56" s="308" t="s">
        <v>131</v>
      </c>
      <c r="D56" s="123">
        <v>1</v>
      </c>
      <c r="E56" s="19" t="s">
        <v>14</v>
      </c>
      <c r="F56" s="218"/>
      <c r="G56" s="233">
        <f>D56*F56</f>
        <v>0</v>
      </c>
    </row>
    <row r="57" spans="1:7" ht="24.75" customHeight="1" thickBot="1" x14ac:dyDescent="0.3">
      <c r="A57" s="300">
        <v>32</v>
      </c>
      <c r="B57" s="168" t="s">
        <v>58</v>
      </c>
      <c r="C57" s="271" t="s">
        <v>43</v>
      </c>
      <c r="D57" s="136">
        <f>3*7</f>
        <v>21</v>
      </c>
      <c r="E57" s="19" t="s">
        <v>32</v>
      </c>
      <c r="F57" s="54"/>
      <c r="G57" s="232">
        <f>D57*F57</f>
        <v>0</v>
      </c>
    </row>
    <row r="58" spans="1:7" ht="18.75" customHeight="1" thickBot="1" x14ac:dyDescent="0.3">
      <c r="A58" s="32"/>
      <c r="B58" s="33"/>
      <c r="C58" s="33"/>
      <c r="D58" s="10" t="s">
        <v>30</v>
      </c>
      <c r="E58" s="34"/>
      <c r="F58" s="34"/>
      <c r="G58" s="230">
        <f>SUM(G53:G57)</f>
        <v>0</v>
      </c>
    </row>
    <row r="59" spans="1:7" s="25" customFormat="1" ht="15" customHeight="1" thickBot="1" x14ac:dyDescent="0.3">
      <c r="A59" s="4"/>
      <c r="B59" s="4"/>
      <c r="C59" s="4"/>
      <c r="D59" s="4"/>
      <c r="E59" s="4"/>
      <c r="F59" s="4"/>
      <c r="G59" s="227"/>
    </row>
    <row r="60" spans="1:7" customFormat="1" ht="15.75" thickBot="1" x14ac:dyDescent="0.3">
      <c r="A60" s="10" t="s">
        <v>35</v>
      </c>
      <c r="B60" s="11"/>
      <c r="C60" s="11"/>
      <c r="D60" s="11"/>
      <c r="E60" s="11"/>
      <c r="F60" s="11"/>
      <c r="G60" s="234"/>
    </row>
    <row r="61" spans="1:7" ht="15" customHeight="1" x14ac:dyDescent="0.25">
      <c r="A61" s="452" t="s">
        <v>54</v>
      </c>
      <c r="B61" s="444"/>
      <c r="C61" s="97" t="s">
        <v>94</v>
      </c>
      <c r="D61" s="97"/>
      <c r="E61" s="97"/>
      <c r="F61" s="96"/>
      <c r="G61" s="235">
        <f>G13</f>
        <v>0</v>
      </c>
    </row>
    <row r="62" spans="1:7" ht="15" customHeight="1" x14ac:dyDescent="0.25">
      <c r="A62" s="453" t="s">
        <v>54</v>
      </c>
      <c r="B62" s="446"/>
      <c r="C62" s="99" t="s">
        <v>101</v>
      </c>
      <c r="D62" s="99"/>
      <c r="E62" s="99"/>
      <c r="F62" s="98"/>
      <c r="G62" s="236">
        <f>G17+G18+G19+G20+G32+G33</f>
        <v>0</v>
      </c>
    </row>
    <row r="63" spans="1:7" ht="15" customHeight="1" x14ac:dyDescent="0.25">
      <c r="A63" s="453" t="s">
        <v>55</v>
      </c>
      <c r="B63" s="446"/>
      <c r="C63" s="99" t="s">
        <v>101</v>
      </c>
      <c r="D63" s="99"/>
      <c r="E63" s="99"/>
      <c r="F63" s="98"/>
      <c r="G63" s="236">
        <f>G21+G22+G23+G24+G25+G26+G27+G28+G29+G30+G31+G34+G35+G36</f>
        <v>0</v>
      </c>
    </row>
    <row r="64" spans="1:7" ht="15" customHeight="1" x14ac:dyDescent="0.25">
      <c r="A64" s="453" t="s">
        <v>54</v>
      </c>
      <c r="B64" s="446"/>
      <c r="C64" s="99" t="s">
        <v>97</v>
      </c>
      <c r="D64" s="99"/>
      <c r="E64" s="99"/>
      <c r="F64" s="98"/>
      <c r="G64" s="236">
        <f>G41+G45+G47</f>
        <v>0</v>
      </c>
    </row>
    <row r="65" spans="1:10" ht="15" customHeight="1" x14ac:dyDescent="0.25">
      <c r="A65" s="453" t="s">
        <v>55</v>
      </c>
      <c r="B65" s="446"/>
      <c r="C65" s="99" t="s">
        <v>97</v>
      </c>
      <c r="D65" s="99"/>
      <c r="E65" s="99"/>
      <c r="F65" s="98"/>
      <c r="G65" s="236">
        <f>G42+G43+G44+G46+G48</f>
        <v>0</v>
      </c>
    </row>
    <row r="66" spans="1:10" ht="15" customHeight="1" thickBot="1" x14ac:dyDescent="0.3">
      <c r="A66" s="447" t="s">
        <v>58</v>
      </c>
      <c r="B66" s="448"/>
      <c r="C66" s="148" t="str">
        <f>A51</f>
        <v>D) Zemní práce, ostatní, likvidace odpadu</v>
      </c>
      <c r="D66" s="148"/>
      <c r="E66" s="148"/>
      <c r="F66" s="149"/>
      <c r="G66" s="237">
        <f>G58</f>
        <v>0</v>
      </c>
      <c r="H66" s="151"/>
      <c r="I66" s="153"/>
      <c r="J66" s="153"/>
    </row>
    <row r="67" spans="1:10" ht="15" customHeight="1" x14ac:dyDescent="0.25">
      <c r="A67" s="3"/>
      <c r="B67" s="3"/>
      <c r="C67" s="3"/>
      <c r="D67" s="3"/>
      <c r="E67" s="3"/>
      <c r="F67" s="44"/>
      <c r="G67" s="238"/>
    </row>
    <row r="68" spans="1:10" ht="15" x14ac:dyDescent="0.25">
      <c r="A68" s="432" t="s">
        <v>102</v>
      </c>
      <c r="B68" s="433"/>
      <c r="C68" s="433"/>
      <c r="D68" s="433"/>
      <c r="E68" s="434"/>
      <c r="F68" s="421">
        <f>G61+G62+G64</f>
        <v>0</v>
      </c>
      <c r="G68" s="422"/>
    </row>
    <row r="69" spans="1:10" ht="15" x14ac:dyDescent="0.25">
      <c r="A69" s="432" t="s">
        <v>103</v>
      </c>
      <c r="B69" s="435"/>
      <c r="C69" s="435"/>
      <c r="D69" s="435"/>
      <c r="E69" s="436"/>
      <c r="F69" s="421">
        <f>G63+G65</f>
        <v>0</v>
      </c>
      <c r="G69" s="422"/>
    </row>
    <row r="70" spans="1:10" ht="15" customHeight="1" thickBot="1" x14ac:dyDescent="0.3">
      <c r="A70" s="437" t="s">
        <v>104</v>
      </c>
      <c r="B70" s="438"/>
      <c r="C70" s="438"/>
      <c r="D70" s="438"/>
      <c r="E70" s="439"/>
      <c r="F70" s="423">
        <f>G66</f>
        <v>0</v>
      </c>
      <c r="G70" s="424"/>
    </row>
    <row r="71" spans="1:10" ht="15" customHeight="1" thickBot="1" x14ac:dyDescent="0.3">
      <c r="A71" s="440" t="s">
        <v>107</v>
      </c>
      <c r="B71" s="441"/>
      <c r="C71" s="441"/>
      <c r="D71" s="441"/>
      <c r="E71" s="442"/>
      <c r="F71" s="425">
        <f>SUBTOTAL(9,F68:G70)</f>
        <v>0</v>
      </c>
      <c r="G71" s="426"/>
      <c r="H71" s="151"/>
      <c r="I71" s="152"/>
      <c r="J71" s="150"/>
    </row>
    <row r="72" spans="1:10" ht="15" customHeight="1" thickBot="1" x14ac:dyDescent="0.3">
      <c r="D72" s="45"/>
      <c r="E72" s="45"/>
      <c r="F72" s="45"/>
      <c r="G72" s="239"/>
    </row>
    <row r="73" spans="1:10" ht="15" customHeight="1" thickBot="1" x14ac:dyDescent="0.3">
      <c r="A73" s="104" t="s">
        <v>36</v>
      </c>
      <c r="B73" s="105"/>
      <c r="C73" s="105"/>
      <c r="D73" s="105"/>
      <c r="E73" s="105"/>
      <c r="F73" s="105"/>
      <c r="G73" s="240"/>
    </row>
    <row r="74" spans="1:10" ht="15" customHeight="1" x14ac:dyDescent="0.25">
      <c r="A74" s="457" t="s">
        <v>37</v>
      </c>
      <c r="B74" s="457"/>
      <c r="C74" s="457"/>
      <c r="D74" s="457"/>
      <c r="E74" s="457"/>
      <c r="F74" s="457"/>
      <c r="G74" s="457"/>
    </row>
    <row r="75" spans="1:10" ht="15" customHeight="1" x14ac:dyDescent="0.25"/>
    <row r="76" spans="1:10" ht="15" customHeight="1" x14ac:dyDescent="0.25"/>
    <row r="77" spans="1:10" ht="15" customHeight="1" x14ac:dyDescent="0.25"/>
    <row r="78" spans="1:10" ht="15" customHeight="1" x14ac:dyDescent="0.25"/>
    <row r="79" spans="1:10" ht="15" customHeight="1" x14ac:dyDescent="0.25"/>
    <row r="80" spans="1:1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</sheetData>
  <sheetProtection algorithmName="SHA-512" hashValue="CPjSSqvB8+z1bDCyOMatdSZESsRV8FAYG+s1q7GjtvUcZRNoysUNgMnf464QncjA19+hqw7TT6ASUA/PgN+tLQ==" saltValue="dlfLaEyIneF+DpSee3efcA==" spinCount="100000" sheet="1" objects="1" scenarios="1"/>
  <protectedRanges>
    <protectedRange sqref="F53:F57" name="Oblast4"/>
    <protectedRange sqref="F41:F48" name="Oblast3"/>
    <protectedRange sqref="F8:F12" name="Oblast1"/>
    <protectedRange sqref="F17:F36" name="Oblast2"/>
  </protectedRanges>
  <mergeCells count="17">
    <mergeCell ref="A74:G74"/>
    <mergeCell ref="A8:A12"/>
    <mergeCell ref="A1:G1"/>
    <mergeCell ref="A71:E71"/>
    <mergeCell ref="F71:G71"/>
    <mergeCell ref="A61:B61"/>
    <mergeCell ref="A62:B62"/>
    <mergeCell ref="A63:B63"/>
    <mergeCell ref="A64:B64"/>
    <mergeCell ref="A65:B65"/>
    <mergeCell ref="A66:B66"/>
    <mergeCell ref="A68:E68"/>
    <mergeCell ref="F68:G68"/>
    <mergeCell ref="A69:E69"/>
    <mergeCell ref="F69:G69"/>
    <mergeCell ref="A70:E70"/>
    <mergeCell ref="F70:G70"/>
  </mergeCells>
  <pageMargins left="0.7" right="0.7" top="0.78740157499999996" bottom="0.78740157499999996" header="0.3" footer="0.3"/>
  <pageSetup paperSize="9" scale="63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Rekapitulace</vt:lpstr>
      <vt:lpstr>VRN</vt:lpstr>
      <vt:lpstr>SO 701</vt:lpstr>
      <vt:lpstr>SO 702</vt:lpstr>
      <vt:lpstr>SO 703</vt:lpstr>
      <vt:lpstr>SO 704</vt:lpstr>
      <vt:lpstr>Rekapitulace!Oblast_tisku</vt:lpstr>
      <vt:lpstr>'SO 701'!Oblast_tisku</vt:lpstr>
      <vt:lpstr>'SO 702'!Oblast_tisku</vt:lpstr>
      <vt:lpstr>'SO 703'!Oblast_tisku</vt:lpstr>
      <vt:lpstr>'SO 704'!Oblast_tisku</vt:lpstr>
      <vt:lpstr>VRN!Oblast_tisku</vt:lpstr>
    </vt:vector>
  </TitlesOfParts>
  <Company>Krajska sprava a udrzba silnic stredoceskeho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Pirklová Eva</dc:creator>
  <cp:lastModifiedBy>Pirklová Eva</cp:lastModifiedBy>
  <cp:lastPrinted>2025-05-05T13:18:39Z</cp:lastPrinted>
  <dcterms:created xsi:type="dcterms:W3CDTF">2025-05-02T12:03:40Z</dcterms:created>
  <dcterms:modified xsi:type="dcterms:W3CDTF">2025-05-21T07:27:10Z</dcterms:modified>
</cp:coreProperties>
</file>