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\\afczmeafs1\AFCP\Projekty\2020_0085_Drahelcice_ulice_Polni\03_Projekt\04_PDPS\04_Rozpocet\rozpočet\"/>
    </mc:Choice>
  </mc:AlternateContent>
  <xr:revisionPtr revIDLastSave="0" documentId="13_ncr:1_{547FDED9-75EB-4C4C-968E-2BCF13AEAE6F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kapitulace" sheetId="1" r:id="rId1"/>
    <sheet name="SO 000" sheetId="2" r:id="rId2"/>
    <sheet name="SO 020" sheetId="3" r:id="rId3"/>
    <sheet name="SO 101" sheetId="4" r:id="rId4"/>
    <sheet name="SO 130" sheetId="5" r:id="rId5"/>
    <sheet name="SO 190" sheetId="6" r:id="rId6"/>
    <sheet name="SO 802" sheetId="7" r:id="rId7"/>
    <sheet name="SO 902" sheetId="8" r:id="rId8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8" l="1"/>
  <c r="O9" i="8" s="1"/>
  <c r="R8" i="8" s="1"/>
  <c r="O8" i="8" s="1"/>
  <c r="O2" i="8" s="1"/>
  <c r="D16" i="1" s="1"/>
  <c r="O33" i="7"/>
  <c r="I33" i="7"/>
  <c r="O29" i="7"/>
  <c r="I29" i="7"/>
  <c r="O25" i="7"/>
  <c r="I25" i="7"/>
  <c r="O21" i="7"/>
  <c r="I21" i="7"/>
  <c r="I17" i="7"/>
  <c r="O17" i="7" s="1"/>
  <c r="I13" i="7"/>
  <c r="O13" i="7" s="1"/>
  <c r="O9" i="7"/>
  <c r="R8" i="7" s="1"/>
  <c r="O8" i="7" s="1"/>
  <c r="O2" i="7" s="1"/>
  <c r="D15" i="1" s="1"/>
  <c r="I9" i="7"/>
  <c r="I9" i="6"/>
  <c r="O9" i="6" s="1"/>
  <c r="R8" i="6" s="1"/>
  <c r="O8" i="6" s="1"/>
  <c r="O2" i="6" s="1"/>
  <c r="D14" i="1" s="1"/>
  <c r="Q8" i="6"/>
  <c r="I8" i="6" s="1"/>
  <c r="I3" i="6" s="1"/>
  <c r="C14" i="1" s="1"/>
  <c r="E14" i="1" s="1"/>
  <c r="I77" i="5"/>
  <c r="Q72" i="5" s="1"/>
  <c r="I72" i="5" s="1"/>
  <c r="O73" i="5"/>
  <c r="I73" i="5"/>
  <c r="O68" i="5"/>
  <c r="I68" i="5"/>
  <c r="I64" i="5"/>
  <c r="O64" i="5" s="1"/>
  <c r="I60" i="5"/>
  <c r="O60" i="5" s="1"/>
  <c r="O56" i="5"/>
  <c r="I56" i="5"/>
  <c r="I52" i="5"/>
  <c r="O52" i="5" s="1"/>
  <c r="I48" i="5"/>
  <c r="O48" i="5" s="1"/>
  <c r="O44" i="5"/>
  <c r="I44" i="5"/>
  <c r="I40" i="5"/>
  <c r="O40" i="5" s="1"/>
  <c r="I36" i="5"/>
  <c r="Q35" i="5" s="1"/>
  <c r="I35" i="5" s="1"/>
  <c r="I31" i="5"/>
  <c r="O31" i="5" s="1"/>
  <c r="R30" i="5" s="1"/>
  <c r="O30" i="5" s="1"/>
  <c r="I26" i="5"/>
  <c r="Q17" i="5" s="1"/>
  <c r="I17" i="5" s="1"/>
  <c r="O22" i="5"/>
  <c r="I22" i="5"/>
  <c r="I18" i="5"/>
  <c r="O18" i="5" s="1"/>
  <c r="I13" i="5"/>
  <c r="O13" i="5" s="1"/>
  <c r="I9" i="5"/>
  <c r="Q8" i="5" s="1"/>
  <c r="I8" i="5" s="1"/>
  <c r="O147" i="4"/>
  <c r="I147" i="4"/>
  <c r="I143" i="4"/>
  <c r="O143" i="4" s="1"/>
  <c r="I139" i="4"/>
  <c r="Q138" i="4" s="1"/>
  <c r="I138" i="4" s="1"/>
  <c r="I134" i="4"/>
  <c r="O134" i="4" s="1"/>
  <c r="O130" i="4"/>
  <c r="I130" i="4"/>
  <c r="I126" i="4"/>
  <c r="O126" i="4" s="1"/>
  <c r="R125" i="4" s="1"/>
  <c r="O125" i="4" s="1"/>
  <c r="Q125" i="4"/>
  <c r="I125" i="4" s="1"/>
  <c r="I121" i="4"/>
  <c r="O121" i="4" s="1"/>
  <c r="I117" i="4"/>
  <c r="O117" i="4" s="1"/>
  <c r="O113" i="4"/>
  <c r="I113" i="4"/>
  <c r="I109" i="4"/>
  <c r="O109" i="4" s="1"/>
  <c r="I105" i="4"/>
  <c r="O105" i="4" s="1"/>
  <c r="O101" i="4"/>
  <c r="I101" i="4"/>
  <c r="I97" i="4"/>
  <c r="O97" i="4" s="1"/>
  <c r="I93" i="4"/>
  <c r="O93" i="4" s="1"/>
  <c r="O89" i="4"/>
  <c r="I89" i="4"/>
  <c r="I85" i="4"/>
  <c r="O85" i="4" s="1"/>
  <c r="R84" i="4" s="1"/>
  <c r="O84" i="4" s="1"/>
  <c r="Q84" i="4"/>
  <c r="I84" i="4" s="1"/>
  <c r="I80" i="4"/>
  <c r="O80" i="4" s="1"/>
  <c r="I76" i="4"/>
  <c r="O76" i="4" s="1"/>
  <c r="O72" i="4"/>
  <c r="I72" i="4"/>
  <c r="O67" i="4"/>
  <c r="R66" i="4" s="1"/>
  <c r="O66" i="4" s="1"/>
  <c r="I67" i="4"/>
  <c r="Q66" i="4"/>
  <c r="I66" i="4"/>
  <c r="O62" i="4"/>
  <c r="I62" i="4"/>
  <c r="I58" i="4"/>
  <c r="O58" i="4" s="1"/>
  <c r="I54" i="4"/>
  <c r="O54" i="4" s="1"/>
  <c r="O50" i="4"/>
  <c r="I50" i="4"/>
  <c r="I46" i="4"/>
  <c r="O46" i="4" s="1"/>
  <c r="I42" i="4"/>
  <c r="O42" i="4" s="1"/>
  <c r="O38" i="4"/>
  <c r="I38" i="4"/>
  <c r="I34" i="4"/>
  <c r="O34" i="4" s="1"/>
  <c r="I30" i="4"/>
  <c r="O30" i="4" s="1"/>
  <c r="O26" i="4"/>
  <c r="I26" i="4"/>
  <c r="I22" i="4"/>
  <c r="O22" i="4" s="1"/>
  <c r="I18" i="4"/>
  <c r="O18" i="4" s="1"/>
  <c r="R17" i="4" s="1"/>
  <c r="O17" i="4" s="1"/>
  <c r="I13" i="4"/>
  <c r="Q8" i="4" s="1"/>
  <c r="I8" i="4" s="1"/>
  <c r="O9" i="4"/>
  <c r="I9" i="4"/>
  <c r="I72" i="3"/>
  <c r="O72" i="3" s="1"/>
  <c r="I68" i="3"/>
  <c r="Q63" i="3" s="1"/>
  <c r="I63" i="3" s="1"/>
  <c r="O64" i="3"/>
  <c r="I64" i="3"/>
  <c r="O59" i="3"/>
  <c r="I59" i="3"/>
  <c r="I55" i="3"/>
  <c r="O55" i="3" s="1"/>
  <c r="R54" i="3" s="1"/>
  <c r="O54" i="3" s="1"/>
  <c r="Q54" i="3"/>
  <c r="I54" i="3" s="1"/>
  <c r="I50" i="3"/>
  <c r="O50" i="3" s="1"/>
  <c r="I46" i="3"/>
  <c r="O46" i="3" s="1"/>
  <c r="O42" i="3"/>
  <c r="I42" i="3"/>
  <c r="I38" i="3"/>
  <c r="O38" i="3" s="1"/>
  <c r="I34" i="3"/>
  <c r="Q29" i="3" s="1"/>
  <c r="I29" i="3" s="1"/>
  <c r="O30" i="3"/>
  <c r="I30" i="3"/>
  <c r="O25" i="3"/>
  <c r="I25" i="3"/>
  <c r="I21" i="3"/>
  <c r="O21" i="3" s="1"/>
  <c r="I17" i="3"/>
  <c r="Q8" i="3" s="1"/>
  <c r="I8" i="3" s="1"/>
  <c r="I3" i="3" s="1"/>
  <c r="C11" i="1" s="1"/>
  <c r="O13" i="3"/>
  <c r="I13" i="3"/>
  <c r="I9" i="3"/>
  <c r="O9" i="3" s="1"/>
  <c r="I37" i="2"/>
  <c r="O37" i="2" s="1"/>
  <c r="O33" i="2"/>
  <c r="I33" i="2"/>
  <c r="I29" i="2"/>
  <c r="O29" i="2" s="1"/>
  <c r="I25" i="2"/>
  <c r="O25" i="2" s="1"/>
  <c r="O21" i="2"/>
  <c r="I21" i="2"/>
  <c r="I17" i="2"/>
  <c r="O17" i="2" s="1"/>
  <c r="I13" i="2"/>
  <c r="Q8" i="2" s="1"/>
  <c r="I8" i="2" s="1"/>
  <c r="I3" i="2" s="1"/>
  <c r="C10" i="1" s="1"/>
  <c r="O9" i="2"/>
  <c r="I9" i="2"/>
  <c r="R71" i="4" l="1"/>
  <c r="O71" i="4" s="1"/>
  <c r="R8" i="3"/>
  <c r="O8" i="3" s="1"/>
  <c r="R8" i="4"/>
  <c r="O8" i="4" s="1"/>
  <c r="O2" i="4" s="1"/>
  <c r="D12" i="1" s="1"/>
  <c r="I3" i="4"/>
  <c r="C12" i="1" s="1"/>
  <c r="O34" i="3"/>
  <c r="R29" i="3" s="1"/>
  <c r="O29" i="3" s="1"/>
  <c r="O68" i="3"/>
  <c r="R63" i="3" s="1"/>
  <c r="O63" i="3" s="1"/>
  <c r="O9" i="5"/>
  <c r="R8" i="5" s="1"/>
  <c r="O8" i="5" s="1"/>
  <c r="Q71" i="4"/>
  <c r="I71" i="4" s="1"/>
  <c r="O13" i="2"/>
  <c r="R8" i="2" s="1"/>
  <c r="O8" i="2" s="1"/>
  <c r="O2" i="2" s="1"/>
  <c r="D10" i="1" s="1"/>
  <c r="E10" i="1" s="1"/>
  <c r="O17" i="3"/>
  <c r="O13" i="4"/>
  <c r="O139" i="4"/>
  <c r="R138" i="4" s="1"/>
  <c r="O138" i="4" s="1"/>
  <c r="O26" i="5"/>
  <c r="R17" i="5" s="1"/>
  <c r="O17" i="5" s="1"/>
  <c r="O36" i="5"/>
  <c r="R35" i="5" s="1"/>
  <c r="O35" i="5" s="1"/>
  <c r="O77" i="5"/>
  <c r="R72" i="5" s="1"/>
  <c r="O72" i="5" s="1"/>
  <c r="Q8" i="7"/>
  <c r="I8" i="7" s="1"/>
  <c r="I3" i="7" s="1"/>
  <c r="C15" i="1" s="1"/>
  <c r="E15" i="1" s="1"/>
  <c r="Q17" i="4"/>
  <c r="I17" i="4" s="1"/>
  <c r="Q30" i="5"/>
  <c r="I30" i="5" s="1"/>
  <c r="I3" i="5" s="1"/>
  <c r="C13" i="1" s="1"/>
  <c r="Q8" i="8"/>
  <c r="I8" i="8" s="1"/>
  <c r="I3" i="8" s="1"/>
  <c r="C16" i="1" s="1"/>
  <c r="E16" i="1" s="1"/>
  <c r="C6" i="1" l="1"/>
  <c r="O2" i="5"/>
  <c r="D13" i="1" s="1"/>
  <c r="E13" i="1" s="1"/>
  <c r="E12" i="1"/>
  <c r="O2" i="3"/>
  <c r="D11" i="1" s="1"/>
  <c r="E11" i="1" s="1"/>
  <c r="C7" i="1" s="1"/>
</calcChain>
</file>

<file path=xl/sharedStrings.xml><?xml version="1.0" encoding="utf-8"?>
<sst xmlns="http://schemas.openxmlformats.org/spreadsheetml/2006/main" count="1450" uniqueCount="407">
  <si>
    <t>Firma: AFRY CZ s.r.o.</t>
  </si>
  <si>
    <t>Stavba: 2020_0085 - Drahelčice ulice Polní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</si>
  <si>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</si>
  <si>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</si>
  <si>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</si>
  <si>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</si>
  <si>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</si>
  <si>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</si>
  <si>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</si>
  <si>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</si>
  <si>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</si>
  <si>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</si>
  <si>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</si>
  <si>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</si>
  <si>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2020_0085</t>
  </si>
  <si>
    <t>Drahelčice ulice Polní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</si>
  <si>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</si>
  <si>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</si>
  <si>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</si>
  <si>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</si>
  <si>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</si>
  <si>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</si>
  <si>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</si>
  <si>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</si>
  <si>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</si>
  <si>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</si>
  <si>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</si>
  <si>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</si>
  <si>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</si>
  <si>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</si>
  <si>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</si>
  <si>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</si>
  <si>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</si>
  <si>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</si>
  <si>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</si>
  <si>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</si>
  <si>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</si>
  <si>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</si>
  <si>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</si>
  <si>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</si>
  <si>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</si>
  <si>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</si>
  <si>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</si>
  <si>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</si>
  <si>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</si>
  <si>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02730</t>
  </si>
  <si>
    <t/>
  </si>
  <si>
    <t>POMOC PRÁCE ZŘÍZ NEBO ZAJIŠŤ OCHRANU INŽENÝRSKÝCH SÍTÍ</t>
  </si>
  <si>
    <t>KPL</t>
  </si>
  <si>
    <t>PP</t>
  </si>
  <si>
    <t>zajištění inženýrských sítí v souladu s pobmínkami jednotlivých správců sítí viz. dokladová část</t>
  </si>
  <si>
    <t>VV</t>
  </si>
  <si>
    <t>1=1.000 [A]</t>
  </si>
  <si>
    <t>TS</t>
  </si>
  <si>
    <t>zahrnuje veškeré náklady spojené s objednatelem požadovanými zařízeními</t>
  </si>
  <si>
    <t>02910</t>
  </si>
  <si>
    <t>OSTATNÍ POŽADAVKY - ZEMĚMĚŘIČSKÁ MĚŘENÍ</t>
  </si>
  <si>
    <t>Geodetická činnost v průběhu provádění stavebních prací (geodet zhotovitele stavby) včetně vytyčení stavby a skutečného zjištění průběhu inženýrských sítí. Součástí je případné vybudování potřebné vytyčovací sítě.</t>
  </si>
  <si>
    <t>zahrnuje veškeré náklady spojené s objednatelem požadovanými pracemi,   
- pro stanovení orientační investorské ceny určete jednotkovou cenu jako 1% odhadované ceny stavby</t>
  </si>
  <si>
    <t>02943</t>
  </si>
  <si>
    <t>OSTATNÍ POŽADAVKY - VYPRACOVÁNÍ RDS</t>
  </si>
  <si>
    <t>Realizační dokumentace stavby (dále jen „RDS“) dle kap. 10 Směrnice pro dokumentaci staveb pozemních komunikací (8/2017), vč. dodatku č. 1 (04/2018).</t>
  </si>
  <si>
    <t>zahrnuje veškeré náklady spojené s objednatelem požadovanými pracemi</t>
  </si>
  <si>
    <t>02944</t>
  </si>
  <si>
    <t>OSTAT POŽADAVKY - DOKUMENTACE SKUTEČ PROVEDENÍ V DIGIT FORMĚ</t>
  </si>
  <si>
    <t>Dokumentace skutečného provedení stavby ve smyslu § 125 odst. 6 stavebního zákona, dle kap. 11 Směrnice pro dokumentaci staveb pozemních komunikací (SDS PK) (8/2017),   v rozsahu dle  Technických kvalitativních podmínek pro dokumentaci staveb pozemních komunikací (TKP-D) (9/2006), kapitola 4. Součástí je předání dokumentace v tištěné podobě a předání 1 x v digitální podobě (rozsah a uspořádání odpovídající podobě tištěné) v uzavřeném (PDF) a otevřeném formátu (DWG, XLS, DOC, apod.).</t>
  </si>
  <si>
    <t>02945</t>
  </si>
  <si>
    <t>OSTAT POŽADAVKY - GEOMETRICKÝ PLÁN</t>
  </si>
  <si>
    <t>Geodetické zaměření skutečného provedení stavby vložené na podkladu katastrální mapy, v případě zásahu do cizích pozemků Geometrický plán potvrzený katastrálním úřadem. (Zajištění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investora).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</si>
  <si>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</t>
  </si>
  <si>
    <t>02950</t>
  </si>
  <si>
    <t>OSTATNÍ POŽADAVKY - POSUDKY, KONTROLY, REVIZNÍ ZPRÁVY</t>
  </si>
  <si>
    <t>pasport dotčených komunikací před a po stavbě</t>
  </si>
  <si>
    <t>7</t>
  </si>
  <si>
    <t>02991</t>
  </si>
  <si>
    <t>OSTATNÍ POŽADAVKY - INFORMAČNÍ TABULE</t>
  </si>
  <si>
    <t>KUS</t>
  </si>
  <si>
    <t>informační tabule (billboard), specifikace: Dodávka, montáž a následná demontáž včetně odvozu informační tabule (bilboardu) o min. rozměrech 5,10 x 2,40 m. Jedná se o kompletní provedení, včetně údržby po celou dobu stavby. Tabule bude upevněna na nosiče z příhradové kce. a dostatečně ukotvena do terénu,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</si>
  <si>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položka zahrnuje:  
- dodání a osazení informačních tabulí v předepsaném provedení a množství s obsahem předepsaným zadavatelem  
- veškeré nosné a upevňovací konstrukce  
- základové konstrukce včetně nutných zemních prací  
- demontáž a odvoz po skončení platnosti  
- případně nutné opravy poškozených čátí během platnosti</t>
  </si>
  <si>
    <t>8</t>
  </si>
  <si>
    <t>03100</t>
  </si>
  <si>
    <t>ZAŘÍZENÍ STAVENIŠTĚ - ZŘÍZENÍ, PROVOZ, DEMONTÁŽ</t>
  </si>
  <si>
    <t>Technická specifikace: Kompletní zařízení staveniště pro celou stavbu  včetně zajištění potřebných povolení a rozhodnutí.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 Poplatky a náklady spojené se záborem veřejného prostranství a s tím související dopravní značení a zabezpečení pracoviště. Poplatky a náklady za spotřebované energie, plyn a vodu atd. v době výstavby až do předání díla. Zajištění údržby veřejných komunikací a komunikací pro pěší v průběhu celé stavby, včetně případné zimní údržby.</t>
  </si>
  <si>
    <t>zahrnuje objednatelem povolené náklady na pořízení (event. pronájem), provozování, udržování a likvidaci zhotovitelova zařízení</t>
  </si>
  <si>
    <t>SO 020</t>
  </si>
  <si>
    <t>BOURACÍ PRÁCE</t>
  </si>
  <si>
    <t>014102</t>
  </si>
  <si>
    <t>POPLATKY ZA SKLÁDKU</t>
  </si>
  <si>
    <t>T</t>
  </si>
  <si>
    <t>suť z asfaltových vrstev vozovek 2,4 t/m3</t>
  </si>
  <si>
    <t>11313 192,5*2,4=462.000 [A]</t>
  </si>
  <si>
    <t>zahrnuje veškeré poplatky provozovateli skládky související s uložením odpadu na skládce.</t>
  </si>
  <si>
    <t>suť z betonových konstrukcí 2,3 t/m3  
K fakturaci budou doloženy vážní lístky ze skládky a doklad o úhradě poplatku za skládku</t>
  </si>
  <si>
    <t>96613   1,2*2,3=2.760 [A]</t>
  </si>
  <si>
    <t>suť z železobetonových konstrukcí 2,5 t/m3  
K fakturaci budou doloženy vážní lístky ze skládky a doklad o úhradě poplatku za skládku</t>
  </si>
  <si>
    <t>966345 3,14*0,3*0,25*17,5*2,5=10.303 [A] 
966358 3,14*0,6*0,35*11,5*2,5=18.958 [B] 
11316  2,25*2,5=5.625 [C] 
Celkem: A+B+C=34.886 [D]</t>
  </si>
  <si>
    <t>plast roura propustku   
kat odpad 17 02 03  
K fakturaci budou doloženy vážní lístky ze skládky a doklad o úhradě poplatku za skládku</t>
  </si>
  <si>
    <t>966358 3,14*0,6*0,02*17,5*1,2=0.791 [A]</t>
  </si>
  <si>
    <t>kůly a sloupy dřevěné  
kat odpadu 17 02 04  
K fakturaci budou doloženy vážní lístky ze skládky a doklad o úhradě poplatku za skládku</t>
  </si>
  <si>
    <t>1,6=1.600 [A]</t>
  </si>
  <si>
    <t>Zemní práce</t>
  </si>
  <si>
    <t>11313</t>
  </si>
  <si>
    <t>ODSTRANĚNÍ KRYTU ZPEVNĚNÝCH PLOCH S ASFALTOVÝM POJIVEM</t>
  </si>
  <si>
    <t>M3</t>
  </si>
  <si>
    <t>skládkovné 014102.3  
podle výkazu hmot</t>
  </si>
  <si>
    <t>km 0,060 - 0,777  tl. 60 mm 2629*0,06=157.740 [A] 
km 0,777 - 1,137  tl. 30 mm 1147*0,03=34.410 [B] 
Celkem: A+B=192.150 [C]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</si>
  <si>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</si>
  <si>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11316</t>
  </si>
  <si>
    <t>ODSTRANĚNÍ KRYTU ZPEVNĚNÝCH PLOCH ZE SILNIČNÍCH DÍLCŮ</t>
  </si>
  <si>
    <t>km 0,442  
skládkovné 014102.5</t>
  </si>
  <si>
    <t>15*0,15=2.250 [A]</t>
  </si>
  <si>
    <t>11332</t>
  </si>
  <si>
    <t>ODSTRANĚNÍ PODKLADŮ ZPEVNĚNÝCH PLOCH Z KAMENIVA NESTMELENÉHO</t>
  </si>
  <si>
    <t>podle výkazu hmot</t>
  </si>
  <si>
    <t>km 0,060 - 0,777  tl. 300 mm 2891,9*0,3=867.570 [A] 
km 0,777 - 1,137  tl. 270  mm 1261,7*0,27=340.659 [B] 
km 1,120 - 1,137 + sjezdy tl. 200 mm  246,6*0,2=49.320 [C] 
Celkem: A+B+C=1 257.549 [D]</t>
  </si>
  <si>
    <t>12110</t>
  </si>
  <si>
    <t>SEJMUTÍ ORNICE NEBO LESNÍ PŮDY</t>
  </si>
  <si>
    <t>ornice-odhumusování svahů tl. 100 mm</t>
  </si>
  <si>
    <t>5235,3*0,1=523.530 [A]</t>
  </si>
  <si>
    <t>položka zahrnuje sejmutí ornice bez ohledu na tloušťku vrstvy a její vodorovnou dopravu  
nezahrnuje uložení na trvalou skládku</t>
  </si>
  <si>
    <t>ZPF tl. 0,35 m</t>
  </si>
  <si>
    <t>3353*0,35=1 173.550 [A]</t>
  </si>
  <si>
    <t>11</t>
  </si>
  <si>
    <t>17120</t>
  </si>
  <si>
    <t>ULOŽENÍ SYPANINY DO NÁSYPŮ A NA SKLÁDKY BEZ ZHUTNĚNÍ</t>
  </si>
  <si>
    <t>ornice 12110.1  523,53=523.530 [A] 
12110.2 1173,55=1 173.550 [B] 
Celkem: A+B=1 697.080 [C]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</si>
  <si>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</si>
  <si>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Přidružená stavební výroba</t>
  </si>
  <si>
    <t>12</t>
  </si>
  <si>
    <t>742Z11</t>
  </si>
  <si>
    <t>DEMONTÁŽ SLOUPU/STOŽÁRU NN VČETNĚ VEŠKERÉ VÝSTROJE</t>
  </si>
  <si>
    <t>dřevěný sloup km 0,686</t>
  </si>
  <si>
    <t>1. Položka obsahuje:  
 – všechny náklady na demontáž stávajícího zařízení se všemi pomocnými doplňujícími úpravami pro jeho likvidaci  
 – naložení vybouraného materiálu na dopravní prostředek  
2. Položka neobsahuje:  
 – odvoz vybouraného materiálu  
 – poplatek za likvidaci odpadů (nacení se dle SSD 0)  
3. Způsob měření:  
Udává se počet kusů kompletní konstrukce nebo práce.</t>
  </si>
  <si>
    <t>13</t>
  </si>
  <si>
    <t>742Z92</t>
  </si>
  <si>
    <t>DEMONTÁŽ - ODVOZ (NA LIKVIDACI ODPADŮ NEBO JINÉ URČENÉ MÍSTO)</t>
  </si>
  <si>
    <t>tkm</t>
  </si>
  <si>
    <t>odvoz demontovaného sloupu na skládku  
skládkovné 014102.9</t>
  </si>
  <si>
    <t>1,6*35=56.000 [A]</t>
  </si>
  <si>
    <t>1. Položka obsahuje:  
 – odvoz jakýmkoliv dopravním prostředkem a složení  
 – případné překládky na trase  
2. Položka neobsahuje:  
 – naložení vybouraného materiálu na dopravní prostředek (je zahrnuto ve zdrojové položce)  
 – poplatky za likvidaci odpadů, nacení se položkami ze ssd 0  
3. Způsob měření:  
Výměra je součtem součinů metrů krychlových tun vybouraného materiálu v původním stavu a jednotlivých vzdáleností v kilometrech.</t>
  </si>
  <si>
    <t>Ostatní konstrukce a práce</t>
  </si>
  <si>
    <t>14</t>
  </si>
  <si>
    <t>96615</t>
  </si>
  <si>
    <t>BOURÁNÍ KONSTRUKCÍ Z PROSTÉHO BETONU</t>
  </si>
  <si>
    <t>skládkovné  014102.4</t>
  </si>
  <si>
    <t>čela propustu DN 600 : 2*2,0*1,0*0,3=1.200 [A]</t>
  </si>
  <si>
    <t>položka zahrnuje:  
- rozbourání konstrukce bez ohledu na použitou technologii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</t>
  </si>
  <si>
    <t>15</t>
  </si>
  <si>
    <t>966345</t>
  </si>
  <si>
    <t>BOURÁNÍ PROPUSTŮ Z TRUB DN DO 300MM</t>
  </si>
  <si>
    <t>M</t>
  </si>
  <si>
    <t>7,5+10=17.500 [A]</t>
  </si>
  <si>
    <t>položka zahrnuje:  
- odstranění trub včetně případného obetonování a lože  
- veškeré pomocné konstrukce (lešení a pod.) 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 
- veškeré další práce plynoucí z technologického předpisu a z platných předpisů  
- nezahrnuje bourání čel, vtokových a výtokových jímek, odstranění zábradlí</t>
  </si>
  <si>
    <t>16</t>
  </si>
  <si>
    <t>966358</t>
  </si>
  <si>
    <t>BOURÁNÍ PROPUSTŮ Z TRUB DN DO 600MM</t>
  </si>
  <si>
    <t>11,5=11.500 [A]</t>
  </si>
  <si>
    <t>SO 101</t>
  </si>
  <si>
    <t>REKONSTRUKCE ULICE POLNÍ</t>
  </si>
  <si>
    <t>zemina 2,0 t/m3  
K fakturaci budou doloženy vážní lístky ze skládky a doklad o úhradě poplatku za skládku</t>
  </si>
  <si>
    <t>12373.1 657*2,0=1 314.000 [A] 
13173  36,132*2,0=72.264 [B] 
13273 31*2,0=62.000 [C] 
Celkem: A+B+C=1 448.264 [D]</t>
  </si>
  <si>
    <t>12373.2 3181*2,0=6 362.000 [A]</t>
  </si>
  <si>
    <t>12373</t>
  </si>
  <si>
    <t>ODKOP PRO SPOD STAVBU SILNIC A ŽELEZNIC TŘ. I</t>
  </si>
  <si>
    <t>podle výkazu hmot 
skládkovné 014102.1</t>
  </si>
  <si>
    <t>657=657.000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</si>
  <si>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zhutnění podloží, případně i svahů vč. svahování  
- zřízení stupňů v podloží a lavic na svazích, není-li pro tyto práce zřízena samostatná položka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</si>
  <si>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odkop v aktivní zóně 
podle výkazu hmot 
na základě provedených zkoušek a na přímý pokyn TDS 
skládkovné 014102.11</t>
  </si>
  <si>
    <t>3181=3 181.000 [A]</t>
  </si>
  <si>
    <t>12573</t>
  </si>
  <si>
    <t>VYKOPÁVKY ZE ZEMNÍKŮ A SKLÁDEK TŘ. I</t>
  </si>
  <si>
    <t>zemina dle ČSN 736133  
včetně dopravy na místo uložení</t>
  </si>
  <si>
    <t>17110 1085,94=1 085.940 [A] 
17310 125=125.000 [B] 
Celkem: A+B=1 210.940 [C]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</si>
  <si>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</si>
  <si>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13173</t>
  </si>
  <si>
    <t>HLOUBENÍ JAM ZAPAŽ I NEPAŽ TŘ. I</t>
  </si>
  <si>
    <t>propustek v km 0,664  
skládkovné 014102.1</t>
  </si>
  <si>
    <t>(2,0-0,38)*11,1+((2,3+0,5+0,5)*5,5)=36.132 [A]</t>
  </si>
  <si>
    <t>položka zahrnuje:  
- vodorovná a svislá doprava,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- nezahrnuje uložení zeminy (na skládku, do násypu) ani poplatky za skládku, vykazují se v položce č.0141**</t>
  </si>
  <si>
    <t>13273</t>
  </si>
  <si>
    <t>HLOUBENÍ RÝH ŠÍŘ DO 2M PAŽ I NEPAŽ TŘ. I</t>
  </si>
  <si>
    <t>vsakovací příkop 
skládkovné 014102.1</t>
  </si>
  <si>
    <t>km 0,487-0,587 (0,14+0,17)*100=31.000 [A]</t>
  </si>
  <si>
    <t>17110</t>
  </si>
  <si>
    <t>ULOŽENÍ SYPANINY DO NÁSYPŮ SE ZHUTNĚNÍM</t>
  </si>
  <si>
    <t>podle výkazu hmot  
provedení dle ČSN 736133</t>
  </si>
  <si>
    <t>komunikace 1080=1 080.000 [A] 
propustek km 0,664 (2,3+0,5+0,5)*1,8=5.940 [B] 
Celkem: A+B=1 085.940 [C]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</si>
  <si>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</si>
  <si>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12373.1 657=657.000 [A] 
12373.2 3181=3 181.000 [B] 
13173 36,132=36.132 [C] 
13273 31=31.000 [D] 
Celkem: A+B+C+D=3 905.132 [E]</t>
  </si>
  <si>
    <t>17131</t>
  </si>
  <si>
    <t>ULOŽENÍ SYPANINY DO NÁSYPŮ V AKTIVNÍ ZÓNĚ SE ZHUT SE ZLEPŠENÍM ZEMINY</t>
  </si>
  <si>
    <t>podle výkazu hmot 
na základě provedených zkoušek a na přímý pokyn TDS 
dle ČSN 736133</t>
  </si>
  <si>
    <t>3928=3 928.000 [A]</t>
  </si>
  <si>
    <t>17310</t>
  </si>
  <si>
    <t>ZEMNÍ KRAJNICE A DOSYPÁVKY SE ZHUTNĚNÍM</t>
  </si>
  <si>
    <t>podle výkazu hmot  
zemina dle ČSN 736133</t>
  </si>
  <si>
    <t>125=125.000 [A]</t>
  </si>
  <si>
    <t>položka zahrnuje:  
- kompletní provedení zemní konstrukce vč. výběru vhodného materiálu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</si>
  <si>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17481</t>
  </si>
  <si>
    <t>ZÁSYP JAM A RÝH Z NAKUPOVANÝCH MATERIÁLŮ</t>
  </si>
  <si>
    <t>vsakovací příkop frakce 16/32</t>
  </si>
  <si>
    <t>0,14*100=14.000 [A]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</si>
  <si>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</t>
  </si>
  <si>
    <t>vsakovací příkop frakce 32/63</t>
  </si>
  <si>
    <t>0,17*100=17.000 [A]</t>
  </si>
  <si>
    <t>18110</t>
  </si>
  <si>
    <t>ÚPRAVA PLÁNĚ SE ZHUTNĚNÍM V HORNINĚ TŘ. I</t>
  </si>
  <si>
    <t>M2</t>
  </si>
  <si>
    <t>odečteno z digitální situace</t>
  </si>
  <si>
    <t>6887=6 887.000 [A]</t>
  </si>
  <si>
    <t>položka zahrnuje úpravu pláně včetně vyrovnání výškových rozdílů. Míru zhutnění určuje projekt.</t>
  </si>
  <si>
    <t>Základy</t>
  </si>
  <si>
    <t>289971</t>
  </si>
  <si>
    <t>OPLÁŠTĚNÍ (ZPEVNĚNÍ) Z GEOTEXTILIE</t>
  </si>
  <si>
    <t>vsakovací příkop 
plošná hmotnost min. 300 g/m2 
pevnost v tahu min. 1 kN/m, 
průtažnost min. 10 %, odolnost proti statickému protlačení CBR min. 1 kN</t>
  </si>
  <si>
    <t>km 0,487-0,587 2,8*100=280.000 [A]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</si>
  <si>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</t>
  </si>
  <si>
    <t>Vodorovné konstrukce</t>
  </si>
  <si>
    <t>45131A</t>
  </si>
  <si>
    <t>PODKLADNÍ A VÝPLŇOVÉ VRSTVY Z PROSTÉHO BETONU C20/25</t>
  </si>
  <si>
    <t>lože dlažby z lomového kamene C20/25nXF3 tl. 100 mm</t>
  </si>
  <si>
    <t>(31,7+14,6+13,3)*0,1=5.960 [A]</t>
  </si>
  <si>
    <t>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</si>
  <si>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17</t>
  </si>
  <si>
    <t>45152</t>
  </si>
  <si>
    <t>PODKLADNÍ A VÝPLŇOVÉ VRSTVY Z KAMENIVA DRCENÉHO</t>
  </si>
  <si>
    <t>lože ŠD 0/8</t>
  </si>
  <si>
    <t>propustek km 0,664 0,22*11,1=2.442 [A] 
dlažba z lomového kamene (31,7+14,6+13,3)*0,05=2.980 [B] 
Celkem: A+B=5.422 [C]</t>
  </si>
  <si>
    <t>položka zahrnuje dodávku předepsaného kameniva, mimostaveništní a vnitrostaveništní dopravu a jeho uložení  
není-li v zadávací dokumentaci uvedeno jinak, jedná se o nakupovaný materiál</t>
  </si>
  <si>
    <t>18</t>
  </si>
  <si>
    <t>465512</t>
  </si>
  <si>
    <t>DLAŽBY Z LOMOVÉHO KAMENE NA MC</t>
  </si>
  <si>
    <t>tl. 150 mm do lože z betonu C20/25nXF3 tl. 100 mm vyspárováno M25 XF4</t>
  </si>
  <si>
    <t>(31,7+14,6+13,3)*0,15=8.940 [A]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</si>
  <si>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- nezahrnuje podklad pod dlažbu, vykazuje se samostatně položkami SD 45</t>
  </si>
  <si>
    <t>Komunikace</t>
  </si>
  <si>
    <t>19</t>
  </si>
  <si>
    <t>56313</t>
  </si>
  <si>
    <t>VOZOVKOVÉ VRSTVY Z MECHANICKY ZPEVNĚNÉHO KAMENIVA TL. DO 150MM</t>
  </si>
  <si>
    <t>MZK 0/32 
odečteno digitálně ze situace</t>
  </si>
  <si>
    <t>km 0,060-0,777 4547,9=4 547.900 [A]</t>
  </si>
  <si>
    <t>- dodání kameniva předepsané kvality a zrnitosti  
- rozprostření a zhutnění vrstvy v předepsané tloušťce  
- zřízení vrstvy bez rozlišení šířky, pokládání vrstvy po etapách  
- nezahrnuje postřiky, nátěry</t>
  </si>
  <si>
    <t>20</t>
  </si>
  <si>
    <t>56330</t>
  </si>
  <si>
    <t>VOZOVKOVÉ VRSTVY ZE ŠTĚRKODRTI</t>
  </si>
  <si>
    <t>ŠDA 0/32 
odečteno digitálně ze situace</t>
  </si>
  <si>
    <t>km 0,777-1,137  tl. 150 mm  1413,3*0,15=211.995 [A] 
km 0,060-0,777  tl. 220 mm  5237,2*0,22=1 152.184 [B] 
Celkem: A+B=1 364.179 [C]</t>
  </si>
  <si>
    <t>21</t>
  </si>
  <si>
    <t>ŠDB 0/32 
odečteno digitálně ze situace</t>
  </si>
  <si>
    <t>km 0,777-1,137  tl. 160 mm 1650*0,16=264.000 [A]</t>
  </si>
  <si>
    <t>22</t>
  </si>
  <si>
    <t>56963</t>
  </si>
  <si>
    <t>ZPEVNĚNÍ KRAJNIC Z RECYKLOVANÉHO MATERIÁLU TL DO 150MM</t>
  </si>
  <si>
    <t>asfaltový recyklát 0/22  
odečteno digitálně ze situace</t>
  </si>
  <si>
    <t>742,3=742.300 [A]</t>
  </si>
  <si>
    <t>- dodání recyklátu v požadované kvalitě  
- očištění podkladu  
- uložení recyklátu dle předepsaného technologického předpisu, zhutnění vrstvy v předepsané tloušťce  
- zřízení vrstvy bez rozlišení šířky, pokládání vrstvy po etapách, včetně pracovních spar a spojů  
- úpravu napojení, ukončení   
- nezahrnuje postřiky, nátěry</t>
  </si>
  <si>
    <t>23</t>
  </si>
  <si>
    <t>572123</t>
  </si>
  <si>
    <t>INFILTRAČNÍ POSTŘIK Z EMULZE DO 1,0KG/M2</t>
  </si>
  <si>
    <t>PI-C 1,0  kg/m2 
odečteno digitálně ze situace</t>
  </si>
  <si>
    <t>km 0,060-1,137  5961,2=5 961.200 [A]</t>
  </si>
  <si>
    <t>- dodání všech předepsaných materiálů pro postřiky v předepsaném množství  
- provedení dle předepsaného technologického předpisu  
- zřízení vrstvy bez rozlišení šířky, pokládání vrstvy po etapách  
- úpravu napojení, ukončení</t>
  </si>
  <si>
    <t>24</t>
  </si>
  <si>
    <t>572213</t>
  </si>
  <si>
    <t>SPOJOVACÍ POSTŘIK Z EMULZE DO 0,5KG/M2</t>
  </si>
  <si>
    <t>PS-C 0,3 kg/m2 
odečteno digitálně ze situace</t>
  </si>
  <si>
    <t>km 0,060-1,137 5625.0=5 625.000 [A]</t>
  </si>
  <si>
    <t>25</t>
  </si>
  <si>
    <t>574A33</t>
  </si>
  <si>
    <t>ASFALTOVÝ BETON PRO OBRUSNÉ VRSTVY ACO 11 TL. 40MM</t>
  </si>
  <si>
    <t>ACO 11 50/70 
odečteno digitálně ze situace</t>
  </si>
  <si>
    <t>km 0,060-1,137  5488,1=5 488.100 [A]</t>
  </si>
  <si>
    <t>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- nezahrnuje postřiky, nátěry  
- nezahrnuje těsnění podél obrubníků, dilatačních zařízení, odvodňovacích proužků, odvodňovačů, vpustí, šachet a pod.</t>
  </si>
  <si>
    <t>26</t>
  </si>
  <si>
    <t>574E66</t>
  </si>
  <si>
    <t>ASFALTOVÝ BETON PRO PODKLADNÍ VRSTVY ACP 16+, 16S TL. 70MM</t>
  </si>
  <si>
    <t>ACP 16+ 50/70 
odečteno digitálně ze situace</t>
  </si>
  <si>
    <t>km 0,777-1,137  1248,7=1 248.700 [A]</t>
  </si>
  <si>
    <t>27</t>
  </si>
  <si>
    <t>574E76</t>
  </si>
  <si>
    <t>ASFALTOVÝ BETON PRO PODKLADNÍ VRSTVY ACP 16+, 16S TL. 80MM</t>
  </si>
  <si>
    <t>km 0,060-0,777 4376,3=4 376.300 [A]</t>
  </si>
  <si>
    <t>28</t>
  </si>
  <si>
    <t>57621</t>
  </si>
  <si>
    <t>POSYP KAMENIVEM DRCENÝM 5KG/M2</t>
  </si>
  <si>
    <t>kamenivo frakce 2/4 4 kg/m2 
odečteno digitálně ze situace</t>
  </si>
  <si>
    <t>km 0,060-1,137 5961,2=5 961.200 [A]</t>
  </si>
  <si>
    <t>- dodání kameniva předepsané kvality a zrnitosti  
- posyp předepsaným množstvím</t>
  </si>
  <si>
    <t>Potrubí</t>
  </si>
  <si>
    <t>29</t>
  </si>
  <si>
    <t>87733</t>
  </si>
  <si>
    <t>CHRÁNIČKY PŮLENÉ Z TRUB PLAST DN DO 150MM</t>
  </si>
  <si>
    <t>podélně dělená chránička DN 150</t>
  </si>
  <si>
    <t>5+8+11=24.000 [A]</t>
  </si>
  <si>
    <t>položky pro zhotovení potrubí platí bez ohledu na sklon  
zahrnuje:  
- výrobní dokumentaci (včetně technologického předpisu)  
- dodání veškerého trubního a pomocného materiálu  (trouby včetně podélného rozpůlení,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</si>
  <si>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30</t>
  </si>
  <si>
    <t>899123</t>
  </si>
  <si>
    <t>MŘÍŽE Z KOMPOZITU SAMOSTATNÉ</t>
  </si>
  <si>
    <t>propustek km 0,664  
zatížení min. C250, provedení dle EN 124-1</t>
  </si>
  <si>
    <t>Položka zahrnuje dodávku a osazení předepsané mříže včetně rámu</t>
  </si>
  <si>
    <t>31</t>
  </si>
  <si>
    <t>89952A</t>
  </si>
  <si>
    <t>OBETONOVÁNÍ POTRUBÍ Z PROSTÉHO BETONU DO C20/25</t>
  </si>
  <si>
    <t>propustek v km 0,664 
C20/25nXF3</t>
  </si>
  <si>
    <t>1,35*11,1=14.985 [A]</t>
  </si>
  <si>
    <t>32</t>
  </si>
  <si>
    <t>9182E</t>
  </si>
  <si>
    <t>VTOKOVÉ JÍMKY BETONOVÉ VČETNĚ DLAŽBY PROPUSTU Z TRUB DN DO 800MM</t>
  </si>
  <si>
    <t>propustek km 0,664 
z betonu C30/37-XF4 včetně konstrukční výztuže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</si>
  <si>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dodání a osazení výztuže,  
- dlažbu dna z lomového kamene, případně dokumentací předepsaný kamenný obklad stěn,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proudů.  
Nezahrnuje mříž a zábradlí.</t>
  </si>
  <si>
    <t>33</t>
  </si>
  <si>
    <t>91836</t>
  </si>
  <si>
    <t>PROPUSTY Z TRUB DN 800MM</t>
  </si>
  <si>
    <t>propustek km 0,664 
hrdlová trouba DN800 z ŽB C30/37-XF4</t>
  </si>
  <si>
    <t>11,4=11.400 [A]</t>
  </si>
  <si>
    <t>Položka zahrnuje:  
- dodání a položení potrubí z trub z dokumentací předepsaného materiálu a předepsaného průměru  
- případné úpravy trub (zkrácení, šikmé seříznutí)  
Nezahrnuje podkladní vrstvy a obetonování.</t>
  </si>
  <si>
    <t>34</t>
  </si>
  <si>
    <t>935212</t>
  </si>
  <si>
    <t>PŘÍKOPOVÉ ŽLABY Z BETON TVÁRNIC ŠÍŘ DO 600MM DO BETONU TL 100MM</t>
  </si>
  <si>
    <t>z betonu C30/37-XF4 
do betonu C20/25nXF3</t>
  </si>
  <si>
    <t>60=60.000 [A]</t>
  </si>
  <si>
    <t>položka zahrnuje:  
- dodávku a uložení příkopových tvárnic předepsaného rozměru a kvality  
- dodání a rozprostření lože z předepsaného materiálu v předepsané kvalitěa v předepsané tloušťce  
- veškerou manipulaci s materiálem, vnitrostaveništní i mimostaveništní dopravu  
- ukončení, patky, spárování  
- měří se v metrech běžných délky osy žlabu</t>
  </si>
  <si>
    <t>SO 130</t>
  </si>
  <si>
    <t>SJEZDY NA POZEMEK 983</t>
  </si>
  <si>
    <t>12373.1  68,124*2,0=136.248 [A]</t>
  </si>
  <si>
    <t>12373.2  53,58*2,0=107.160 [A]</t>
  </si>
  <si>
    <t>skládkovné 014102.1</t>
  </si>
  <si>
    <t>sjezdy zemina nevhodná ((17,5+60,8+18+11,3+20)*0,39)+((18+20,5+12,5)*0,36)=68.124 [A]</t>
  </si>
  <si>
    <t>odkop v aktivní zóně 
na základě provedených zkoušek a na přímý pokyn TDS 
skládkovné 014102.11</t>
  </si>
  <si>
    <t>sjezdy zemina nevhodná do AZ (17,5+60,8+18+11,3+20+18+20,5+12,5)*0,3=53.580 [B]</t>
  </si>
  <si>
    <t>dle ČSN 736133 zemina vhodná do AZ</t>
  </si>
  <si>
    <t>(17,5+60,8+18+11,3+20+18+20,5+12,5)*0,3=53.580 [A]</t>
  </si>
  <si>
    <t>C 20/25nXF3</t>
  </si>
  <si>
    <t>štěrbinové žlaby 19*0,1+22*0,15=5.200 [A]</t>
  </si>
  <si>
    <t>ŠDB 0/32</t>
  </si>
  <si>
    <t>tl. 250 mm  (6,85+15,61+14,91+6,34+13,79+9,65+60,84+15,71+8,75+17,78)*1,1*0,25=46.813 [A] 
tl. 250 mm 42,5*1,1*0,25=11.688 [B] 
Celkem: A+B=58.501 [C]</t>
  </si>
  <si>
    <t>56362</t>
  </si>
  <si>
    <t>VOZOVKOVÉ VRSTVY Z RECYKLOVANÉHO MATERIÁLU TL DO 100MM</t>
  </si>
  <si>
    <t>R mat 0/32  
podle výkazu hmot</t>
  </si>
  <si>
    <t>(6,85+15,61+14,91+6,34+13,79+9,65+60,84+15,71+8,75+17,78)*1,05=178.742 [A] 
42,5*1,05=44.625 [B] 
Celkem: A+B=223.367 [C]</t>
  </si>
  <si>
    <t>asfaltový recyklát 0/22   
odečteno z digitální situace</t>
  </si>
  <si>
    <t>26,7=26.700 [A]</t>
  </si>
  <si>
    <t>572121</t>
  </si>
  <si>
    <t>INFILTRAČNÍ POSTŘIK ASFALTOVÝ DO 1,0KG/M2</t>
  </si>
  <si>
    <t>PI-B  1,0  kg/m2 ,</t>
  </si>
  <si>
    <t>(6,85+15,61+14,91+6,34+13,79+9,65+60,84+15,71+8,75+17,78)*1,1=187.253 [A] 
42,5*1,1=46.750 [B] 
Celkem: A+B=234.003 [C]</t>
  </si>
  <si>
    <t>PS-C 0,3 kg/m2</t>
  </si>
  <si>
    <t>(6,85+15,61+14,91+6,34+13,79+9,65+60,84+15,71+8,75+17,78)*1,05=178.742 [A]</t>
  </si>
  <si>
    <t>572753</t>
  </si>
  <si>
    <t>DVOUVRSTVÝ NÁTĚR Z EMULZE DO 2,5KG/M2</t>
  </si>
  <si>
    <t>DV  1,3 kg/m2  a 1,2 kg/m2   
ČSN 73 6129, ČSN EN 13808</t>
  </si>
  <si>
    <t>42,5=42.500 [A]</t>
  </si>
  <si>
    <t>- dodání všech předepsaných materiálů pro nátěry v předepsaném množství  
- provedení dle předepsaného technologického předpisu  
- zřízení vrstvy bez rozlišení šířky, pokládání vrstvy po etapách  
- úpravu napojení, ukončení</t>
  </si>
  <si>
    <t>ACO 11 50/70</t>
  </si>
  <si>
    <t>6,85+15,61+14,91+6,34+13,79+9,65+60,84+15,71+8,75+17,78=170.230 [A]</t>
  </si>
  <si>
    <t>kamenivo frakce 4/8   4 kg/m2</t>
  </si>
  <si>
    <t>57622</t>
  </si>
  <si>
    <t>POSYP KAMENIVEM DRCENÝM 10KG/M2</t>
  </si>
  <si>
    <t>frakce 11/16  6 kg/m2</t>
  </si>
  <si>
    <t>93512</t>
  </si>
  <si>
    <t>ŠTĚRBINOVÉ ŽLABY Z BET DÍLCŮ ŠÍŘ 500MM VÝŠ 400MM</t>
  </si>
  <si>
    <t>7+6+6=19.000 [A]</t>
  </si>
  <si>
    <t>položka zahrnuje:  
- veškerý materiál, výrobky a polotovary, včetně mimostaveništní a vnitrostaveništní dopravy (rovněž přesuny), včetně naložení a složení,případně s uložením.  
- veškeré práce nutné pro zřízení těchto konstrukcí, včetně zemních prací, lože, ukončení, patek, spárování, úpravy vtoku a výtoku. Měří se v [m] délky osy žlabu bez čistících kusů a odtokových vpustí.</t>
  </si>
  <si>
    <t>93513</t>
  </si>
  <si>
    <t>ŠTĚRBINOVÉ ŽLABY Z BET DÍLCŮ ŠÍŘ 500MM VÝŠ 500MM</t>
  </si>
  <si>
    <t>6+6+5+5=22.000 [A]</t>
  </si>
  <si>
    <t>SO 190</t>
  </si>
  <si>
    <t>DOPRAVNÍ ZNAČENÍ</t>
  </si>
  <si>
    <t>91228</t>
  </si>
  <si>
    <t>SMĚROVÉ SLOUPKY Z PLAST HMOT VČETNĚ ODRAZNÉHO PÁSKU</t>
  </si>
  <si>
    <t>Z 11g</t>
  </si>
  <si>
    <t>16=16.000 [A]</t>
  </si>
  <si>
    <t>položka zahrnuje:  
- dodání a osazení sloupku včetně nutných zemních prací  
- vnitrostaveništní a mimostaveništní doprava  
- odrazky plastové nebo z retroreflexní fólie</t>
  </si>
  <si>
    <t>SO 802</t>
  </si>
  <si>
    <t>REKULTIVACE A VEGETAČNÍ ÚPRAVY</t>
  </si>
  <si>
    <t>včetně dopravy na místo uložení</t>
  </si>
  <si>
    <t>18220 410,256=410.256 [A] 
18230 1173,55=1 173.550 [B] 
Celkem: A+B=1 583.806 [C]</t>
  </si>
  <si>
    <t>18220</t>
  </si>
  <si>
    <t>ROZPROSTŘENÍ ORNICE VE SVAHU</t>
  </si>
  <si>
    <t>tl. 150 mm</t>
  </si>
  <si>
    <t>2735,04*0,15=410.256 [A]</t>
  </si>
  <si>
    <t>položka zahrnuje:  
nutné přemístění ornice z dočasných skládek vzdálených do 50m  
rozprostření ornice v předepsané tloušťce ve svahu přes 1:5</t>
  </si>
  <si>
    <t>18230</t>
  </si>
  <si>
    <t>ROZPROSTŘENÍ ORNICE V ROVINĚ</t>
  </si>
  <si>
    <t>ZPF  tl. 350 mm</t>
  </si>
  <si>
    <t>položka zahrnuje:  
nutné přemístění ornice z dočasných skládek vzdálených do 50m  
rozprostření ornice v předepsané tloušťce v rovině a ve svahu do 1:5</t>
  </si>
  <si>
    <t>18241</t>
  </si>
  <si>
    <t>ZALOŽENÍ TRÁVNÍKU RUČNÍM VÝSEVEM</t>
  </si>
  <si>
    <t>2735,04=2 735.040 [A]</t>
  </si>
  <si>
    <t>Zahrnuje dodání předepsané travní směsi, její výsev na ornici, zalévání, první pokosení, to vše bez ohledu na sklon terénu</t>
  </si>
  <si>
    <t>18247</t>
  </si>
  <si>
    <t>OŠETŘOVÁNÍ TRÁVNÍKU</t>
  </si>
  <si>
    <t>2735,04*3=8 205.120 [A]</t>
  </si>
  <si>
    <t>Zahrnuje pokosení se shrabáním, naložení shrabků na dopravní prostředek, s odvozem a se složením, to vše bez ohledu na sklon terénu  
zahrnuje nutné zalití a hnojení</t>
  </si>
  <si>
    <t>183511</t>
  </si>
  <si>
    <t>CHEMICKÉ ODPLEVELENÍ CELOPLOŠNÉ</t>
  </si>
  <si>
    <t>položka zahrnuje celoplošný postřik a chemickou likvidace nežádoucích rostlin nebo jejích částí a zabránění jejich dalšímu růstu na urovnaném volném terénu</t>
  </si>
  <si>
    <t>18710</t>
  </si>
  <si>
    <t>OŠETŘENÍ ORNICE NA SKLÁDCE</t>
  </si>
  <si>
    <t>410,256+1173,55=1 583.806 [A]</t>
  </si>
  <si>
    <t>Položka zahrnuje urovnání skládky do výšky max. 3m se sklony svahů 1:2 a mírnějšími, založení trávníku (event. ošetření chemicky před založením trávníku při časové prodlevě mezi nasypáním skládky a osetím), 1x za rok ošetření chemicky, 2x za rok sekání.</t>
  </si>
  <si>
    <t>SO 902</t>
  </si>
  <si>
    <t>DIO</t>
  </si>
  <si>
    <t>02720</t>
  </si>
  <si>
    <t>POMOC PRÁCE ZŘÍZ NEBO ZAJIŠŤ REGULACI A OCHRANU DOPRAVY</t>
  </si>
  <si>
    <t>Zajištění dopravně inženýrského opatření dle odsouhlasené PD ve všech etapách výstavby, včetně případného vyřízení uzavírky, objízdné trasy včetně příslušných projednání, včetně vyřízení / projednání pro všechny etapizace.</t>
  </si>
  <si>
    <t>Rekapitulace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</si>
</sst>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* #,##0\ &quot;Kč&quot;_-;\-* #,##0\ &quot;Kč&quot;_-;_-* &quot;-&quot;\ &quot;Kč&quot;_-;_-@_-"/>
    <numFmt numFmtId="41" formatCode="_-* #,##0_-;\-* #,##0_-;_-* &quot;-&quot;_-;_-@_-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#,##0.000"/>
  </numFmts>
  <fonts count="8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</cellStyleXfs>
  <cellXfs count="40">
    <xf numFmtId="0" fontId="0" fillId="0" borderId="0" xfId="0"/>
    <xf numFmtId="0" fontId="4" fillId="3" borderId="1" xfId="6" applyFont="1" applyFill="1" applyBorder="1" applyAlignment="1">
      <alignment horizontal="center" vertical="center" wrapText="1"/>
    </xf>
    <xf numFmtId="0" fontId="0" fillId="2" borderId="2" xfId="6" applyFont="1" applyFill="1" applyBorder="1"/>
    <xf numFmtId="0" fontId="5" fillId="2" borderId="2" xfId="6" applyFont="1" applyFill="1" applyBorder="1" applyAlignment="1">
      <alignment horizontal="right"/>
    </xf>
    <xf numFmtId="0" fontId="5" fillId="2" borderId="0" xfId="6" applyFont="1" applyFill="1" applyAlignment="1">
      <alignment horizontal="right"/>
    </xf>
    <xf numFmtId="0" fontId="2" fillId="2" borderId="0" xfId="6" applyFont="1" applyFill="1"/>
    <xf numFmtId="0" fontId="1" fillId="2" borderId="0" xfId="6" applyFont="1" applyFill="1" applyAlignment="1">
      <alignment horizontal="center" vertical="center"/>
    </xf>
    <xf numFmtId="0" fontId="0" fillId="2" borderId="0" xfId="6" applyFont="1" applyFill="1"/>
    <xf numFmtId="0" fontId="0" fillId="2" borderId="0" xfId="6" applyFont="1" applyFill="1"/>
    <xf numFmtId="0" fontId="1" fillId="2" borderId="0" xfId="6" applyFont="1" applyFill="1" applyAlignment="1">
      <alignment horizontal="center" vertical="center"/>
    </xf>
    <xf numFmtId="0" fontId="3" fillId="2" borderId="0" xfId="6" applyFont="1" applyFill="1" applyAlignment="1">
      <alignment horizontal="right"/>
    </xf>
    <xf numFmtId="0" fontId="4" fillId="3" borderId="1" xfId="6" applyFont="1" applyFill="1" applyBorder="1" applyAlignment="1">
      <alignment horizontal="center"/>
    </xf>
    <xf numFmtId="0" fontId="0" fillId="2" borderId="2" xfId="6" applyFont="1" applyFill="1" applyBorder="1"/>
    <xf numFmtId="4" fontId="3" fillId="2" borderId="0" xfId="6" applyNumberFormat="1" applyFont="1" applyFill="1" applyAlignment="1">
      <alignment horizontal="right"/>
    </xf>
    <xf numFmtId="0" fontId="0" fillId="2" borderId="1" xfId="6" applyFont="1" applyFill="1" applyBorder="1" applyAlignment="1">
      <alignment horizontal="center"/>
    </xf>
    <xf numFmtId="0" fontId="0" fillId="2" borderId="3" xfId="6" applyFont="1" applyFill="1" applyBorder="1"/>
    <xf numFmtId="0" fontId="5" fillId="2" borderId="0" xfId="6" applyFont="1" applyFill="1"/>
    <xf numFmtId="0" fontId="5" fillId="2" borderId="0" xfId="6" applyFont="1" applyFill="1" applyAlignment="1">
      <alignment horizontal="left"/>
    </xf>
    <xf numFmtId="0" fontId="4" fillId="3" borderId="1" xfId="6" applyFont="1" applyFill="1" applyBorder="1" applyAlignment="1">
      <alignment horizontal="center" vertical="center" wrapText="1"/>
    </xf>
    <xf numFmtId="0" fontId="5" fillId="2" borderId="2" xfId="6" applyFont="1" applyFill="1" applyBorder="1"/>
    <xf numFmtId="0" fontId="5" fillId="2" borderId="2" xfId="6" applyFont="1" applyFill="1" applyBorder="1" applyAlignment="1">
      <alignment horizontal="left"/>
    </xf>
    <xf numFmtId="0" fontId="0" fillId="2" borderId="5" xfId="6" applyFont="1" applyFill="1" applyBorder="1"/>
    <xf numFmtId="0" fontId="3" fillId="0" borderId="1" xfId="6" applyFont="1" applyBorder="1" applyAlignment="1">
      <alignment horizontal="left"/>
    </xf>
    <xf numFmtId="4" fontId="3" fillId="0" borderId="1" xfId="6" applyNumberFormat="1" applyFont="1" applyBorder="1" applyAlignment="1">
      <alignment horizontal="right"/>
    </xf>
    <xf numFmtId="0" fontId="0" fillId="0" borderId="1" xfId="6" applyFont="1" applyBorder="1"/>
    <xf numFmtId="0" fontId="3" fillId="2" borderId="5" xfId="6" applyFont="1" applyFill="1" applyBorder="1" applyAlignment="1">
      <alignment horizontal="right"/>
    </xf>
    <xf numFmtId="0" fontId="3" fillId="2" borderId="5" xfId="6" applyFont="1" applyFill="1" applyBorder="1" applyAlignment="1">
      <alignment wrapText="1"/>
    </xf>
    <xf numFmtId="4" fontId="3" fillId="2" borderId="5" xfId="6" applyNumberFormat="1" applyFont="1" applyFill="1" applyBorder="1" applyAlignment="1">
      <alignment horizontal="center"/>
    </xf>
    <xf numFmtId="0" fontId="0" fillId="0" borderId="1" xfId="6" applyFont="1" applyBorder="1" applyAlignment="1">
      <alignment horizontal="right"/>
    </xf>
    <xf numFmtId="0" fontId="0" fillId="0" borderId="1" xfId="6" applyFont="1" applyBorder="1" applyAlignment="1">
      <alignment wrapText="1"/>
    </xf>
    <xf numFmtId="0" fontId="0" fillId="0" borderId="1" xfId="6" applyFont="1" applyBorder="1" applyAlignment="1">
      <alignment horizontal="center"/>
    </xf>
    <xf numFmtId="164" fontId="0" fillId="0" borderId="1" xfId="6" applyNumberFormat="1" applyFont="1" applyBorder="1" applyAlignment="1">
      <alignment horizontal="center"/>
    </xf>
    <xf numFmtId="4" fontId="0" fillId="0" borderId="1" xfId="6" applyNumberFormat="1" applyFont="1" applyBorder="1" applyAlignment="1">
      <alignment horizontal="center"/>
    </xf>
    <xf numFmtId="0" fontId="0" fillId="0" borderId="4" xfId="6" applyFont="1" applyBorder="1" applyAlignment="1">
      <alignment vertical="top"/>
    </xf>
    <xf numFmtId="0" fontId="0" fillId="0" borderId="1" xfId="6" applyFont="1" applyBorder="1" applyAlignment="1">
      <alignment horizontal="left" vertical="center" wrapText="1"/>
    </xf>
    <xf numFmtId="0" fontId="0" fillId="0" borderId="0" xfId="6" applyFont="1" applyAlignment="1">
      <alignment vertical="top"/>
    </xf>
    <xf numFmtId="0" fontId="6" fillId="0" borderId="1" xfId="6" applyFont="1" applyBorder="1" applyAlignment="1">
      <alignment horizontal="left" vertical="center" wrapText="1"/>
    </xf>
    <xf numFmtId="4" fontId="0" fillId="2" borderId="1" xfId="6" applyNumberFormat="1" applyFont="1" applyFill="1" applyBorder="1" applyAlignment="1">
      <alignment horizontal="center"/>
    </xf>
    <xf numFmtId="0" fontId="3" fillId="2" borderId="2" xfId="6" applyFont="1" applyFill="1" applyBorder="1" applyAlignment="1">
      <alignment horizontal="right"/>
    </xf>
    <xf numFmtId="4" fontId="3" fillId="2" borderId="2" xfId="6" applyNumberFormat="1" applyFont="1" applyFill="1" applyBorder="1" applyAlignment="1">
      <alignment horizontal="center"/>
    </xf>
  </cellXfs>
  <cellStyles count="7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6" xr:uid="{00000000-0005-0000-0000-000000000000}"/>
    <cellStyle name="Normální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6"/>
  <sheetViews>
    <sheetView tabSelected="1"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406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1</v>
      </c>
      <c r="C4" s="7"/>
      <c r="D4" s="7"/>
      <c r="E4" s="8"/>
    </row>
    <row r="5" spans="1:5" ht="12.75" customHeight="1" x14ac:dyDescent="0.2">
      <c r="A5" s="8"/>
      <c r="B5" s="7" t="s">
        <v>2</v>
      </c>
      <c r="C5" s="7"/>
      <c r="D5" s="7"/>
      <c r="E5" s="8"/>
    </row>
    <row r="6" spans="1:5" ht="12.75" customHeight="1" x14ac:dyDescent="0.2">
      <c r="A6" s="8"/>
      <c r="B6" s="10" t="s">
        <v>3</v>
      </c>
      <c r="C6" s="13">
        <f>SUM(C10:C16)</f>
        <v>0</v>
      </c>
      <c r="D6" s="8"/>
      <c r="E6" s="8"/>
    </row>
    <row r="7" spans="1:5" ht="12.75" customHeight="1" x14ac:dyDescent="0.2">
      <c r="A7" s="8"/>
      <c r="B7" s="10" t="s">
        <v>4</v>
      </c>
      <c r="C7" s="13">
        <f>SUM(E10:E16)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5</v>
      </c>
      <c r="B9" s="11" t="s">
        <v>6</v>
      </c>
      <c r="C9" s="11" t="s">
        <v>7</v>
      </c>
      <c r="D9" s="11" t="s">
        <v>8</v>
      </c>
      <c r="E9" s="11" t="s">
        <v>9</v>
      </c>
    </row>
    <row r="10" spans="1:5" ht="12.75" customHeight="1" x14ac:dyDescent="0.2">
      <c r="A10" s="22" t="s">
        <v>23</v>
      </c>
      <c r="B10" s="22" t="s">
        <v>24</v>
      </c>
      <c r="C10" s="23">
        <f>'SO 000'!I3</f>
        <v>0</v>
      </c>
      <c r="D10" s="23">
        <f>'SO 000'!O2</f>
        <v>0</v>
      </c>
      <c r="E10" s="23">
        <f t="shared" ref="E10:E16" si="0">C10+D10</f>
        <v>0</v>
      </c>
    </row>
    <row r="11" spans="1:5" ht="12.75" customHeight="1" x14ac:dyDescent="0.2">
      <c r="A11" s="22" t="s">
        <v>84</v>
      </c>
      <c r="B11" s="22" t="s">
        <v>85</v>
      </c>
      <c r="C11" s="23">
        <f>'SO 020'!I3</f>
        <v>0</v>
      </c>
      <c r="D11" s="23">
        <f>'SO 020'!O2</f>
        <v>0</v>
      </c>
      <c r="E11" s="23">
        <f t="shared" si="0"/>
        <v>0</v>
      </c>
    </row>
    <row r="12" spans="1:5" ht="12.75" customHeight="1" x14ac:dyDescent="0.2">
      <c r="A12" s="22" t="s">
        <v>157</v>
      </c>
      <c r="B12" s="22" t="s">
        <v>158</v>
      </c>
      <c r="C12" s="23">
        <f>'SO 101'!I3</f>
        <v>0</v>
      </c>
      <c r="D12" s="23">
        <f>'SO 101'!O2</f>
        <v>0</v>
      </c>
      <c r="E12" s="23">
        <f t="shared" si="0"/>
        <v>0</v>
      </c>
    </row>
    <row r="13" spans="1:5" ht="12.75" customHeight="1" x14ac:dyDescent="0.2">
      <c r="A13" s="22" t="s">
        <v>322</v>
      </c>
      <c r="B13" s="22" t="s">
        <v>323</v>
      </c>
      <c r="C13" s="23">
        <f>'SO 130'!I3</f>
        <v>0</v>
      </c>
      <c r="D13" s="23">
        <f>'SO 130'!O2</f>
        <v>0</v>
      </c>
      <c r="E13" s="23">
        <f t="shared" si="0"/>
        <v>0</v>
      </c>
    </row>
    <row r="14" spans="1:5" ht="12.75" customHeight="1" x14ac:dyDescent="0.2">
      <c r="A14" s="22" t="s">
        <v>366</v>
      </c>
      <c r="B14" s="22" t="s">
        <v>367</v>
      </c>
      <c r="C14" s="23">
        <f>'SO 190'!I3</f>
        <v>0</v>
      </c>
      <c r="D14" s="23">
        <f>'SO 190'!O2</f>
        <v>0</v>
      </c>
      <c r="E14" s="23">
        <f t="shared" si="0"/>
        <v>0</v>
      </c>
    </row>
    <row r="15" spans="1:5" ht="12.75" customHeight="1" x14ac:dyDescent="0.2">
      <c r="A15" s="22" t="s">
        <v>373</v>
      </c>
      <c r="B15" s="22" t="s">
        <v>374</v>
      </c>
      <c r="C15" s="23">
        <f>'SO 802'!I3</f>
        <v>0</v>
      </c>
      <c r="D15" s="23">
        <f>'SO 802'!O2</f>
        <v>0</v>
      </c>
      <c r="E15" s="23">
        <f t="shared" si="0"/>
        <v>0</v>
      </c>
    </row>
    <row r="16" spans="1:5" ht="12.75" customHeight="1" x14ac:dyDescent="0.2">
      <c r="A16" s="22" t="s">
        <v>401</v>
      </c>
      <c r="B16" s="22" t="s">
        <v>402</v>
      </c>
      <c r="C16" s="23">
        <f>'SO 902'!I3</f>
        <v>0</v>
      </c>
      <c r="D16" s="23">
        <f>'SO 902'!O2</f>
        <v>0</v>
      </c>
      <c r="E16" s="23">
        <f t="shared" si="0"/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23</v>
      </c>
      <c r="I3" s="37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23</v>
      </c>
      <c r="D4" s="2"/>
      <c r="E4" s="20" t="s">
        <v>24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0+I9+I13+I17+I21+I25+I29+I33+I37</f>
        <v>0</v>
      </c>
      <c r="R8">
        <f>0+O9+O13+O17+O21+O25+O29+O33+O37</f>
        <v>0</v>
      </c>
    </row>
    <row r="9" spans="1:18" x14ac:dyDescent="0.2">
      <c r="A9" s="24" t="s">
        <v>44</v>
      </c>
      <c r="B9" s="28" t="s">
        <v>28</v>
      </c>
      <c r="C9" s="28" t="s">
        <v>45</v>
      </c>
      <c r="D9" s="24" t="s">
        <v>46</v>
      </c>
      <c r="E9" s="29" t="s">
        <v>47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25.5" x14ac:dyDescent="0.2">
      <c r="A10" s="33" t="s">
        <v>49</v>
      </c>
      <c r="E10" s="34" t="s">
        <v>50</v>
      </c>
    </row>
    <row r="11" spans="1:18" x14ac:dyDescent="0.2">
      <c r="A11" s="35" t="s">
        <v>51</v>
      </c>
      <c r="E11" s="36" t="s">
        <v>52</v>
      </c>
    </row>
    <row r="12" spans="1:18" x14ac:dyDescent="0.2">
      <c r="A12" t="s">
        <v>53</v>
      </c>
      <c r="E12" s="34" t="s">
        <v>54</v>
      </c>
    </row>
    <row r="13" spans="1:18" x14ac:dyDescent="0.2">
      <c r="A13" s="24" t="s">
        <v>44</v>
      </c>
      <c r="B13" s="28" t="s">
        <v>22</v>
      </c>
      <c r="C13" s="28" t="s">
        <v>55</v>
      </c>
      <c r="D13" s="24" t="s">
        <v>46</v>
      </c>
      <c r="E13" s="29" t="s">
        <v>56</v>
      </c>
      <c r="F13" s="30" t="s">
        <v>48</v>
      </c>
      <c r="G13" s="31">
        <v>1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ht="38.25" x14ac:dyDescent="0.2">
      <c r="A14" s="33" t="s">
        <v>49</v>
      </c>
      <c r="E14" s="34" t="s">
        <v>57</v>
      </c>
    </row>
    <row r="15" spans="1:18" x14ac:dyDescent="0.2">
      <c r="A15" s="35" t="s">
        <v>51</v>
      </c>
      <c r="E15" s="36" t="s">
        <v>52</v>
      </c>
    </row>
    <row r="16" spans="1:18" ht="38.25" x14ac:dyDescent="0.2">
      <c r="A16" t="s">
        <v>53</v>
      </c>
      <c r="E16" s="34" t="s">
        <v>58</v>
      </c>
    </row>
    <row r="17" spans="1:16" x14ac:dyDescent="0.2">
      <c r="A17" s="24" t="s">
        <v>44</v>
      </c>
      <c r="B17" s="28" t="s">
        <v>21</v>
      </c>
      <c r="C17" s="28" t="s">
        <v>59</v>
      </c>
      <c r="D17" s="24" t="s">
        <v>46</v>
      </c>
      <c r="E17" s="29" t="s">
        <v>60</v>
      </c>
      <c r="F17" s="30" t="s">
        <v>48</v>
      </c>
      <c r="G17" s="31">
        <v>1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6" ht="25.5" x14ac:dyDescent="0.2">
      <c r="A18" s="33" t="s">
        <v>49</v>
      </c>
      <c r="E18" s="34" t="s">
        <v>61</v>
      </c>
    </row>
    <row r="19" spans="1:16" x14ac:dyDescent="0.2">
      <c r="A19" s="35" t="s">
        <v>51</v>
      </c>
      <c r="E19" s="36" t="s">
        <v>52</v>
      </c>
    </row>
    <row r="20" spans="1:16" x14ac:dyDescent="0.2">
      <c r="A20" t="s">
        <v>53</v>
      </c>
      <c r="E20" s="34" t="s">
        <v>62</v>
      </c>
    </row>
    <row r="21" spans="1:16" x14ac:dyDescent="0.2">
      <c r="A21" s="24" t="s">
        <v>44</v>
      </c>
      <c r="B21" s="28" t="s">
        <v>32</v>
      </c>
      <c r="C21" s="28" t="s">
        <v>63</v>
      </c>
      <c r="D21" s="24" t="s">
        <v>46</v>
      </c>
      <c r="E21" s="29" t="s">
        <v>64</v>
      </c>
      <c r="F21" s="30" t="s">
        <v>48</v>
      </c>
      <c r="G21" s="31">
        <v>1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6" ht="89.25" x14ac:dyDescent="0.2">
      <c r="A22" s="33" t="s">
        <v>49</v>
      </c>
      <c r="E22" s="34" t="s">
        <v>65</v>
      </c>
    </row>
    <row r="23" spans="1:16" x14ac:dyDescent="0.2">
      <c r="A23" s="35" t="s">
        <v>51</v>
      </c>
      <c r="E23" s="36" t="s">
        <v>52</v>
      </c>
    </row>
    <row r="24" spans="1:16" x14ac:dyDescent="0.2">
      <c r="A24" t="s">
        <v>53</v>
      </c>
      <c r="E24" s="34" t="s">
        <v>62</v>
      </c>
    </row>
    <row r="25" spans="1:16" x14ac:dyDescent="0.2">
      <c r="A25" s="24" t="s">
        <v>44</v>
      </c>
      <c r="B25" s="28" t="s">
        <v>34</v>
      </c>
      <c r="C25" s="28" t="s">
        <v>66</v>
      </c>
      <c r="D25" s="24" t="s">
        <v>46</v>
      </c>
      <c r="E25" s="29" t="s">
        <v>67</v>
      </c>
      <c r="F25" s="30" t="s">
        <v>48</v>
      </c>
      <c r="G25" s="31">
        <v>1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6" ht="102" x14ac:dyDescent="0.2">
      <c r="A26" s="33" t="s">
        <v>49</v>
      </c>
      <c r="E26" s="34" t="s">
        <v>68</v>
      </c>
    </row>
    <row r="27" spans="1:16" x14ac:dyDescent="0.2">
      <c r="A27" s="35" t="s">
        <v>51</v>
      </c>
      <c r="E27" s="36" t="s">
        <v>52</v>
      </c>
    </row>
    <row r="28" spans="1:16" ht="76.5" x14ac:dyDescent="0.2">
      <c r="A28" t="s">
        <v>53</v>
      </c>
      <c r="E28" s="34" t="s">
        <v>69</v>
      </c>
    </row>
    <row r="29" spans="1:16" x14ac:dyDescent="0.2">
      <c r="A29" s="24" t="s">
        <v>44</v>
      </c>
      <c r="B29" s="28" t="s">
        <v>36</v>
      </c>
      <c r="C29" s="28" t="s">
        <v>70</v>
      </c>
      <c r="D29" s="24" t="s">
        <v>46</v>
      </c>
      <c r="E29" s="29" t="s">
        <v>71</v>
      </c>
      <c r="F29" s="30" t="s">
        <v>48</v>
      </c>
      <c r="G29" s="31">
        <v>1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22</v>
      </c>
    </row>
    <row r="30" spans="1:16" x14ac:dyDescent="0.2">
      <c r="A30" s="33" t="s">
        <v>49</v>
      </c>
      <c r="E30" s="34" t="s">
        <v>72</v>
      </c>
    </row>
    <row r="31" spans="1:16" x14ac:dyDescent="0.2">
      <c r="A31" s="35" t="s">
        <v>51</v>
      </c>
      <c r="E31" s="36" t="s">
        <v>52</v>
      </c>
    </row>
    <row r="32" spans="1:16" x14ac:dyDescent="0.2">
      <c r="A32" t="s">
        <v>53</v>
      </c>
      <c r="E32" s="34" t="s">
        <v>62</v>
      </c>
    </row>
    <row r="33" spans="1:16" x14ac:dyDescent="0.2">
      <c r="A33" s="24" t="s">
        <v>44</v>
      </c>
      <c r="B33" s="28" t="s">
        <v>73</v>
      </c>
      <c r="C33" s="28" t="s">
        <v>74</v>
      </c>
      <c r="D33" s="24" t="s">
        <v>46</v>
      </c>
      <c r="E33" s="29" t="s">
        <v>75</v>
      </c>
      <c r="F33" s="30" t="s">
        <v>76</v>
      </c>
      <c r="G33" s="31">
        <v>1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22</v>
      </c>
    </row>
    <row r="34" spans="1:16" ht="114.75" x14ac:dyDescent="0.2">
      <c r="A34" s="33" t="s">
        <v>49</v>
      </c>
      <c r="E34" s="34" t="s">
        <v>77</v>
      </c>
    </row>
    <row r="35" spans="1:16" x14ac:dyDescent="0.2">
      <c r="A35" s="35" t="s">
        <v>51</v>
      </c>
      <c r="E35" s="36" t="s">
        <v>52</v>
      </c>
    </row>
    <row r="36" spans="1:16" ht="89.25" x14ac:dyDescent="0.2">
      <c r="A36" t="s">
        <v>53</v>
      </c>
      <c r="E36" s="34" t="s">
        <v>78</v>
      </c>
    </row>
    <row r="37" spans="1:16" x14ac:dyDescent="0.2">
      <c r="A37" s="24" t="s">
        <v>44</v>
      </c>
      <c r="B37" s="28" t="s">
        <v>79</v>
      </c>
      <c r="C37" s="28" t="s">
        <v>80</v>
      </c>
      <c r="D37" s="24" t="s">
        <v>46</v>
      </c>
      <c r="E37" s="29" t="s">
        <v>81</v>
      </c>
      <c r="F37" s="30" t="s">
        <v>48</v>
      </c>
      <c r="G37" s="31">
        <v>1</v>
      </c>
      <c r="H37" s="32">
        <v>0</v>
      </c>
      <c r="I37" s="32">
        <f>ROUND(ROUND(H37,2)*ROUND(G37,3),2)</f>
        <v>0</v>
      </c>
      <c r="O37">
        <f>(I37*21)/100</f>
        <v>0</v>
      </c>
      <c r="P37" t="s">
        <v>22</v>
      </c>
    </row>
    <row r="38" spans="1:16" ht="191.25" x14ac:dyDescent="0.2">
      <c r="A38" s="33" t="s">
        <v>49</v>
      </c>
      <c r="E38" s="34" t="s">
        <v>82</v>
      </c>
    </row>
    <row r="39" spans="1:16" x14ac:dyDescent="0.2">
      <c r="A39" s="35" t="s">
        <v>51</v>
      </c>
      <c r="E39" s="36" t="s">
        <v>52</v>
      </c>
    </row>
    <row r="40" spans="1:16" ht="25.5" x14ac:dyDescent="0.2">
      <c r="A40" t="s">
        <v>53</v>
      </c>
      <c r="E40" s="34" t="s">
        <v>83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75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0+O8+O29+O54+O63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84</v>
      </c>
      <c r="I3" s="37">
        <f>0+I8+I29+I54+I63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84</v>
      </c>
      <c r="D4" s="2"/>
      <c r="E4" s="20" t="s">
        <v>85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0+I9+I13+I17+I21+I25</f>
        <v>0</v>
      </c>
      <c r="R8">
        <f>0+O9+O13+O17+O21+O25</f>
        <v>0</v>
      </c>
    </row>
    <row r="9" spans="1:18" x14ac:dyDescent="0.2">
      <c r="A9" s="24" t="s">
        <v>44</v>
      </c>
      <c r="B9" s="28" t="s">
        <v>28</v>
      </c>
      <c r="C9" s="28" t="s">
        <v>86</v>
      </c>
      <c r="D9" s="24" t="s">
        <v>21</v>
      </c>
      <c r="E9" s="29" t="s">
        <v>87</v>
      </c>
      <c r="F9" s="30" t="s">
        <v>88</v>
      </c>
      <c r="G9" s="31">
        <v>462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49</v>
      </c>
      <c r="E10" s="34" t="s">
        <v>89</v>
      </c>
    </row>
    <row r="11" spans="1:18" x14ac:dyDescent="0.2">
      <c r="A11" s="35" t="s">
        <v>51</v>
      </c>
      <c r="E11" s="36" t="s">
        <v>90</v>
      </c>
    </row>
    <row r="12" spans="1:18" ht="25.5" x14ac:dyDescent="0.2">
      <c r="A12" t="s">
        <v>53</v>
      </c>
      <c r="E12" s="34" t="s">
        <v>91</v>
      </c>
    </row>
    <row r="13" spans="1:18" x14ac:dyDescent="0.2">
      <c r="A13" s="24" t="s">
        <v>44</v>
      </c>
      <c r="B13" s="28" t="s">
        <v>22</v>
      </c>
      <c r="C13" s="28" t="s">
        <v>86</v>
      </c>
      <c r="D13" s="24" t="s">
        <v>32</v>
      </c>
      <c r="E13" s="29" t="s">
        <v>87</v>
      </c>
      <c r="F13" s="30" t="s">
        <v>88</v>
      </c>
      <c r="G13" s="31">
        <v>2.76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ht="38.25" x14ac:dyDescent="0.2">
      <c r="A14" s="33" t="s">
        <v>49</v>
      </c>
      <c r="E14" s="34" t="s">
        <v>92</v>
      </c>
    </row>
    <row r="15" spans="1:18" x14ac:dyDescent="0.2">
      <c r="A15" s="35" t="s">
        <v>51</v>
      </c>
      <c r="E15" s="36" t="s">
        <v>93</v>
      </c>
    </row>
    <row r="16" spans="1:18" ht="25.5" x14ac:dyDescent="0.2">
      <c r="A16" t="s">
        <v>53</v>
      </c>
      <c r="E16" s="34" t="s">
        <v>91</v>
      </c>
    </row>
    <row r="17" spans="1:18" x14ac:dyDescent="0.2">
      <c r="A17" s="24" t="s">
        <v>44</v>
      </c>
      <c r="B17" s="28" t="s">
        <v>21</v>
      </c>
      <c r="C17" s="28" t="s">
        <v>86</v>
      </c>
      <c r="D17" s="24" t="s">
        <v>34</v>
      </c>
      <c r="E17" s="29" t="s">
        <v>87</v>
      </c>
      <c r="F17" s="30" t="s">
        <v>88</v>
      </c>
      <c r="G17" s="31">
        <v>34.886000000000003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8" ht="38.25" x14ac:dyDescent="0.2">
      <c r="A18" s="33" t="s">
        <v>49</v>
      </c>
      <c r="E18" s="34" t="s">
        <v>94</v>
      </c>
    </row>
    <row r="19" spans="1:18" ht="51" x14ac:dyDescent="0.2">
      <c r="A19" s="35" t="s">
        <v>51</v>
      </c>
      <c r="E19" s="36" t="s">
        <v>95</v>
      </c>
    </row>
    <row r="20" spans="1:18" ht="25.5" x14ac:dyDescent="0.2">
      <c r="A20" t="s">
        <v>53</v>
      </c>
      <c r="E20" s="34" t="s">
        <v>91</v>
      </c>
    </row>
    <row r="21" spans="1:18" x14ac:dyDescent="0.2">
      <c r="A21" s="24" t="s">
        <v>44</v>
      </c>
      <c r="B21" s="28" t="s">
        <v>32</v>
      </c>
      <c r="C21" s="28" t="s">
        <v>86</v>
      </c>
      <c r="D21" s="24" t="s">
        <v>79</v>
      </c>
      <c r="E21" s="29" t="s">
        <v>87</v>
      </c>
      <c r="F21" s="30" t="s">
        <v>88</v>
      </c>
      <c r="G21" s="31">
        <v>0.79100000000000004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8" ht="51" x14ac:dyDescent="0.2">
      <c r="A22" s="33" t="s">
        <v>49</v>
      </c>
      <c r="E22" s="34" t="s">
        <v>96</v>
      </c>
    </row>
    <row r="23" spans="1:18" x14ac:dyDescent="0.2">
      <c r="A23" s="35" t="s">
        <v>51</v>
      </c>
      <c r="E23" s="36" t="s">
        <v>97</v>
      </c>
    </row>
    <row r="24" spans="1:18" ht="25.5" x14ac:dyDescent="0.2">
      <c r="A24" t="s">
        <v>53</v>
      </c>
      <c r="E24" s="34" t="s">
        <v>91</v>
      </c>
    </row>
    <row r="25" spans="1:18" x14ac:dyDescent="0.2">
      <c r="A25" s="24" t="s">
        <v>44</v>
      </c>
      <c r="B25" s="28" t="s">
        <v>34</v>
      </c>
      <c r="C25" s="28" t="s">
        <v>86</v>
      </c>
      <c r="D25" s="24" t="s">
        <v>39</v>
      </c>
      <c r="E25" s="29" t="s">
        <v>87</v>
      </c>
      <c r="F25" s="30" t="s">
        <v>88</v>
      </c>
      <c r="G25" s="31">
        <v>1.6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8" ht="51" x14ac:dyDescent="0.2">
      <c r="A26" s="33" t="s">
        <v>49</v>
      </c>
      <c r="E26" s="34" t="s">
        <v>98</v>
      </c>
    </row>
    <row r="27" spans="1:18" x14ac:dyDescent="0.2">
      <c r="A27" s="35" t="s">
        <v>51</v>
      </c>
      <c r="E27" s="36" t="s">
        <v>99</v>
      </c>
    </row>
    <row r="28" spans="1:18" ht="25.5" x14ac:dyDescent="0.2">
      <c r="A28" t="s">
        <v>53</v>
      </c>
      <c r="E28" s="34" t="s">
        <v>91</v>
      </c>
    </row>
    <row r="29" spans="1:18" ht="12.75" customHeight="1" x14ac:dyDescent="0.2">
      <c r="A29" s="12" t="s">
        <v>42</v>
      </c>
      <c r="B29" s="12"/>
      <c r="C29" s="38" t="s">
        <v>28</v>
      </c>
      <c r="D29" s="12"/>
      <c r="E29" s="26" t="s">
        <v>100</v>
      </c>
      <c r="F29" s="12"/>
      <c r="G29" s="12"/>
      <c r="H29" s="12"/>
      <c r="I29" s="39">
        <f>0+Q29</f>
        <v>0</v>
      </c>
      <c r="O29">
        <f>0+R29</f>
        <v>0</v>
      </c>
      <c r="Q29">
        <f>0+I30+I34+I38+I42+I46+I50</f>
        <v>0</v>
      </c>
      <c r="R29">
        <f>0+O30+O34+O38+O42+O46+O50</f>
        <v>0</v>
      </c>
    </row>
    <row r="30" spans="1:18" x14ac:dyDescent="0.2">
      <c r="A30" s="24" t="s">
        <v>44</v>
      </c>
      <c r="B30" s="28" t="s">
        <v>36</v>
      </c>
      <c r="C30" s="28" t="s">
        <v>101</v>
      </c>
      <c r="D30" s="24" t="s">
        <v>46</v>
      </c>
      <c r="E30" s="29" t="s">
        <v>102</v>
      </c>
      <c r="F30" s="30" t="s">
        <v>103</v>
      </c>
      <c r="G30" s="31">
        <v>192.15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 ht="25.5" x14ac:dyDescent="0.2">
      <c r="A31" s="33" t="s">
        <v>49</v>
      </c>
      <c r="E31" s="34" t="s">
        <v>104</v>
      </c>
    </row>
    <row r="32" spans="1:18" ht="38.25" x14ac:dyDescent="0.2">
      <c r="A32" s="35" t="s">
        <v>51</v>
      </c>
      <c r="E32" s="36" t="s">
        <v>105</v>
      </c>
    </row>
    <row r="33" spans="1:16" ht="63.75" x14ac:dyDescent="0.2">
      <c r="A33" t="s">
        <v>53</v>
      </c>
      <c r="E33" s="34" t="s">
        <v>106</v>
      </c>
    </row>
    <row r="34" spans="1:16" x14ac:dyDescent="0.2">
      <c r="A34" s="24" t="s">
        <v>44</v>
      </c>
      <c r="B34" s="28" t="s">
        <v>73</v>
      </c>
      <c r="C34" s="28" t="s">
        <v>107</v>
      </c>
      <c r="D34" s="24" t="s">
        <v>46</v>
      </c>
      <c r="E34" s="29" t="s">
        <v>108</v>
      </c>
      <c r="F34" s="30" t="s">
        <v>103</v>
      </c>
      <c r="G34" s="31">
        <v>2.25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33" t="s">
        <v>49</v>
      </c>
      <c r="E35" s="34" t="s">
        <v>109</v>
      </c>
    </row>
    <row r="36" spans="1:16" x14ac:dyDescent="0.2">
      <c r="A36" s="35" t="s">
        <v>51</v>
      </c>
      <c r="E36" s="36" t="s">
        <v>110</v>
      </c>
    </row>
    <row r="37" spans="1:16" ht="63.75" x14ac:dyDescent="0.2">
      <c r="A37" t="s">
        <v>53</v>
      </c>
      <c r="E37" s="34" t="s">
        <v>106</v>
      </c>
    </row>
    <row r="38" spans="1:16" ht="25.5" x14ac:dyDescent="0.2">
      <c r="A38" s="24" t="s">
        <v>44</v>
      </c>
      <c r="B38" s="28" t="s">
        <v>79</v>
      </c>
      <c r="C38" s="28" t="s">
        <v>111</v>
      </c>
      <c r="D38" s="24" t="s">
        <v>46</v>
      </c>
      <c r="E38" s="29" t="s">
        <v>112</v>
      </c>
      <c r="F38" s="30" t="s">
        <v>103</v>
      </c>
      <c r="G38" s="31">
        <v>1257.549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 x14ac:dyDescent="0.2">
      <c r="A39" s="33" t="s">
        <v>49</v>
      </c>
      <c r="E39" s="34" t="s">
        <v>113</v>
      </c>
    </row>
    <row r="40" spans="1:16" ht="51" x14ac:dyDescent="0.2">
      <c r="A40" s="35" t="s">
        <v>51</v>
      </c>
      <c r="E40" s="36" t="s">
        <v>114</v>
      </c>
    </row>
    <row r="41" spans="1:16" ht="63.75" x14ac:dyDescent="0.2">
      <c r="A41" t="s">
        <v>53</v>
      </c>
      <c r="E41" s="34" t="s">
        <v>106</v>
      </c>
    </row>
    <row r="42" spans="1:16" x14ac:dyDescent="0.2">
      <c r="A42" s="24" t="s">
        <v>44</v>
      </c>
      <c r="B42" s="28" t="s">
        <v>39</v>
      </c>
      <c r="C42" s="28" t="s">
        <v>115</v>
      </c>
      <c r="D42" s="24" t="s">
        <v>28</v>
      </c>
      <c r="E42" s="29" t="s">
        <v>116</v>
      </c>
      <c r="F42" s="30" t="s">
        <v>103</v>
      </c>
      <c r="G42" s="31">
        <v>523.53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3" t="s">
        <v>49</v>
      </c>
      <c r="E43" s="34" t="s">
        <v>117</v>
      </c>
    </row>
    <row r="44" spans="1:16" x14ac:dyDescent="0.2">
      <c r="A44" s="35" t="s">
        <v>51</v>
      </c>
      <c r="E44" s="36" t="s">
        <v>118</v>
      </c>
    </row>
    <row r="45" spans="1:16" ht="38.25" x14ac:dyDescent="0.2">
      <c r="A45" t="s">
        <v>53</v>
      </c>
      <c r="E45" s="34" t="s">
        <v>119</v>
      </c>
    </row>
    <row r="46" spans="1:16" x14ac:dyDescent="0.2">
      <c r="A46" s="24" t="s">
        <v>44</v>
      </c>
      <c r="B46" s="28" t="s">
        <v>41</v>
      </c>
      <c r="C46" s="28" t="s">
        <v>115</v>
      </c>
      <c r="D46" s="24" t="s">
        <v>22</v>
      </c>
      <c r="E46" s="29" t="s">
        <v>116</v>
      </c>
      <c r="F46" s="30" t="s">
        <v>103</v>
      </c>
      <c r="G46" s="31">
        <v>1173.55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 x14ac:dyDescent="0.2">
      <c r="A47" s="33" t="s">
        <v>49</v>
      </c>
      <c r="E47" s="34" t="s">
        <v>120</v>
      </c>
    </row>
    <row r="48" spans="1:16" x14ac:dyDescent="0.2">
      <c r="A48" s="35" t="s">
        <v>51</v>
      </c>
      <c r="E48" s="36" t="s">
        <v>121</v>
      </c>
    </row>
    <row r="49" spans="1:18" ht="38.25" x14ac:dyDescent="0.2">
      <c r="A49" t="s">
        <v>53</v>
      </c>
      <c r="E49" s="34" t="s">
        <v>119</v>
      </c>
    </row>
    <row r="50" spans="1:18" x14ac:dyDescent="0.2">
      <c r="A50" s="24" t="s">
        <v>44</v>
      </c>
      <c r="B50" s="28" t="s">
        <v>122</v>
      </c>
      <c r="C50" s="28" t="s">
        <v>123</v>
      </c>
      <c r="D50" s="24" t="s">
        <v>46</v>
      </c>
      <c r="E50" s="29" t="s">
        <v>124</v>
      </c>
      <c r="F50" s="30" t="s">
        <v>103</v>
      </c>
      <c r="G50" s="31">
        <v>1697.08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8" x14ac:dyDescent="0.2">
      <c r="A51" s="33" t="s">
        <v>49</v>
      </c>
      <c r="E51" s="34" t="s">
        <v>46</v>
      </c>
    </row>
    <row r="52" spans="1:18" ht="38.25" x14ac:dyDescent="0.2">
      <c r="A52" s="35" t="s">
        <v>51</v>
      </c>
      <c r="E52" s="36" t="s">
        <v>125</v>
      </c>
    </row>
    <row r="53" spans="1:18" ht="191.25" x14ac:dyDescent="0.2">
      <c r="A53" t="s">
        <v>53</v>
      </c>
      <c r="E53" s="34" t="s">
        <v>126</v>
      </c>
    </row>
    <row r="54" spans="1:18" ht="12.75" customHeight="1" x14ac:dyDescent="0.2">
      <c r="A54" s="12" t="s">
        <v>42</v>
      </c>
      <c r="B54" s="12"/>
      <c r="C54" s="38" t="s">
        <v>73</v>
      </c>
      <c r="D54" s="12"/>
      <c r="E54" s="26" t="s">
        <v>127</v>
      </c>
      <c r="F54" s="12"/>
      <c r="G54" s="12"/>
      <c r="H54" s="12"/>
      <c r="I54" s="39">
        <f>0+Q54</f>
        <v>0</v>
      </c>
      <c r="O54">
        <f>0+R54</f>
        <v>0</v>
      </c>
      <c r="Q54">
        <f>0+I55+I59</f>
        <v>0</v>
      </c>
      <c r="R54">
        <f>0+O55+O59</f>
        <v>0</v>
      </c>
    </row>
    <row r="55" spans="1:18" x14ac:dyDescent="0.2">
      <c r="A55" s="24" t="s">
        <v>44</v>
      </c>
      <c r="B55" s="28" t="s">
        <v>128</v>
      </c>
      <c r="C55" s="28" t="s">
        <v>129</v>
      </c>
      <c r="D55" s="24" t="s">
        <v>46</v>
      </c>
      <c r="E55" s="29" t="s">
        <v>130</v>
      </c>
      <c r="F55" s="30" t="s">
        <v>76</v>
      </c>
      <c r="G55" s="31">
        <v>1</v>
      </c>
      <c r="H55" s="32">
        <v>0</v>
      </c>
      <c r="I55" s="32">
        <f>ROUND(ROUND(H55,2)*ROUND(G55,3),2)</f>
        <v>0</v>
      </c>
      <c r="O55">
        <f>(I55*21)/100</f>
        <v>0</v>
      </c>
      <c r="P55" t="s">
        <v>22</v>
      </c>
    </row>
    <row r="56" spans="1:18" x14ac:dyDescent="0.2">
      <c r="A56" s="33" t="s">
        <v>49</v>
      </c>
      <c r="E56" s="34" t="s">
        <v>131</v>
      </c>
    </row>
    <row r="57" spans="1:18" x14ac:dyDescent="0.2">
      <c r="A57" s="35" t="s">
        <v>51</v>
      </c>
      <c r="E57" s="36" t="s">
        <v>52</v>
      </c>
    </row>
    <row r="58" spans="1:18" ht="114.75" x14ac:dyDescent="0.2">
      <c r="A58" t="s">
        <v>53</v>
      </c>
      <c r="E58" s="34" t="s">
        <v>132</v>
      </c>
    </row>
    <row r="59" spans="1:18" x14ac:dyDescent="0.2">
      <c r="A59" s="24" t="s">
        <v>44</v>
      </c>
      <c r="B59" s="28" t="s">
        <v>133</v>
      </c>
      <c r="C59" s="28" t="s">
        <v>134</v>
      </c>
      <c r="D59" s="24" t="s">
        <v>46</v>
      </c>
      <c r="E59" s="29" t="s">
        <v>135</v>
      </c>
      <c r="F59" s="30" t="s">
        <v>136</v>
      </c>
      <c r="G59" s="31">
        <v>56</v>
      </c>
      <c r="H59" s="32">
        <v>0</v>
      </c>
      <c r="I59" s="32">
        <f>ROUND(ROUND(H59,2)*ROUND(G59,3),2)</f>
        <v>0</v>
      </c>
      <c r="O59">
        <f>(I59*21)/100</f>
        <v>0</v>
      </c>
      <c r="P59" t="s">
        <v>22</v>
      </c>
    </row>
    <row r="60" spans="1:18" ht="25.5" x14ac:dyDescent="0.2">
      <c r="A60" s="33" t="s">
        <v>49</v>
      </c>
      <c r="E60" s="34" t="s">
        <v>137</v>
      </c>
    </row>
    <row r="61" spans="1:18" x14ac:dyDescent="0.2">
      <c r="A61" s="35" t="s">
        <v>51</v>
      </c>
      <c r="E61" s="36" t="s">
        <v>138</v>
      </c>
    </row>
    <row r="62" spans="1:18" ht="127.5" x14ac:dyDescent="0.2">
      <c r="A62" t="s">
        <v>53</v>
      </c>
      <c r="E62" s="34" t="s">
        <v>139</v>
      </c>
    </row>
    <row r="63" spans="1:18" ht="12.75" customHeight="1" x14ac:dyDescent="0.2">
      <c r="A63" s="12" t="s">
        <v>42</v>
      </c>
      <c r="B63" s="12"/>
      <c r="C63" s="38" t="s">
        <v>39</v>
      </c>
      <c r="D63" s="12"/>
      <c r="E63" s="26" t="s">
        <v>140</v>
      </c>
      <c r="F63" s="12"/>
      <c r="G63" s="12"/>
      <c r="H63" s="12"/>
      <c r="I63" s="39">
        <f>0+Q63</f>
        <v>0</v>
      </c>
      <c r="O63">
        <f>0+R63</f>
        <v>0</v>
      </c>
      <c r="Q63">
        <f>0+I64+I68+I72</f>
        <v>0</v>
      </c>
      <c r="R63">
        <f>0+O64+O68+O72</f>
        <v>0</v>
      </c>
    </row>
    <row r="64" spans="1:18" x14ac:dyDescent="0.2">
      <c r="A64" s="24" t="s">
        <v>44</v>
      </c>
      <c r="B64" s="28" t="s">
        <v>141</v>
      </c>
      <c r="C64" s="28" t="s">
        <v>142</v>
      </c>
      <c r="D64" s="24" t="s">
        <v>46</v>
      </c>
      <c r="E64" s="29" t="s">
        <v>143</v>
      </c>
      <c r="F64" s="30" t="s">
        <v>103</v>
      </c>
      <c r="G64" s="31">
        <v>1.2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22</v>
      </c>
    </row>
    <row r="65" spans="1:16" x14ac:dyDescent="0.2">
      <c r="A65" s="33" t="s">
        <v>49</v>
      </c>
      <c r="E65" s="34" t="s">
        <v>144</v>
      </c>
    </row>
    <row r="66" spans="1:16" x14ac:dyDescent="0.2">
      <c r="A66" s="35" t="s">
        <v>51</v>
      </c>
      <c r="E66" s="36" t="s">
        <v>145</v>
      </c>
    </row>
    <row r="67" spans="1:16" ht="114.75" x14ac:dyDescent="0.2">
      <c r="A67" t="s">
        <v>53</v>
      </c>
      <c r="E67" s="34" t="s">
        <v>146</v>
      </c>
    </row>
    <row r="68" spans="1:16" x14ac:dyDescent="0.2">
      <c r="A68" s="24" t="s">
        <v>44</v>
      </c>
      <c r="B68" s="28" t="s">
        <v>147</v>
      </c>
      <c r="C68" s="28" t="s">
        <v>148</v>
      </c>
      <c r="D68" s="24" t="s">
        <v>46</v>
      </c>
      <c r="E68" s="29" t="s">
        <v>149</v>
      </c>
      <c r="F68" s="30" t="s">
        <v>150</v>
      </c>
      <c r="G68" s="31">
        <v>17.5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22</v>
      </c>
    </row>
    <row r="69" spans="1:16" x14ac:dyDescent="0.2">
      <c r="A69" s="33" t="s">
        <v>49</v>
      </c>
      <c r="E69" s="34" t="s">
        <v>46</v>
      </c>
    </row>
    <row r="70" spans="1:16" x14ac:dyDescent="0.2">
      <c r="A70" s="35" t="s">
        <v>51</v>
      </c>
      <c r="E70" s="36" t="s">
        <v>151</v>
      </c>
    </row>
    <row r="71" spans="1:16" ht="127.5" x14ac:dyDescent="0.2">
      <c r="A71" t="s">
        <v>53</v>
      </c>
      <c r="E71" s="34" t="s">
        <v>152</v>
      </c>
    </row>
    <row r="72" spans="1:16" x14ac:dyDescent="0.2">
      <c r="A72" s="24" t="s">
        <v>44</v>
      </c>
      <c r="B72" s="28" t="s">
        <v>153</v>
      </c>
      <c r="C72" s="28" t="s">
        <v>154</v>
      </c>
      <c r="D72" s="24" t="s">
        <v>46</v>
      </c>
      <c r="E72" s="29" t="s">
        <v>155</v>
      </c>
      <c r="F72" s="30" t="s">
        <v>150</v>
      </c>
      <c r="G72" s="31">
        <v>11.5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22</v>
      </c>
    </row>
    <row r="73" spans="1:16" x14ac:dyDescent="0.2">
      <c r="A73" s="33" t="s">
        <v>49</v>
      </c>
      <c r="E73" s="34" t="s">
        <v>46</v>
      </c>
    </row>
    <row r="74" spans="1:16" x14ac:dyDescent="0.2">
      <c r="A74" s="35" t="s">
        <v>51</v>
      </c>
      <c r="E74" s="36" t="s">
        <v>156</v>
      </c>
    </row>
    <row r="75" spans="1:16" ht="127.5" x14ac:dyDescent="0.2">
      <c r="A75" t="s">
        <v>53</v>
      </c>
      <c r="E75" s="34" t="s">
        <v>152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5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0+O8+O17+O66+O71+O84+O125+O138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157</v>
      </c>
      <c r="I3" s="37">
        <f>0+I8+I17+I66+I71+I84+I125+I138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157</v>
      </c>
      <c r="D4" s="2"/>
      <c r="E4" s="20" t="s">
        <v>158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4" t="s">
        <v>44</v>
      </c>
      <c r="B9" s="28" t="s">
        <v>28</v>
      </c>
      <c r="C9" s="28" t="s">
        <v>86</v>
      </c>
      <c r="D9" s="24" t="s">
        <v>28</v>
      </c>
      <c r="E9" s="29" t="s">
        <v>87</v>
      </c>
      <c r="F9" s="30" t="s">
        <v>88</v>
      </c>
      <c r="G9" s="31">
        <v>1448.2639999999999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33" t="s">
        <v>49</v>
      </c>
      <c r="E10" s="34" t="s">
        <v>159</v>
      </c>
    </row>
    <row r="11" spans="1:18" ht="51" x14ac:dyDescent="0.2">
      <c r="A11" s="35" t="s">
        <v>51</v>
      </c>
      <c r="E11" s="36" t="s">
        <v>160</v>
      </c>
    </row>
    <row r="12" spans="1:18" ht="25.5" x14ac:dyDescent="0.2">
      <c r="A12" t="s">
        <v>53</v>
      </c>
      <c r="E12" s="34" t="s">
        <v>91</v>
      </c>
    </row>
    <row r="13" spans="1:18" x14ac:dyDescent="0.2">
      <c r="A13" s="24" t="s">
        <v>44</v>
      </c>
      <c r="B13" s="28" t="s">
        <v>22</v>
      </c>
      <c r="C13" s="28" t="s">
        <v>86</v>
      </c>
      <c r="D13" s="24" t="s">
        <v>122</v>
      </c>
      <c r="E13" s="29" t="s">
        <v>87</v>
      </c>
      <c r="F13" s="30" t="s">
        <v>88</v>
      </c>
      <c r="G13" s="31">
        <v>6362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ht="38.25" x14ac:dyDescent="0.2">
      <c r="A14" s="33" t="s">
        <v>49</v>
      </c>
      <c r="E14" s="34" t="s">
        <v>159</v>
      </c>
    </row>
    <row r="15" spans="1:18" x14ac:dyDescent="0.2">
      <c r="A15" s="35" t="s">
        <v>51</v>
      </c>
      <c r="E15" s="36" t="s">
        <v>161</v>
      </c>
    </row>
    <row r="16" spans="1:18" ht="25.5" x14ac:dyDescent="0.2">
      <c r="A16" t="s">
        <v>53</v>
      </c>
      <c r="E16" s="34" t="s">
        <v>91</v>
      </c>
    </row>
    <row r="17" spans="1:18" ht="12.75" customHeight="1" x14ac:dyDescent="0.2">
      <c r="A17" s="12" t="s">
        <v>42</v>
      </c>
      <c r="B17" s="12"/>
      <c r="C17" s="38" t="s">
        <v>28</v>
      </c>
      <c r="D17" s="12"/>
      <c r="E17" s="26" t="s">
        <v>100</v>
      </c>
      <c r="F17" s="12"/>
      <c r="G17" s="12"/>
      <c r="H17" s="12"/>
      <c r="I17" s="39">
        <f>0+Q17</f>
        <v>0</v>
      </c>
      <c r="O17">
        <f>0+R17</f>
        <v>0</v>
      </c>
      <c r="Q17">
        <f>0+I18+I22+I26+I30+I34+I38+I42+I46+I50+I54+I58+I62</f>
        <v>0</v>
      </c>
      <c r="R17">
        <f>0+O18+O22+O26+O30+O34+O38+O42+O46+O50+O54+O58+O62</f>
        <v>0</v>
      </c>
    </row>
    <row r="18" spans="1:18" x14ac:dyDescent="0.2">
      <c r="A18" s="24" t="s">
        <v>44</v>
      </c>
      <c r="B18" s="28" t="s">
        <v>21</v>
      </c>
      <c r="C18" s="28" t="s">
        <v>162</v>
      </c>
      <c r="D18" s="24" t="s">
        <v>28</v>
      </c>
      <c r="E18" s="29" t="s">
        <v>163</v>
      </c>
      <c r="F18" s="30" t="s">
        <v>103</v>
      </c>
      <c r="G18" s="31">
        <v>657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22</v>
      </c>
    </row>
    <row r="19" spans="1:18" ht="25.5" x14ac:dyDescent="0.2">
      <c r="A19" s="33" t="s">
        <v>49</v>
      </c>
      <c r="E19" s="34" t="s">
        <v>164</v>
      </c>
    </row>
    <row r="20" spans="1:18" x14ac:dyDescent="0.2">
      <c r="A20" s="35" t="s">
        <v>51</v>
      </c>
      <c r="E20" s="36" t="s">
        <v>165</v>
      </c>
    </row>
    <row r="21" spans="1:18" ht="369.75" x14ac:dyDescent="0.2">
      <c r="A21" t="s">
        <v>53</v>
      </c>
      <c r="E21" s="34" t="s">
        <v>166</v>
      </c>
    </row>
    <row r="22" spans="1:18" x14ac:dyDescent="0.2">
      <c r="A22" s="24" t="s">
        <v>44</v>
      </c>
      <c r="B22" s="28" t="s">
        <v>32</v>
      </c>
      <c r="C22" s="28" t="s">
        <v>162</v>
      </c>
      <c r="D22" s="24" t="s">
        <v>22</v>
      </c>
      <c r="E22" s="29" t="s">
        <v>163</v>
      </c>
      <c r="F22" s="30" t="s">
        <v>103</v>
      </c>
      <c r="G22" s="31">
        <v>3181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8" ht="51" x14ac:dyDescent="0.2">
      <c r="A23" s="33" t="s">
        <v>49</v>
      </c>
      <c r="E23" s="34" t="s">
        <v>167</v>
      </c>
    </row>
    <row r="24" spans="1:18" x14ac:dyDescent="0.2">
      <c r="A24" s="35" t="s">
        <v>51</v>
      </c>
      <c r="E24" s="36" t="s">
        <v>168</v>
      </c>
    </row>
    <row r="25" spans="1:18" ht="369.75" x14ac:dyDescent="0.2">
      <c r="A25" t="s">
        <v>53</v>
      </c>
      <c r="E25" s="34" t="s">
        <v>166</v>
      </c>
    </row>
    <row r="26" spans="1:18" x14ac:dyDescent="0.2">
      <c r="A26" s="24" t="s">
        <v>44</v>
      </c>
      <c r="B26" s="28" t="s">
        <v>34</v>
      </c>
      <c r="C26" s="28" t="s">
        <v>169</v>
      </c>
      <c r="D26" s="24" t="s">
        <v>46</v>
      </c>
      <c r="E26" s="29" t="s">
        <v>170</v>
      </c>
      <c r="F26" s="30" t="s">
        <v>103</v>
      </c>
      <c r="G26" s="31">
        <v>1210.94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 ht="25.5" x14ac:dyDescent="0.2">
      <c r="A27" s="33" t="s">
        <v>49</v>
      </c>
      <c r="E27" s="34" t="s">
        <v>171</v>
      </c>
    </row>
    <row r="28" spans="1:18" ht="38.25" x14ac:dyDescent="0.2">
      <c r="A28" s="35" t="s">
        <v>51</v>
      </c>
      <c r="E28" s="36" t="s">
        <v>172</v>
      </c>
    </row>
    <row r="29" spans="1:18" ht="306" x14ac:dyDescent="0.2">
      <c r="A29" t="s">
        <v>53</v>
      </c>
      <c r="E29" s="34" t="s">
        <v>173</v>
      </c>
    </row>
    <row r="30" spans="1:18" x14ac:dyDescent="0.2">
      <c r="A30" s="24" t="s">
        <v>44</v>
      </c>
      <c r="B30" s="28" t="s">
        <v>36</v>
      </c>
      <c r="C30" s="28" t="s">
        <v>174</v>
      </c>
      <c r="D30" s="24" t="s">
        <v>46</v>
      </c>
      <c r="E30" s="29" t="s">
        <v>175</v>
      </c>
      <c r="F30" s="30" t="s">
        <v>103</v>
      </c>
      <c r="G30" s="31">
        <v>36.131999999999998</v>
      </c>
      <c r="H30" s="32">
        <v>0</v>
      </c>
      <c r="I30" s="32">
        <f>ROUND(ROUND(H30,2)*ROUND(G30,3),2)</f>
        <v>0</v>
      </c>
      <c r="O30">
        <f>(I30*21)/100</f>
        <v>0</v>
      </c>
      <c r="P30" t="s">
        <v>22</v>
      </c>
    </row>
    <row r="31" spans="1:18" ht="25.5" x14ac:dyDescent="0.2">
      <c r="A31" s="33" t="s">
        <v>49</v>
      </c>
      <c r="E31" s="34" t="s">
        <v>176</v>
      </c>
    </row>
    <row r="32" spans="1:18" x14ac:dyDescent="0.2">
      <c r="A32" s="35" t="s">
        <v>51</v>
      </c>
      <c r="E32" s="36" t="s">
        <v>177</v>
      </c>
    </row>
    <row r="33" spans="1:16" ht="318.75" x14ac:dyDescent="0.2">
      <c r="A33" t="s">
        <v>53</v>
      </c>
      <c r="E33" s="34" t="s">
        <v>178</v>
      </c>
    </row>
    <row r="34" spans="1:16" x14ac:dyDescent="0.2">
      <c r="A34" s="24" t="s">
        <v>44</v>
      </c>
      <c r="B34" s="28" t="s">
        <v>73</v>
      </c>
      <c r="C34" s="28" t="s">
        <v>179</v>
      </c>
      <c r="D34" s="24" t="s">
        <v>46</v>
      </c>
      <c r="E34" s="29" t="s">
        <v>180</v>
      </c>
      <c r="F34" s="30" t="s">
        <v>103</v>
      </c>
      <c r="G34" s="31">
        <v>31</v>
      </c>
      <c r="H34" s="32">
        <v>0</v>
      </c>
      <c r="I34" s="32">
        <f>ROUND(ROUND(H34,2)*ROUND(G34,3),2)</f>
        <v>0</v>
      </c>
      <c r="O34">
        <f>(I34*21)/100</f>
        <v>0</v>
      </c>
      <c r="P34" t="s">
        <v>22</v>
      </c>
    </row>
    <row r="35" spans="1:16" ht="25.5" x14ac:dyDescent="0.2">
      <c r="A35" s="33" t="s">
        <v>49</v>
      </c>
      <c r="E35" s="34" t="s">
        <v>181</v>
      </c>
    </row>
    <row r="36" spans="1:16" x14ac:dyDescent="0.2">
      <c r="A36" s="35" t="s">
        <v>51</v>
      </c>
      <c r="E36" s="36" t="s">
        <v>182</v>
      </c>
    </row>
    <row r="37" spans="1:16" ht="318.75" x14ac:dyDescent="0.2">
      <c r="A37" t="s">
        <v>53</v>
      </c>
      <c r="E37" s="34" t="s">
        <v>178</v>
      </c>
    </row>
    <row r="38" spans="1:16" x14ac:dyDescent="0.2">
      <c r="A38" s="24" t="s">
        <v>44</v>
      </c>
      <c r="B38" s="28" t="s">
        <v>79</v>
      </c>
      <c r="C38" s="28" t="s">
        <v>183</v>
      </c>
      <c r="D38" s="24" t="s">
        <v>46</v>
      </c>
      <c r="E38" s="29" t="s">
        <v>184</v>
      </c>
      <c r="F38" s="30" t="s">
        <v>103</v>
      </c>
      <c r="G38" s="31">
        <v>1085.94</v>
      </c>
      <c r="H38" s="32">
        <v>0</v>
      </c>
      <c r="I38" s="32">
        <f>ROUND(ROUND(H38,2)*ROUND(G38,3),2)</f>
        <v>0</v>
      </c>
      <c r="O38">
        <f>(I38*21)/100</f>
        <v>0</v>
      </c>
      <c r="P38" t="s">
        <v>22</v>
      </c>
    </row>
    <row r="39" spans="1:16" ht="25.5" x14ac:dyDescent="0.2">
      <c r="A39" s="33" t="s">
        <v>49</v>
      </c>
      <c r="E39" s="34" t="s">
        <v>185</v>
      </c>
    </row>
    <row r="40" spans="1:16" ht="38.25" x14ac:dyDescent="0.2">
      <c r="A40" s="35" t="s">
        <v>51</v>
      </c>
      <c r="E40" s="36" t="s">
        <v>186</v>
      </c>
    </row>
    <row r="41" spans="1:16" ht="267.75" x14ac:dyDescent="0.2">
      <c r="A41" t="s">
        <v>53</v>
      </c>
      <c r="E41" s="34" t="s">
        <v>187</v>
      </c>
    </row>
    <row r="42" spans="1:16" x14ac:dyDescent="0.2">
      <c r="A42" s="24" t="s">
        <v>44</v>
      </c>
      <c r="B42" s="28" t="s">
        <v>39</v>
      </c>
      <c r="C42" s="28" t="s">
        <v>123</v>
      </c>
      <c r="D42" s="24" t="s">
        <v>46</v>
      </c>
      <c r="E42" s="29" t="s">
        <v>124</v>
      </c>
      <c r="F42" s="30" t="s">
        <v>103</v>
      </c>
      <c r="G42" s="31">
        <v>3905.1320000000001</v>
      </c>
      <c r="H42" s="32">
        <v>0</v>
      </c>
      <c r="I42" s="32">
        <f>ROUND(ROUND(H42,2)*ROUND(G42,3),2)</f>
        <v>0</v>
      </c>
      <c r="O42">
        <f>(I42*21)/100</f>
        <v>0</v>
      </c>
      <c r="P42" t="s">
        <v>22</v>
      </c>
    </row>
    <row r="43" spans="1:16" x14ac:dyDescent="0.2">
      <c r="A43" s="33" t="s">
        <v>49</v>
      </c>
      <c r="E43" s="34" t="s">
        <v>46</v>
      </c>
    </row>
    <row r="44" spans="1:16" ht="63.75" x14ac:dyDescent="0.2">
      <c r="A44" s="35" t="s">
        <v>51</v>
      </c>
      <c r="E44" s="36" t="s">
        <v>188</v>
      </c>
    </row>
    <row r="45" spans="1:16" ht="191.25" x14ac:dyDescent="0.2">
      <c r="A45" t="s">
        <v>53</v>
      </c>
      <c r="E45" s="34" t="s">
        <v>126</v>
      </c>
    </row>
    <row r="46" spans="1:16" ht="25.5" x14ac:dyDescent="0.2">
      <c r="A46" s="24" t="s">
        <v>44</v>
      </c>
      <c r="B46" s="28" t="s">
        <v>41</v>
      </c>
      <c r="C46" s="28" t="s">
        <v>189</v>
      </c>
      <c r="D46" s="24" t="s">
        <v>46</v>
      </c>
      <c r="E46" s="29" t="s">
        <v>190</v>
      </c>
      <c r="F46" s="30" t="s">
        <v>103</v>
      </c>
      <c r="G46" s="31">
        <v>3928</v>
      </c>
      <c r="H46" s="32">
        <v>0</v>
      </c>
      <c r="I46" s="32">
        <f>ROUND(ROUND(H46,2)*ROUND(G46,3),2)</f>
        <v>0</v>
      </c>
      <c r="O46">
        <f>(I46*21)/100</f>
        <v>0</v>
      </c>
      <c r="P46" t="s">
        <v>22</v>
      </c>
    </row>
    <row r="47" spans="1:16" ht="38.25" x14ac:dyDescent="0.2">
      <c r="A47" s="33" t="s">
        <v>49</v>
      </c>
      <c r="E47" s="34" t="s">
        <v>191</v>
      </c>
    </row>
    <row r="48" spans="1:16" x14ac:dyDescent="0.2">
      <c r="A48" s="35" t="s">
        <v>51</v>
      </c>
      <c r="E48" s="36" t="s">
        <v>192</v>
      </c>
    </row>
    <row r="49" spans="1:16" ht="267.75" x14ac:dyDescent="0.2">
      <c r="A49" t="s">
        <v>53</v>
      </c>
      <c r="E49" s="34" t="s">
        <v>187</v>
      </c>
    </row>
    <row r="50" spans="1:16" x14ac:dyDescent="0.2">
      <c r="A50" s="24" t="s">
        <v>44</v>
      </c>
      <c r="B50" s="28" t="s">
        <v>122</v>
      </c>
      <c r="C50" s="28" t="s">
        <v>193</v>
      </c>
      <c r="D50" s="24" t="s">
        <v>46</v>
      </c>
      <c r="E50" s="29" t="s">
        <v>194</v>
      </c>
      <c r="F50" s="30" t="s">
        <v>103</v>
      </c>
      <c r="G50" s="31">
        <v>125</v>
      </c>
      <c r="H50" s="32">
        <v>0</v>
      </c>
      <c r="I50" s="32">
        <f>ROUND(ROUND(H50,2)*ROUND(G50,3),2)</f>
        <v>0</v>
      </c>
      <c r="O50">
        <f>(I50*21)/100</f>
        <v>0</v>
      </c>
      <c r="P50" t="s">
        <v>22</v>
      </c>
    </row>
    <row r="51" spans="1:16" ht="25.5" x14ac:dyDescent="0.2">
      <c r="A51" s="33" t="s">
        <v>49</v>
      </c>
      <c r="E51" s="34" t="s">
        <v>195</v>
      </c>
    </row>
    <row r="52" spans="1:16" x14ac:dyDescent="0.2">
      <c r="A52" s="35" t="s">
        <v>51</v>
      </c>
      <c r="E52" s="36" t="s">
        <v>196</v>
      </c>
    </row>
    <row r="53" spans="1:16" ht="242.25" x14ac:dyDescent="0.2">
      <c r="A53" t="s">
        <v>53</v>
      </c>
      <c r="E53" s="34" t="s">
        <v>197</v>
      </c>
    </row>
    <row r="54" spans="1:16" x14ac:dyDescent="0.2">
      <c r="A54" s="24" t="s">
        <v>44</v>
      </c>
      <c r="B54" s="28" t="s">
        <v>128</v>
      </c>
      <c r="C54" s="28" t="s">
        <v>198</v>
      </c>
      <c r="D54" s="24" t="s">
        <v>28</v>
      </c>
      <c r="E54" s="29" t="s">
        <v>199</v>
      </c>
      <c r="F54" s="30" t="s">
        <v>103</v>
      </c>
      <c r="G54" s="31">
        <v>14</v>
      </c>
      <c r="H54" s="32">
        <v>0</v>
      </c>
      <c r="I54" s="32">
        <f>ROUND(ROUND(H54,2)*ROUND(G54,3),2)</f>
        <v>0</v>
      </c>
      <c r="O54">
        <f>(I54*21)/100</f>
        <v>0</v>
      </c>
      <c r="P54" t="s">
        <v>22</v>
      </c>
    </row>
    <row r="55" spans="1:16" x14ac:dyDescent="0.2">
      <c r="A55" s="33" t="s">
        <v>49</v>
      </c>
      <c r="E55" s="34" t="s">
        <v>200</v>
      </c>
    </row>
    <row r="56" spans="1:16" x14ac:dyDescent="0.2">
      <c r="A56" s="35" t="s">
        <v>51</v>
      </c>
      <c r="E56" s="36" t="s">
        <v>201</v>
      </c>
    </row>
    <row r="57" spans="1:16" ht="229.5" x14ac:dyDescent="0.2">
      <c r="A57" t="s">
        <v>53</v>
      </c>
      <c r="E57" s="34" t="s">
        <v>202</v>
      </c>
    </row>
    <row r="58" spans="1:16" x14ac:dyDescent="0.2">
      <c r="A58" s="24" t="s">
        <v>44</v>
      </c>
      <c r="B58" s="28" t="s">
        <v>133</v>
      </c>
      <c r="C58" s="28" t="s">
        <v>198</v>
      </c>
      <c r="D58" s="24" t="s">
        <v>22</v>
      </c>
      <c r="E58" s="29" t="s">
        <v>199</v>
      </c>
      <c r="F58" s="30" t="s">
        <v>103</v>
      </c>
      <c r="G58" s="31">
        <v>17</v>
      </c>
      <c r="H58" s="32">
        <v>0</v>
      </c>
      <c r="I58" s="32">
        <f>ROUND(ROUND(H58,2)*ROUND(G58,3),2)</f>
        <v>0</v>
      </c>
      <c r="O58">
        <f>(I58*21)/100</f>
        <v>0</v>
      </c>
      <c r="P58" t="s">
        <v>22</v>
      </c>
    </row>
    <row r="59" spans="1:16" x14ac:dyDescent="0.2">
      <c r="A59" s="33" t="s">
        <v>49</v>
      </c>
      <c r="E59" s="34" t="s">
        <v>203</v>
      </c>
    </row>
    <row r="60" spans="1:16" x14ac:dyDescent="0.2">
      <c r="A60" s="35" t="s">
        <v>51</v>
      </c>
      <c r="E60" s="36" t="s">
        <v>204</v>
      </c>
    </row>
    <row r="61" spans="1:16" ht="229.5" x14ac:dyDescent="0.2">
      <c r="A61" t="s">
        <v>53</v>
      </c>
      <c r="E61" s="34" t="s">
        <v>202</v>
      </c>
    </row>
    <row r="62" spans="1:16" x14ac:dyDescent="0.2">
      <c r="A62" s="24" t="s">
        <v>44</v>
      </c>
      <c r="B62" s="28" t="s">
        <v>141</v>
      </c>
      <c r="C62" s="28" t="s">
        <v>205</v>
      </c>
      <c r="D62" s="24" t="s">
        <v>46</v>
      </c>
      <c r="E62" s="29" t="s">
        <v>206</v>
      </c>
      <c r="F62" s="30" t="s">
        <v>207</v>
      </c>
      <c r="G62" s="31">
        <v>6887</v>
      </c>
      <c r="H62" s="32">
        <v>0</v>
      </c>
      <c r="I62" s="32">
        <f>ROUND(ROUND(H62,2)*ROUND(G62,3),2)</f>
        <v>0</v>
      </c>
      <c r="O62">
        <f>(I62*21)/100</f>
        <v>0</v>
      </c>
      <c r="P62" t="s">
        <v>22</v>
      </c>
    </row>
    <row r="63" spans="1:16" x14ac:dyDescent="0.2">
      <c r="A63" s="33" t="s">
        <v>49</v>
      </c>
      <c r="E63" s="34" t="s">
        <v>208</v>
      </c>
    </row>
    <row r="64" spans="1:16" x14ac:dyDescent="0.2">
      <c r="A64" s="35" t="s">
        <v>51</v>
      </c>
      <c r="E64" s="36" t="s">
        <v>209</v>
      </c>
    </row>
    <row r="65" spans="1:18" ht="25.5" x14ac:dyDescent="0.2">
      <c r="A65" t="s">
        <v>53</v>
      </c>
      <c r="E65" s="34" t="s">
        <v>210</v>
      </c>
    </row>
    <row r="66" spans="1:18" ht="12.75" customHeight="1" x14ac:dyDescent="0.2">
      <c r="A66" s="12" t="s">
        <v>42</v>
      </c>
      <c r="B66" s="12"/>
      <c r="C66" s="38" t="s">
        <v>22</v>
      </c>
      <c r="D66" s="12"/>
      <c r="E66" s="26" t="s">
        <v>211</v>
      </c>
      <c r="F66" s="12"/>
      <c r="G66" s="12"/>
      <c r="H66" s="12"/>
      <c r="I66" s="39">
        <f>0+Q66</f>
        <v>0</v>
      </c>
      <c r="O66">
        <f>0+R66</f>
        <v>0</v>
      </c>
      <c r="Q66">
        <f>0+I67</f>
        <v>0</v>
      </c>
      <c r="R66">
        <f>0+O67</f>
        <v>0</v>
      </c>
    </row>
    <row r="67" spans="1:18" x14ac:dyDescent="0.2">
      <c r="A67" s="24" t="s">
        <v>44</v>
      </c>
      <c r="B67" s="28" t="s">
        <v>147</v>
      </c>
      <c r="C67" s="28" t="s">
        <v>212</v>
      </c>
      <c r="D67" s="24" t="s">
        <v>46</v>
      </c>
      <c r="E67" s="29" t="s">
        <v>213</v>
      </c>
      <c r="F67" s="30" t="s">
        <v>207</v>
      </c>
      <c r="G67" s="31">
        <v>280</v>
      </c>
      <c r="H67" s="32">
        <v>0</v>
      </c>
      <c r="I67" s="32">
        <f>ROUND(ROUND(H67,2)*ROUND(G67,3),2)</f>
        <v>0</v>
      </c>
      <c r="O67">
        <f>(I67*21)/100</f>
        <v>0</v>
      </c>
      <c r="P67" t="s">
        <v>22</v>
      </c>
    </row>
    <row r="68" spans="1:18" ht="51" x14ac:dyDescent="0.2">
      <c r="A68" s="33" t="s">
        <v>49</v>
      </c>
      <c r="E68" s="34" t="s">
        <v>214</v>
      </c>
    </row>
    <row r="69" spans="1:18" x14ac:dyDescent="0.2">
      <c r="A69" s="35" t="s">
        <v>51</v>
      </c>
      <c r="E69" s="36" t="s">
        <v>215</v>
      </c>
    </row>
    <row r="70" spans="1:18" ht="102" x14ac:dyDescent="0.2">
      <c r="A70" t="s">
        <v>53</v>
      </c>
      <c r="E70" s="34" t="s">
        <v>216</v>
      </c>
    </row>
    <row r="71" spans="1:18" ht="12.75" customHeight="1" x14ac:dyDescent="0.2">
      <c r="A71" s="12" t="s">
        <v>42</v>
      </c>
      <c r="B71" s="12"/>
      <c r="C71" s="38" t="s">
        <v>32</v>
      </c>
      <c r="D71" s="12"/>
      <c r="E71" s="26" t="s">
        <v>217</v>
      </c>
      <c r="F71" s="12"/>
      <c r="G71" s="12"/>
      <c r="H71" s="12"/>
      <c r="I71" s="39">
        <f>0+Q71</f>
        <v>0</v>
      </c>
      <c r="O71">
        <f>0+R71</f>
        <v>0</v>
      </c>
      <c r="Q71">
        <f>0+I72+I76+I80</f>
        <v>0</v>
      </c>
      <c r="R71">
        <f>0+O72+O76+O80</f>
        <v>0</v>
      </c>
    </row>
    <row r="72" spans="1:18" x14ac:dyDescent="0.2">
      <c r="A72" s="24" t="s">
        <v>44</v>
      </c>
      <c r="B72" s="28" t="s">
        <v>153</v>
      </c>
      <c r="C72" s="28" t="s">
        <v>218</v>
      </c>
      <c r="D72" s="24" t="s">
        <v>46</v>
      </c>
      <c r="E72" s="29" t="s">
        <v>219</v>
      </c>
      <c r="F72" s="30" t="s">
        <v>103</v>
      </c>
      <c r="G72" s="31">
        <v>5.96</v>
      </c>
      <c r="H72" s="32">
        <v>0</v>
      </c>
      <c r="I72" s="32">
        <f>ROUND(ROUND(H72,2)*ROUND(G72,3),2)</f>
        <v>0</v>
      </c>
      <c r="O72">
        <f>(I72*21)/100</f>
        <v>0</v>
      </c>
      <c r="P72" t="s">
        <v>22</v>
      </c>
    </row>
    <row r="73" spans="1:18" x14ac:dyDescent="0.2">
      <c r="A73" s="33" t="s">
        <v>49</v>
      </c>
      <c r="E73" s="34" t="s">
        <v>220</v>
      </c>
    </row>
    <row r="74" spans="1:18" x14ac:dyDescent="0.2">
      <c r="A74" s="35" t="s">
        <v>51</v>
      </c>
      <c r="E74" s="36" t="s">
        <v>221</v>
      </c>
    </row>
    <row r="75" spans="1:18" ht="369.75" x14ac:dyDescent="0.2">
      <c r="A75" t="s">
        <v>53</v>
      </c>
      <c r="E75" s="34" t="s">
        <v>222</v>
      </c>
    </row>
    <row r="76" spans="1:18" x14ac:dyDescent="0.2">
      <c r="A76" s="24" t="s">
        <v>44</v>
      </c>
      <c r="B76" s="28" t="s">
        <v>223</v>
      </c>
      <c r="C76" s="28" t="s">
        <v>224</v>
      </c>
      <c r="D76" s="24" t="s">
        <v>46</v>
      </c>
      <c r="E76" s="29" t="s">
        <v>225</v>
      </c>
      <c r="F76" s="30" t="s">
        <v>103</v>
      </c>
      <c r="G76" s="31">
        <v>5.4219999999999997</v>
      </c>
      <c r="H76" s="32">
        <v>0</v>
      </c>
      <c r="I76" s="32">
        <f>ROUND(ROUND(H76,2)*ROUND(G76,3),2)</f>
        <v>0</v>
      </c>
      <c r="O76">
        <f>(I76*21)/100</f>
        <v>0</v>
      </c>
      <c r="P76" t="s">
        <v>22</v>
      </c>
    </row>
    <row r="77" spans="1:18" x14ac:dyDescent="0.2">
      <c r="A77" s="33" t="s">
        <v>49</v>
      </c>
      <c r="E77" s="34" t="s">
        <v>226</v>
      </c>
    </row>
    <row r="78" spans="1:18" ht="38.25" x14ac:dyDescent="0.2">
      <c r="A78" s="35" t="s">
        <v>51</v>
      </c>
      <c r="E78" s="36" t="s">
        <v>227</v>
      </c>
    </row>
    <row r="79" spans="1:18" ht="38.25" x14ac:dyDescent="0.2">
      <c r="A79" t="s">
        <v>53</v>
      </c>
      <c r="E79" s="34" t="s">
        <v>228</v>
      </c>
    </row>
    <row r="80" spans="1:18" x14ac:dyDescent="0.2">
      <c r="A80" s="24" t="s">
        <v>44</v>
      </c>
      <c r="B80" s="28" t="s">
        <v>229</v>
      </c>
      <c r="C80" s="28" t="s">
        <v>230</v>
      </c>
      <c r="D80" s="24" t="s">
        <v>46</v>
      </c>
      <c r="E80" s="29" t="s">
        <v>231</v>
      </c>
      <c r="F80" s="30" t="s">
        <v>103</v>
      </c>
      <c r="G80" s="31">
        <v>8.94</v>
      </c>
      <c r="H80" s="32">
        <v>0</v>
      </c>
      <c r="I80" s="32">
        <f>ROUND(ROUND(H80,2)*ROUND(G80,3),2)</f>
        <v>0</v>
      </c>
      <c r="O80">
        <f>(I80*21)/100</f>
        <v>0</v>
      </c>
      <c r="P80" t="s">
        <v>22</v>
      </c>
    </row>
    <row r="81" spans="1:18" x14ac:dyDescent="0.2">
      <c r="A81" s="33" t="s">
        <v>49</v>
      </c>
      <c r="E81" s="34" t="s">
        <v>232</v>
      </c>
    </row>
    <row r="82" spans="1:18" x14ac:dyDescent="0.2">
      <c r="A82" s="35" t="s">
        <v>51</v>
      </c>
      <c r="E82" s="36" t="s">
        <v>233</v>
      </c>
    </row>
    <row r="83" spans="1:18" ht="102" x14ac:dyDescent="0.2">
      <c r="A83" t="s">
        <v>53</v>
      </c>
      <c r="E83" s="34" t="s">
        <v>234</v>
      </c>
    </row>
    <row r="84" spans="1:18" ht="12.75" customHeight="1" x14ac:dyDescent="0.2">
      <c r="A84" s="12" t="s">
        <v>42</v>
      </c>
      <c r="B84" s="12"/>
      <c r="C84" s="38" t="s">
        <v>34</v>
      </c>
      <c r="D84" s="12"/>
      <c r="E84" s="26" t="s">
        <v>235</v>
      </c>
      <c r="F84" s="12"/>
      <c r="G84" s="12"/>
      <c r="H84" s="12"/>
      <c r="I84" s="39">
        <f>0+Q84</f>
        <v>0</v>
      </c>
      <c r="O84">
        <f>0+R84</f>
        <v>0</v>
      </c>
      <c r="Q84">
        <f>0+I85+I89+I93+I97+I101+I105+I109+I113+I117+I121</f>
        <v>0</v>
      </c>
      <c r="R84">
        <f>0+O85+O89+O93+O97+O101+O105+O109+O113+O117+O121</f>
        <v>0</v>
      </c>
    </row>
    <row r="85" spans="1:18" ht="25.5" x14ac:dyDescent="0.2">
      <c r="A85" s="24" t="s">
        <v>44</v>
      </c>
      <c r="B85" s="28" t="s">
        <v>236</v>
      </c>
      <c r="C85" s="28" t="s">
        <v>237</v>
      </c>
      <c r="D85" s="24" t="s">
        <v>46</v>
      </c>
      <c r="E85" s="29" t="s">
        <v>238</v>
      </c>
      <c r="F85" s="30" t="s">
        <v>207</v>
      </c>
      <c r="G85" s="31">
        <v>4547.8999999999996</v>
      </c>
      <c r="H85" s="32">
        <v>0</v>
      </c>
      <c r="I85" s="32">
        <f>ROUND(ROUND(H85,2)*ROUND(G85,3),2)</f>
        <v>0</v>
      </c>
      <c r="O85">
        <f>(I85*21)/100</f>
        <v>0</v>
      </c>
      <c r="P85" t="s">
        <v>22</v>
      </c>
    </row>
    <row r="86" spans="1:18" ht="25.5" x14ac:dyDescent="0.2">
      <c r="A86" s="33" t="s">
        <v>49</v>
      </c>
      <c r="E86" s="34" t="s">
        <v>239</v>
      </c>
    </row>
    <row r="87" spans="1:18" x14ac:dyDescent="0.2">
      <c r="A87" s="35" t="s">
        <v>51</v>
      </c>
      <c r="E87" s="36" t="s">
        <v>240</v>
      </c>
    </row>
    <row r="88" spans="1:18" ht="51" x14ac:dyDescent="0.2">
      <c r="A88" t="s">
        <v>53</v>
      </c>
      <c r="E88" s="34" t="s">
        <v>241</v>
      </c>
    </row>
    <row r="89" spans="1:18" x14ac:dyDescent="0.2">
      <c r="A89" s="24" t="s">
        <v>44</v>
      </c>
      <c r="B89" s="28" t="s">
        <v>242</v>
      </c>
      <c r="C89" s="28" t="s">
        <v>243</v>
      </c>
      <c r="D89" s="24" t="s">
        <v>28</v>
      </c>
      <c r="E89" s="29" t="s">
        <v>244</v>
      </c>
      <c r="F89" s="30" t="s">
        <v>103</v>
      </c>
      <c r="G89" s="31">
        <v>1364.1790000000001</v>
      </c>
      <c r="H89" s="32">
        <v>0</v>
      </c>
      <c r="I89" s="32">
        <f>ROUND(ROUND(H89,2)*ROUND(G89,3),2)</f>
        <v>0</v>
      </c>
      <c r="O89">
        <f>(I89*21)/100</f>
        <v>0</v>
      </c>
      <c r="P89" t="s">
        <v>22</v>
      </c>
    </row>
    <row r="90" spans="1:18" ht="25.5" x14ac:dyDescent="0.2">
      <c r="A90" s="33" t="s">
        <v>49</v>
      </c>
      <c r="E90" s="34" t="s">
        <v>245</v>
      </c>
    </row>
    <row r="91" spans="1:18" ht="38.25" x14ac:dyDescent="0.2">
      <c r="A91" s="35" t="s">
        <v>51</v>
      </c>
      <c r="E91" s="36" t="s">
        <v>246</v>
      </c>
    </row>
    <row r="92" spans="1:18" ht="51" x14ac:dyDescent="0.2">
      <c r="A92" t="s">
        <v>53</v>
      </c>
      <c r="E92" s="34" t="s">
        <v>241</v>
      </c>
    </row>
    <row r="93" spans="1:18" x14ac:dyDescent="0.2">
      <c r="A93" s="24" t="s">
        <v>44</v>
      </c>
      <c r="B93" s="28" t="s">
        <v>247</v>
      </c>
      <c r="C93" s="28" t="s">
        <v>243</v>
      </c>
      <c r="D93" s="24" t="s">
        <v>22</v>
      </c>
      <c r="E93" s="29" t="s">
        <v>244</v>
      </c>
      <c r="F93" s="30" t="s">
        <v>103</v>
      </c>
      <c r="G93" s="31">
        <v>264</v>
      </c>
      <c r="H93" s="32">
        <v>0</v>
      </c>
      <c r="I93" s="32">
        <f>ROUND(ROUND(H93,2)*ROUND(G93,3),2)</f>
        <v>0</v>
      </c>
      <c r="O93">
        <f>(I93*21)/100</f>
        <v>0</v>
      </c>
      <c r="P93" t="s">
        <v>22</v>
      </c>
    </row>
    <row r="94" spans="1:18" ht="25.5" x14ac:dyDescent="0.2">
      <c r="A94" s="33" t="s">
        <v>49</v>
      </c>
      <c r="E94" s="34" t="s">
        <v>248</v>
      </c>
    </row>
    <row r="95" spans="1:18" x14ac:dyDescent="0.2">
      <c r="A95" s="35" t="s">
        <v>51</v>
      </c>
      <c r="E95" s="36" t="s">
        <v>249</v>
      </c>
    </row>
    <row r="96" spans="1:18" ht="51" x14ac:dyDescent="0.2">
      <c r="A96" t="s">
        <v>53</v>
      </c>
      <c r="E96" s="34" t="s">
        <v>241</v>
      </c>
    </row>
    <row r="97" spans="1:16" x14ac:dyDescent="0.2">
      <c r="A97" s="24" t="s">
        <v>44</v>
      </c>
      <c r="B97" s="28" t="s">
        <v>250</v>
      </c>
      <c r="C97" s="28" t="s">
        <v>251</v>
      </c>
      <c r="D97" s="24" t="s">
        <v>46</v>
      </c>
      <c r="E97" s="29" t="s">
        <v>252</v>
      </c>
      <c r="F97" s="30" t="s">
        <v>207</v>
      </c>
      <c r="G97" s="31">
        <v>742.3</v>
      </c>
      <c r="H97" s="32">
        <v>0</v>
      </c>
      <c r="I97" s="32">
        <f>ROUND(ROUND(H97,2)*ROUND(G97,3),2)</f>
        <v>0</v>
      </c>
      <c r="O97">
        <f>(I97*21)/100</f>
        <v>0</v>
      </c>
      <c r="P97" t="s">
        <v>22</v>
      </c>
    </row>
    <row r="98" spans="1:16" ht="25.5" x14ac:dyDescent="0.2">
      <c r="A98" s="33" t="s">
        <v>49</v>
      </c>
      <c r="E98" s="34" t="s">
        <v>253</v>
      </c>
    </row>
    <row r="99" spans="1:16" x14ac:dyDescent="0.2">
      <c r="A99" s="35" t="s">
        <v>51</v>
      </c>
      <c r="E99" s="36" t="s">
        <v>254</v>
      </c>
    </row>
    <row r="100" spans="1:16" ht="102" x14ac:dyDescent="0.2">
      <c r="A100" t="s">
        <v>53</v>
      </c>
      <c r="E100" s="34" t="s">
        <v>255</v>
      </c>
    </row>
    <row r="101" spans="1:16" x14ac:dyDescent="0.2">
      <c r="A101" s="24" t="s">
        <v>44</v>
      </c>
      <c r="B101" s="28" t="s">
        <v>256</v>
      </c>
      <c r="C101" s="28" t="s">
        <v>257</v>
      </c>
      <c r="D101" s="24" t="s">
        <v>46</v>
      </c>
      <c r="E101" s="29" t="s">
        <v>258</v>
      </c>
      <c r="F101" s="30" t="s">
        <v>207</v>
      </c>
      <c r="G101" s="31">
        <v>5961.2</v>
      </c>
      <c r="H101" s="32">
        <v>0</v>
      </c>
      <c r="I101" s="32">
        <f>ROUND(ROUND(H101,2)*ROUND(G101,3),2)</f>
        <v>0</v>
      </c>
      <c r="O101">
        <f>(I101*21)/100</f>
        <v>0</v>
      </c>
      <c r="P101" t="s">
        <v>22</v>
      </c>
    </row>
    <row r="102" spans="1:16" ht="25.5" x14ac:dyDescent="0.2">
      <c r="A102" s="33" t="s">
        <v>49</v>
      </c>
      <c r="E102" s="34" t="s">
        <v>259</v>
      </c>
    </row>
    <row r="103" spans="1:16" x14ac:dyDescent="0.2">
      <c r="A103" s="35" t="s">
        <v>51</v>
      </c>
      <c r="E103" s="36" t="s">
        <v>260</v>
      </c>
    </row>
    <row r="104" spans="1:16" ht="51" x14ac:dyDescent="0.2">
      <c r="A104" t="s">
        <v>53</v>
      </c>
      <c r="E104" s="34" t="s">
        <v>261</v>
      </c>
    </row>
    <row r="105" spans="1:16" x14ac:dyDescent="0.2">
      <c r="A105" s="24" t="s">
        <v>44</v>
      </c>
      <c r="B105" s="28" t="s">
        <v>262</v>
      </c>
      <c r="C105" s="28" t="s">
        <v>263</v>
      </c>
      <c r="D105" s="24" t="s">
        <v>46</v>
      </c>
      <c r="E105" s="29" t="s">
        <v>264</v>
      </c>
      <c r="F105" s="30" t="s">
        <v>207</v>
      </c>
      <c r="G105" s="31">
        <v>5625</v>
      </c>
      <c r="H105" s="32">
        <v>0</v>
      </c>
      <c r="I105" s="32">
        <f>ROUND(ROUND(H105,2)*ROUND(G105,3),2)</f>
        <v>0</v>
      </c>
      <c r="O105">
        <f>(I105*21)/100</f>
        <v>0</v>
      </c>
      <c r="P105" t="s">
        <v>22</v>
      </c>
    </row>
    <row r="106" spans="1:16" ht="25.5" x14ac:dyDescent="0.2">
      <c r="A106" s="33" t="s">
        <v>49</v>
      </c>
      <c r="E106" s="34" t="s">
        <v>265</v>
      </c>
    </row>
    <row r="107" spans="1:16" x14ac:dyDescent="0.2">
      <c r="A107" s="35" t="s">
        <v>51</v>
      </c>
      <c r="E107" s="36" t="s">
        <v>266</v>
      </c>
    </row>
    <row r="108" spans="1:16" ht="51" x14ac:dyDescent="0.2">
      <c r="A108" t="s">
        <v>53</v>
      </c>
      <c r="E108" s="34" t="s">
        <v>261</v>
      </c>
    </row>
    <row r="109" spans="1:16" x14ac:dyDescent="0.2">
      <c r="A109" s="24" t="s">
        <v>44</v>
      </c>
      <c r="B109" s="28" t="s">
        <v>267</v>
      </c>
      <c r="C109" s="28" t="s">
        <v>268</v>
      </c>
      <c r="D109" s="24" t="s">
        <v>46</v>
      </c>
      <c r="E109" s="29" t="s">
        <v>269</v>
      </c>
      <c r="F109" s="30" t="s">
        <v>207</v>
      </c>
      <c r="G109" s="31">
        <v>5488.1</v>
      </c>
      <c r="H109" s="32">
        <v>0</v>
      </c>
      <c r="I109" s="32">
        <f>ROUND(ROUND(H109,2)*ROUND(G109,3),2)</f>
        <v>0</v>
      </c>
      <c r="O109">
        <f>(I109*21)/100</f>
        <v>0</v>
      </c>
      <c r="P109" t="s">
        <v>22</v>
      </c>
    </row>
    <row r="110" spans="1:16" ht="25.5" x14ac:dyDescent="0.2">
      <c r="A110" s="33" t="s">
        <v>49</v>
      </c>
      <c r="E110" s="34" t="s">
        <v>270</v>
      </c>
    </row>
    <row r="111" spans="1:16" x14ac:dyDescent="0.2">
      <c r="A111" s="35" t="s">
        <v>51</v>
      </c>
      <c r="E111" s="36" t="s">
        <v>271</v>
      </c>
    </row>
    <row r="112" spans="1:16" ht="140.25" x14ac:dyDescent="0.2">
      <c r="A112" t="s">
        <v>53</v>
      </c>
      <c r="E112" s="34" t="s">
        <v>272</v>
      </c>
    </row>
    <row r="113" spans="1:18" x14ac:dyDescent="0.2">
      <c r="A113" s="24" t="s">
        <v>44</v>
      </c>
      <c r="B113" s="28" t="s">
        <v>273</v>
      </c>
      <c r="C113" s="28" t="s">
        <v>274</v>
      </c>
      <c r="D113" s="24" t="s">
        <v>46</v>
      </c>
      <c r="E113" s="29" t="s">
        <v>275</v>
      </c>
      <c r="F113" s="30" t="s">
        <v>207</v>
      </c>
      <c r="G113" s="31">
        <v>1248.7</v>
      </c>
      <c r="H113" s="32">
        <v>0</v>
      </c>
      <c r="I113" s="32">
        <f>ROUND(ROUND(H113,2)*ROUND(G113,3),2)</f>
        <v>0</v>
      </c>
      <c r="O113">
        <f>(I113*21)/100</f>
        <v>0</v>
      </c>
      <c r="P113" t="s">
        <v>22</v>
      </c>
    </row>
    <row r="114" spans="1:18" ht="25.5" x14ac:dyDescent="0.2">
      <c r="A114" s="33" t="s">
        <v>49</v>
      </c>
      <c r="E114" s="34" t="s">
        <v>276</v>
      </c>
    </row>
    <row r="115" spans="1:18" x14ac:dyDescent="0.2">
      <c r="A115" s="35" t="s">
        <v>51</v>
      </c>
      <c r="E115" s="36" t="s">
        <v>277</v>
      </c>
    </row>
    <row r="116" spans="1:18" ht="140.25" x14ac:dyDescent="0.2">
      <c r="A116" t="s">
        <v>53</v>
      </c>
      <c r="E116" s="34" t="s">
        <v>272</v>
      </c>
    </row>
    <row r="117" spans="1:18" x14ac:dyDescent="0.2">
      <c r="A117" s="24" t="s">
        <v>44</v>
      </c>
      <c r="B117" s="28" t="s">
        <v>278</v>
      </c>
      <c r="C117" s="28" t="s">
        <v>279</v>
      </c>
      <c r="D117" s="24" t="s">
        <v>46</v>
      </c>
      <c r="E117" s="29" t="s">
        <v>280</v>
      </c>
      <c r="F117" s="30" t="s">
        <v>207</v>
      </c>
      <c r="G117" s="31">
        <v>4376.3</v>
      </c>
      <c r="H117" s="32">
        <v>0</v>
      </c>
      <c r="I117" s="32">
        <f>ROUND(ROUND(H117,2)*ROUND(G117,3),2)</f>
        <v>0</v>
      </c>
      <c r="O117">
        <f>(I117*21)/100</f>
        <v>0</v>
      </c>
      <c r="P117" t="s">
        <v>22</v>
      </c>
    </row>
    <row r="118" spans="1:18" ht="25.5" x14ac:dyDescent="0.2">
      <c r="A118" s="33" t="s">
        <v>49</v>
      </c>
      <c r="E118" s="34" t="s">
        <v>276</v>
      </c>
    </row>
    <row r="119" spans="1:18" x14ac:dyDescent="0.2">
      <c r="A119" s="35" t="s">
        <v>51</v>
      </c>
      <c r="E119" s="36" t="s">
        <v>281</v>
      </c>
    </row>
    <row r="120" spans="1:18" ht="140.25" x14ac:dyDescent="0.2">
      <c r="A120" t="s">
        <v>53</v>
      </c>
      <c r="E120" s="34" t="s">
        <v>272</v>
      </c>
    </row>
    <row r="121" spans="1:18" x14ac:dyDescent="0.2">
      <c r="A121" s="24" t="s">
        <v>44</v>
      </c>
      <c r="B121" s="28" t="s">
        <v>282</v>
      </c>
      <c r="C121" s="28" t="s">
        <v>283</v>
      </c>
      <c r="D121" s="24" t="s">
        <v>46</v>
      </c>
      <c r="E121" s="29" t="s">
        <v>284</v>
      </c>
      <c r="F121" s="30" t="s">
        <v>207</v>
      </c>
      <c r="G121" s="31">
        <v>5961.2</v>
      </c>
      <c r="H121" s="32">
        <v>0</v>
      </c>
      <c r="I121" s="32">
        <f>ROUND(ROUND(H121,2)*ROUND(G121,3),2)</f>
        <v>0</v>
      </c>
      <c r="O121">
        <f>(I121*21)/100</f>
        <v>0</v>
      </c>
      <c r="P121" t="s">
        <v>22</v>
      </c>
    </row>
    <row r="122" spans="1:18" ht="25.5" x14ac:dyDescent="0.2">
      <c r="A122" s="33" t="s">
        <v>49</v>
      </c>
      <c r="E122" s="34" t="s">
        <v>285</v>
      </c>
    </row>
    <row r="123" spans="1:18" x14ac:dyDescent="0.2">
      <c r="A123" s="35" t="s">
        <v>51</v>
      </c>
      <c r="E123" s="36" t="s">
        <v>286</v>
      </c>
    </row>
    <row r="124" spans="1:18" ht="25.5" x14ac:dyDescent="0.2">
      <c r="A124" t="s">
        <v>53</v>
      </c>
      <c r="E124" s="34" t="s">
        <v>287</v>
      </c>
    </row>
    <row r="125" spans="1:18" ht="12.75" customHeight="1" x14ac:dyDescent="0.2">
      <c r="A125" s="12" t="s">
        <v>42</v>
      </c>
      <c r="B125" s="12"/>
      <c r="C125" s="38" t="s">
        <v>79</v>
      </c>
      <c r="D125" s="12"/>
      <c r="E125" s="26" t="s">
        <v>288</v>
      </c>
      <c r="F125" s="12"/>
      <c r="G125" s="12"/>
      <c r="H125" s="12"/>
      <c r="I125" s="39">
        <f>0+Q125</f>
        <v>0</v>
      </c>
      <c r="O125">
        <f>0+R125</f>
        <v>0</v>
      </c>
      <c r="Q125">
        <f>0+I126+I130+I134</f>
        <v>0</v>
      </c>
      <c r="R125">
        <f>0+O126+O130+O134</f>
        <v>0</v>
      </c>
    </row>
    <row r="126" spans="1:18" x14ac:dyDescent="0.2">
      <c r="A126" s="24" t="s">
        <v>44</v>
      </c>
      <c r="B126" s="28" t="s">
        <v>289</v>
      </c>
      <c r="C126" s="28" t="s">
        <v>290</v>
      </c>
      <c r="D126" s="24" t="s">
        <v>46</v>
      </c>
      <c r="E126" s="29" t="s">
        <v>291</v>
      </c>
      <c r="F126" s="30" t="s">
        <v>150</v>
      </c>
      <c r="G126" s="31">
        <v>24</v>
      </c>
      <c r="H126" s="32">
        <v>0</v>
      </c>
      <c r="I126" s="32">
        <f>ROUND(ROUND(H126,2)*ROUND(G126,3),2)</f>
        <v>0</v>
      </c>
      <c r="O126">
        <f>(I126*21)/100</f>
        <v>0</v>
      </c>
      <c r="P126" t="s">
        <v>22</v>
      </c>
    </row>
    <row r="127" spans="1:18" x14ac:dyDescent="0.2">
      <c r="A127" s="33" t="s">
        <v>49</v>
      </c>
      <c r="E127" s="34" t="s">
        <v>292</v>
      </c>
    </row>
    <row r="128" spans="1:18" x14ac:dyDescent="0.2">
      <c r="A128" s="35" t="s">
        <v>51</v>
      </c>
      <c r="E128" s="36" t="s">
        <v>293</v>
      </c>
    </row>
    <row r="129" spans="1:18" ht="242.25" x14ac:dyDescent="0.2">
      <c r="A129" t="s">
        <v>53</v>
      </c>
      <c r="E129" s="34" t="s">
        <v>294</v>
      </c>
    </row>
    <row r="130" spans="1:18" x14ac:dyDescent="0.2">
      <c r="A130" s="24" t="s">
        <v>44</v>
      </c>
      <c r="B130" s="28" t="s">
        <v>295</v>
      </c>
      <c r="C130" s="28" t="s">
        <v>296</v>
      </c>
      <c r="D130" s="24" t="s">
        <v>46</v>
      </c>
      <c r="E130" s="29" t="s">
        <v>297</v>
      </c>
      <c r="F130" s="30" t="s">
        <v>76</v>
      </c>
      <c r="G130" s="31">
        <v>1</v>
      </c>
      <c r="H130" s="32">
        <v>0</v>
      </c>
      <c r="I130" s="32">
        <f>ROUND(ROUND(H130,2)*ROUND(G130,3),2)</f>
        <v>0</v>
      </c>
      <c r="O130">
        <f>(I130*21)/100</f>
        <v>0</v>
      </c>
      <c r="P130" t="s">
        <v>22</v>
      </c>
    </row>
    <row r="131" spans="1:18" ht="25.5" x14ac:dyDescent="0.2">
      <c r="A131" s="33" t="s">
        <v>49</v>
      </c>
      <c r="E131" s="34" t="s">
        <v>298</v>
      </c>
    </row>
    <row r="132" spans="1:18" x14ac:dyDescent="0.2">
      <c r="A132" s="35" t="s">
        <v>51</v>
      </c>
      <c r="E132" s="36" t="s">
        <v>52</v>
      </c>
    </row>
    <row r="133" spans="1:18" x14ac:dyDescent="0.2">
      <c r="A133" t="s">
        <v>53</v>
      </c>
      <c r="E133" s="34" t="s">
        <v>299</v>
      </c>
    </row>
    <row r="134" spans="1:18" x14ac:dyDescent="0.2">
      <c r="A134" s="24" t="s">
        <v>44</v>
      </c>
      <c r="B134" s="28" t="s">
        <v>300</v>
      </c>
      <c r="C134" s="28" t="s">
        <v>301</v>
      </c>
      <c r="D134" s="24" t="s">
        <v>46</v>
      </c>
      <c r="E134" s="29" t="s">
        <v>302</v>
      </c>
      <c r="F134" s="30" t="s">
        <v>103</v>
      </c>
      <c r="G134" s="31">
        <v>14.984999999999999</v>
      </c>
      <c r="H134" s="32">
        <v>0</v>
      </c>
      <c r="I134" s="32">
        <f>ROUND(ROUND(H134,2)*ROUND(G134,3),2)</f>
        <v>0</v>
      </c>
      <c r="O134">
        <f>(I134*21)/100</f>
        <v>0</v>
      </c>
      <c r="P134" t="s">
        <v>22</v>
      </c>
    </row>
    <row r="135" spans="1:18" ht="25.5" x14ac:dyDescent="0.2">
      <c r="A135" s="33" t="s">
        <v>49</v>
      </c>
      <c r="E135" s="34" t="s">
        <v>303</v>
      </c>
    </row>
    <row r="136" spans="1:18" x14ac:dyDescent="0.2">
      <c r="A136" s="35" t="s">
        <v>51</v>
      </c>
      <c r="E136" s="36" t="s">
        <v>304</v>
      </c>
    </row>
    <row r="137" spans="1:18" ht="369.75" x14ac:dyDescent="0.2">
      <c r="A137" t="s">
        <v>53</v>
      </c>
      <c r="E137" s="34" t="s">
        <v>222</v>
      </c>
    </row>
    <row r="138" spans="1:18" ht="12.75" customHeight="1" x14ac:dyDescent="0.2">
      <c r="A138" s="12" t="s">
        <v>42</v>
      </c>
      <c r="B138" s="12"/>
      <c r="C138" s="38" t="s">
        <v>39</v>
      </c>
      <c r="D138" s="12"/>
      <c r="E138" s="26" t="s">
        <v>140</v>
      </c>
      <c r="F138" s="12"/>
      <c r="G138" s="12"/>
      <c r="H138" s="12"/>
      <c r="I138" s="39">
        <f>0+Q138</f>
        <v>0</v>
      </c>
      <c r="O138">
        <f>0+R138</f>
        <v>0</v>
      </c>
      <c r="Q138">
        <f>0+I139+I143+I147</f>
        <v>0</v>
      </c>
      <c r="R138">
        <f>0+O139+O143+O147</f>
        <v>0</v>
      </c>
    </row>
    <row r="139" spans="1:18" ht="25.5" x14ac:dyDescent="0.2">
      <c r="A139" s="24" t="s">
        <v>44</v>
      </c>
      <c r="B139" s="28" t="s">
        <v>305</v>
      </c>
      <c r="C139" s="28" t="s">
        <v>306</v>
      </c>
      <c r="D139" s="24" t="s">
        <v>46</v>
      </c>
      <c r="E139" s="29" t="s">
        <v>307</v>
      </c>
      <c r="F139" s="30" t="s">
        <v>76</v>
      </c>
      <c r="G139" s="31">
        <v>1</v>
      </c>
      <c r="H139" s="32">
        <v>0</v>
      </c>
      <c r="I139" s="32">
        <f>ROUND(ROUND(H139,2)*ROUND(G139,3),2)</f>
        <v>0</v>
      </c>
      <c r="O139">
        <f>(I139*21)/100</f>
        <v>0</v>
      </c>
      <c r="P139" t="s">
        <v>22</v>
      </c>
    </row>
    <row r="140" spans="1:18" ht="25.5" x14ac:dyDescent="0.2">
      <c r="A140" s="33" t="s">
        <v>49</v>
      </c>
      <c r="E140" s="34" t="s">
        <v>308</v>
      </c>
    </row>
    <row r="141" spans="1:18" x14ac:dyDescent="0.2">
      <c r="A141" s="35" t="s">
        <v>51</v>
      </c>
      <c r="E141" s="36" t="s">
        <v>52</v>
      </c>
    </row>
    <row r="142" spans="1:18" ht="409.5" x14ac:dyDescent="0.2">
      <c r="A142" t="s">
        <v>53</v>
      </c>
      <c r="E142" s="34" t="s">
        <v>309</v>
      </c>
    </row>
    <row r="143" spans="1:18" x14ac:dyDescent="0.2">
      <c r="A143" s="24" t="s">
        <v>44</v>
      </c>
      <c r="B143" s="28" t="s">
        <v>310</v>
      </c>
      <c r="C143" s="28" t="s">
        <v>311</v>
      </c>
      <c r="D143" s="24" t="s">
        <v>46</v>
      </c>
      <c r="E143" s="29" t="s">
        <v>312</v>
      </c>
      <c r="F143" s="30" t="s">
        <v>150</v>
      </c>
      <c r="G143" s="31">
        <v>11.4</v>
      </c>
      <c r="H143" s="32">
        <v>0</v>
      </c>
      <c r="I143" s="32">
        <f>ROUND(ROUND(H143,2)*ROUND(G143,3),2)</f>
        <v>0</v>
      </c>
      <c r="O143">
        <f>(I143*21)/100</f>
        <v>0</v>
      </c>
      <c r="P143" t="s">
        <v>22</v>
      </c>
    </row>
    <row r="144" spans="1:18" ht="25.5" x14ac:dyDescent="0.2">
      <c r="A144" s="33" t="s">
        <v>49</v>
      </c>
      <c r="E144" s="34" t="s">
        <v>313</v>
      </c>
    </row>
    <row r="145" spans="1:16" x14ac:dyDescent="0.2">
      <c r="A145" s="35" t="s">
        <v>51</v>
      </c>
      <c r="E145" s="36" t="s">
        <v>314</v>
      </c>
    </row>
    <row r="146" spans="1:16" ht="63.75" x14ac:dyDescent="0.2">
      <c r="A146" t="s">
        <v>53</v>
      </c>
      <c r="E146" s="34" t="s">
        <v>315</v>
      </c>
    </row>
    <row r="147" spans="1:16" ht="25.5" x14ac:dyDescent="0.2">
      <c r="A147" s="24" t="s">
        <v>44</v>
      </c>
      <c r="B147" s="28" t="s">
        <v>316</v>
      </c>
      <c r="C147" s="28" t="s">
        <v>317</v>
      </c>
      <c r="D147" s="24" t="s">
        <v>46</v>
      </c>
      <c r="E147" s="29" t="s">
        <v>318</v>
      </c>
      <c r="F147" s="30" t="s">
        <v>150</v>
      </c>
      <c r="G147" s="31">
        <v>60</v>
      </c>
      <c r="H147" s="32">
        <v>0</v>
      </c>
      <c r="I147" s="32">
        <f>ROUND(ROUND(H147,2)*ROUND(G147,3),2)</f>
        <v>0</v>
      </c>
      <c r="O147">
        <f>(I147*21)/100</f>
        <v>0</v>
      </c>
      <c r="P147" t="s">
        <v>22</v>
      </c>
    </row>
    <row r="148" spans="1:16" ht="25.5" x14ac:dyDescent="0.2">
      <c r="A148" s="33" t="s">
        <v>49</v>
      </c>
      <c r="E148" s="34" t="s">
        <v>319</v>
      </c>
    </row>
    <row r="149" spans="1:16" x14ac:dyDescent="0.2">
      <c r="A149" s="35" t="s">
        <v>51</v>
      </c>
      <c r="E149" s="36" t="s">
        <v>320</v>
      </c>
    </row>
    <row r="150" spans="1:16" ht="89.25" x14ac:dyDescent="0.2">
      <c r="A150" t="s">
        <v>53</v>
      </c>
      <c r="E150" s="34" t="s">
        <v>321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80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0+O8+O17+O30+O35+O72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322</v>
      </c>
      <c r="I3" s="37">
        <f>0+I8+I17+I30+I35+I72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322</v>
      </c>
      <c r="D4" s="2"/>
      <c r="E4" s="20" t="s">
        <v>323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0+I9+I13</f>
        <v>0</v>
      </c>
      <c r="R8">
        <f>0+O9+O13</f>
        <v>0</v>
      </c>
    </row>
    <row r="9" spans="1:18" x14ac:dyDescent="0.2">
      <c r="A9" s="24" t="s">
        <v>44</v>
      </c>
      <c r="B9" s="28" t="s">
        <v>28</v>
      </c>
      <c r="C9" s="28" t="s">
        <v>86</v>
      </c>
      <c r="D9" s="24" t="s">
        <v>28</v>
      </c>
      <c r="E9" s="29" t="s">
        <v>87</v>
      </c>
      <c r="F9" s="30" t="s">
        <v>88</v>
      </c>
      <c r="G9" s="31">
        <v>136.24799999999999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33" t="s">
        <v>49</v>
      </c>
      <c r="E10" s="34" t="s">
        <v>159</v>
      </c>
    </row>
    <row r="11" spans="1:18" x14ac:dyDescent="0.2">
      <c r="A11" s="35" t="s">
        <v>51</v>
      </c>
      <c r="E11" s="36" t="s">
        <v>324</v>
      </c>
    </row>
    <row r="12" spans="1:18" ht="25.5" x14ac:dyDescent="0.2">
      <c r="A12" t="s">
        <v>53</v>
      </c>
      <c r="E12" s="34" t="s">
        <v>91</v>
      </c>
    </row>
    <row r="13" spans="1:18" x14ac:dyDescent="0.2">
      <c r="A13" s="24" t="s">
        <v>44</v>
      </c>
      <c r="B13" s="28" t="s">
        <v>22</v>
      </c>
      <c r="C13" s="28" t="s">
        <v>86</v>
      </c>
      <c r="D13" s="24" t="s">
        <v>122</v>
      </c>
      <c r="E13" s="29" t="s">
        <v>87</v>
      </c>
      <c r="F13" s="30" t="s">
        <v>88</v>
      </c>
      <c r="G13" s="31">
        <v>107.16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ht="38.25" x14ac:dyDescent="0.2">
      <c r="A14" s="33" t="s">
        <v>49</v>
      </c>
      <c r="E14" s="34" t="s">
        <v>159</v>
      </c>
    </row>
    <row r="15" spans="1:18" x14ac:dyDescent="0.2">
      <c r="A15" s="35" t="s">
        <v>51</v>
      </c>
      <c r="E15" s="36" t="s">
        <v>325</v>
      </c>
    </row>
    <row r="16" spans="1:18" ht="25.5" x14ac:dyDescent="0.2">
      <c r="A16" t="s">
        <v>53</v>
      </c>
      <c r="E16" s="34" t="s">
        <v>91</v>
      </c>
    </row>
    <row r="17" spans="1:18" ht="12.75" customHeight="1" x14ac:dyDescent="0.2">
      <c r="A17" s="12" t="s">
        <v>42</v>
      </c>
      <c r="B17" s="12"/>
      <c r="C17" s="38" t="s">
        <v>28</v>
      </c>
      <c r="D17" s="12"/>
      <c r="E17" s="26" t="s">
        <v>100</v>
      </c>
      <c r="F17" s="12"/>
      <c r="G17" s="12"/>
      <c r="H17" s="12"/>
      <c r="I17" s="39">
        <f>0+Q17</f>
        <v>0</v>
      </c>
      <c r="O17">
        <f>0+R17</f>
        <v>0</v>
      </c>
      <c r="Q17">
        <f>0+I18+I22+I26</f>
        <v>0</v>
      </c>
      <c r="R17">
        <f>0+O18+O22+O26</f>
        <v>0</v>
      </c>
    </row>
    <row r="18" spans="1:18" x14ac:dyDescent="0.2">
      <c r="A18" s="24" t="s">
        <v>44</v>
      </c>
      <c r="B18" s="28" t="s">
        <v>21</v>
      </c>
      <c r="C18" s="28" t="s">
        <v>162</v>
      </c>
      <c r="D18" s="24" t="s">
        <v>28</v>
      </c>
      <c r="E18" s="29" t="s">
        <v>163</v>
      </c>
      <c r="F18" s="30" t="s">
        <v>103</v>
      </c>
      <c r="G18" s="31">
        <v>68.123999999999995</v>
      </c>
      <c r="H18" s="32">
        <v>0</v>
      </c>
      <c r="I18" s="32">
        <f>ROUND(ROUND(H18,2)*ROUND(G18,3),2)</f>
        <v>0</v>
      </c>
      <c r="O18">
        <f>(I18*21)/100</f>
        <v>0</v>
      </c>
      <c r="P18" t="s">
        <v>22</v>
      </c>
    </row>
    <row r="19" spans="1:18" x14ac:dyDescent="0.2">
      <c r="A19" s="33" t="s">
        <v>49</v>
      </c>
      <c r="E19" s="34" t="s">
        <v>326</v>
      </c>
    </row>
    <row r="20" spans="1:18" ht="25.5" x14ac:dyDescent="0.2">
      <c r="A20" s="35" t="s">
        <v>51</v>
      </c>
      <c r="E20" s="36" t="s">
        <v>327</v>
      </c>
    </row>
    <row r="21" spans="1:18" ht="369.75" x14ac:dyDescent="0.2">
      <c r="A21" t="s">
        <v>53</v>
      </c>
      <c r="E21" s="34" t="s">
        <v>166</v>
      </c>
    </row>
    <row r="22" spans="1:18" x14ac:dyDescent="0.2">
      <c r="A22" s="24" t="s">
        <v>44</v>
      </c>
      <c r="B22" s="28" t="s">
        <v>32</v>
      </c>
      <c r="C22" s="28" t="s">
        <v>162</v>
      </c>
      <c r="D22" s="24" t="s">
        <v>22</v>
      </c>
      <c r="E22" s="29" t="s">
        <v>163</v>
      </c>
      <c r="F22" s="30" t="s">
        <v>103</v>
      </c>
      <c r="G22" s="31">
        <v>53.58</v>
      </c>
      <c r="H22" s="32">
        <v>0</v>
      </c>
      <c r="I22" s="32">
        <f>ROUND(ROUND(H22,2)*ROUND(G22,3),2)</f>
        <v>0</v>
      </c>
      <c r="O22">
        <f>(I22*21)/100</f>
        <v>0</v>
      </c>
      <c r="P22" t="s">
        <v>22</v>
      </c>
    </row>
    <row r="23" spans="1:18" ht="38.25" x14ac:dyDescent="0.2">
      <c r="A23" s="33" t="s">
        <v>49</v>
      </c>
      <c r="E23" s="34" t="s">
        <v>328</v>
      </c>
    </row>
    <row r="24" spans="1:18" ht="25.5" x14ac:dyDescent="0.2">
      <c r="A24" s="35" t="s">
        <v>51</v>
      </c>
      <c r="E24" s="36" t="s">
        <v>329</v>
      </c>
    </row>
    <row r="25" spans="1:18" ht="369.75" x14ac:dyDescent="0.2">
      <c r="A25" t="s">
        <v>53</v>
      </c>
      <c r="E25" s="34" t="s">
        <v>166</v>
      </c>
    </row>
    <row r="26" spans="1:18" ht="25.5" x14ac:dyDescent="0.2">
      <c r="A26" s="24" t="s">
        <v>44</v>
      </c>
      <c r="B26" s="28" t="s">
        <v>34</v>
      </c>
      <c r="C26" s="28" t="s">
        <v>189</v>
      </c>
      <c r="D26" s="24" t="s">
        <v>46</v>
      </c>
      <c r="E26" s="29" t="s">
        <v>190</v>
      </c>
      <c r="F26" s="30" t="s">
        <v>103</v>
      </c>
      <c r="G26" s="31">
        <v>53.58</v>
      </c>
      <c r="H26" s="32">
        <v>0</v>
      </c>
      <c r="I26" s="32">
        <f>ROUND(ROUND(H26,2)*ROUND(G26,3),2)</f>
        <v>0</v>
      </c>
      <c r="O26">
        <f>(I26*21)/100</f>
        <v>0</v>
      </c>
      <c r="P26" t="s">
        <v>22</v>
      </c>
    </row>
    <row r="27" spans="1:18" x14ac:dyDescent="0.2">
      <c r="A27" s="33" t="s">
        <v>49</v>
      </c>
      <c r="E27" s="34" t="s">
        <v>330</v>
      </c>
    </row>
    <row r="28" spans="1:18" x14ac:dyDescent="0.2">
      <c r="A28" s="35" t="s">
        <v>51</v>
      </c>
      <c r="E28" s="36" t="s">
        <v>331</v>
      </c>
    </row>
    <row r="29" spans="1:18" ht="267.75" x14ac:dyDescent="0.2">
      <c r="A29" t="s">
        <v>53</v>
      </c>
      <c r="E29" s="34" t="s">
        <v>187</v>
      </c>
    </row>
    <row r="30" spans="1:18" ht="12.75" customHeight="1" x14ac:dyDescent="0.2">
      <c r="A30" s="12" t="s">
        <v>42</v>
      </c>
      <c r="B30" s="12"/>
      <c r="C30" s="38" t="s">
        <v>32</v>
      </c>
      <c r="D30" s="12"/>
      <c r="E30" s="26" t="s">
        <v>217</v>
      </c>
      <c r="F30" s="12"/>
      <c r="G30" s="12"/>
      <c r="H30" s="12"/>
      <c r="I30" s="39">
        <f>0+Q30</f>
        <v>0</v>
      </c>
      <c r="O30">
        <f>0+R30</f>
        <v>0</v>
      </c>
      <c r="Q30">
        <f>0+I31</f>
        <v>0</v>
      </c>
      <c r="R30">
        <f>0+O31</f>
        <v>0</v>
      </c>
    </row>
    <row r="31" spans="1:18" x14ac:dyDescent="0.2">
      <c r="A31" s="24" t="s">
        <v>44</v>
      </c>
      <c r="B31" s="28" t="s">
        <v>36</v>
      </c>
      <c r="C31" s="28" t="s">
        <v>218</v>
      </c>
      <c r="D31" s="24" t="s">
        <v>46</v>
      </c>
      <c r="E31" s="29" t="s">
        <v>219</v>
      </c>
      <c r="F31" s="30" t="s">
        <v>103</v>
      </c>
      <c r="G31" s="31">
        <v>5.2</v>
      </c>
      <c r="H31" s="32">
        <v>0</v>
      </c>
      <c r="I31" s="32">
        <f>ROUND(ROUND(H31,2)*ROUND(G31,3),2)</f>
        <v>0</v>
      </c>
      <c r="O31">
        <f>(I31*21)/100</f>
        <v>0</v>
      </c>
      <c r="P31" t="s">
        <v>22</v>
      </c>
    </row>
    <row r="32" spans="1:18" x14ac:dyDescent="0.2">
      <c r="A32" s="33" t="s">
        <v>49</v>
      </c>
      <c r="E32" s="34" t="s">
        <v>332</v>
      </c>
    </row>
    <row r="33" spans="1:18" x14ac:dyDescent="0.2">
      <c r="A33" s="35" t="s">
        <v>51</v>
      </c>
      <c r="E33" s="36" t="s">
        <v>333</v>
      </c>
    </row>
    <row r="34" spans="1:18" ht="369.75" x14ac:dyDescent="0.2">
      <c r="A34" t="s">
        <v>53</v>
      </c>
      <c r="E34" s="34" t="s">
        <v>222</v>
      </c>
    </row>
    <row r="35" spans="1:18" ht="12.75" customHeight="1" x14ac:dyDescent="0.2">
      <c r="A35" s="12" t="s">
        <v>42</v>
      </c>
      <c r="B35" s="12"/>
      <c r="C35" s="38" t="s">
        <v>34</v>
      </c>
      <c r="D35" s="12"/>
      <c r="E35" s="26" t="s">
        <v>235</v>
      </c>
      <c r="F35" s="12"/>
      <c r="G35" s="12"/>
      <c r="H35" s="12"/>
      <c r="I35" s="39">
        <f>0+Q35</f>
        <v>0</v>
      </c>
      <c r="O35">
        <f>0+R35</f>
        <v>0</v>
      </c>
      <c r="Q35">
        <f>0+I36+I40+I44+I48+I52+I56+I60+I64+I68</f>
        <v>0</v>
      </c>
      <c r="R35">
        <f>0+O36+O40+O44+O48+O52+O56+O60+O64+O68</f>
        <v>0</v>
      </c>
    </row>
    <row r="36" spans="1:18" x14ac:dyDescent="0.2">
      <c r="A36" s="24" t="s">
        <v>44</v>
      </c>
      <c r="B36" s="28" t="s">
        <v>73</v>
      </c>
      <c r="C36" s="28" t="s">
        <v>243</v>
      </c>
      <c r="D36" s="24" t="s">
        <v>46</v>
      </c>
      <c r="E36" s="29" t="s">
        <v>244</v>
      </c>
      <c r="F36" s="30" t="s">
        <v>103</v>
      </c>
      <c r="G36" s="31">
        <v>58.500999999999998</v>
      </c>
      <c r="H36" s="32">
        <v>0</v>
      </c>
      <c r="I36" s="32">
        <f>ROUND(ROUND(H36,2)*ROUND(G36,3),2)</f>
        <v>0</v>
      </c>
      <c r="O36">
        <f>(I36*21)/100</f>
        <v>0</v>
      </c>
      <c r="P36" t="s">
        <v>22</v>
      </c>
    </row>
    <row r="37" spans="1:18" x14ac:dyDescent="0.2">
      <c r="A37" s="33" t="s">
        <v>49</v>
      </c>
      <c r="E37" s="34" t="s">
        <v>334</v>
      </c>
    </row>
    <row r="38" spans="1:18" ht="63.75" x14ac:dyDescent="0.2">
      <c r="A38" s="35" t="s">
        <v>51</v>
      </c>
      <c r="E38" s="36" t="s">
        <v>335</v>
      </c>
    </row>
    <row r="39" spans="1:18" ht="51" x14ac:dyDescent="0.2">
      <c r="A39" t="s">
        <v>53</v>
      </c>
      <c r="E39" s="34" t="s">
        <v>241</v>
      </c>
    </row>
    <row r="40" spans="1:18" x14ac:dyDescent="0.2">
      <c r="A40" s="24" t="s">
        <v>44</v>
      </c>
      <c r="B40" s="28" t="s">
        <v>79</v>
      </c>
      <c r="C40" s="28" t="s">
        <v>336</v>
      </c>
      <c r="D40" s="24" t="s">
        <v>46</v>
      </c>
      <c r="E40" s="29" t="s">
        <v>337</v>
      </c>
      <c r="F40" s="30" t="s">
        <v>207</v>
      </c>
      <c r="G40" s="31">
        <v>223.36699999999999</v>
      </c>
      <c r="H40" s="32">
        <v>0</v>
      </c>
      <c r="I40" s="32">
        <f>ROUND(ROUND(H40,2)*ROUND(G40,3),2)</f>
        <v>0</v>
      </c>
      <c r="O40">
        <f>(I40*21)/100</f>
        <v>0</v>
      </c>
      <c r="P40" t="s">
        <v>22</v>
      </c>
    </row>
    <row r="41" spans="1:18" ht="25.5" x14ac:dyDescent="0.2">
      <c r="A41" s="33" t="s">
        <v>49</v>
      </c>
      <c r="E41" s="34" t="s">
        <v>338</v>
      </c>
    </row>
    <row r="42" spans="1:18" ht="51" x14ac:dyDescent="0.2">
      <c r="A42" s="35" t="s">
        <v>51</v>
      </c>
      <c r="E42" s="36" t="s">
        <v>339</v>
      </c>
    </row>
    <row r="43" spans="1:18" ht="102" x14ac:dyDescent="0.2">
      <c r="A43" t="s">
        <v>53</v>
      </c>
      <c r="E43" s="34" t="s">
        <v>255</v>
      </c>
    </row>
    <row r="44" spans="1:18" x14ac:dyDescent="0.2">
      <c r="A44" s="24" t="s">
        <v>44</v>
      </c>
      <c r="B44" s="28" t="s">
        <v>39</v>
      </c>
      <c r="C44" s="28" t="s">
        <v>251</v>
      </c>
      <c r="D44" s="24" t="s">
        <v>46</v>
      </c>
      <c r="E44" s="29" t="s">
        <v>252</v>
      </c>
      <c r="F44" s="30" t="s">
        <v>207</v>
      </c>
      <c r="G44" s="31">
        <v>26.7</v>
      </c>
      <c r="H44" s="32">
        <v>0</v>
      </c>
      <c r="I44" s="32">
        <f>ROUND(ROUND(H44,2)*ROUND(G44,3),2)</f>
        <v>0</v>
      </c>
      <c r="O44">
        <f>(I44*21)/100</f>
        <v>0</v>
      </c>
      <c r="P44" t="s">
        <v>22</v>
      </c>
    </row>
    <row r="45" spans="1:18" ht="25.5" x14ac:dyDescent="0.2">
      <c r="A45" s="33" t="s">
        <v>49</v>
      </c>
      <c r="E45" s="34" t="s">
        <v>340</v>
      </c>
    </row>
    <row r="46" spans="1:18" x14ac:dyDescent="0.2">
      <c r="A46" s="35" t="s">
        <v>51</v>
      </c>
      <c r="E46" s="36" t="s">
        <v>341</v>
      </c>
    </row>
    <row r="47" spans="1:18" ht="102" x14ac:dyDescent="0.2">
      <c r="A47" t="s">
        <v>53</v>
      </c>
      <c r="E47" s="34" t="s">
        <v>255</v>
      </c>
    </row>
    <row r="48" spans="1:18" x14ac:dyDescent="0.2">
      <c r="A48" s="24" t="s">
        <v>44</v>
      </c>
      <c r="B48" s="28" t="s">
        <v>41</v>
      </c>
      <c r="C48" s="28" t="s">
        <v>342</v>
      </c>
      <c r="D48" s="24" t="s">
        <v>46</v>
      </c>
      <c r="E48" s="29" t="s">
        <v>343</v>
      </c>
      <c r="F48" s="30" t="s">
        <v>207</v>
      </c>
      <c r="G48" s="31">
        <v>234.00299999999999</v>
      </c>
      <c r="H48" s="32">
        <v>0</v>
      </c>
      <c r="I48" s="32">
        <f>ROUND(ROUND(H48,2)*ROUND(G48,3),2)</f>
        <v>0</v>
      </c>
      <c r="O48">
        <f>(I48*21)/100</f>
        <v>0</v>
      </c>
      <c r="P48" t="s">
        <v>22</v>
      </c>
    </row>
    <row r="49" spans="1:16" x14ac:dyDescent="0.2">
      <c r="A49" s="33" t="s">
        <v>49</v>
      </c>
      <c r="E49" s="34" t="s">
        <v>344</v>
      </c>
    </row>
    <row r="50" spans="1:16" ht="38.25" x14ac:dyDescent="0.2">
      <c r="A50" s="35" t="s">
        <v>51</v>
      </c>
      <c r="E50" s="36" t="s">
        <v>345</v>
      </c>
    </row>
    <row r="51" spans="1:16" ht="51" x14ac:dyDescent="0.2">
      <c r="A51" t="s">
        <v>53</v>
      </c>
      <c r="E51" s="34" t="s">
        <v>261</v>
      </c>
    </row>
    <row r="52" spans="1:16" x14ac:dyDescent="0.2">
      <c r="A52" s="24" t="s">
        <v>44</v>
      </c>
      <c r="B52" s="28" t="s">
        <v>122</v>
      </c>
      <c r="C52" s="28" t="s">
        <v>263</v>
      </c>
      <c r="D52" s="24" t="s">
        <v>46</v>
      </c>
      <c r="E52" s="29" t="s">
        <v>264</v>
      </c>
      <c r="F52" s="30" t="s">
        <v>207</v>
      </c>
      <c r="G52" s="31">
        <v>178.74199999999999</v>
      </c>
      <c r="H52" s="32">
        <v>0</v>
      </c>
      <c r="I52" s="32">
        <f>ROUND(ROUND(H52,2)*ROUND(G52,3),2)</f>
        <v>0</v>
      </c>
      <c r="O52">
        <f>(I52*21)/100</f>
        <v>0</v>
      </c>
      <c r="P52" t="s">
        <v>22</v>
      </c>
    </row>
    <row r="53" spans="1:16" x14ac:dyDescent="0.2">
      <c r="A53" s="33" t="s">
        <v>49</v>
      </c>
      <c r="E53" s="34" t="s">
        <v>346</v>
      </c>
    </row>
    <row r="54" spans="1:16" ht="25.5" x14ac:dyDescent="0.2">
      <c r="A54" s="35" t="s">
        <v>51</v>
      </c>
      <c r="E54" s="36" t="s">
        <v>347</v>
      </c>
    </row>
    <row r="55" spans="1:16" ht="51" x14ac:dyDescent="0.2">
      <c r="A55" t="s">
        <v>53</v>
      </c>
      <c r="E55" s="34" t="s">
        <v>261</v>
      </c>
    </row>
    <row r="56" spans="1:16" x14ac:dyDescent="0.2">
      <c r="A56" s="24" t="s">
        <v>44</v>
      </c>
      <c r="B56" s="28" t="s">
        <v>128</v>
      </c>
      <c r="C56" s="28" t="s">
        <v>348</v>
      </c>
      <c r="D56" s="24" t="s">
        <v>46</v>
      </c>
      <c r="E56" s="29" t="s">
        <v>349</v>
      </c>
      <c r="F56" s="30" t="s">
        <v>207</v>
      </c>
      <c r="G56" s="31">
        <v>42.5</v>
      </c>
      <c r="H56" s="32">
        <v>0</v>
      </c>
      <c r="I56" s="32">
        <f>ROUND(ROUND(H56,2)*ROUND(G56,3),2)</f>
        <v>0</v>
      </c>
      <c r="O56">
        <f>(I56*21)/100</f>
        <v>0</v>
      </c>
      <c r="P56" t="s">
        <v>22</v>
      </c>
    </row>
    <row r="57" spans="1:16" ht="25.5" x14ac:dyDescent="0.2">
      <c r="A57" s="33" t="s">
        <v>49</v>
      </c>
      <c r="E57" s="34" t="s">
        <v>350</v>
      </c>
    </row>
    <row r="58" spans="1:16" x14ac:dyDescent="0.2">
      <c r="A58" s="35" t="s">
        <v>51</v>
      </c>
      <c r="E58" s="36" t="s">
        <v>351</v>
      </c>
    </row>
    <row r="59" spans="1:16" ht="51" x14ac:dyDescent="0.2">
      <c r="A59" t="s">
        <v>53</v>
      </c>
      <c r="E59" s="34" t="s">
        <v>352</v>
      </c>
    </row>
    <row r="60" spans="1:16" x14ac:dyDescent="0.2">
      <c r="A60" s="24" t="s">
        <v>44</v>
      </c>
      <c r="B60" s="28" t="s">
        <v>133</v>
      </c>
      <c r="C60" s="28" t="s">
        <v>268</v>
      </c>
      <c r="D60" s="24" t="s">
        <v>46</v>
      </c>
      <c r="E60" s="29" t="s">
        <v>269</v>
      </c>
      <c r="F60" s="30" t="s">
        <v>207</v>
      </c>
      <c r="G60" s="31">
        <v>170.23</v>
      </c>
      <c r="H60" s="32">
        <v>0</v>
      </c>
      <c r="I60" s="32">
        <f>ROUND(ROUND(H60,2)*ROUND(G60,3),2)</f>
        <v>0</v>
      </c>
      <c r="O60">
        <f>(I60*21)/100</f>
        <v>0</v>
      </c>
      <c r="P60" t="s">
        <v>22</v>
      </c>
    </row>
    <row r="61" spans="1:16" x14ac:dyDescent="0.2">
      <c r="A61" s="33" t="s">
        <v>49</v>
      </c>
      <c r="E61" s="34" t="s">
        <v>353</v>
      </c>
    </row>
    <row r="62" spans="1:16" x14ac:dyDescent="0.2">
      <c r="A62" s="35" t="s">
        <v>51</v>
      </c>
      <c r="E62" s="36" t="s">
        <v>354</v>
      </c>
    </row>
    <row r="63" spans="1:16" ht="140.25" x14ac:dyDescent="0.2">
      <c r="A63" t="s">
        <v>53</v>
      </c>
      <c r="E63" s="34" t="s">
        <v>272</v>
      </c>
    </row>
    <row r="64" spans="1:16" x14ac:dyDescent="0.2">
      <c r="A64" s="24" t="s">
        <v>44</v>
      </c>
      <c r="B64" s="28" t="s">
        <v>141</v>
      </c>
      <c r="C64" s="28" t="s">
        <v>283</v>
      </c>
      <c r="D64" s="24" t="s">
        <v>46</v>
      </c>
      <c r="E64" s="29" t="s">
        <v>284</v>
      </c>
      <c r="F64" s="30" t="s">
        <v>207</v>
      </c>
      <c r="G64" s="31">
        <v>42.5</v>
      </c>
      <c r="H64" s="32">
        <v>0</v>
      </c>
      <c r="I64" s="32">
        <f>ROUND(ROUND(H64,2)*ROUND(G64,3),2)</f>
        <v>0</v>
      </c>
      <c r="O64">
        <f>(I64*21)/100</f>
        <v>0</v>
      </c>
      <c r="P64" t="s">
        <v>22</v>
      </c>
    </row>
    <row r="65" spans="1:18" x14ac:dyDescent="0.2">
      <c r="A65" s="33" t="s">
        <v>49</v>
      </c>
      <c r="E65" s="34" t="s">
        <v>355</v>
      </c>
    </row>
    <row r="66" spans="1:18" x14ac:dyDescent="0.2">
      <c r="A66" s="35" t="s">
        <v>51</v>
      </c>
      <c r="E66" s="36" t="s">
        <v>351</v>
      </c>
    </row>
    <row r="67" spans="1:18" ht="25.5" x14ac:dyDescent="0.2">
      <c r="A67" t="s">
        <v>53</v>
      </c>
      <c r="E67" s="34" t="s">
        <v>287</v>
      </c>
    </row>
    <row r="68" spans="1:18" x14ac:dyDescent="0.2">
      <c r="A68" s="24" t="s">
        <v>44</v>
      </c>
      <c r="B68" s="28" t="s">
        <v>147</v>
      </c>
      <c r="C68" s="28" t="s">
        <v>356</v>
      </c>
      <c r="D68" s="24" t="s">
        <v>46</v>
      </c>
      <c r="E68" s="29" t="s">
        <v>357</v>
      </c>
      <c r="F68" s="30" t="s">
        <v>207</v>
      </c>
      <c r="G68" s="31">
        <v>42.5</v>
      </c>
      <c r="H68" s="32">
        <v>0</v>
      </c>
      <c r="I68" s="32">
        <f>ROUND(ROUND(H68,2)*ROUND(G68,3),2)</f>
        <v>0</v>
      </c>
      <c r="O68">
        <f>(I68*21)/100</f>
        <v>0</v>
      </c>
      <c r="P68" t="s">
        <v>22</v>
      </c>
    </row>
    <row r="69" spans="1:18" x14ac:dyDescent="0.2">
      <c r="A69" s="33" t="s">
        <v>49</v>
      </c>
      <c r="E69" s="34" t="s">
        <v>358</v>
      </c>
    </row>
    <row r="70" spans="1:18" x14ac:dyDescent="0.2">
      <c r="A70" s="35" t="s">
        <v>51</v>
      </c>
      <c r="E70" s="36" t="s">
        <v>351</v>
      </c>
    </row>
    <row r="71" spans="1:18" ht="25.5" x14ac:dyDescent="0.2">
      <c r="A71" t="s">
        <v>53</v>
      </c>
      <c r="E71" s="34" t="s">
        <v>287</v>
      </c>
    </row>
    <row r="72" spans="1:18" ht="12.75" customHeight="1" x14ac:dyDescent="0.2">
      <c r="A72" s="12" t="s">
        <v>42</v>
      </c>
      <c r="B72" s="12"/>
      <c r="C72" s="38" t="s">
        <v>39</v>
      </c>
      <c r="D72" s="12"/>
      <c r="E72" s="26" t="s">
        <v>140</v>
      </c>
      <c r="F72" s="12"/>
      <c r="G72" s="12"/>
      <c r="H72" s="12"/>
      <c r="I72" s="39">
        <f>0+Q72</f>
        <v>0</v>
      </c>
      <c r="O72">
        <f>0+R72</f>
        <v>0</v>
      </c>
      <c r="Q72">
        <f>0+I73+I77</f>
        <v>0</v>
      </c>
      <c r="R72">
        <f>0+O73+O77</f>
        <v>0</v>
      </c>
    </row>
    <row r="73" spans="1:18" x14ac:dyDescent="0.2">
      <c r="A73" s="24" t="s">
        <v>44</v>
      </c>
      <c r="B73" s="28" t="s">
        <v>153</v>
      </c>
      <c r="C73" s="28" t="s">
        <v>359</v>
      </c>
      <c r="D73" s="24" t="s">
        <v>46</v>
      </c>
      <c r="E73" s="29" t="s">
        <v>360</v>
      </c>
      <c r="F73" s="30" t="s">
        <v>150</v>
      </c>
      <c r="G73" s="31">
        <v>19</v>
      </c>
      <c r="H73" s="32">
        <v>0</v>
      </c>
      <c r="I73" s="32">
        <f>ROUND(ROUND(H73,2)*ROUND(G73,3),2)</f>
        <v>0</v>
      </c>
      <c r="O73">
        <f>(I73*21)/100</f>
        <v>0</v>
      </c>
      <c r="P73" t="s">
        <v>22</v>
      </c>
    </row>
    <row r="74" spans="1:18" x14ac:dyDescent="0.2">
      <c r="A74" s="33" t="s">
        <v>49</v>
      </c>
      <c r="E74" s="34" t="s">
        <v>46</v>
      </c>
    </row>
    <row r="75" spans="1:18" x14ac:dyDescent="0.2">
      <c r="A75" s="35" t="s">
        <v>51</v>
      </c>
      <c r="E75" s="36" t="s">
        <v>361</v>
      </c>
    </row>
    <row r="76" spans="1:18" ht="89.25" x14ac:dyDescent="0.2">
      <c r="A76" t="s">
        <v>53</v>
      </c>
      <c r="E76" s="34" t="s">
        <v>362</v>
      </c>
    </row>
    <row r="77" spans="1:18" x14ac:dyDescent="0.2">
      <c r="A77" s="24" t="s">
        <v>44</v>
      </c>
      <c r="B77" s="28" t="s">
        <v>223</v>
      </c>
      <c r="C77" s="28" t="s">
        <v>363</v>
      </c>
      <c r="D77" s="24" t="s">
        <v>46</v>
      </c>
      <c r="E77" s="29" t="s">
        <v>364</v>
      </c>
      <c r="F77" s="30" t="s">
        <v>150</v>
      </c>
      <c r="G77" s="31">
        <v>22</v>
      </c>
      <c r="H77" s="32">
        <v>0</v>
      </c>
      <c r="I77" s="32">
        <f>ROUND(ROUND(H77,2)*ROUND(G77,3),2)</f>
        <v>0</v>
      </c>
      <c r="O77">
        <f>(I77*21)/100</f>
        <v>0</v>
      </c>
      <c r="P77" t="s">
        <v>22</v>
      </c>
    </row>
    <row r="78" spans="1:18" x14ac:dyDescent="0.2">
      <c r="A78" s="33" t="s">
        <v>49</v>
      </c>
      <c r="E78" s="34" t="s">
        <v>46</v>
      </c>
    </row>
    <row r="79" spans="1:18" x14ac:dyDescent="0.2">
      <c r="A79" s="35" t="s">
        <v>51</v>
      </c>
      <c r="E79" s="36" t="s">
        <v>365</v>
      </c>
    </row>
    <row r="80" spans="1:18" ht="89.25" x14ac:dyDescent="0.2">
      <c r="A80" t="s">
        <v>53</v>
      </c>
      <c r="E80" s="34" t="s">
        <v>362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366</v>
      </c>
      <c r="I3" s="37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366</v>
      </c>
      <c r="D4" s="2"/>
      <c r="E4" s="20" t="s">
        <v>367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39</v>
      </c>
      <c r="D8" s="21"/>
      <c r="E8" s="26" t="s">
        <v>140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44</v>
      </c>
      <c r="B9" s="28" t="s">
        <v>28</v>
      </c>
      <c r="C9" s="28" t="s">
        <v>368</v>
      </c>
      <c r="D9" s="24" t="s">
        <v>46</v>
      </c>
      <c r="E9" s="29" t="s">
        <v>369</v>
      </c>
      <c r="F9" s="30" t="s">
        <v>76</v>
      </c>
      <c r="G9" s="31">
        <v>16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49</v>
      </c>
      <c r="E10" s="34" t="s">
        <v>370</v>
      </c>
    </row>
    <row r="11" spans="1:18" x14ac:dyDescent="0.2">
      <c r="A11" s="35" t="s">
        <v>51</v>
      </c>
      <c r="E11" s="36" t="s">
        <v>371</v>
      </c>
    </row>
    <row r="12" spans="1:18" ht="51" x14ac:dyDescent="0.2">
      <c r="A12" t="s">
        <v>53</v>
      </c>
      <c r="E12" s="34" t="s">
        <v>372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R36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373</v>
      </c>
      <c r="I3" s="37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373</v>
      </c>
      <c r="D4" s="2"/>
      <c r="E4" s="20" t="s">
        <v>374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28</v>
      </c>
      <c r="D8" s="21"/>
      <c r="E8" s="26" t="s">
        <v>100</v>
      </c>
      <c r="F8" s="21"/>
      <c r="G8" s="21"/>
      <c r="H8" s="21"/>
      <c r="I8" s="27">
        <f>0+Q8</f>
        <v>0</v>
      </c>
      <c r="O8">
        <f>0+R8</f>
        <v>0</v>
      </c>
      <c r="Q8">
        <f>0+I9+I13+I17+I21+I25+I29+I33</f>
        <v>0</v>
      </c>
      <c r="R8">
        <f>0+O9+O13+O17+O21+O25+O29+O33</f>
        <v>0</v>
      </c>
    </row>
    <row r="9" spans="1:18" x14ac:dyDescent="0.2">
      <c r="A9" s="24" t="s">
        <v>44</v>
      </c>
      <c r="B9" s="28" t="s">
        <v>28</v>
      </c>
      <c r="C9" s="28" t="s">
        <v>169</v>
      </c>
      <c r="D9" s="24" t="s">
        <v>46</v>
      </c>
      <c r="E9" s="29" t="s">
        <v>170</v>
      </c>
      <c r="F9" s="30" t="s">
        <v>103</v>
      </c>
      <c r="G9" s="31">
        <v>1583.806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x14ac:dyDescent="0.2">
      <c r="A10" s="33" t="s">
        <v>49</v>
      </c>
      <c r="E10" s="34" t="s">
        <v>375</v>
      </c>
    </row>
    <row r="11" spans="1:18" ht="38.25" x14ac:dyDescent="0.2">
      <c r="A11" s="35" t="s">
        <v>51</v>
      </c>
      <c r="E11" s="36" t="s">
        <v>376</v>
      </c>
    </row>
    <row r="12" spans="1:18" ht="306" x14ac:dyDescent="0.2">
      <c r="A12" t="s">
        <v>53</v>
      </c>
      <c r="E12" s="34" t="s">
        <v>173</v>
      </c>
    </row>
    <row r="13" spans="1:18" x14ac:dyDescent="0.2">
      <c r="A13" s="24" t="s">
        <v>44</v>
      </c>
      <c r="B13" s="28" t="s">
        <v>22</v>
      </c>
      <c r="C13" s="28" t="s">
        <v>377</v>
      </c>
      <c r="D13" s="24" t="s">
        <v>46</v>
      </c>
      <c r="E13" s="29" t="s">
        <v>378</v>
      </c>
      <c r="F13" s="30" t="s">
        <v>103</v>
      </c>
      <c r="G13" s="31">
        <v>410.25599999999997</v>
      </c>
      <c r="H13" s="32">
        <v>0</v>
      </c>
      <c r="I13" s="32">
        <f>ROUND(ROUND(H13,2)*ROUND(G13,3),2)</f>
        <v>0</v>
      </c>
      <c r="O13">
        <f>(I13*21)/100</f>
        <v>0</v>
      </c>
      <c r="P13" t="s">
        <v>22</v>
      </c>
    </row>
    <row r="14" spans="1:18" x14ac:dyDescent="0.2">
      <c r="A14" s="33" t="s">
        <v>49</v>
      </c>
      <c r="E14" s="34" t="s">
        <v>379</v>
      </c>
    </row>
    <row r="15" spans="1:18" x14ac:dyDescent="0.2">
      <c r="A15" s="35" t="s">
        <v>51</v>
      </c>
      <c r="E15" s="36" t="s">
        <v>380</v>
      </c>
    </row>
    <row r="16" spans="1:18" ht="38.25" x14ac:dyDescent="0.2">
      <c r="A16" t="s">
        <v>53</v>
      </c>
      <c r="E16" s="34" t="s">
        <v>381</v>
      </c>
    </row>
    <row r="17" spans="1:16" x14ac:dyDescent="0.2">
      <c r="A17" s="24" t="s">
        <v>44</v>
      </c>
      <c r="B17" s="28" t="s">
        <v>21</v>
      </c>
      <c r="C17" s="28" t="s">
        <v>382</v>
      </c>
      <c r="D17" s="24" t="s">
        <v>46</v>
      </c>
      <c r="E17" s="29" t="s">
        <v>383</v>
      </c>
      <c r="F17" s="30" t="s">
        <v>103</v>
      </c>
      <c r="G17" s="31">
        <v>1173.55</v>
      </c>
      <c r="H17" s="32">
        <v>0</v>
      </c>
      <c r="I17" s="32">
        <f>ROUND(ROUND(H17,2)*ROUND(G17,3),2)</f>
        <v>0</v>
      </c>
      <c r="O17">
        <f>(I17*21)/100</f>
        <v>0</v>
      </c>
      <c r="P17" t="s">
        <v>22</v>
      </c>
    </row>
    <row r="18" spans="1:16" x14ac:dyDescent="0.2">
      <c r="A18" s="33" t="s">
        <v>49</v>
      </c>
      <c r="E18" s="34" t="s">
        <v>384</v>
      </c>
    </row>
    <row r="19" spans="1:16" x14ac:dyDescent="0.2">
      <c r="A19" s="35" t="s">
        <v>51</v>
      </c>
      <c r="E19" s="36" t="s">
        <v>121</v>
      </c>
    </row>
    <row r="20" spans="1:16" ht="38.25" x14ac:dyDescent="0.2">
      <c r="A20" t="s">
        <v>53</v>
      </c>
      <c r="E20" s="34" t="s">
        <v>385</v>
      </c>
    </row>
    <row r="21" spans="1:16" x14ac:dyDescent="0.2">
      <c r="A21" s="24" t="s">
        <v>44</v>
      </c>
      <c r="B21" s="28" t="s">
        <v>32</v>
      </c>
      <c r="C21" s="28" t="s">
        <v>386</v>
      </c>
      <c r="D21" s="24" t="s">
        <v>46</v>
      </c>
      <c r="E21" s="29" t="s">
        <v>387</v>
      </c>
      <c r="F21" s="30" t="s">
        <v>207</v>
      </c>
      <c r="G21" s="31">
        <v>2735.04</v>
      </c>
      <c r="H21" s="32">
        <v>0</v>
      </c>
      <c r="I21" s="32">
        <f>ROUND(ROUND(H21,2)*ROUND(G21,3),2)</f>
        <v>0</v>
      </c>
      <c r="O21">
        <f>(I21*21)/100</f>
        <v>0</v>
      </c>
      <c r="P21" t="s">
        <v>22</v>
      </c>
    </row>
    <row r="22" spans="1:16" x14ac:dyDescent="0.2">
      <c r="A22" s="33" t="s">
        <v>49</v>
      </c>
      <c r="E22" s="34" t="s">
        <v>208</v>
      </c>
    </row>
    <row r="23" spans="1:16" x14ac:dyDescent="0.2">
      <c r="A23" s="35" t="s">
        <v>51</v>
      </c>
      <c r="E23" s="36" t="s">
        <v>388</v>
      </c>
    </row>
    <row r="24" spans="1:16" ht="25.5" x14ac:dyDescent="0.2">
      <c r="A24" t="s">
        <v>53</v>
      </c>
      <c r="E24" s="34" t="s">
        <v>389</v>
      </c>
    </row>
    <row r="25" spans="1:16" x14ac:dyDescent="0.2">
      <c r="A25" s="24" t="s">
        <v>44</v>
      </c>
      <c r="B25" s="28" t="s">
        <v>34</v>
      </c>
      <c r="C25" s="28" t="s">
        <v>390</v>
      </c>
      <c r="D25" s="24" t="s">
        <v>46</v>
      </c>
      <c r="E25" s="29" t="s">
        <v>391</v>
      </c>
      <c r="F25" s="30" t="s">
        <v>207</v>
      </c>
      <c r="G25" s="31">
        <v>8205.1200000000008</v>
      </c>
      <c r="H25" s="32">
        <v>0</v>
      </c>
      <c r="I25" s="32">
        <f>ROUND(ROUND(H25,2)*ROUND(G25,3),2)</f>
        <v>0</v>
      </c>
      <c r="O25">
        <f>(I25*21)/100</f>
        <v>0</v>
      </c>
      <c r="P25" t="s">
        <v>22</v>
      </c>
    </row>
    <row r="26" spans="1:16" x14ac:dyDescent="0.2">
      <c r="A26" s="33" t="s">
        <v>49</v>
      </c>
      <c r="E26" s="34" t="s">
        <v>46</v>
      </c>
    </row>
    <row r="27" spans="1:16" x14ac:dyDescent="0.2">
      <c r="A27" s="35" t="s">
        <v>51</v>
      </c>
      <c r="E27" s="36" t="s">
        <v>392</v>
      </c>
    </row>
    <row r="28" spans="1:16" ht="38.25" x14ac:dyDescent="0.2">
      <c r="A28" t="s">
        <v>53</v>
      </c>
      <c r="E28" s="34" t="s">
        <v>393</v>
      </c>
    </row>
    <row r="29" spans="1:16" x14ac:dyDescent="0.2">
      <c r="A29" s="24" t="s">
        <v>44</v>
      </c>
      <c r="B29" s="28" t="s">
        <v>36</v>
      </c>
      <c r="C29" s="28" t="s">
        <v>394</v>
      </c>
      <c r="D29" s="24" t="s">
        <v>46</v>
      </c>
      <c r="E29" s="29" t="s">
        <v>395</v>
      </c>
      <c r="F29" s="30" t="s">
        <v>207</v>
      </c>
      <c r="G29" s="31">
        <v>2735.04</v>
      </c>
      <c r="H29" s="32">
        <v>0</v>
      </c>
      <c r="I29" s="32">
        <f>ROUND(ROUND(H29,2)*ROUND(G29,3),2)</f>
        <v>0</v>
      </c>
      <c r="O29">
        <f>(I29*21)/100</f>
        <v>0</v>
      </c>
      <c r="P29" t="s">
        <v>22</v>
      </c>
    </row>
    <row r="30" spans="1:16" x14ac:dyDescent="0.2">
      <c r="A30" s="33" t="s">
        <v>49</v>
      </c>
      <c r="E30" s="34" t="s">
        <v>46</v>
      </c>
    </row>
    <row r="31" spans="1:16" x14ac:dyDescent="0.2">
      <c r="A31" s="35" t="s">
        <v>51</v>
      </c>
      <c r="E31" s="36" t="s">
        <v>388</v>
      </c>
    </row>
    <row r="32" spans="1:16" ht="25.5" x14ac:dyDescent="0.2">
      <c r="A32" t="s">
        <v>53</v>
      </c>
      <c r="E32" s="34" t="s">
        <v>396</v>
      </c>
    </row>
    <row r="33" spans="1:16" x14ac:dyDescent="0.2">
      <c r="A33" s="24" t="s">
        <v>44</v>
      </c>
      <c r="B33" s="28" t="s">
        <v>73</v>
      </c>
      <c r="C33" s="28" t="s">
        <v>397</v>
      </c>
      <c r="D33" s="24" t="s">
        <v>46</v>
      </c>
      <c r="E33" s="29" t="s">
        <v>398</v>
      </c>
      <c r="F33" s="30" t="s">
        <v>103</v>
      </c>
      <c r="G33" s="31">
        <v>1583.806</v>
      </c>
      <c r="H33" s="32">
        <v>0</v>
      </c>
      <c r="I33" s="32">
        <f>ROUND(ROUND(H33,2)*ROUND(G33,3),2)</f>
        <v>0</v>
      </c>
      <c r="O33">
        <f>(I33*21)/100</f>
        <v>0</v>
      </c>
      <c r="P33" t="s">
        <v>22</v>
      </c>
    </row>
    <row r="34" spans="1:16" x14ac:dyDescent="0.2">
      <c r="A34" s="33" t="s">
        <v>49</v>
      </c>
      <c r="E34" s="34" t="s">
        <v>46</v>
      </c>
    </row>
    <row r="35" spans="1:16" x14ac:dyDescent="0.2">
      <c r="A35" s="35" t="s">
        <v>51</v>
      </c>
      <c r="E35" s="36" t="s">
        <v>399</v>
      </c>
    </row>
    <row r="36" spans="1:16" ht="51" x14ac:dyDescent="0.2">
      <c r="A36" t="s">
        <v>53</v>
      </c>
      <c r="E36" s="34" t="s">
        <v>400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2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5" max="18" width="9.140625" hidden="1" customWidth="1"/>
  </cols>
  <sheetData>
    <row r="1" spans="1:18" ht="12.75" customHeight="1" x14ac:dyDescent="0.2">
      <c r="A1" t="s">
        <v>10</v>
      </c>
      <c r="B1" s="8"/>
      <c r="C1" s="8"/>
      <c r="D1" s="8"/>
      <c r="E1" s="8" t="s">
        <v>0</v>
      </c>
      <c r="F1" s="8"/>
      <c r="G1" s="8"/>
      <c r="H1" s="8"/>
      <c r="I1" s="8"/>
      <c r="P1" t="s">
        <v>21</v>
      </c>
    </row>
    <row r="2" spans="1:18" ht="24.95" customHeight="1" x14ac:dyDescent="0.2">
      <c r="B2" s="8"/>
      <c r="C2" s="8"/>
      <c r="D2" s="8"/>
      <c r="E2" s="9" t="s">
        <v>12</v>
      </c>
      <c r="F2" s="8"/>
      <c r="G2" s="8"/>
      <c r="H2" s="12"/>
      <c r="I2" s="12"/>
      <c r="O2">
        <f>0+O8</f>
        <v>0</v>
      </c>
      <c r="P2" t="s">
        <v>21</v>
      </c>
    </row>
    <row r="3" spans="1:18" ht="15" customHeight="1" x14ac:dyDescent="0.25">
      <c r="A3" t="s">
        <v>11</v>
      </c>
      <c r="B3" s="16" t="s">
        <v>13</v>
      </c>
      <c r="C3" s="4" t="s">
        <v>14</v>
      </c>
      <c r="D3" s="7"/>
      <c r="E3" s="17" t="s">
        <v>15</v>
      </c>
      <c r="F3" s="8"/>
      <c r="G3" s="15"/>
      <c r="H3" s="14" t="s">
        <v>401</v>
      </c>
      <c r="I3" s="37">
        <f>0+I8</f>
        <v>0</v>
      </c>
      <c r="O3" t="s">
        <v>18</v>
      </c>
      <c r="P3" t="s">
        <v>22</v>
      </c>
    </row>
    <row r="4" spans="1:18" ht="15" customHeight="1" x14ac:dyDescent="0.25">
      <c r="A4" t="s">
        <v>16</v>
      </c>
      <c r="B4" s="19" t="s">
        <v>17</v>
      </c>
      <c r="C4" s="3" t="s">
        <v>401</v>
      </c>
      <c r="D4" s="2"/>
      <c r="E4" s="20" t="s">
        <v>402</v>
      </c>
      <c r="F4" s="12"/>
      <c r="G4" s="12"/>
      <c r="H4" s="21"/>
      <c r="I4" s="21"/>
      <c r="O4" t="s">
        <v>19</v>
      </c>
      <c r="P4" t="s">
        <v>22</v>
      </c>
    </row>
    <row r="5" spans="1:18" ht="12.75" customHeight="1" x14ac:dyDescent="0.2">
      <c r="A5" s="1" t="s">
        <v>25</v>
      </c>
      <c r="B5" s="1" t="s">
        <v>27</v>
      </c>
      <c r="C5" s="1" t="s">
        <v>29</v>
      </c>
      <c r="D5" s="1" t="s">
        <v>30</v>
      </c>
      <c r="E5" s="1" t="s">
        <v>31</v>
      </c>
      <c r="F5" s="1" t="s">
        <v>33</v>
      </c>
      <c r="G5" s="1" t="s">
        <v>35</v>
      </c>
      <c r="H5" s="1" t="s">
        <v>37</v>
      </c>
      <c r="I5" s="1"/>
      <c r="O5" t="s">
        <v>20</v>
      </c>
      <c r="P5" t="s">
        <v>22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18" t="s">
        <v>38</v>
      </c>
      <c r="I6" s="18" t="s">
        <v>40</v>
      </c>
    </row>
    <row r="7" spans="1:18" ht="12.75" customHeight="1" x14ac:dyDescent="0.2">
      <c r="A7" s="18" t="s">
        <v>26</v>
      </c>
      <c r="B7" s="18" t="s">
        <v>28</v>
      </c>
      <c r="C7" s="18" t="s">
        <v>22</v>
      </c>
      <c r="D7" s="18" t="s">
        <v>21</v>
      </c>
      <c r="E7" s="18" t="s">
        <v>32</v>
      </c>
      <c r="F7" s="18" t="s">
        <v>34</v>
      </c>
      <c r="G7" s="18" t="s">
        <v>36</v>
      </c>
      <c r="H7" s="18" t="s">
        <v>39</v>
      </c>
      <c r="I7" s="18" t="s">
        <v>41</v>
      </c>
    </row>
    <row r="8" spans="1:18" ht="12.75" customHeight="1" x14ac:dyDescent="0.2">
      <c r="A8" s="21" t="s">
        <v>42</v>
      </c>
      <c r="B8" s="21"/>
      <c r="C8" s="25" t="s">
        <v>26</v>
      </c>
      <c r="D8" s="21"/>
      <c r="E8" s="26" t="s">
        <v>43</v>
      </c>
      <c r="F8" s="21"/>
      <c r="G8" s="21"/>
      <c r="H8" s="21"/>
      <c r="I8" s="27">
        <f>0+Q8</f>
        <v>0</v>
      </c>
      <c r="O8">
        <f>0+R8</f>
        <v>0</v>
      </c>
      <c r="Q8">
        <f>0+I9</f>
        <v>0</v>
      </c>
      <c r="R8">
        <f>0+O9</f>
        <v>0</v>
      </c>
    </row>
    <row r="9" spans="1:18" x14ac:dyDescent="0.2">
      <c r="A9" s="24" t="s">
        <v>44</v>
      </c>
      <c r="B9" s="28" t="s">
        <v>28</v>
      </c>
      <c r="C9" s="28" t="s">
        <v>403</v>
      </c>
      <c r="D9" s="24" t="s">
        <v>46</v>
      </c>
      <c r="E9" s="29" t="s">
        <v>404</v>
      </c>
      <c r="F9" s="30" t="s">
        <v>48</v>
      </c>
      <c r="G9" s="31">
        <v>1</v>
      </c>
      <c r="H9" s="32">
        <v>0</v>
      </c>
      <c r="I9" s="32">
        <f>ROUND(ROUND(H9,2)*ROUND(G9,3),2)</f>
        <v>0</v>
      </c>
      <c r="O9">
        <f>(I9*21)/100</f>
        <v>0</v>
      </c>
      <c r="P9" t="s">
        <v>22</v>
      </c>
    </row>
    <row r="10" spans="1:18" ht="38.25" x14ac:dyDescent="0.2">
      <c r="A10" s="33" t="s">
        <v>49</v>
      </c>
      <c r="E10" s="34" t="s">
        <v>405</v>
      </c>
    </row>
    <row r="11" spans="1:18" x14ac:dyDescent="0.2">
      <c r="A11" s="35" t="s">
        <v>51</v>
      </c>
      <c r="E11" s="36" t="s">
        <v>52</v>
      </c>
    </row>
    <row r="12" spans="1:18" x14ac:dyDescent="0.2">
      <c r="A12" t="s">
        <v>53</v>
      </c>
      <c r="E12" s="34" t="s">
        <v>54</v>
      </c>
    </row>
  </sheetData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8</vt:i4>
      </vt:variant>
    </vt:vector>
  </HeadingPairs>
  <TitlesOfParts>
    <vt:vector size="8" baseType="lpstr">
      <vt:lpstr>Rekapitulace</vt:lpstr>
      <vt:lpstr>SO 000</vt:lpstr>
      <vt:lpstr>SO 020</vt:lpstr>
      <vt:lpstr>SO 101</vt:lpstr>
      <vt:lpstr>SO 130</vt:lpstr>
      <vt:lpstr>SO 190</vt:lpstr>
      <vt:lpstr>SO 802</vt:lpstr>
      <vt:lpstr>SO 902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Barták Tomáš</cp:lastModifiedBy>
  <dcterms:modified xsi:type="dcterms:W3CDTF">2021-10-18T12:27:23Z</dcterms:modified>
  <cp:category/>
  <cp:contentStatus/>
</cp:coreProperties>
</file>