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bookViews>
    <workbookView xWindow="0" yWindow="0" windowWidth="28800" windowHeight="12225" activeTab="0"/>
  </bookViews>
  <sheets>
    <sheet name="Rekapitulace stavby" sheetId="1" r:id="rId1"/>
    <sheet name="ISST_Melnik - ISŠT Mělník..." sheetId="2" r:id="rId2"/>
    <sheet name="Pokyny pro vyplnění" sheetId="3" r:id="rId3"/>
    <sheet name="Silnoproudá elektroinstalace" sheetId="4" r:id="rId4"/>
    <sheet name="Vytápění" sheetId="5" r:id="rId5"/>
    <sheet name="Schodišťová plošina" sheetId="6" r:id="rId6"/>
  </sheets>
  <definedNames>
    <definedName name="_xlnm._FilterDatabase" localSheetId="1" hidden="1">'ISST_Melnik - ISŠT Mělník...'!$C$96:$K$760</definedName>
    <definedName name="_xlnm.Print_Area" localSheetId="1">'ISST_Melnik - ISŠT Mělník...'!$C$4:$J$34,'ISST_Melnik - ISŠT Mělník...'!$C$40:$J$80,'ISST_Melnik - ISŠT Mělník...'!$C$86:$K$760</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'ISST_Melnik - ISŠT Mělník...'!$96:$96</definedName>
  </definedNames>
  <calcPr calcId="162913"/>
</workbook>
</file>

<file path=xl/sharedStrings.xml><?xml version="1.0" encoding="utf-8"?>
<sst xmlns="http://schemas.openxmlformats.org/spreadsheetml/2006/main" count="7427" uniqueCount="1304">
  <si>
    <t>Export VZ</t>
  </si>
  <si>
    <t>List obsahuje:</t>
  </si>
  <si>
    <t>1) Rekapitulace stavby</t>
  </si>
  <si>
    <t>2) Rekapitulace objektů stavby a soupisů prací</t>
  </si>
  <si>
    <t>3.0</t>
  </si>
  <si>
    <t/>
  </si>
  <si>
    <t>False</t>
  </si>
  <si>
    <t>{2ef5e1c9-0116-4595-9e86-66e1db8d3df7}</t>
  </si>
  <si>
    <t>&gt;&gt;  skryté sloupce  &lt;&lt;</t>
  </si>
  <si>
    <t>0,01</t>
  </si>
  <si>
    <t>21</t>
  </si>
  <si>
    <t>15</t>
  </si>
  <si>
    <t>REKAPITULACE STAVBY</t>
  </si>
  <si>
    <t>v ---  níže se nacházejí doplnkové a pomocné údaje k sestavám  --- v</t>
  </si>
  <si>
    <t>Návod na vyplnění</t>
  </si>
  <si>
    <t>0,001</t>
  </si>
  <si>
    <t>Kód:</t>
  </si>
  <si>
    <t>ISST_Melnik</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</si>
  <si>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</si>
  <si>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</si>
  <si>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ISŠT Mělník - učebny pohonů, jejich ovládání a využití v obráběcích strojích</t>
  </si>
  <si>
    <t>KSO:</t>
  </si>
  <si>
    <t>CC-CZ:</t>
  </si>
  <si>
    <t>Místo:</t>
  </si>
  <si>
    <t xml:space="preserve"> </t>
  </si>
  <si>
    <t>Datum:</t>
  </si>
  <si>
    <t>20.3.2017</t>
  </si>
  <si>
    <t>Zadavatel:</t>
  </si>
  <si>
    <t>IČ:</t>
  </si>
  <si>
    <t>DIČ:</t>
  </si>
  <si>
    <t>Uchazeč:</t>
  </si>
  <si>
    <t>Vyplň údaj</t>
  </si>
  <si>
    <t>Projektant:</t>
  </si>
  <si>
    <t>Ing.arch. Petr Ovčačík</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</si>
  <si>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</si>
  <si>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</si>
  <si>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</si>
  <si>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</si>
  <si>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</si>
  <si>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</si>
  <si>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</si>
  <si>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</si>
  <si>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</si>
  <si>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</si>
  <si>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</si>
  <si>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</si>
  <si>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</si>
  <si>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</si>
  <si>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</si>
  <si>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</si>
  <si>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</si>
  <si>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</si>
  <si>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</si>
  <si>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</si>
  <si>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</si>
  <si>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</si>
  <si>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</si>
  <si>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</si>
  <si>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</si>
  <si>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</si>
  <si>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</si>
  <si>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</si>
  <si>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</si>
  <si>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</si>
  <si>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</si>
  <si>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</si>
  <si>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</si>
  <si>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</si>
  <si>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</si>
  <si>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</si>
  <si>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</si>
  <si>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</si>
  <si>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</si>
  <si>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</si>
  <si>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</si>
  <si>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</si>
  <si>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</si>
  <si>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</si>
  <si>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</si>
  <si>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</si>
  <si>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</si>
  <si>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</si>
  <si>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</si>
  <si>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</si>
  <si>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</si>
  <si>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</si>
  <si>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</si>
  <si>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</si>
  <si>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</si>
  <si>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</si>
  <si>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</si>
  <si>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</si>
  <si>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</si>
  <si>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</si>
  <si>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</si>
  <si>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43 - Schodišťové konstrukce a rampy</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</si>
  <si>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</si>
  <si>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</si>
  <si>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</si>
  <si>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</si>
  <si>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</si>
  <si>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</si>
  <si>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</si>
  <si>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735 - Ústřední vytápění - otopná tělesa</t>
  </si>
  <si>
    <t xml:space="preserve">    741 - Elektroinstalace - silnoproud</t>
  </si>
  <si>
    <t xml:space="preserve">    742 - Elektroinstalace - slaboproud</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</si>
  <si>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</si>
  <si>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</si>
  <si>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</si>
  <si>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</si>
  <si>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</si>
  <si>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</si>
  <si>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</si>
  <si>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783 - Dokončovací práce - nátěry</t>
  </si>
  <si>
    <t xml:space="preserve">    784 - Dokončovací práce - malby a tapety</t>
  </si>
  <si>
    <t xml:space="preserve">    789 - Povrchové úpravy ocelových konstrukcí a technologických zařízení</t>
  </si>
  <si>
    <t>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</si>
  <si>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</si>
  <si>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</si>
  <si>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</si>
  <si>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</si>
  <si>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</si>
  <si>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</si>
  <si>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</si>
  <si>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</si>
  <si>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</si>
  <si>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</si>
  <si>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</si>
  <si>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</si>
  <si>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</si>
  <si>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</si>
  <si>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</si>
  <si>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</si>
  <si>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</si>
  <si>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</si>
  <si>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</si>
  <si>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139711101</t>
  </si>
  <si>
    <t>Vykopávka v uzavřených prostorách s naložením výkopku na dopravní prostředek v hornině tř. 1 až 4</t>
  </si>
  <si>
    <t>m3</t>
  </si>
  <si>
    <t>CS ÚRS 2017 01</t>
  </si>
  <si>
    <t>4</t>
  </si>
  <si>
    <t>-1912689553</t>
  </si>
  <si>
    <t>PSC</t>
  </si>
  <si>
    <t xml:space="preserve">Poznámka k souboru cen:
1. V cenách nejsou započteny náklady na podchycení stavebních konstrukcí a případné odvětrávání pracovního prostoru. </t>
  </si>
  <si>
    <t>VV</t>
  </si>
  <si>
    <t>pro základ výtahu</t>
  </si>
  <si>
    <t>2,66*2,3</t>
  </si>
  <si>
    <t>pro pas pod zdí</t>
  </si>
  <si>
    <t>11,1*0,6*0,5</t>
  </si>
  <si>
    <t>11,1*0,3*4,0</t>
  </si>
  <si>
    <t>Součet</t>
  </si>
  <si>
    <t>151201103</t>
  </si>
  <si>
    <t>Zřízení pažení a rozepření stěn rýh pro podzemní vedení pro všechny šířky rýhy zátažné, hloubky do 8 m</t>
  </si>
  <si>
    <t>m2</t>
  </si>
  <si>
    <t>217196552</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</si>
  <si>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</si>
  <si>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11,0*4,75*2</t>
  </si>
  <si>
    <t>3</t>
  </si>
  <si>
    <t>151201113</t>
  </si>
  <si>
    <t>Odstranění pažení a rozepření stěn rýh pro podzemní vedení s uložením materiálu na vzdálenost do 3 m od kraje výkopu zátažné, hloubky přes 4 do 8 m</t>
  </si>
  <si>
    <t>-700852711</t>
  </si>
  <si>
    <t>161101102</t>
  </si>
  <si>
    <t>Svislé přemístění výkopku bez naložení do dopravní nádoby avšak s vyprázdněním dopravní nádoby na hromadu nebo do dopravního prostředku z horniny tř. 1 až 4, při hloubce výkopu přes 2,5 do 4 m</t>
  </si>
  <si>
    <t>-798452924</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</si>
  <si>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</si>
  <si>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11,1*0,3*3,0</t>
  </si>
  <si>
    <t>5</t>
  </si>
  <si>
    <t>162201201</t>
  </si>
  <si>
    <t>Vodorovné přemístění výkopku nebo sypaniny nošením s vyprázdněním nádoby na hromady nebo do dopravního prostředku na vzdálenost do 10 m z horniny tř. 1 až 4</t>
  </si>
  <si>
    <t>-1789693908</t>
  </si>
  <si>
    <t>6</t>
  </si>
  <si>
    <t>162201209</t>
  </si>
  <si>
    <t>Vodorovné přemístění výkopku nebo sypaniny nošením s vyprázdněním nádoby na hromady nebo do dopravního prostředku na vzdálenost do 10 m z horniny Příplatek k ceně za každých dalších 10 m</t>
  </si>
  <si>
    <t>1850150580</t>
  </si>
  <si>
    <t>Zakládání</t>
  </si>
  <si>
    <t>7</t>
  </si>
  <si>
    <t>273321511</t>
  </si>
  <si>
    <t>Základy z betonu železového (bez výztuže) desky z betonu bez zvýšených nároků na prostředí tř. C 25/30</t>
  </si>
  <si>
    <t>1244574911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</si>
  <si>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</si>
  <si>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P</t>
  </si>
  <si>
    <t>Poznámka k položce:
Deska pod nosnou zdí</t>
  </si>
  <si>
    <t>11,1*1,0*0,15</t>
  </si>
  <si>
    <t>8</t>
  </si>
  <si>
    <t>274313511</t>
  </si>
  <si>
    <t>Základy z betonu prostého pasy betonu kamenem neprokládaného tř. C 12/15</t>
  </si>
  <si>
    <t>-1722919448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</si>
  <si>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</si>
  <si>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9</t>
  </si>
  <si>
    <t>275313511</t>
  </si>
  <si>
    <t>Základy z betonu prostého patky a bloky z betonu kamenem neprokládaného tř. C 12/15</t>
  </si>
  <si>
    <t>1755672231</t>
  </si>
  <si>
    <t>Poznámka k položce:
Nové základy výtahové šachty</t>
  </si>
  <si>
    <t>2,4*2,3</t>
  </si>
  <si>
    <t>10</t>
  </si>
  <si>
    <t>275361R</t>
  </si>
  <si>
    <t>Výztuž základů patek a pasů z betonářské oceli 10 505 (R) včetně propojení základů</t>
  </si>
  <si>
    <t>t</t>
  </si>
  <si>
    <t>2000459347</t>
  </si>
  <si>
    <t>Poznámka k položce:
Předpoklad 100 kg/m3 - projektová dokumentace neuvádí
Jednotková cena je převzata z doavatelských databází</t>
  </si>
  <si>
    <t>(3,33+5,52)*100*0,001</t>
  </si>
  <si>
    <t>11</t>
  </si>
  <si>
    <t>279113124</t>
  </si>
  <si>
    <t>Základové zdi z tvárnic ztraceného bednění včetně výplně z betonu bez zvláštních nároků na vliv prostředí třídy C 12/15, tloušťky zdiva přes 250 do 300 mm</t>
  </si>
  <si>
    <t>274537081</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</si>
  <si>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</si>
  <si>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11,1*4,0</t>
  </si>
  <si>
    <t>12</t>
  </si>
  <si>
    <t>279361821</t>
  </si>
  <si>
    <t>Výztuž základových zdí nosných svislých nebo odkloněných od svislice, rovinných nebo oblých, deskových nebo žebrových, včetně výztuže jejich žeber z betonářské oceli 10 505 (R) nebo BSt 500</t>
  </si>
  <si>
    <t>837990706</t>
  </si>
  <si>
    <t>Poznámka k položce:
Předpoklad 25 kg/m3 - projektová dokumentace neuvádí</t>
  </si>
  <si>
    <t>44,4*0,3*25*0,001</t>
  </si>
  <si>
    <t>Svislé a kompletní konstrukce</t>
  </si>
  <si>
    <t>13</t>
  </si>
  <si>
    <t>311231126</t>
  </si>
  <si>
    <t>Zdivo z cihel pálených nosné z cihel plných dl. 290 mm P 20 až 25, na maltu MC-5 nebo MC-10</t>
  </si>
  <si>
    <t>2066598303</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</si>
  <si>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 </t>
  </si>
  <si>
    <t>(1,8*2+1,5)*0,3*(3,76+3,2)</t>
  </si>
  <si>
    <t>(2,3*2+1,5)*0,3*2,82+0,5*0,15*2,82*2</t>
  </si>
  <si>
    <t>1,5*0,5*0,3</t>
  </si>
  <si>
    <t>0,16*1,5</t>
  </si>
  <si>
    <t>14</t>
  </si>
  <si>
    <t>311238R</t>
  </si>
  <si>
    <t xml:space="preserve">Zdivo nosné z děrovaných keramických tvárnic na maltu MVC, pevnost cihel P 15, tl. zdiva 300 mm vč. systémového keramického překladu </t>
  </si>
  <si>
    <t>542995592</t>
  </si>
  <si>
    <t>Poznámka k položce:
Jednotková cena je převzata z dodavatelských databází</t>
  </si>
  <si>
    <t>11,1*3,55</t>
  </si>
  <si>
    <t>-(2,0*2,35)</t>
  </si>
  <si>
    <t>317321211</t>
  </si>
  <si>
    <t>Překlady z betonu železového (bez výztuže) tř. C 12/15</t>
  </si>
  <si>
    <t>-492203074</t>
  </si>
  <si>
    <t>1,2*1,0*0,2*2</t>
  </si>
  <si>
    <t>1,2*0,9*0,2</t>
  </si>
  <si>
    <t>16</t>
  </si>
  <si>
    <t>317351101</t>
  </si>
  <si>
    <t>Bednění klenbových pásů, říms nebo překladů klenbových pásů válcových včetně podpěrné konstrukce do výše 4 m zřízení</t>
  </si>
  <si>
    <t>2141374709</t>
  </si>
  <si>
    <t>1,0*1,2*2+0,9*1,2</t>
  </si>
  <si>
    <t>1,2*0,2*6</t>
  </si>
  <si>
    <t>17</t>
  </si>
  <si>
    <t>317351102</t>
  </si>
  <si>
    <t>Bednění klenbových pásů, říms nebo překladů klenbových pásů válcových včetně podpěrné konstrukce do výše 4 m odstranění</t>
  </si>
  <si>
    <t>222827434</t>
  </si>
  <si>
    <t>18</t>
  </si>
  <si>
    <t>342248R1</t>
  </si>
  <si>
    <t>Příčky jednoduché z děrovaných keramických tvárnic na maltu MVC, pevnost cihel P 10, tl. příčky 120 mm</t>
  </si>
  <si>
    <t>-1331786857</t>
  </si>
  <si>
    <t>(4,66+1,06+0,6+4,545)*3,84</t>
  </si>
  <si>
    <t>-(1,06*2,08)</t>
  </si>
  <si>
    <t>4,68*3,1</t>
  </si>
  <si>
    <t>19</t>
  </si>
  <si>
    <t>342248R</t>
  </si>
  <si>
    <t>Příčky jednoduché z děrovaných keramických tvárnic na maltu MVC, pevnost cihel P 10, tl. příčky 150 mm</t>
  </si>
  <si>
    <t>1328084643</t>
  </si>
  <si>
    <t>(2,1+2,15+1,65)*3,36</t>
  </si>
  <si>
    <t>-(0,9*1,97+0,8*1,97)</t>
  </si>
  <si>
    <t>2,1*3,2</t>
  </si>
  <si>
    <t>-(0,9*1,97)</t>
  </si>
  <si>
    <t>20</t>
  </si>
  <si>
    <t>342291121</t>
  </si>
  <si>
    <t>Ukotvení příček plochými kotvami, do konstrukce cihelné</t>
  </si>
  <si>
    <t>m</t>
  </si>
  <si>
    <t>756372846</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</si>
  <si>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</si>
  <si>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3,36*3</t>
  </si>
  <si>
    <t>3,2*1</t>
  </si>
  <si>
    <t>Mezisoučet</t>
  </si>
  <si>
    <t>3,84+3,1*2</t>
  </si>
  <si>
    <t>342291R1</t>
  </si>
  <si>
    <t>Ukotvení nosných zdí k cihelným konstrukcím plochými kotvami</t>
  </si>
  <si>
    <t>2090420187</t>
  </si>
  <si>
    <t>Poznámka k položce:
Jednotková cena je převzata z již zrealizovaných zakázek</t>
  </si>
  <si>
    <t>(3,76+3,2)*2</t>
  </si>
  <si>
    <t>2,82*2</t>
  </si>
  <si>
    <t>3,55*2</t>
  </si>
  <si>
    <t>22</t>
  </si>
  <si>
    <t>317944323</t>
  </si>
  <si>
    <t>Válcované nosníky dodatečně osazované do připravených otvorů bez zazdění hlav č. 14 až 22</t>
  </si>
  <si>
    <t>909093828</t>
  </si>
  <si>
    <t xml:space="preserve">Poznámka k souboru cen:
1. V cenách jsou zahrnuty náklady na dodávku a montáž válcovaných nosníků. 2. Ceny jsou určeny pouze pro ocenění konstrukce překladů nad otvory. </t>
  </si>
  <si>
    <t>Poznámka k položce:
Předpoklad 13,4 kg/m</t>
  </si>
  <si>
    <t>1,6*23*13,4*0,001</t>
  </si>
  <si>
    <t>Vodorovné konstrukce</t>
  </si>
  <si>
    <t>23</t>
  </si>
  <si>
    <t>413232211</t>
  </si>
  <si>
    <t>Zazdívka zhlaví stropních trámů nebo válcovaných nosníků pálenými cihlami válcovaných nosníků, výšky do 150 mm</t>
  </si>
  <si>
    <t>kus</t>
  </si>
  <si>
    <t>608227601</t>
  </si>
  <si>
    <t>23*2</t>
  </si>
  <si>
    <t>24</t>
  </si>
  <si>
    <t>413941123</t>
  </si>
  <si>
    <t>Osazování ocelových válcovaných nosníků ve stropech I nebo IE nebo U nebo UE nebo L č. 14 až 22 nebo výšky do 220 mm</t>
  </si>
  <si>
    <t>-296925567</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</si>
  <si>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</si>
  <si>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6,4*7*26,9*0,001</t>
  </si>
  <si>
    <t>25</t>
  </si>
  <si>
    <t>M</t>
  </si>
  <si>
    <t>130107540</t>
  </si>
  <si>
    <t>ocel profilová IPE, v jakosti 11 375, h=220 mm</t>
  </si>
  <si>
    <t>-120769320</t>
  </si>
  <si>
    <t>Poznámka k položce:
Předpokládané ztratné 8%
Předpoklad 26,9 kg/m</t>
  </si>
  <si>
    <t>1,205*1,08 'Přepočtené koeficientem množství</t>
  </si>
  <si>
    <t>26</t>
  </si>
  <si>
    <t>417321515</t>
  </si>
  <si>
    <t>Ztužující pásy a věnce z betonu železového (bez výztuže) tř. C 25/30</t>
  </si>
  <si>
    <t>2084279898</t>
  </si>
  <si>
    <t>věnce</t>
  </si>
  <si>
    <t>(1,8*2+1,5)*0,3*0,3</t>
  </si>
  <si>
    <t>(2,3*2+1,5)*0,3*0,3*2</t>
  </si>
  <si>
    <t>11,1*0,3*0,3</t>
  </si>
  <si>
    <t>pásy</t>
  </si>
  <si>
    <t>1,5*0,5*0,22</t>
  </si>
  <si>
    <t>1,5*0,3*0,15</t>
  </si>
  <si>
    <t>1,5*0,5*0,25</t>
  </si>
  <si>
    <t>27</t>
  </si>
  <si>
    <t>417351115</t>
  </si>
  <si>
    <t>Bednění bočnic ztužujících pásů a věnců včetně vzpěr zřízení</t>
  </si>
  <si>
    <t>1380725567</t>
  </si>
  <si>
    <t>(1,8*2+2,1+1,5*3)*0,3</t>
  </si>
  <si>
    <t>(2,3*2+2,1+2,0*2+1,5)*0,3*2</t>
  </si>
  <si>
    <t>1,5*0,22+1,5*0,15+1,5*0,3</t>
  </si>
  <si>
    <t>11,1*0,3*2</t>
  </si>
  <si>
    <t>28</t>
  </si>
  <si>
    <t>417351116</t>
  </si>
  <si>
    <t>Bednění bočnic ztužujících pásů a věnců včetně vzpěr odstranění</t>
  </si>
  <si>
    <t>1608874419</t>
  </si>
  <si>
    <t>29</t>
  </si>
  <si>
    <t>417361821</t>
  </si>
  <si>
    <t>Výztuž ztužujících pásů a věnců z betonářské oceli 10 505 (R) nebo BSt 500</t>
  </si>
  <si>
    <t>-558361866</t>
  </si>
  <si>
    <t>Poznámka k položce:
Projektová dokumentace neuvádí - předpoklad výztuže 55 kg/m3
Předpokládané ztratné 8%</t>
  </si>
  <si>
    <t>2,977*55*0,001*1,08</t>
  </si>
  <si>
    <t>30</t>
  </si>
  <si>
    <t>451457777</t>
  </si>
  <si>
    <t>Podklad nebo lože pod dlažbu (přídlažbu) v ploše vodorovné nebo ve sklonu do 1:5, tloušťky od 30 do 50 mm z cementové malty</t>
  </si>
  <si>
    <t>-1070206328</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</si>
  <si>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</si>
  <si>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136,0*1</t>
  </si>
  <si>
    <t>43</t>
  </si>
  <si>
    <t>Schodišťové konstrukce a rampy</t>
  </si>
  <si>
    <t>31</t>
  </si>
  <si>
    <t>431-101R</t>
  </si>
  <si>
    <t>Schodišťová plošina-viz. samostatná příloha</t>
  </si>
  <si>
    <t>soub</t>
  </si>
  <si>
    <t>-554419017</t>
  </si>
  <si>
    <t>Úpravy povrchů, podlahy a osazování výplní</t>
  </si>
  <si>
    <t>32</t>
  </si>
  <si>
    <t>612135001</t>
  </si>
  <si>
    <t>Vyrovnání nerovností podkladu vnitřních omítaných ploch maltou, tloušťky do 10 mm vápenocementovou stěn</t>
  </si>
  <si>
    <t>332782822</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</si>
  <si>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</si>
  <si>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(1,0*2,35*2+1,2*1,0)*2</t>
  </si>
  <si>
    <t>0,4*2,35*2+1,2*0,4</t>
  </si>
  <si>
    <t>0,12*1,97*4</t>
  </si>
  <si>
    <t>0,12*0,8+0,12*0,9</t>
  </si>
  <si>
    <t>33</t>
  </si>
  <si>
    <t>611135101</t>
  </si>
  <si>
    <t>Hrubá výplň rýh maltou jakékoli šířky rýhy ve stropech</t>
  </si>
  <si>
    <t>376117187</t>
  </si>
  <si>
    <t xml:space="preserve">Poznámka k souboru cen:
1. V cenách nejsou započteny náklady na omítku rýh, tyto se ocení příšlušnými cenami tohoto katalogu. </t>
  </si>
  <si>
    <t>3,9*0,15</t>
  </si>
  <si>
    <t>0,12*2,15</t>
  </si>
  <si>
    <t>34</t>
  </si>
  <si>
    <t>611325121</t>
  </si>
  <si>
    <t>Vápenocementová nebo vápenná omítka rýh štuková ve stropech, šířky rýhy do 150 mm</t>
  </si>
  <si>
    <t>-1097628135</t>
  </si>
  <si>
    <t>35</t>
  </si>
  <si>
    <t>612135101</t>
  </si>
  <si>
    <t>Hrubá výplň rýh maltou jakékoli šířky rýhy ve stěnách</t>
  </si>
  <si>
    <t>1050453542</t>
  </si>
  <si>
    <t>0,15*3,36*2</t>
  </si>
  <si>
    <t>0,15*3,2*2</t>
  </si>
  <si>
    <t>0,12*3,0*2</t>
  </si>
  <si>
    <t>36</t>
  </si>
  <si>
    <t>612325121</t>
  </si>
  <si>
    <t>Vápenocementová nebo vápenná omítka rýh štuková ve stěnách, šířky rýhy do 150 mm</t>
  </si>
  <si>
    <t>2112896891</t>
  </si>
  <si>
    <t>37</t>
  </si>
  <si>
    <t>612321141</t>
  </si>
  <si>
    <t>Omítka vápenocementová vnitřních ploch nanášená ručně dvouvrstvá, tloušťky jádrové omítky do 10 mm a tloušťky štuku do 3 mm štuková svislých konstrukcí stěn</t>
  </si>
  <si>
    <t>-1092517333</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</si>
  <si>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</si>
  <si>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(2,1+2,15+1,65)*3,36*2</t>
  </si>
  <si>
    <t>-(0,9*1,97+0,8*1,97)*2</t>
  </si>
  <si>
    <t>2,1*3,2*2</t>
  </si>
  <si>
    <t>-(0,9*1,97)*2</t>
  </si>
  <si>
    <t>11,1*3,55*2</t>
  </si>
  <si>
    <t>-(2,0*2,35)*2</t>
  </si>
  <si>
    <t>4,68*3,1*2</t>
  </si>
  <si>
    <t>38</t>
  </si>
  <si>
    <t>612325302</t>
  </si>
  <si>
    <t>Vápenocementová nebo vápenná omítka ostění nebo nadpraží štuková</t>
  </si>
  <si>
    <t>368143602</t>
  </si>
  <si>
    <t xml:space="preserve">Poznámka k souboru cen:
1. Ceny lze použít jen pro ocenění samostatně upravovaného ostění a nadpraží ( např. při dodatečné výměně oken nebo zárubní ) v šířce do 300 mm okolo upravovaného otvoru. </t>
  </si>
  <si>
    <t>(1,0*2,15*2+1,0*1,2)*2</t>
  </si>
  <si>
    <t>0,9*2,15*2+0,9*1,2</t>
  </si>
  <si>
    <t>39</t>
  </si>
  <si>
    <t>612521011</t>
  </si>
  <si>
    <t>Omítka tenkovrstvá silikátová vnitřních ploch probarvená, včetně penetrace podkladu zrnitá, tloušťky 1,5 mm svislých konstrukcí stěn v podlaží i na schodišti</t>
  </si>
  <si>
    <t>-1976756429</t>
  </si>
  <si>
    <t>Poznámka k položce:
Předpoklad - projektová dokumentace neuvádí
Na lepící stěrku se síťovinou</t>
  </si>
  <si>
    <t>(2,46*2+2,1+0,2*2)*2,6</t>
  </si>
  <si>
    <t>(6,0+3,55+0,6)*3,84</t>
  </si>
  <si>
    <t>40</t>
  </si>
  <si>
    <t>617321141</t>
  </si>
  <si>
    <t>Omítka vápenocementová vnitřních ploch nanášená ručně dvouvrstvá, tloušťky jádrové omítky do 10 mm a tloušťky štuku do 3 mm štuková uzavřených nebo omezených prostor světlíků nebo výtahových šachet</t>
  </si>
  <si>
    <t>-652254312</t>
  </si>
  <si>
    <t>(1,5*3)*10,58</t>
  </si>
  <si>
    <t>1,5*0,45+1,5*0,7+1,5*0,2*2+1,5*0,3+1,5*0,3</t>
  </si>
  <si>
    <t>41</t>
  </si>
  <si>
    <t>619995001</t>
  </si>
  <si>
    <t>Začištění omítek (s dodáním hmot) kolem oken, dveří, podlah, obkladů apod.</t>
  </si>
  <si>
    <t>-102627694</t>
  </si>
  <si>
    <t xml:space="preserve">Poznámka k souboru cen:
1. Cenu -5001 lze použít pouze v případě provádění opravy nebo osazování nových oken, dveří, obkladů, podlah apod.; nelze ji použít v případech provádění opravy omítek nebo nové omítky v celé ploše. </t>
  </si>
  <si>
    <t>(2,4*2+2,1*2)*2</t>
  </si>
  <si>
    <t>(3,6*2+2,1*2)*4</t>
  </si>
  <si>
    <t>(1,5*2+1,8*2)*6</t>
  </si>
  <si>
    <t>42</t>
  </si>
  <si>
    <t>631311123</t>
  </si>
  <si>
    <t>Mazanina z betonu prostého bez zvýšených nároků na prostředí tl. přes 80 do 120 mm tř. C 12/15</t>
  </si>
  <si>
    <t>140702758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</si>
  <si>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</si>
  <si>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1,5*1,5*0,1</t>
  </si>
  <si>
    <t>1,0*1,2*0,11</t>
  </si>
  <si>
    <t>1,0*1,2*0,1</t>
  </si>
  <si>
    <t>0,9*1,2*0,1</t>
  </si>
  <si>
    <t>pod obráběcími stroji</t>
  </si>
  <si>
    <t>30,0*0,1</t>
  </si>
  <si>
    <t>631311133</t>
  </si>
  <si>
    <t>Mazanina z betonu prostého bez zvýšených nároků na prostředí tl. přes 120 do 240 mm tř. C 12/15</t>
  </si>
  <si>
    <t>-447020387</t>
  </si>
  <si>
    <t>3,3*0,5*0,15</t>
  </si>
  <si>
    <t>44</t>
  </si>
  <si>
    <t>631311113</t>
  </si>
  <si>
    <t>Mazanina z betonu prostého bez zvýšených nároků na prostředí tl. přes 50 do 80 mm tř. C 12/15</t>
  </si>
  <si>
    <t>628500333</t>
  </si>
  <si>
    <t>Poznámka k položce:
Strop nad výtahovou šachtou a učebnou</t>
  </si>
  <si>
    <t>nabetonávka</t>
  </si>
  <si>
    <t>2,3*2,1*0,08</t>
  </si>
  <si>
    <t>39,0*1*0,08</t>
  </si>
  <si>
    <t>zalití plechu</t>
  </si>
  <si>
    <t>((2,3*2,1)/4)*3*0,05</t>
  </si>
  <si>
    <t>(39,0/4)*3*0,05</t>
  </si>
  <si>
    <t>dílna 232 a 224</t>
  </si>
  <si>
    <t>(33,64+79,8)*0,05</t>
  </si>
  <si>
    <t>45</t>
  </si>
  <si>
    <t>631361821</t>
  </si>
  <si>
    <t>Výztuž mazanin 10 505 (R) nebo BSt 500</t>
  </si>
  <si>
    <t>-1286867308</t>
  </si>
  <si>
    <t>Poznámka k položce:
Předpoklad výztuže do stropu - projektová dokumentace neuvádí
Předpokládaná výztuž 0,888 kg/m</t>
  </si>
  <si>
    <t>2,1*14*0,888*0,001</t>
  </si>
  <si>
    <t>7,8*30*0,888*0,001</t>
  </si>
  <si>
    <t>46</t>
  </si>
  <si>
    <t>631362021</t>
  </si>
  <si>
    <t>Výztuž mazanin ze svařovaných sítí z drátů typu KARI</t>
  </si>
  <si>
    <t>1439150516</t>
  </si>
  <si>
    <t>Poznámka k položce:
Předpoklad - do nabetonávky stropu
Předpoklad Kari síť 150/150/5 mm tj.2,105 kg/m2</t>
  </si>
  <si>
    <t>2,3*2,1*2,105*0,001</t>
  </si>
  <si>
    <t>39,0*2,105*0,001</t>
  </si>
  <si>
    <t>47</t>
  </si>
  <si>
    <t>632481R</t>
  </si>
  <si>
    <t xml:space="preserve">Lepící stěrka opatřená výztužnou tkaninou / D+M / </t>
  </si>
  <si>
    <t>2111249066</t>
  </si>
  <si>
    <t xml:space="preserve">Poznámka k položce:
Na zateplení výtahové šachty v půdním prostoru
Jednotková cena je převzata z dodavatelských databází
</t>
  </si>
  <si>
    <t>Ostatní konstrukce a práce, bourání</t>
  </si>
  <si>
    <t>48</t>
  </si>
  <si>
    <t>913121R</t>
  </si>
  <si>
    <t xml:space="preserve">Montáž a demontáž dočasných cedulí vč.potisku, podstavce a sloupku </t>
  </si>
  <si>
    <t>-1689123706</t>
  </si>
  <si>
    <t>Poznámka k položce:
Jednotková cena je převzata z veřejně dostupných sítí</t>
  </si>
  <si>
    <t>49</t>
  </si>
  <si>
    <t>913121R1</t>
  </si>
  <si>
    <t>Příplatek k dočasné ceduli za první a ZKD den použití</t>
  </si>
  <si>
    <t>961140328</t>
  </si>
  <si>
    <t>50</t>
  </si>
  <si>
    <t>913121R2</t>
  </si>
  <si>
    <t>Umístění malé cedule u vstupu včetně potisku</t>
  </si>
  <si>
    <t>-113500141</t>
  </si>
  <si>
    <t>51</t>
  </si>
  <si>
    <t>944411111</t>
  </si>
  <si>
    <t>Montáž záchytné sítě umístěné max. 6 m pod chráněnou úrovní třída A</t>
  </si>
  <si>
    <t>-1218461547</t>
  </si>
  <si>
    <t xml:space="preserve">Poznámka k souboru cen:
1. V cenách nejsou započteny náklady na lešení potřebné pro zavěšení sítí; toto lešení se oceňuje příslušnými cenami lešení. 2. Třídy A, B jsou stanoveny ČSN EN 1263-1 – viz příloha č. 5 Všeobecných podmínek – Třídy záchytných sít. </t>
  </si>
  <si>
    <t>2,25*3</t>
  </si>
  <si>
    <t>52</t>
  </si>
  <si>
    <t>944411211</t>
  </si>
  <si>
    <t>Montáž záchytné sítě Příplatek za první a každý další den použití sítě k ceně -1111</t>
  </si>
  <si>
    <t>-481871617</t>
  </si>
  <si>
    <t>53</t>
  </si>
  <si>
    <t>944411811</t>
  </si>
  <si>
    <t>Demontáž záchytné sítě umístěné max. 6 m pod chráněnou úrovní třída A</t>
  </si>
  <si>
    <t>1986072079</t>
  </si>
  <si>
    <t>54</t>
  </si>
  <si>
    <t>949311112</t>
  </si>
  <si>
    <t>Montáž lešení trubkového do šachet (výtahových, potrubních) o půdorysné ploše do 6 m2, výšky přes 10 do 20 m</t>
  </si>
  <si>
    <t>-1529289250</t>
  </si>
  <si>
    <t xml:space="preserve">Poznámka k souboru cen:
1. V cenách nejsou započteny náklady na vysekání otvorů ve zdivu, světlíku nebo šachtě; tyto stavební práce se oceňují příslušnými cenami katalogu 801-3 Budovy a haly - bourání konstrukcí. 2. Množství měrných jednotek se určuje v běžných metrech výšky šachty nebo světlíku. 3. Montáž lešení trubkového do šachet výšky přes 50 m se oceňuje individuálně. </t>
  </si>
  <si>
    <t>10,58*1</t>
  </si>
  <si>
    <t>55</t>
  </si>
  <si>
    <t>949311211</t>
  </si>
  <si>
    <t>Montáž lešení trubkového do šachet (výtahových, potrubních) Příplatek za první a každý další den použití lešení k ceně -1111, -1112 nebo -1113</t>
  </si>
  <si>
    <t>1979011205</t>
  </si>
  <si>
    <t>Poznámka k položce:
Předpokládaná doba 20 dní</t>
  </si>
  <si>
    <t>56</t>
  </si>
  <si>
    <t>949311812</t>
  </si>
  <si>
    <t>Demontáž lešení trubkového do šachet (výtahových, potrubních) o půdorysné ploše do 6 m2, výšky přes 10 do 20 m</t>
  </si>
  <si>
    <t>-641226520</t>
  </si>
  <si>
    <t xml:space="preserve">Poznámka k souboru cen:
1. Demontáž lešení trubkového do šachet výšky přes 50 m se oceňuje individuálně. </t>
  </si>
  <si>
    <t>57</t>
  </si>
  <si>
    <t>961044111</t>
  </si>
  <si>
    <t>Bourání základů z betonu prostého</t>
  </si>
  <si>
    <t>-1061857851</t>
  </si>
  <si>
    <t>Poznámka k položce:
Základová deska</t>
  </si>
  <si>
    <t>pro výtah</t>
  </si>
  <si>
    <t>2,4*3,3*0,15</t>
  </si>
  <si>
    <t>pro novou zeď</t>
  </si>
  <si>
    <t>58</t>
  </si>
  <si>
    <t>962031133</t>
  </si>
  <si>
    <t>Bourání příček z cihel, tvárnic nebo příčkovek z cihel pálených, plných nebo dutých na maltu vápennou nebo vápenocementovou, tl. do 150 mm</t>
  </si>
  <si>
    <t>804869657</t>
  </si>
  <si>
    <t>3,9*3,36</t>
  </si>
  <si>
    <t>-(0,9*2,0)</t>
  </si>
  <si>
    <t>3,9*3,2</t>
  </si>
  <si>
    <t>11,1*2,5</t>
  </si>
  <si>
    <t>-(2,0*2,5)</t>
  </si>
  <si>
    <t>2,15*3,0</t>
  </si>
  <si>
    <t>-(0,8*1,97)</t>
  </si>
  <si>
    <t>59</t>
  </si>
  <si>
    <t>963051113</t>
  </si>
  <si>
    <t>Bourání železobetonových stropů deskových, tl. přes 80 mm</t>
  </si>
  <si>
    <t>-57594852</t>
  </si>
  <si>
    <t xml:space="preserve">Poznámka k souboru cen:
1. Cenu -1313 lze použít i pro bourání bedničkových stropů. Množství jednotek se určuje v m3 včetně dutin. </t>
  </si>
  <si>
    <t>1,8*1,95*0,215</t>
  </si>
  <si>
    <t>60</t>
  </si>
  <si>
    <t>965042141</t>
  </si>
  <si>
    <t>Bourání mazanin betonových nebo z litého asfaltu tl. do 100 mm, plochy přes 4 m2</t>
  </si>
  <si>
    <t>-2061179485</t>
  </si>
  <si>
    <t>2,4*3,3*0,03+1,8*1,95*0,03</t>
  </si>
  <si>
    <t>1,8*1,95*0,035</t>
  </si>
  <si>
    <t>pro základ nové zdi</t>
  </si>
  <si>
    <t>11,1*1,0*0,02</t>
  </si>
  <si>
    <t>61</t>
  </si>
  <si>
    <t>965045113</t>
  </si>
  <si>
    <t>Bourání potěrů tl. do 50 mm cementových nebo pískocementových, plochy přes 4 m2</t>
  </si>
  <si>
    <t>-1301020083</t>
  </si>
  <si>
    <t>2,4*3,3+1,8*1,95</t>
  </si>
  <si>
    <t>62</t>
  </si>
  <si>
    <t>967031132</t>
  </si>
  <si>
    <t>Přisekání (špicování) plošné nebo rovných ostění zdiva z cihel pálených rovných ostění, bez odstupu, po hrubém vybourání otvorů, na maltu vápennou nebo vápenocementovou</t>
  </si>
  <si>
    <t>-1462866851</t>
  </si>
  <si>
    <t>63</t>
  </si>
  <si>
    <t>968072246</t>
  </si>
  <si>
    <t>Vybourání kovových rámů oken s křídly, dveřních zárubní, vrat, stěn, ostění nebo obkladů okenních rámů s křídly jednoduchých, plochy do 4 m2</t>
  </si>
  <si>
    <t>-838858636</t>
  </si>
  <si>
    <t xml:space="preserve">Poznámka k souboru cen:
1. V cenách -2244 až -2559 jsou započteny i náklady na vyvěšení křídel. 2. Cenou -2641 se oceňuje i vybourání nosné ocelové konstrukce pro sádrokartonové příčky. </t>
  </si>
  <si>
    <t>1,5*1,8*6</t>
  </si>
  <si>
    <t>64</t>
  </si>
  <si>
    <t>968072247</t>
  </si>
  <si>
    <t>Vybourání kovových rámů oken s křídly, dveřních zárubní, vrat, stěn, ostění nebo obkladů okenních rámů s křídly jednoduchých, plochy přes 4 m2</t>
  </si>
  <si>
    <t>-712530533</t>
  </si>
  <si>
    <t>2,4*2,1*2</t>
  </si>
  <si>
    <t>3,6*2,1*4</t>
  </si>
  <si>
    <t>65</t>
  </si>
  <si>
    <t>968072455</t>
  </si>
  <si>
    <t>Vybourání kovových rámů oken s křídly, dveřních zárubní, vrat, stěn, ostění nebo obkladů dveřních zárubní, plochy do 2 m2</t>
  </si>
  <si>
    <t>811833473</t>
  </si>
  <si>
    <t>1,0*2,0*2</t>
  </si>
  <si>
    <t>0,8*2,0</t>
  </si>
  <si>
    <t>66</t>
  </si>
  <si>
    <t>968072R</t>
  </si>
  <si>
    <t>Vybourání kovových posuvných vrat pl do 5 m2</t>
  </si>
  <si>
    <t>594861417</t>
  </si>
  <si>
    <t>Poznámka k položce:
Jednotková cena je převzata z již zrealizované zakázky</t>
  </si>
  <si>
    <t>2,0*2,5</t>
  </si>
  <si>
    <t>67</t>
  </si>
  <si>
    <t>971033631</t>
  </si>
  <si>
    <t>Vybourání otvorů ve zdivu základovém nebo nadzákladovém z cihel, tvárnic, příčkovek z cihel pálených na maltu vápennou nebo vápenocementovou plochy do 4 m2, tl. do 150 mm</t>
  </si>
  <si>
    <t>-1542874258</t>
  </si>
  <si>
    <t>0,8*1,97</t>
  </si>
  <si>
    <t>0,9*1,97</t>
  </si>
  <si>
    <t>68</t>
  </si>
  <si>
    <t>971033651</t>
  </si>
  <si>
    <t>Vybourání otvorů ve zdivu základovém nebo nadzákladovém z cihel, tvárnic, příčkovek z cihel pálených na maltu vápennou nebo vápenocementovou plochy do 4 m2, tl. do 600 mm</t>
  </si>
  <si>
    <t>1905175520</t>
  </si>
  <si>
    <t>1,2*0,4*2,35</t>
  </si>
  <si>
    <t>69</t>
  </si>
  <si>
    <t>971033691</t>
  </si>
  <si>
    <t>Vybourání otvorů ve zdivu základovém nebo nadzákladovém z cihel, tvárnic, příčkovek z cihel pálených na maltu vápennou nebo vápenocementovou plochy do 4 m2, tl. přes 900 mm</t>
  </si>
  <si>
    <t>990805226</t>
  </si>
  <si>
    <t>1,2*1,0*2,35*2</t>
  </si>
  <si>
    <t>70</t>
  </si>
  <si>
    <t>973031813</t>
  </si>
  <si>
    <t>Vysekání výklenků nebo kapes ve zdivu z cihel na maltu vápennou nebo vápenocementovou kapes pro zavázání nových příček, tl. do 150 mm</t>
  </si>
  <si>
    <t>525226861</t>
  </si>
  <si>
    <t>3,84*1+3,1*2</t>
  </si>
  <si>
    <t>71</t>
  </si>
  <si>
    <t>973031824</t>
  </si>
  <si>
    <t>Vysekání výklenků nebo kapes ve zdivu z cihel na maltu vápennou nebo vápenocementovou kapes pro zavázání nových zdí, tl. do 300 mm</t>
  </si>
  <si>
    <t>1117231576</t>
  </si>
  <si>
    <t>72</t>
  </si>
  <si>
    <t>973031825</t>
  </si>
  <si>
    <t>Vysekání výklenků nebo kapes ve zdivu z cihel na maltu vápennou nebo vápenocementovou kapes pro zavázání nových zdí, tl. do 450 mm</t>
  </si>
  <si>
    <t>-1050843757</t>
  </si>
  <si>
    <t>73</t>
  </si>
  <si>
    <t>973048R</t>
  </si>
  <si>
    <t xml:space="preserve">Vysekání kapes v betonovém základu pro zavázaní nových základů z betonu </t>
  </si>
  <si>
    <t>-520878555</t>
  </si>
  <si>
    <t>2,3*1+0,5*2</t>
  </si>
  <si>
    <t>74</t>
  </si>
  <si>
    <t>974031R</t>
  </si>
  <si>
    <t>Vysekání rýh v betonu pro vtahování nosníků, při v. nosníku do 150 mm</t>
  </si>
  <si>
    <t>162229383</t>
  </si>
  <si>
    <t>1,6*23</t>
  </si>
  <si>
    <t>75</t>
  </si>
  <si>
    <t>113106R</t>
  </si>
  <si>
    <t>Rozebrání dlažeb ze zámkových betonových dlaždic</t>
  </si>
  <si>
    <t>58491671</t>
  </si>
  <si>
    <t>76</t>
  </si>
  <si>
    <t>596211R</t>
  </si>
  <si>
    <t>Dlažba z betonových zámkových dlaždic pro plochy přes 100 do 300 m2 / D+M /</t>
  </si>
  <si>
    <t>138293361</t>
  </si>
  <si>
    <t>77</t>
  </si>
  <si>
    <t>953731R</t>
  </si>
  <si>
    <t>Odvětrání šachty kryté mřížkou, potrubí 200/200 mm včetně větrací hlavice, prostupu a tepelné izolace / D+M /</t>
  </si>
  <si>
    <t>808428343</t>
  </si>
  <si>
    <t>3,1*1</t>
  </si>
  <si>
    <t>78</t>
  </si>
  <si>
    <t>953731R1</t>
  </si>
  <si>
    <t>Pomocný stavební dělník / přesun obráběcích strojů /</t>
  </si>
  <si>
    <t>hod</t>
  </si>
  <si>
    <t>-573954135</t>
  </si>
  <si>
    <t>12*1</t>
  </si>
  <si>
    <t>79</t>
  </si>
  <si>
    <t>977151121</t>
  </si>
  <si>
    <t>Jádrové vrty diamantovými korunkami do stavebních materiálů (železobetonu, betonu, cihel, obkladů, dlažeb, kamene) průměru přes 110 do 120 mm</t>
  </si>
  <si>
    <t>-1431872992</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</si>
  <si>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</si>
  <si>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0,2*2</t>
  </si>
  <si>
    <t>997</t>
  </si>
  <si>
    <t>Přesun sutě</t>
  </si>
  <si>
    <t>80</t>
  </si>
  <si>
    <t>997013213</t>
  </si>
  <si>
    <t>Vnitrostaveništní doprava suti a vybouraných hmot vodorovně do 50 m svisle ručně (nošením po schodech) pro budovy a haly výšky přes 9 do 12 m</t>
  </si>
  <si>
    <t>1324136120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</si>
  <si>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</si>
  <si>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81</t>
  </si>
  <si>
    <t>997013R</t>
  </si>
  <si>
    <t xml:space="preserve">Odvoz odpadu se sutí velkokapacitním kontejnerem </t>
  </si>
  <si>
    <t>1523845037</t>
  </si>
  <si>
    <t>18,0*4</t>
  </si>
  <si>
    <t>82</t>
  </si>
  <si>
    <t>997013R1</t>
  </si>
  <si>
    <t>Odvoz odpadu se sutí kontejnerem</t>
  </si>
  <si>
    <t>680673424</t>
  </si>
  <si>
    <t>78,652-72,0</t>
  </si>
  <si>
    <t>998</t>
  </si>
  <si>
    <t>Přesun hmot</t>
  </si>
  <si>
    <t>83</t>
  </si>
  <si>
    <t>998011003</t>
  </si>
  <si>
    <t>Přesun hmot pro budovy občanské výstavby, bydlení, výrobu a služby s nosnou svislou konstrukcí zděnou z cihel, tvárnic nebo kamene vodorovná dopravní vzdálenost do 100 m pro budovy výšky přes 12 do 24 m</t>
  </si>
  <si>
    <t>1343668733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</si>
  <si>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</si>
  <si>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</si>
  <si>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</si>
  <si>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</si>
  <si>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</si>
  <si>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84</t>
  </si>
  <si>
    <t>711131811</t>
  </si>
  <si>
    <t>Odstranění izolace proti zemní vlhkosti na ploše vodorovné V</t>
  </si>
  <si>
    <t>2092523158</t>
  </si>
  <si>
    <t xml:space="preserve">Poznámka k souboru cen:
1. Ceny se používají pro odstranění hydroizolačních pásů a folií bez rozlišení tloušťky a počtu vrstev. </t>
  </si>
  <si>
    <t>11,1*1,0</t>
  </si>
  <si>
    <t>85</t>
  </si>
  <si>
    <t>711141559</t>
  </si>
  <si>
    <t>Provedení izolace proti zemní vlhkosti pásy přitavením NAIP na ploše vodorovné V</t>
  </si>
  <si>
    <t>1928391384</t>
  </si>
  <si>
    <t xml:space="preserve">Poznámka k souboru cen:
1. Izolace plochy jednotlivě do 10 m2 se oceňují skladebně cenou příslušné izolace a cenou 711 19-9097 Příplatek za plochu do 10 m2. </t>
  </si>
  <si>
    <t>4,3*3,0</t>
  </si>
  <si>
    <t>86</t>
  </si>
  <si>
    <t>628321320</t>
  </si>
  <si>
    <t xml:space="preserve">pás těžký asfaltovaný V 60 S 35 </t>
  </si>
  <si>
    <t>-1818518710</t>
  </si>
  <si>
    <t>Poznámka k položce:
Předpoklad - projektová dokumentace neuvádí
Automatický výpočet ztratného programem Kros 4</t>
  </si>
  <si>
    <t>12,9*1,15 'Přepočtené koeficientem množství</t>
  </si>
  <si>
    <t>87</t>
  </si>
  <si>
    <t>998711203</t>
  </si>
  <si>
    <t>Přesun hmot pro izolace proti vodě, vlhkosti a plynům stanovený procentní sazbou (%) z ceny vodorovná dopravní vzdálenost do 50 m v objektech výšky přes 12 do 60 m</t>
  </si>
  <si>
    <t>%</t>
  </si>
  <si>
    <t>1607164923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</si>
  <si>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</si>
  <si>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</si>
  <si>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</si>
  <si>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88</t>
  </si>
  <si>
    <t>713111111</t>
  </si>
  <si>
    <t>Montáž tepelné izolace stropů rohožemi, pásy, dílci, deskami, bloky (izolační materiál ve specifikaci) vrchem bez překrytí lepenkou kladenými volně</t>
  </si>
  <si>
    <t>1904448144</t>
  </si>
  <si>
    <t>2,3*2,1</t>
  </si>
  <si>
    <t>136,1*1</t>
  </si>
  <si>
    <t>89</t>
  </si>
  <si>
    <t>631515R1</t>
  </si>
  <si>
    <t>deska izolační minerální  λ-0.041 tl. 240 mm</t>
  </si>
  <si>
    <t>316501624</t>
  </si>
  <si>
    <t>Poznámka k položce:
Jednotková cena je převzata z dodavatelských databází
Předpokládané ztratné 2%</t>
  </si>
  <si>
    <t>140,83*1,02 'Přepočtené koeficientem množství</t>
  </si>
  <si>
    <t>90</t>
  </si>
  <si>
    <t>713131141</t>
  </si>
  <si>
    <t>Montáž tepelné izolace stěn rohožemi, pásy, deskami, dílci, bloky (izolační materiál ve specifikaci) lepením celoplošně</t>
  </si>
  <si>
    <t>1737577983</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</si>
  <si>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</si>
  <si>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91</t>
  </si>
  <si>
    <t>631515R</t>
  </si>
  <si>
    <t>deska izolační minerální  λ-0.041 tl. 160 mm</t>
  </si>
  <si>
    <t>1462400221</t>
  </si>
  <si>
    <t xml:space="preserve">Poznámka k položce:
Jednotková cena je převzata z dodavatelských databází
Předpokládané ztratné 2%
 </t>
  </si>
  <si>
    <t>19,292*1,02 'Přepočtené koeficientem množství</t>
  </si>
  <si>
    <t>92</t>
  </si>
  <si>
    <t>283759350</t>
  </si>
  <si>
    <t>deska fasádní polystyrénová EPS 70 F 1000 x 500 x 150 mm</t>
  </si>
  <si>
    <t>1604192843</t>
  </si>
  <si>
    <t>Poznámka k položce:
Předpokládané ztratné 2%</t>
  </si>
  <si>
    <t>36,771*1,02 'Přepočtené koeficientem množství</t>
  </si>
  <si>
    <t>93</t>
  </si>
  <si>
    <t>713120851</t>
  </si>
  <si>
    <t>Odstranění tepelné izolace běžných stavebních konstrukcí z rohoží, pásů, dílců, desek, bloků podlah připevněných lepením do 100 mm z polystyrenu, tloušťka izolace</t>
  </si>
  <si>
    <t>-315705132</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</si>
  <si>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</si>
  <si>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2,4*3,3</t>
  </si>
  <si>
    <t>94</t>
  </si>
  <si>
    <t>998713203</t>
  </si>
  <si>
    <t>Přesun hmot pro izolace tepelné stanovený procentní sazbou (%) z ceny vodorovná dopravní vzdálenost do 50 m v objektech výšky přes 12 do 24 m</t>
  </si>
  <si>
    <t>891944448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</si>
  <si>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</si>
  <si>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735</t>
  </si>
  <si>
    <t>Ústřední vytápění - otopná tělesa</t>
  </si>
  <si>
    <t>95</t>
  </si>
  <si>
    <t>735-101</t>
  </si>
  <si>
    <t>Vytápění</t>
  </si>
  <si>
    <t>873842838</t>
  </si>
  <si>
    <t>96</t>
  </si>
  <si>
    <t>735191903</t>
  </si>
  <si>
    <t>Čištění stávajících otopných těles</t>
  </si>
  <si>
    <t>-897160531</t>
  </si>
  <si>
    <t>741</t>
  </si>
  <si>
    <t>Elektroinstalace - silnoproud</t>
  </si>
  <si>
    <t>97</t>
  </si>
  <si>
    <t>741101R</t>
  </si>
  <si>
    <t>Silnoproudá elektroinstalace /viz. samostatná příloha/</t>
  </si>
  <si>
    <t>-131331120</t>
  </si>
  <si>
    <t>742</t>
  </si>
  <si>
    <t>Elektroinstalace - slaboproud</t>
  </si>
  <si>
    <t>98</t>
  </si>
  <si>
    <t>742121R</t>
  </si>
  <si>
    <t>Přívodní kabely k novým obráběcím strojům / D+M /</t>
  </si>
  <si>
    <t>-1038357777</t>
  </si>
  <si>
    <t>100,0*1</t>
  </si>
  <si>
    <t>99</t>
  </si>
  <si>
    <t>742121R1</t>
  </si>
  <si>
    <t>Kabel připojení nového výtahu / D+M /</t>
  </si>
  <si>
    <t>-538088739</t>
  </si>
  <si>
    <t>10,0*1</t>
  </si>
  <si>
    <t>100</t>
  </si>
  <si>
    <t>742121R2</t>
  </si>
  <si>
    <t>Kabel připojení rekuperačních jednotek / D+M /</t>
  </si>
  <si>
    <t>-1624926241</t>
  </si>
  <si>
    <t>101</t>
  </si>
  <si>
    <t>742121R3</t>
  </si>
  <si>
    <t xml:space="preserve">Demontáž elektro rozvodů v hale </t>
  </si>
  <si>
    <t>kpl</t>
  </si>
  <si>
    <t>-825869684</t>
  </si>
  <si>
    <t>102</t>
  </si>
  <si>
    <t>742121R4</t>
  </si>
  <si>
    <t xml:space="preserve">Měření intenzity osvětlení </t>
  </si>
  <si>
    <t>1721661771</t>
  </si>
  <si>
    <t>103</t>
  </si>
  <si>
    <t>998742203</t>
  </si>
  <si>
    <t>Přesun hmot pro slaboproud stanovený procentní sazbou (%) z ceny vodorovná dopravní vzdálenost do 50 m v objektech výšky přes 12 do 24 m</t>
  </si>
  <si>
    <t>297561280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</si>
  <si>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</si>
  <si>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762</t>
  </si>
  <si>
    <t>Konstrukce tesařské</t>
  </si>
  <si>
    <t>104</t>
  </si>
  <si>
    <t>762335R</t>
  </si>
  <si>
    <t>Demontáž dřevěné vazníkové konstrukce s prkny</t>
  </si>
  <si>
    <t>-685723372</t>
  </si>
  <si>
    <t>2,0*1,75*0,066</t>
  </si>
  <si>
    <t>763</t>
  </si>
  <si>
    <t>Konstrukce suché výstavby</t>
  </si>
  <si>
    <t>105</t>
  </si>
  <si>
    <t>763431031</t>
  </si>
  <si>
    <t>Montáž podhledu minerálního včetně zavěšeného roštu skrytého s panely vyjímatelnými jakékoliv velikosti panelů</t>
  </si>
  <si>
    <t>8819884</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</si>
  <si>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</si>
  <si>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106</t>
  </si>
  <si>
    <t>590360R</t>
  </si>
  <si>
    <t>panel minerální akustický 600x600x20mm</t>
  </si>
  <si>
    <t>-545709880</t>
  </si>
  <si>
    <t>Poznámka k položce:
Jednotková cena je převzata z veřejně dostupných sítí
Předpokládané ztratné 5%</t>
  </si>
  <si>
    <t>136*1,05 'Přepočtené koeficientem množství</t>
  </si>
  <si>
    <t>107</t>
  </si>
  <si>
    <t>998763403</t>
  </si>
  <si>
    <t>Přesun hmot pro konstrukce montované z desek stanovený procentní sazbou (%) z ceny vodorovná dopravní vzdálenost do 50 m v objektech výšky přes 12 do 24 m</t>
  </si>
  <si>
    <t>-1910248488</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</si>
  <si>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</si>
  <si>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</si>
  <si>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</si>
  <si>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108</t>
  </si>
  <si>
    <t>766441821</t>
  </si>
  <si>
    <t>Demontáž parapetních desek dřevěných nebo plastových šířky do 300 mm délky přes 1m</t>
  </si>
  <si>
    <t>800302189</t>
  </si>
  <si>
    <t>Poznámka k položce:
Předpoklad - projektová dokumentace neuvádí</t>
  </si>
  <si>
    <t>2+4+6</t>
  </si>
  <si>
    <t>109</t>
  </si>
  <si>
    <t>766660R7</t>
  </si>
  <si>
    <t>Nové plastové okno ( ozn. W24 ) 1500/1800 mm - kompletní provedení včetně parapetu a propracování detailů / D+M /- viz. podrobný popis v PD</t>
  </si>
  <si>
    <t>-603996779</t>
  </si>
  <si>
    <t>110</t>
  </si>
  <si>
    <t>766660R</t>
  </si>
  <si>
    <t>Nové plastové okno ( ozn. W28 ) 2400/2100 mm - kompletní provedení včetně parapetu a propracování detailů / D+M /- viz. podrobný popis v PD</t>
  </si>
  <si>
    <t>-2059725501</t>
  </si>
  <si>
    <t>2*1</t>
  </si>
  <si>
    <t>111</t>
  </si>
  <si>
    <t>766660R1</t>
  </si>
  <si>
    <t>Nové plastové okno ( ozn. W29 ) 3600/2100 mm - kompletní provedení včetně parapetu a propracování detailů / D+M /- viz podrobný popis v PD</t>
  </si>
  <si>
    <t>21524441</t>
  </si>
  <si>
    <t>4*1</t>
  </si>
  <si>
    <t>112</t>
  </si>
  <si>
    <t>766660R2</t>
  </si>
  <si>
    <t>Nové dřevěné dveře ( ozn. D15 ) 800/1970 mm - kompletní provedení včetně zárubně / D+M /- viz. podrobný popis v PD</t>
  </si>
  <si>
    <t>613767505</t>
  </si>
  <si>
    <t>1*1</t>
  </si>
  <si>
    <t>113</t>
  </si>
  <si>
    <t>766660R3</t>
  </si>
  <si>
    <t>Nové dřevěné dveře ( ozn. D16 ) 900/1970 mm - kompletní provedení včetně zárubně / D+M /- viz. podrobný popis v PD</t>
  </si>
  <si>
    <t>-2081895346</t>
  </si>
  <si>
    <t>3*1</t>
  </si>
  <si>
    <t>114</t>
  </si>
  <si>
    <t>766660R4</t>
  </si>
  <si>
    <t>Nové hliníkové dveře ( ozn. D17 ) 1060/2080 mm - kompletní provedení včetně zárubně / D+M /- viz. podrobný popis v PD</t>
  </si>
  <si>
    <t>2018763316</t>
  </si>
  <si>
    <t>115</t>
  </si>
  <si>
    <t>766660R5</t>
  </si>
  <si>
    <t>Nové hliníkové dveře ( ozn. D18 ) 2000/2350 mm - kompletní provedení včetně zárubně / D+M /- viz. podrobný popis v PD</t>
  </si>
  <si>
    <t>432504245</t>
  </si>
  <si>
    <t>116</t>
  </si>
  <si>
    <t>766660R6</t>
  </si>
  <si>
    <t>Nové protipožární dveře ( ozn. D19 ) 800/1970 mm - kompletní provedení včetně zárubně / D+M /- viz. podrobný popis v PD</t>
  </si>
  <si>
    <t>1316408209</t>
  </si>
  <si>
    <t>117</t>
  </si>
  <si>
    <t>998766203</t>
  </si>
  <si>
    <t>Přesun hmot pro konstrukce truhlářské stanovený procentní sazbou (%) z ceny vodorovná dopravní vzdálenost do 50 m v objektech výšky přes 12 do 24 m</t>
  </si>
  <si>
    <t>-203514474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</si>
  <si>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</si>
  <si>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</si>
  <si>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</si>
  <si>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118</t>
  </si>
  <si>
    <t>767391112</t>
  </si>
  <si>
    <t>Montáž krytiny z tvarovaných plechů trapézových nebo vlnitých, uchyceným šroubováním</t>
  </si>
  <si>
    <t>-1783376057</t>
  </si>
  <si>
    <t xml:space="preserve">Poznámka k souboru cen:
1. V cenách není započteno zhotovení otvoru v krytině, tyto práce se oceňují cenami 767 13-76 Zhotovení otvoru v plechu. 2. V cenách není započteno oplechování prostupů; tyto práce lze oceňovat cenami katalogu 800-764 Konstrukce klempířské. 3. Množství krytiny střech se určí v m2 z rozměru plochy krytiny podle projektu. </t>
  </si>
  <si>
    <t>zastropení nad výtahem</t>
  </si>
  <si>
    <t>zastropení nad učebnou</t>
  </si>
  <si>
    <t>39,0*1</t>
  </si>
  <si>
    <t>119</t>
  </si>
  <si>
    <t>154841310</t>
  </si>
  <si>
    <t>profil trapézový aluzink 55/250 tl 0,88 mm</t>
  </si>
  <si>
    <t>238704258</t>
  </si>
  <si>
    <t>Poznámka k položce:
Předpokládané ztratné 5%</t>
  </si>
  <si>
    <t>43,83*1,05 'Přepočtené koeficientem množství</t>
  </si>
  <si>
    <t>120</t>
  </si>
  <si>
    <t>767391R</t>
  </si>
  <si>
    <t>Osobní výtah do nové výtahové šachty - kompletní provedení výtahové technologie / D+M /</t>
  </si>
  <si>
    <t>1325602494</t>
  </si>
  <si>
    <t>Poznámka k položce:
Orientační cena, bude upřesněno specialistou</t>
  </si>
  <si>
    <t>121</t>
  </si>
  <si>
    <t>767391R1</t>
  </si>
  <si>
    <t>Osobní výtah do stávající výtahové šachty - kompletní provedení výtahové technologie / D+M /</t>
  </si>
  <si>
    <t>-233734459</t>
  </si>
  <si>
    <t>122</t>
  </si>
  <si>
    <t>767581R</t>
  </si>
  <si>
    <t>Demontáž kovového podhledu včetně svítidel</t>
  </si>
  <si>
    <t>-1272445268</t>
  </si>
  <si>
    <t>99,0*1</t>
  </si>
  <si>
    <t>123</t>
  </si>
  <si>
    <t>998767203</t>
  </si>
  <si>
    <t>Přesun hmot pro zámečnické konstrukce stanovený procentní sazbou (%) z ceny vodorovná dopravní vzdálenost do 50 m v objektech výšky přes 12 do 24 m</t>
  </si>
  <si>
    <t>-173313558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</si>
  <si>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</si>
  <si>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</si>
  <si>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</si>
  <si>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124</t>
  </si>
  <si>
    <t>771573132</t>
  </si>
  <si>
    <t>Montáž podlah z dlaždic keramických lepených standardním lepidlem režných nebo glazovaných protiskluzných nebo reliefovaných přes 50 do 85 ks/ m2</t>
  </si>
  <si>
    <t>603738837</t>
  </si>
  <si>
    <t>1,2*1,0*2</t>
  </si>
  <si>
    <t>1,2*0,9</t>
  </si>
  <si>
    <t>11,9+10,0+12,0+14,1+6,3</t>
  </si>
  <si>
    <t>125</t>
  </si>
  <si>
    <t>597611110</t>
  </si>
  <si>
    <t>dlaždice keramické - koupelny (bílé i barevné) 33,3 x 33,3 x 0,8 cm II. j.</t>
  </si>
  <si>
    <t>-1729767431</t>
  </si>
  <si>
    <t>57,78*1,1 'Přepočtené koeficientem množství</t>
  </si>
  <si>
    <t>126</t>
  </si>
  <si>
    <t>771579196</t>
  </si>
  <si>
    <t>Montáž podlah z dlaždic keramických Příplatek k cenám za dvousložkový spárovací tmel</t>
  </si>
  <si>
    <t>-1078049009</t>
  </si>
  <si>
    <t>127</t>
  </si>
  <si>
    <t>771579197</t>
  </si>
  <si>
    <t>Montáž podlah z dlaždic keramických Příplatek k cenám za dvousložkové lepidlo</t>
  </si>
  <si>
    <t>1064962373</t>
  </si>
  <si>
    <t>128</t>
  </si>
  <si>
    <t>771573810</t>
  </si>
  <si>
    <t>Demontáž podlah z dlaždic keramických lepených</t>
  </si>
  <si>
    <t>848516162</t>
  </si>
  <si>
    <t>129</t>
  </si>
  <si>
    <t>998771203</t>
  </si>
  <si>
    <t>Přesun hmot pro podlahy z dlaždic stanovený procentní sazbou (%) z ceny vodorovná dopravní vzdálenost do 50 m v objektech výšky přes 12 do 24 m</t>
  </si>
  <si>
    <t>563240837</t>
  </si>
  <si>
    <t>776</t>
  </si>
  <si>
    <t>Podlahy povlakové</t>
  </si>
  <si>
    <t>130</t>
  </si>
  <si>
    <t>776201811</t>
  </si>
  <si>
    <t>Demontáž povlakových podlahovin lepených ručně bez podložky</t>
  </si>
  <si>
    <t>859931242</t>
  </si>
  <si>
    <t>33,64+79,8</t>
  </si>
  <si>
    <t>131</t>
  </si>
  <si>
    <t>776411112</t>
  </si>
  <si>
    <t>Montáž soklíků lepením obvodových, výšky přes 80 do 100 mm</t>
  </si>
  <si>
    <t>545782165</t>
  </si>
  <si>
    <t>25,6-0,8</t>
  </si>
  <si>
    <t>41,6-1,5</t>
  </si>
  <si>
    <t>132</t>
  </si>
  <si>
    <t>283421400</t>
  </si>
  <si>
    <t>lišty pro obklady délka 2,5 m barva šedá profil číslo 8</t>
  </si>
  <si>
    <t>-275697164</t>
  </si>
  <si>
    <t>Poznámka k položce:
Automatický výpočet ztratného programem Kros 4</t>
  </si>
  <si>
    <t>64,9/2,5</t>
  </si>
  <si>
    <t>25,96*1,02 'Přepočtené koeficientem množství</t>
  </si>
  <si>
    <t>133</t>
  </si>
  <si>
    <t>998776203</t>
  </si>
  <si>
    <t>Přesun hmot pro podlahy povlakové stanovený procentní sazbou (%) z ceny vodorovná dopravní vzdálenost do 50 m v objektech výšky přes 12 do 24 m</t>
  </si>
  <si>
    <t>-1479086024</t>
  </si>
  <si>
    <t>777</t>
  </si>
  <si>
    <t>Podlahy lité</t>
  </si>
  <si>
    <t>134</t>
  </si>
  <si>
    <t>777111123</t>
  </si>
  <si>
    <t>Příprava podkladu před provedením litých podlah obroušení strojní</t>
  </si>
  <si>
    <t>1282536239</t>
  </si>
  <si>
    <t>135</t>
  </si>
  <si>
    <t>777121R</t>
  </si>
  <si>
    <t>Epoxidcementová průmyslová stěrka, tloušťky přes 3 do 5 mm, plochy přes 1,0 m2</t>
  </si>
  <si>
    <t>-498146870</t>
  </si>
  <si>
    <t>136</t>
  </si>
  <si>
    <t>998777203</t>
  </si>
  <si>
    <t>Přesun hmot pro podlahy lité stanovený procentní sazbou (%) z ceny vodorovná dopravní vzdálenost do 50 m v objektech výšky přes 12 do 24 m</t>
  </si>
  <si>
    <t>1139898796</t>
  </si>
  <si>
    <t>783</t>
  </si>
  <si>
    <t>Dokončovací práce - nátěry</t>
  </si>
  <si>
    <t>137</t>
  </si>
  <si>
    <t>783932R</t>
  </si>
  <si>
    <t>Vyrovnání podkladu betonových podlah celoplošně, tloušťky do 3 mm nivelační cementovou stěrkou / D+M /</t>
  </si>
  <si>
    <t>-273251426</t>
  </si>
  <si>
    <t>138</t>
  </si>
  <si>
    <t>783932181</t>
  </si>
  <si>
    <t>Vyrovnání podkladu betonových podlah Příplatek k ceně-2171 za každý další 1 mm tloušťky</t>
  </si>
  <si>
    <t>674610305</t>
  </si>
  <si>
    <t>784</t>
  </si>
  <si>
    <t>Dokončovací práce - malby a tapety</t>
  </si>
  <si>
    <t>139</t>
  </si>
  <si>
    <t>784181121</t>
  </si>
  <si>
    <t>Penetrace podkladu jednonásobná hloubková v místnostech výšky do 3,80 m</t>
  </si>
  <si>
    <t>-291462927</t>
  </si>
  <si>
    <t>příčky</t>
  </si>
  <si>
    <t>ostění a nadpraží</t>
  </si>
  <si>
    <t>zdi z cihel plných</t>
  </si>
  <si>
    <t>(1,8*2+2,1)*2</t>
  </si>
  <si>
    <t>oprava po vybourání</t>
  </si>
  <si>
    <t>zdi keramických tvárnic</t>
  </si>
  <si>
    <t>140</t>
  </si>
  <si>
    <t>784211001</t>
  </si>
  <si>
    <t>Malby z malířských směsí otěruvzdorných za mokra jednonásobné, bílé za mokra otěruvzdorné výborně v místnostech výšky do 3,80 m</t>
  </si>
  <si>
    <t>-901568273</t>
  </si>
  <si>
    <t>789</t>
  </si>
  <si>
    <t>Povrchové úpravy ocelových konstrukcí a technologických zařízení</t>
  </si>
  <si>
    <t>141</t>
  </si>
  <si>
    <t>789326110</t>
  </si>
  <si>
    <t>Nátěr ocelových konstrukcí třídy II jednosložkový alkydový základní, tloušťky do 40 μm</t>
  </si>
  <si>
    <t>695240360</t>
  </si>
  <si>
    <t>0,493*35</t>
  </si>
  <si>
    <t>1,205*35</t>
  </si>
  <si>
    <t>VRN</t>
  </si>
  <si>
    <t>Vedlejší rozpočtové náklady</t>
  </si>
  <si>
    <t>142</t>
  </si>
  <si>
    <t>031002000</t>
  </si>
  <si>
    <t>Zařízení staveniště</t>
  </si>
  <si>
    <t>1024</t>
  </si>
  <si>
    <t>1444754397</t>
  </si>
  <si>
    <t>143</t>
  </si>
  <si>
    <t>040001000</t>
  </si>
  <si>
    <t>Inženýrská a koordinační činnost</t>
  </si>
  <si>
    <t>-1497365228</t>
  </si>
  <si>
    <t>144</t>
  </si>
  <si>
    <t>070001000</t>
  </si>
  <si>
    <t>Provozní vlivy</t>
  </si>
  <si>
    <t>-2019257689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</si>
  <si>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</si>
  <si>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</si>
  <si>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</si>
  <si>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</si>
  <si>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</si>
  <si>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</si>
  <si>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</si>
  <si>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</si>
  <si>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</si>
  <si>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</si>
  <si>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</si>
  <si>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</si>
  <si>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</si>
  <si>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</si>
  <si>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</si>
  <si>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</si>
  <si>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</si>
  <si>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</si>
  <si>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</si>
  <si>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</si>
  <si>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</si>
  <si>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</si>
  <si>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</si>
  <si>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</si>
  <si>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</si>
  <si>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</si>
  <si>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</si>
  <si>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</si>
  <si>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</si>
  <si>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</si>
  <si>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</si>
  <si>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</si>
  <si>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</si>
  <si>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</si>
  <si>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</si>
  <si>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</si>
  <si>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</si>
  <si>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</si>
  <si>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</si>
  <si>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</si>
  <si>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</si>
  <si>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</si>
  <si>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</si>
  <si>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</si>
  <si>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</si>
  <si>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</si>
  <si>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</si>
  <si>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</si>
  <si>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</si>
  <si>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</si>
  <si>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</si>
  <si>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</si>
  <si>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</si>
  <si>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</si>
  <si>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</si>
  <si>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</si>
  <si>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</si>
  <si>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</si>
  <si>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</si>
  <si>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</si>
  <si>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</si>
  <si>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</si>
  <si>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</si>
  <si>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</si>
  <si>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</si>
  <si>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</si>
  <si>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</si>
  <si>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</si>
  <si>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</si>
  <si>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</si>
  <si>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</si>
  <si>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</si>
  <si>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</si>
  <si>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</si>
  <si>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</si>
  <si>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</si>
  <si>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</si>
  <si>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</si>
  <si>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</si>
  <si>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</si>
  <si>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</si>
  <si>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</si>
  <si>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</si>
  <si>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</si>
  <si>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</si>
  <si>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</si>
  <si>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</si>
  <si>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</si>
  <si>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</si>
  <si>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</si>
  <si>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</si>
  <si>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</si>
  <si>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</si>
  <si>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</si>
  <si>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</si>
  <si>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</si>
  <si>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</si>
  <si>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</si>
  <si>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</si>
  <si>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</si>
  <si>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</si>
  <si>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</si>
  <si>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</si>
  <si>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</si>
  <si>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</si>
  <si>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</si>
  <si>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</si>
  <si>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</si>
  <si>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</si>
  <si>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</si>
  <si>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</si>
  <si>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</si>
  <si>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</si>
  <si>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</si>
  <si>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</si>
  <si>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</si>
  <si>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</si>
  <si>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</si>
  <si>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</si>
  <si>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</si>
  <si>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</si>
  <si>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</si>
  <si>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</si>
  <si>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</si>
  <si>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</si>
  <si>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</si>
  <si>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</si>
  <si>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</si>
  <si>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</si>
  <si>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</si>
  <si>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</si>
  <si>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</si>
  <si>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</si>
  <si>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</si>
  <si>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</si>
  <si>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</si>
  <si>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</si>
  <si>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</si>
  <si>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</si>
  <si>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</si>
  <si>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</si>
  <si>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</si>
  <si>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</si>
  <si>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</si>
  <si>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</si>
  <si>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</si>
  <si>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</si>
  <si>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</si>
  <si>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</si>
  <si>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</si>
  <si>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</si>
  <si>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</si>
  <si>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</si>
  <si>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</si>
  <si>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</si>
  <si>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</si>
  <si>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</si>
  <si>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</si>
  <si>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</si>
  <si>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</si>
  <si>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</si>
  <si>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</si>
  <si>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</si>
  <si>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</si>
  <si>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</si>
  <si>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</si>
  <si>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</si>
  <si>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</si>
  <si>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</si>
  <si>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</si>
  <si>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</si>
  <si>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</si>
  <si>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</si>
  <si>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</si>
  <si>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</si>
  <si>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</si>
  <si>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</si>
  <si>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</si>
  <si>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</si>
  <si>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</si>
  <si>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</si>
  <si>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</si>
  <si>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</si>
  <si>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Poznámka: Všechny položky soupisu prací patří mezi způsobilé výdaje hlavního projektu</t>
  </si>
  <si>
    <t xml:space="preserve">Silnoproudá elektroinstalace </t>
  </si>
  <si>
    <t>Elektroinstalace</t>
  </si>
  <si>
    <t>Vypínač řazení 1 IP54</t>
  </si>
  <si>
    <t>Krabice odbočná</t>
  </si>
  <si>
    <t>Kabel CY4 (z/žl) jednožilový</t>
  </si>
  <si>
    <t>Kabel CY10 (z/žl) jednožilový</t>
  </si>
  <si>
    <t>Kabel CYKY -J3x1.5</t>
  </si>
  <si>
    <t>Kabel CYKY -J4x6</t>
  </si>
  <si>
    <t>Instalační lišta 20x10 mm</t>
  </si>
  <si>
    <t>Trubka tuhá Ø20mm vč. zatahovacího drátu a příslušenství</t>
  </si>
  <si>
    <t>Hlavní přípojnice pospojování</t>
  </si>
  <si>
    <t>Ostatní položky</t>
  </si>
  <si>
    <t>Drobný nosný a spojovací materiál</t>
  </si>
  <si>
    <t>Doprava, režie</t>
  </si>
  <si>
    <t xml:space="preserve">Revize </t>
  </si>
  <si>
    <t>ks</t>
  </si>
  <si>
    <t>Zednické přípomoce</t>
  </si>
  <si>
    <t>Rozvaděč Rs</t>
  </si>
  <si>
    <t>Skříň 380x411x100mm IP40/20, 26 modulů (Schrack)</t>
  </si>
  <si>
    <t>Jistič B10/1</t>
  </si>
  <si>
    <t>Svítidla</t>
  </si>
  <si>
    <t>Svítidlo zářivkové vestavné do podhledu 600x66 mm, 
AL mřížka, 4x18W, elektronický předřadník</t>
  </si>
  <si>
    <t>Celkem</t>
  </si>
  <si>
    <t xml:space="preserve">Realizace zakázky musí být provedena tak, aby zahrnovala  veškeré práce, 
přípomoce a dodávky nezbytné pro kompletní provedení díla 
i když nejsou zcela definovány v této dokumentaci, nebo specifikaci. </t>
  </si>
  <si>
    <t>Uvedené ceny jsou bez DPH, všechny položky obsahují materiál vč. montážních prací, dopravy a ostatních výkonů spojených s instalací výrobku nebo systému</t>
  </si>
  <si>
    <t>Poznámka: Ceny uvedené v soupisu prací odpovídají uvedené cenové soustavě anebo (pokud cenová soustava není uvedena) jsou stanoveny profesním projektantem (zpracovatelem dílčího soupisu prací) jako ceny v místě a čase obvyklé, přičemž vycházejí z jeho zkušenosti se zpracováním zakázek obdobného charakteru.</t>
  </si>
  <si>
    <t>Zařízení, aparáty, regulace</t>
  </si>
  <si>
    <t>Oběhové čerpadlo UT s elektronicky řízenými otáčkami, 1,0 m3/hod, 25 kPa, 230V, 22W</t>
  </si>
  <si>
    <t>OČ1</t>
  </si>
  <si>
    <t>Šroubení k čerpadlu DN25, 6/4“x1“, mosaz</t>
  </si>
  <si>
    <t>Kompaktní rozdělovač – sběrač, PN6, modul 120</t>
  </si>
  <si>
    <t>RS1 - viz výkres</t>
  </si>
  <si>
    <t>Dvoucestný regulační ventil, DN15, kv=4m3/hod s pohonem 230V, 3-bodový, 150s</t>
  </si>
  <si>
    <t>DRV15</t>
  </si>
  <si>
    <t>Lokální větrací jednotka s rekuperací, 70m3/hod, účinnost rekuperace 73%, hlučnost Ln=41 dB, příkon 29 W, hlukový útlum 52 dB, Třída filtru F7</t>
  </si>
  <si>
    <t>VJ1,2</t>
  </si>
  <si>
    <t>PVC trubka do prostupu stěnou pro jednotky</t>
  </si>
  <si>
    <t>průměr 110mm, 390mm</t>
  </si>
  <si>
    <t>Krycí mřížka, bílá</t>
  </si>
  <si>
    <t>Potrubí - svařovaná ocel</t>
  </si>
  <si>
    <t>DN15 (21,4x2,65)</t>
  </si>
  <si>
    <t>ČSN 425710, materiál 11 353</t>
  </si>
  <si>
    <t>DN15 (26,9x2,65)</t>
  </si>
  <si>
    <t>DN15 (33,7x3,25)</t>
  </si>
  <si>
    <t>DN15 (60,2x3,65)</t>
  </si>
  <si>
    <t>Nespecifikované tvarovky</t>
  </si>
  <si>
    <t>Izolace - svařovaná ocel</t>
  </si>
  <si>
    <t>Minerální vlna s hliníkovou fólií 27x30 (vnitř. průměr x tl. stěny)</t>
  </si>
  <si>
    <t>typ pouzdro - pro DN15 a DN20</t>
  </si>
  <si>
    <t>Minerální vlna s hliníkovou fólií 34x30 (vnitř. průměr x tl. stěny)</t>
  </si>
  <si>
    <t>typ pouzdro - pro DN25</t>
  </si>
  <si>
    <t>Minerální vlna s hliníkovou fólií 61x30 (vnitř. průměr x tl. stěny)</t>
  </si>
  <si>
    <t>typ pouzdro - pro DN50</t>
  </si>
  <si>
    <t>Al páska 50m/50mm</t>
  </si>
  <si>
    <t>samolepící hliníková páska - standard</t>
  </si>
  <si>
    <t>Spojovací materiál pro svařování</t>
  </si>
  <si>
    <t>Acetylen</t>
  </si>
  <si>
    <t>náplň 50/10 kg</t>
  </si>
  <si>
    <t>Kyslík</t>
  </si>
  <si>
    <t>náplň 50/200 kg</t>
  </si>
  <si>
    <t>Přídavný materiál pro svařování</t>
  </si>
  <si>
    <t>Upevnění potrubí - svařovaná ocel</t>
  </si>
  <si>
    <t>Objímka kovová (pro DN15)</t>
  </si>
  <si>
    <t>rozměr 20-23</t>
  </si>
  <si>
    <t>Objímka kovová (pro DN20)</t>
  </si>
  <si>
    <t>rozměr 25-30</t>
  </si>
  <si>
    <t>Objímka kovová (pro DN25)</t>
  </si>
  <si>
    <t>rozměr 31-38</t>
  </si>
  <si>
    <t>Objímka kovová (pro DN50)</t>
  </si>
  <si>
    <t>rozměr 60-64</t>
  </si>
  <si>
    <t>Vrut pro objímku, 80mm</t>
  </si>
  <si>
    <t>M 8</t>
  </si>
  <si>
    <t>Hmoždinky 12mm</t>
  </si>
  <si>
    <t>Závitová tyč</t>
  </si>
  <si>
    <t>M 10</t>
  </si>
  <si>
    <t>Otopná tělesa</t>
  </si>
  <si>
    <t>Kusovník - typ 500/160, specifikace LIT*30/500/160</t>
  </si>
  <si>
    <t>Provozní skupina číslo 1, tw1=75°C, delta t = 15,0 K</t>
  </si>
  <si>
    <t>Napojení těles - klasik, přímé DN15</t>
  </si>
  <si>
    <t>Termostatická hlavice - kapalinová zabezpečená</t>
  </si>
  <si>
    <t>M30x1,5</t>
  </si>
  <si>
    <t>TS ventil s nastavitelným kv - 1/2" přímý</t>
  </si>
  <si>
    <t>kvs=0,049-0,86 m3/hod</t>
  </si>
  <si>
    <t>Uzavíratelné šroubení přímé vypouštěcí - 1/2"</t>
  </si>
  <si>
    <t>kvs=0,09-1,31 m3/hod</t>
  </si>
  <si>
    <t>Ostatní armatury</t>
  </si>
  <si>
    <t>Kulový kohout páčka - DN 25</t>
  </si>
  <si>
    <t>Kulový kohout páčka - DN 40</t>
  </si>
  <si>
    <t>Kulový kohout páčka - DN 50</t>
  </si>
  <si>
    <t>Zpětný ventil s pružinou - DN 25</t>
  </si>
  <si>
    <t>Filtr závitový - DN 50</t>
  </si>
  <si>
    <t>Vypouštěcí kohout s kovovou páčkou - DN 15</t>
  </si>
  <si>
    <t>Ruční odvzdušňovač - DN 15</t>
  </si>
  <si>
    <t>Teploměr axiální s jímkou</t>
  </si>
  <si>
    <t>0-120°C, L50, 1/2"</t>
  </si>
  <si>
    <t>Mosazné tvarovky</t>
  </si>
  <si>
    <t>Šroubení topenářské přímé - DN 15</t>
  </si>
  <si>
    <t>Šroubení topenářské přímé - DN 25</t>
  </si>
  <si>
    <t>Šroubení topenářské přímé - DN 40</t>
  </si>
  <si>
    <t>Šroubení topenářské přímé - DN 50</t>
  </si>
  <si>
    <t>Redukce - DN 25/15</t>
  </si>
  <si>
    <t>Zátka - DN 40</t>
  </si>
  <si>
    <t>Demontááže původních zařízení a rozvodů včetně likvidace</t>
  </si>
  <si>
    <t>Montáž otopné soustavy a těles</t>
  </si>
  <si>
    <t>Nátěry</t>
  </si>
  <si>
    <t>Montáž oizolací</t>
  </si>
  <si>
    <t>Tlaková zkouška</t>
  </si>
  <si>
    <t>Topná zkouška</t>
  </si>
  <si>
    <t>Doprava materiálu</t>
  </si>
  <si>
    <t>Schodišťová plošina</t>
  </si>
  <si>
    <t>Instalace šikmé schodišťové plošiny vč. úpravy stávajícího zábradlí a napojení na elektroinstalaci</t>
  </si>
  <si>
    <t>místnost č. 307</t>
  </si>
  <si>
    <t>070009000</t>
  </si>
  <si>
    <t>Dokumentace skutečného provedení stavby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</si>
</sst>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1"/>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
      <sz val="10"/>
      <color indexed="8"/>
      <name val="Arial"/>
      <family val="2"/>
    </font>
    <font>
      <b/>
      <sz val="14"/>
      <name val="Arial"/>
      <family val="2"/>
    </font>
    <font>
      <b/>
      <sz val="10"/>
      <name val="Arial"/>
      <family val="2"/>
    </font>
    <font>
      <sz val="8"/>
      <color indexed="8"/>
      <name val="Trebuchet MS"/>
      <family val="2"/>
    </font>
    <font>
      <sz val="11"/>
      <color indexed="8"/>
      <name val="Arial"/>
      <family val="2"/>
    </font>
    <font>
      <b/>
      <sz val="12"/>
      <color rgb="FFC00000"/>
      <name val="Trebuchet MS"/>
      <family val="2"/>
    </font>
    <font>
      <b/>
      <sz val="10"/>
      <color rgb="FF003366"/>
      <name val="Trebuchet MS"/>
      <family val="2"/>
    </font>
    <font>
      <i/>
      <sz val="8"/>
      <color indexed="8"/>
      <name val="Trebuchet MS"/>
      <family val="2"/>
    </font>
    <font>
      <b/>
      <sz val="8"/>
      <color indexed="8"/>
      <name val="Trebuchet MS"/>
      <family val="2"/>
    </font>
    <font>
      <i/>
      <sz val="11"/>
      <name val="Trebuchet MS"/>
      <family val="2"/>
    </font>
    <font>
      <sz val="7"/>
      <color rgb="FF800080"/>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40">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xf numFmtId="0" fontId="0" fillId="0" borderId="0">
      <alignment/>
      <protection/>
    </xf>
  </cellStyleXfs>
  <cellXfs count="46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5" fillId="0" borderId="0" xfId="0" applyFont="1" applyAlignment="1">
      <alignment horizontal="lef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1"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2"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3"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5" fillId="0" borderId="0" xfId="0" applyNumberFormat="1" applyFont="1" applyAlignment="1">
      <alignment/>
    </xf>
    <xf numFmtId="166" fontId="34" fillId="0" borderId="13" xfId="0" applyNumberFormat="1" applyFont="1" applyBorder="1" applyAlignment="1">
      <alignment/>
    </xf>
    <xf numFmtId="166" fontId="34" fillId="0" borderId="14" xfId="0" applyNumberFormat="1" applyFont="1" applyBorder="1" applyAlignment="1">
      <alignment/>
    </xf>
    <xf numFmtId="4" fontId="35"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4" fontId="7" fillId="0" borderId="0" xfId="0" applyNumberFormat="1" applyFont="1" applyBorder="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left" vertical="center" wrapText="1"/>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0" fillId="0" borderId="0" xfId="0" applyFont="1" applyAlignment="1" applyProtection="1">
      <alignment vertical="center"/>
      <protection locked="0"/>
    </xf>
    <xf numFmtId="0" fontId="0" fillId="0" borderId="21"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1" fillId="0" borderId="0" xfId="0" applyFont="1" applyAlignment="1">
      <alignment horizontal="left"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pplyProtection="1">
      <alignment vertical="center"/>
      <protection locked="0"/>
    </xf>
    <xf numFmtId="0" fontId="12" fillId="0" borderId="21"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8" fillId="0" borderId="27" xfId="0" applyFont="1" applyBorder="1" applyAlignment="1" applyProtection="1">
      <alignment horizontal="left" vertical="center" wrapText="1"/>
      <protection locked="0"/>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locked="0"/>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4" fontId="6" fillId="0" borderId="0" xfId="0" applyNumberFormat="1" applyFont="1" applyBorder="1" applyAlignment="1">
      <alignment/>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applyBorder="1"/>
    <xf numFmtId="0" fontId="0" fillId="0" borderId="0" xfId="0" applyFont="1" applyBorder="1" applyAlignment="1">
      <alignment vertical="center"/>
    </xf>
    <xf numFmtId="0" fontId="0" fillId="0" borderId="0" xfId="0" applyFont="1" applyAlignment="1">
      <alignment vertical="center"/>
    </xf>
    <xf numFmtId="0" fontId="22" fillId="0" borderId="0" xfId="0" applyFont="1" applyBorder="1"/>
    <xf numFmtId="0" fontId="22" fillId="0" borderId="0" xfId="0" applyFont="1" applyBorder="1" applyAlignment="1">
      <alignment vertical="center"/>
    </xf>
    <xf numFmtId="0" fontId="41" fillId="0" borderId="0" xfId="21" applyFont="1" applyFill="1" applyAlignment="1">
      <alignment horizontal="center"/>
      <protection/>
    </xf>
    <xf numFmtId="0" fontId="42" fillId="0" borderId="0" xfId="21" applyFont="1" applyFill="1">
      <alignment/>
      <protection/>
    </xf>
    <xf numFmtId="0" fontId="41" fillId="0" borderId="0" xfId="21" applyFont="1" applyAlignment="1">
      <alignment horizontal="center"/>
      <protection/>
    </xf>
    <xf numFmtId="0" fontId="41" fillId="0" borderId="0" xfId="21" applyFont="1">
      <alignment/>
      <protection/>
    </xf>
    <xf numFmtId="0" fontId="0" fillId="0" borderId="0" xfId="21">
      <alignment/>
      <protection/>
    </xf>
    <xf numFmtId="0" fontId="0" fillId="0" borderId="0" xfId="21" applyFill="1">
      <alignment/>
      <protection/>
    </xf>
    <xf numFmtId="0" fontId="0" fillId="0" borderId="0" xfId="21" applyAlignment="1">
      <alignment horizontal="center"/>
      <protection/>
    </xf>
    <xf numFmtId="0" fontId="3" fillId="5" borderId="36" xfId="21" applyFont="1" applyFill="1" applyBorder="1" applyAlignment="1">
      <alignment horizontal="center" vertical="center" wrapText="1"/>
      <protection/>
    </xf>
    <xf numFmtId="0" fontId="33" fillId="5" borderId="36" xfId="21" applyFont="1" applyFill="1" applyBorder="1" applyAlignment="1">
      <alignment horizontal="center" vertical="center" wrapText="1"/>
      <protection/>
    </xf>
    <xf numFmtId="0" fontId="43" fillId="0" borderId="0" xfId="21" applyFont="1">
      <alignment/>
      <protection/>
    </xf>
    <xf numFmtId="0" fontId="7" fillId="0" borderId="36" xfId="21" applyFont="1" applyBorder="1" applyAlignment="1">
      <alignment horizontal="left"/>
      <protection/>
    </xf>
    <xf numFmtId="4" fontId="6" fillId="0" borderId="0" xfId="21" applyNumberFormat="1" applyFont="1" applyAlignment="1">
      <alignment/>
      <protection/>
    </xf>
    <xf numFmtId="0" fontId="0" fillId="0" borderId="36" xfId="21" applyFont="1" applyBorder="1" applyAlignment="1" applyProtection="1">
      <alignment horizontal="center" vertical="center"/>
      <protection locked="0"/>
    </xf>
    <xf numFmtId="49" fontId="0" fillId="0" borderId="36" xfId="21" applyNumberFormat="1" applyFont="1" applyBorder="1" applyAlignment="1" applyProtection="1">
      <alignment horizontal="center" vertical="center" wrapText="1"/>
      <protection locked="0"/>
    </xf>
    <xf numFmtId="0" fontId="0" fillId="0" borderId="36" xfId="21" applyFont="1" applyBorder="1" applyAlignment="1" applyProtection="1">
      <alignment horizontal="left" vertical="center" wrapText="1"/>
      <protection locked="0"/>
    </xf>
    <xf numFmtId="0" fontId="0" fillId="0" borderId="36" xfId="21" applyFont="1" applyBorder="1" applyAlignment="1" applyProtection="1">
      <alignment horizontal="center" vertical="center" wrapText="1"/>
      <protection locked="0"/>
    </xf>
    <xf numFmtId="167" fontId="0" fillId="0" borderId="36" xfId="21" applyNumberFormat="1" applyFont="1" applyBorder="1" applyAlignment="1" applyProtection="1">
      <alignment vertical="center"/>
      <protection locked="0"/>
    </xf>
    <xf numFmtId="4" fontId="0" fillId="0" borderId="36" xfId="21" applyNumberFormat="1" applyFont="1" applyBorder="1" applyAlignment="1" applyProtection="1">
      <alignment vertical="center"/>
      <protection locked="0"/>
    </xf>
    <xf numFmtId="0" fontId="44" fillId="0" borderId="36" xfId="21" applyFont="1" applyBorder="1" applyAlignment="1">
      <alignment horizontal="center"/>
      <protection/>
    </xf>
    <xf numFmtId="0" fontId="0" fillId="0" borderId="36" xfId="21" applyFont="1" applyBorder="1" applyAlignment="1">
      <alignment horizontal="center"/>
      <protection/>
    </xf>
    <xf numFmtId="0" fontId="41" fillId="0" borderId="0" xfId="21" applyFont="1" applyBorder="1">
      <alignment/>
      <protection/>
    </xf>
    <xf numFmtId="0" fontId="1" fillId="0" borderId="0" xfId="21" applyFont="1" applyBorder="1">
      <alignment/>
      <protection/>
    </xf>
    <xf numFmtId="4" fontId="0" fillId="0" borderId="36" xfId="21" applyNumberFormat="1" applyFont="1" applyBorder="1" applyAlignment="1" applyProtection="1">
      <alignment vertical="center"/>
      <protection locked="0"/>
    </xf>
    <xf numFmtId="0" fontId="46" fillId="0" borderId="37" xfId="21" applyFont="1" applyBorder="1" applyAlignment="1">
      <alignment horizontal="left"/>
      <protection/>
    </xf>
    <xf numFmtId="4" fontId="25" fillId="0" borderId="36" xfId="21" applyNumberFormat="1" applyFont="1" applyBorder="1" applyAlignment="1">
      <alignment vertical="center"/>
      <protection/>
    </xf>
    <xf numFmtId="0" fontId="45" fillId="0" borderId="0" xfId="21" applyFont="1" applyBorder="1" applyAlignment="1">
      <alignment horizontal="center"/>
      <protection/>
    </xf>
    <xf numFmtId="0" fontId="47" fillId="0" borderId="0" xfId="21" applyFont="1" applyBorder="1" applyAlignment="1">
      <alignment horizontal="left"/>
      <protection/>
    </xf>
    <xf numFmtId="0" fontId="1" fillId="0" borderId="0" xfId="21" applyFont="1" applyBorder="1" applyAlignment="1">
      <alignment horizontal="center"/>
      <protection/>
    </xf>
    <xf numFmtId="4" fontId="35" fillId="0" borderId="0" xfId="21" applyNumberFormat="1" applyFont="1" applyBorder="1" applyAlignment="1" applyProtection="1">
      <alignment vertical="center"/>
      <protection locked="0"/>
    </xf>
    <xf numFmtId="0" fontId="41" fillId="0" borderId="0" xfId="21" applyFont="1" applyFill="1" applyBorder="1" applyAlignment="1">
      <alignment horizontal="center"/>
      <protection/>
    </xf>
    <xf numFmtId="4" fontId="6" fillId="0" borderId="36" xfId="21" applyNumberFormat="1" applyFont="1" applyBorder="1" applyAlignment="1">
      <alignment/>
      <protection/>
    </xf>
    <xf numFmtId="0" fontId="9" fillId="0" borderId="37" xfId="21" applyFont="1" applyBorder="1" applyAlignment="1">
      <alignment vertical="center"/>
      <protection/>
    </xf>
    <xf numFmtId="0" fontId="36" fillId="0" borderId="38" xfId="21" applyFont="1" applyBorder="1" applyAlignment="1">
      <alignment horizontal="center" vertical="center"/>
      <protection/>
    </xf>
    <xf numFmtId="0" fontId="9" fillId="0" borderId="38" xfId="21" applyFont="1" applyBorder="1" applyAlignment="1">
      <alignment horizontal="left" vertical="center"/>
      <protection/>
    </xf>
    <xf numFmtId="0" fontId="51" fillId="0" borderId="38" xfId="21" applyFont="1" applyBorder="1" applyAlignment="1">
      <alignment horizontal="left" vertical="center" wrapText="1"/>
      <protection/>
    </xf>
    <xf numFmtId="0" fontId="9" fillId="0" borderId="38" xfId="21" applyFont="1" applyBorder="1" applyAlignment="1">
      <alignment vertical="center"/>
      <protection/>
    </xf>
    <xf numFmtId="0" fontId="9" fillId="0" borderId="39" xfId="21" applyFont="1" applyBorder="1" applyAlignment="1">
      <alignment vertical="center"/>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0" fontId="0" fillId="0" borderId="0" xfId="0" applyFont="1" applyAlignment="1" applyProtection="1">
      <alignment vertical="center"/>
      <protection/>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0" xfId="0" applyFont="1" applyAlignment="1" applyProtection="1">
      <alignment vertical="center"/>
      <protection/>
    </xf>
    <xf numFmtId="0" fontId="36"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0" fontId="37" fillId="0" borderId="0" xfId="0" applyFont="1" applyBorder="1" applyAlignment="1" applyProtection="1">
      <alignment vertical="center" wrapText="1"/>
      <protection/>
    </xf>
    <xf numFmtId="167" fontId="0" fillId="3" borderId="27" xfId="0" applyNumberFormat="1" applyFont="1" applyFill="1" applyBorder="1" applyAlignment="1" applyProtection="1">
      <alignment vertical="center"/>
      <protection/>
    </xf>
    <xf numFmtId="0" fontId="6" fillId="0" borderId="0" xfId="0" applyFont="1" applyBorder="1" applyAlignment="1" applyProtection="1">
      <alignment horizontal="left"/>
      <protection/>
    </xf>
    <xf numFmtId="0" fontId="0" fillId="0" borderId="36" xfId="21" applyFont="1" applyBorder="1" applyAlignment="1" applyProtection="1">
      <alignment horizontal="center" vertical="center"/>
      <protection/>
    </xf>
    <xf numFmtId="49" fontId="0" fillId="0" borderId="36" xfId="21" applyNumberFormat="1" applyFont="1" applyBorder="1" applyAlignment="1" applyProtection="1">
      <alignment horizontal="center" vertical="center" wrapText="1"/>
      <protection/>
    </xf>
    <xf numFmtId="0" fontId="0" fillId="0" borderId="36" xfId="21" applyFont="1" applyBorder="1" applyAlignment="1" applyProtection="1">
      <alignment horizontal="left" vertical="center" wrapText="1"/>
      <protection/>
    </xf>
    <xf numFmtId="0" fontId="0" fillId="0" borderId="36" xfId="21" applyFont="1" applyBorder="1" applyAlignment="1" applyProtection="1">
      <alignment horizontal="center" vertical="center" wrapText="1"/>
      <protection/>
    </xf>
    <xf numFmtId="167" fontId="0" fillId="0" borderId="36" xfId="21" applyNumberFormat="1" applyFont="1" applyBorder="1" applyAlignment="1" applyProtection="1">
      <alignment vertical="center"/>
      <protection/>
    </xf>
    <xf numFmtId="0" fontId="44" fillId="0" borderId="36" xfId="21" applyFont="1" applyBorder="1" applyAlignment="1" applyProtection="1">
      <alignment horizontal="center"/>
      <protection/>
    </xf>
    <xf numFmtId="0" fontId="0" fillId="0" borderId="36" xfId="21" applyFont="1" applyBorder="1" applyProtection="1">
      <alignment/>
      <protection/>
    </xf>
    <xf numFmtId="0" fontId="0" fillId="0" borderId="36" xfId="21" applyFont="1" applyBorder="1" applyAlignment="1" applyProtection="1">
      <alignment horizontal="center"/>
      <protection/>
    </xf>
    <xf numFmtId="0" fontId="0" fillId="0" borderId="36" xfId="21" applyFont="1" applyBorder="1" applyAlignment="1" applyProtection="1">
      <alignment wrapText="1"/>
      <protection/>
    </xf>
    <xf numFmtId="0" fontId="0" fillId="0" borderId="36" xfId="21" applyFont="1" applyBorder="1" applyAlignment="1" applyProtection="1">
      <alignment horizontal="center" vertical="center"/>
      <protection/>
    </xf>
    <xf numFmtId="167" fontId="0" fillId="0" borderId="36" xfId="21" applyNumberFormat="1" applyFont="1" applyBorder="1" applyAlignment="1" applyProtection="1">
      <alignment vertical="center"/>
      <protection/>
    </xf>
    <xf numFmtId="0" fontId="44" fillId="0" borderId="36" xfId="21" applyFont="1" applyBorder="1" applyAlignment="1" applyProtection="1">
      <alignment vertical="center" wrapText="1"/>
      <protection/>
    </xf>
    <xf numFmtId="0" fontId="9" fillId="0" borderId="37" xfId="21" applyFont="1" applyBorder="1" applyAlignment="1" applyProtection="1">
      <alignment vertical="center"/>
      <protection/>
    </xf>
    <xf numFmtId="0" fontId="36" fillId="0" borderId="38" xfId="21" applyFont="1" applyBorder="1" applyAlignment="1" applyProtection="1">
      <alignment horizontal="center" vertical="center"/>
      <protection/>
    </xf>
    <xf numFmtId="0" fontId="9" fillId="0" borderId="38" xfId="21" applyFont="1" applyBorder="1" applyAlignment="1" applyProtection="1">
      <alignment horizontal="left" vertical="center"/>
      <protection/>
    </xf>
    <xf numFmtId="0" fontId="51" fillId="0" borderId="38" xfId="21" applyFont="1" applyBorder="1" applyAlignment="1" applyProtection="1">
      <alignment horizontal="left" vertical="center" wrapText="1"/>
      <protection/>
    </xf>
    <xf numFmtId="0" fontId="9" fillId="0" borderId="38" xfId="21"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4" fontId="4" fillId="4" borderId="9" xfId="0" applyNumberFormat="1" applyFont="1" applyFill="1" applyBorder="1" applyAlignment="1">
      <alignment vertical="center"/>
    </xf>
    <xf numFmtId="0" fontId="0" fillId="4" borderId="9" xfId="0" applyFont="1" applyFill="1" applyBorder="1" applyAlignment="1">
      <alignment vertical="center"/>
    </xf>
    <xf numFmtId="0" fontId="0" fillId="4" borderId="16" xfId="0" applyFont="1" applyFill="1" applyBorder="1" applyAlignment="1">
      <alignment vertical="center"/>
    </xf>
    <xf numFmtId="0" fontId="4" fillId="4" borderId="9" xfId="0" applyFont="1" applyFill="1" applyBorder="1" applyAlignment="1">
      <alignment horizontal="left" vertical="center"/>
    </xf>
    <xf numFmtId="0" fontId="27" fillId="0" borderId="0" xfId="0" applyFont="1" applyAlignment="1">
      <alignment horizontal="left" vertical="center" wrapText="1"/>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17" fillId="6" borderId="0" xfId="0" applyFont="1" applyFill="1" applyAlignment="1">
      <alignment horizontal="center" vertical="center"/>
    </xf>
    <xf numFmtId="0" fontId="0" fillId="0" borderId="0" xfId="0"/>
    <xf numFmtId="4" fontId="28" fillId="0" borderId="0" xfId="0" applyNumberFormat="1" applyFont="1" applyAlignment="1">
      <alignment vertical="center"/>
    </xf>
    <xf numFmtId="0" fontId="28" fillId="0" borderId="0" xfId="0" applyFont="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1" fillId="0" borderId="0" xfId="0" applyNumberFormat="1" applyFont="1" applyBorder="1" applyAlignment="1">
      <alignment vertical="center"/>
    </xf>
    <xf numFmtId="0" fontId="0" fillId="0" borderId="0" xfId="0" applyFont="1" applyAlignment="1">
      <alignment vertical="center"/>
    </xf>
    <xf numFmtId="0" fontId="31" fillId="2" borderId="0" xfId="20" applyFont="1" applyFill="1" applyAlignment="1">
      <alignmen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18"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xf numFmtId="0" fontId="45" fillId="0" borderId="36" xfId="21" applyFont="1" applyBorder="1" applyAlignment="1">
      <alignment horizontal="center"/>
      <protection/>
    </xf>
    <xf numFmtId="0" fontId="43" fillId="0" borderId="37" xfId="21" applyFont="1" applyBorder="1" applyAlignment="1">
      <alignment horizontal="center"/>
      <protection/>
    </xf>
    <xf numFmtId="0" fontId="43" fillId="0" borderId="38" xfId="21" applyFont="1" applyBorder="1" applyAlignment="1">
      <alignment horizontal="center"/>
      <protection/>
    </xf>
    <xf numFmtId="0" fontId="43" fillId="0" borderId="39" xfId="21" applyFont="1" applyBorder="1" applyAlignment="1">
      <alignment horizontal="center"/>
      <protection/>
    </xf>
    <xf numFmtId="0" fontId="43" fillId="0" borderId="36" xfId="21" applyFont="1" applyBorder="1" applyAlignment="1">
      <alignment horizontal="center"/>
      <protection/>
    </xf>
    <xf numFmtId="0" fontId="45" fillId="0" borderId="37" xfId="21" applyFont="1" applyBorder="1" applyAlignment="1">
      <alignment horizontal="center"/>
      <protection/>
    </xf>
    <xf numFmtId="0" fontId="45" fillId="0" borderId="38" xfId="21" applyFont="1" applyBorder="1" applyAlignment="1">
      <alignment horizontal="center"/>
      <protection/>
    </xf>
    <xf numFmtId="0" fontId="45" fillId="0" borderId="39" xfId="21" applyFont="1" applyBorder="1" applyAlignment="1">
      <alignment horizontal="center"/>
      <protection/>
    </xf>
    <xf numFmtId="0" fontId="44" fillId="0" borderId="36" xfId="21" applyFont="1" applyBorder="1" applyAlignment="1">
      <alignment horizontal="center"/>
      <protection/>
    </xf>
    <xf numFmtId="0" fontId="44" fillId="0" borderId="37" xfId="21" applyFont="1" applyBorder="1" applyAlignment="1">
      <alignment horizontal="center"/>
      <protection/>
    </xf>
    <xf numFmtId="0" fontId="44" fillId="0" borderId="38" xfId="21" applyFont="1" applyBorder="1" applyAlignment="1">
      <alignment horizontal="center"/>
      <protection/>
    </xf>
    <xf numFmtId="0" fontId="44" fillId="0" borderId="39" xfId="21" applyFont="1" applyBorder="1" applyAlignment="1">
      <alignment horizontal="center"/>
      <protection/>
    </xf>
    <xf numFmtId="0" fontId="1" fillId="0" borderId="37" xfId="21" applyFont="1" applyBorder="1" applyAlignment="1">
      <alignment horizontal="center"/>
      <protection/>
    </xf>
    <xf numFmtId="0" fontId="1" fillId="0" borderId="38" xfId="21" applyFont="1" applyBorder="1" applyAlignment="1">
      <alignment horizontal="center"/>
      <protection/>
    </xf>
    <xf numFmtId="0" fontId="1" fillId="0" borderId="39" xfId="21" applyFont="1" applyBorder="1" applyAlignment="1">
      <alignment horizontal="center"/>
      <protection/>
    </xf>
    <xf numFmtId="0" fontId="50" fillId="0" borderId="0" xfId="21" applyFont="1" applyAlignment="1">
      <alignment horizontal="left" wrapText="1"/>
      <protection/>
    </xf>
    <xf numFmtId="0" fontId="46" fillId="0" borderId="37" xfId="21" applyFont="1" applyBorder="1" applyAlignment="1">
      <alignment horizontal="center"/>
      <protection/>
    </xf>
    <xf numFmtId="0" fontId="46" fillId="0" borderId="38" xfId="21" applyFont="1" applyBorder="1" applyAlignment="1">
      <alignment horizontal="center"/>
      <protection/>
    </xf>
    <xf numFmtId="0" fontId="46" fillId="0" borderId="39" xfId="21" applyFont="1" applyBorder="1" applyAlignment="1">
      <alignment horizontal="center"/>
      <protection/>
    </xf>
    <xf numFmtId="0" fontId="48" fillId="0" borderId="0" xfId="21" applyFont="1" applyFill="1" applyBorder="1" applyAlignment="1">
      <alignment vertical="center" wrapText="1"/>
      <protection/>
    </xf>
    <xf numFmtId="0" fontId="41" fillId="0" borderId="0" xfId="21" applyFont="1" applyAlignment="1">
      <alignment vertical="center" wrapText="1"/>
      <protection/>
    </xf>
    <xf numFmtId="0" fontId="49" fillId="0" borderId="0" xfId="21" applyFont="1" applyAlignment="1">
      <alignment vertical="center" wrapText="1"/>
      <protection/>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54"/>
  <sheetViews>
    <sheetView showGridLines="0" tabSelected="1" workbookViewId="0" topLeftCell="A1">
      <pane ySplit="1" topLeftCell="A37" activePane="bottomLeft" state="frozen"/>
      <selection pane="bottomLeft" activeCell="AI19" sqref="AI19"/>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409" t="s">
        <v>8</v>
      </c>
      <c r="AS2" s="410"/>
      <c r="AT2" s="410"/>
      <c r="AU2" s="410"/>
      <c r="AV2" s="410"/>
      <c r="AW2" s="410"/>
      <c r="AX2" s="410"/>
      <c r="AY2" s="410"/>
      <c r="AZ2" s="410"/>
      <c r="BA2" s="410"/>
      <c r="BB2" s="410"/>
      <c r="BC2" s="410"/>
      <c r="BD2" s="410"/>
      <c r="BE2" s="410"/>
      <c r="BS2" s="24" t="s">
        <v>9</v>
      </c>
      <c r="BT2" s="24" t="s">
        <v>10</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6.95"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2:71" ht="14.45" customHeight="1">
      <c r="B5" s="28"/>
      <c r="C5" s="29"/>
      <c r="D5" s="34" t="s">
        <v>16</v>
      </c>
      <c r="E5" s="29"/>
      <c r="F5" s="29"/>
      <c r="G5" s="29"/>
      <c r="H5" s="29"/>
      <c r="I5" s="29"/>
      <c r="J5" s="29"/>
      <c r="K5" s="419" t="s">
        <v>17</v>
      </c>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29"/>
      <c r="AQ5" s="31"/>
      <c r="BE5" s="417" t="s">
        <v>18</v>
      </c>
      <c r="BS5" s="24" t="s">
        <v>9</v>
      </c>
    </row>
    <row r="6" spans="2:71" ht="36.95" customHeight="1">
      <c r="B6" s="28"/>
      <c r="C6" s="29"/>
      <c r="D6" s="36" t="s">
        <v>19</v>
      </c>
      <c r="E6" s="29"/>
      <c r="F6" s="29"/>
      <c r="G6" s="29"/>
      <c r="H6" s="29"/>
      <c r="I6" s="29"/>
      <c r="J6" s="29"/>
      <c r="K6" s="421" t="s">
        <v>20</v>
      </c>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29"/>
      <c r="AQ6" s="31"/>
      <c r="BE6" s="418"/>
      <c r="BS6" s="24" t="s">
        <v>9</v>
      </c>
    </row>
    <row r="7" spans="2:71" ht="14.45" customHeight="1">
      <c r="B7" s="28"/>
      <c r="C7" s="29"/>
      <c r="D7" s="37" t="s">
        <v>21</v>
      </c>
      <c r="E7" s="29"/>
      <c r="F7" s="29"/>
      <c r="G7" s="29"/>
      <c r="H7" s="29"/>
      <c r="I7" s="29"/>
      <c r="J7" s="29"/>
      <c r="K7" s="35" t="s">
        <v>5</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5</v>
      </c>
      <c r="AO7" s="29"/>
      <c r="AP7" s="29"/>
      <c r="AQ7" s="31"/>
      <c r="BE7" s="418"/>
      <c r="BS7" s="24" t="s">
        <v>9</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418"/>
      <c r="BS8" s="24" t="s">
        <v>9</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418"/>
      <c r="BS9" s="24" t="s">
        <v>9</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5</v>
      </c>
      <c r="AO10" s="29"/>
      <c r="AP10" s="29"/>
      <c r="AQ10" s="31"/>
      <c r="BE10" s="418"/>
      <c r="BS10" s="24" t="s">
        <v>9</v>
      </c>
    </row>
    <row r="11" spans="2:71" ht="18.4" customHeight="1">
      <c r="B11" s="28"/>
      <c r="C11" s="29"/>
      <c r="D11" s="29"/>
      <c r="E11" s="35" t="s">
        <v>24</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29</v>
      </c>
      <c r="AL11" s="29"/>
      <c r="AM11" s="29"/>
      <c r="AN11" s="35" t="s">
        <v>5</v>
      </c>
      <c r="AO11" s="29"/>
      <c r="AP11" s="29"/>
      <c r="AQ11" s="31"/>
      <c r="BE11" s="418"/>
      <c r="BS11" s="24" t="s">
        <v>9</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418"/>
      <c r="BS12" s="24" t="s">
        <v>9</v>
      </c>
    </row>
    <row r="13" spans="2:71" ht="14.45" customHeight="1">
      <c r="B13" s="28"/>
      <c r="C13" s="29"/>
      <c r="D13" s="37" t="s">
        <v>30</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31</v>
      </c>
      <c r="AO13" s="29"/>
      <c r="AP13" s="29"/>
      <c r="AQ13" s="31"/>
      <c r="BE13" s="418"/>
      <c r="BS13" s="24" t="s">
        <v>9</v>
      </c>
    </row>
    <row r="14" spans="2:71" ht="15">
      <c r="B14" s="28"/>
      <c r="C14" s="29"/>
      <c r="D14" s="29"/>
      <c r="E14" s="422" t="s">
        <v>31</v>
      </c>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37" t="s">
        <v>29</v>
      </c>
      <c r="AL14" s="29"/>
      <c r="AM14" s="29"/>
      <c r="AN14" s="39" t="s">
        <v>31</v>
      </c>
      <c r="AO14" s="29"/>
      <c r="AP14" s="29"/>
      <c r="AQ14" s="31"/>
      <c r="BE14" s="418"/>
      <c r="BS14" s="24" t="s">
        <v>9</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418"/>
      <c r="BS15" s="24" t="s">
        <v>6</v>
      </c>
    </row>
    <row r="16" spans="2:71" ht="14.45" customHeight="1">
      <c r="B16" s="28"/>
      <c r="C16" s="29"/>
      <c r="D16" s="37" t="s">
        <v>32</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5</v>
      </c>
      <c r="AO16" s="29"/>
      <c r="AP16" s="29"/>
      <c r="AQ16" s="31"/>
      <c r="BE16" s="418"/>
      <c r="BS16" s="24" t="s">
        <v>6</v>
      </c>
    </row>
    <row r="17" spans="2:71" ht="18.4" customHeight="1">
      <c r="B17" s="28"/>
      <c r="C17" s="29"/>
      <c r="D17" s="29"/>
      <c r="E17" s="35" t="s">
        <v>33</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29</v>
      </c>
      <c r="AL17" s="29"/>
      <c r="AM17" s="29"/>
      <c r="AN17" s="35" t="s">
        <v>5</v>
      </c>
      <c r="AO17" s="29"/>
      <c r="AP17" s="29"/>
      <c r="AQ17" s="31"/>
      <c r="BE17" s="418"/>
      <c r="BS17" s="24" t="s">
        <v>34</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418"/>
      <c r="BS18" s="24" t="s">
        <v>9</v>
      </c>
    </row>
    <row r="19" spans="2:71" ht="14.45" customHeight="1">
      <c r="B19" s="28"/>
      <c r="C19" s="29"/>
      <c r="D19" s="37" t="s">
        <v>35</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418"/>
      <c r="BS19" s="24" t="s">
        <v>9</v>
      </c>
    </row>
    <row r="20" spans="2:71" ht="48.75" customHeight="1">
      <c r="B20" s="28"/>
      <c r="C20" s="29"/>
      <c r="D20" s="29"/>
      <c r="E20" s="424" t="s">
        <v>36</v>
      </c>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29"/>
      <c r="AP20" s="29"/>
      <c r="AQ20" s="31"/>
      <c r="BE20" s="418"/>
      <c r="BS20" s="24" t="s">
        <v>6</v>
      </c>
    </row>
    <row r="21" spans="2:57" ht="21.6" customHeight="1">
      <c r="B21" s="28"/>
      <c r="C21" s="29"/>
      <c r="D21" s="29"/>
      <c r="E21" s="293" t="s">
        <v>1189</v>
      </c>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
      <c r="AK21" s="29"/>
      <c r="AL21" s="29"/>
      <c r="AM21" s="29"/>
      <c r="AN21" s="29"/>
      <c r="AO21" s="29"/>
      <c r="AP21" s="29"/>
      <c r="AQ21" s="31"/>
      <c r="BE21" s="418"/>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418"/>
    </row>
    <row r="23" spans="2:57" s="1" customFormat="1" ht="25.9" customHeight="1">
      <c r="B23" s="41"/>
      <c r="C23" s="42"/>
      <c r="D23" s="43" t="s">
        <v>37</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25">
        <f>ROUND(AG51,2)</f>
        <v>0</v>
      </c>
      <c r="AL23" s="426"/>
      <c r="AM23" s="426"/>
      <c r="AN23" s="426"/>
      <c r="AO23" s="426"/>
      <c r="AP23" s="42"/>
      <c r="AQ23" s="45"/>
      <c r="BE23" s="418"/>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418"/>
    </row>
    <row r="25" spans="2:57" s="1" customFormat="1" ht="13.5">
      <c r="B25" s="41"/>
      <c r="C25" s="42"/>
      <c r="D25" s="42"/>
      <c r="E25" s="42"/>
      <c r="F25" s="42"/>
      <c r="G25" s="42"/>
      <c r="H25" s="42"/>
      <c r="I25" s="42"/>
      <c r="J25" s="42"/>
      <c r="K25" s="42"/>
      <c r="L25" s="427" t="s">
        <v>38</v>
      </c>
      <c r="M25" s="427"/>
      <c r="N25" s="427"/>
      <c r="O25" s="427"/>
      <c r="P25" s="42"/>
      <c r="Q25" s="42"/>
      <c r="R25" s="42"/>
      <c r="S25" s="42"/>
      <c r="T25" s="42"/>
      <c r="U25" s="42"/>
      <c r="V25" s="42"/>
      <c r="W25" s="427" t="s">
        <v>39</v>
      </c>
      <c r="X25" s="427"/>
      <c r="Y25" s="427"/>
      <c r="Z25" s="427"/>
      <c r="AA25" s="427"/>
      <c r="AB25" s="427"/>
      <c r="AC25" s="427"/>
      <c r="AD25" s="427"/>
      <c r="AE25" s="427"/>
      <c r="AF25" s="42"/>
      <c r="AG25" s="42"/>
      <c r="AH25" s="42"/>
      <c r="AI25" s="42"/>
      <c r="AJ25" s="42"/>
      <c r="AK25" s="427" t="s">
        <v>40</v>
      </c>
      <c r="AL25" s="427"/>
      <c r="AM25" s="427"/>
      <c r="AN25" s="427"/>
      <c r="AO25" s="427"/>
      <c r="AP25" s="42"/>
      <c r="AQ25" s="45"/>
      <c r="BE25" s="418"/>
    </row>
    <row r="26" spans="2:57" s="2" customFormat="1" ht="14.45" customHeight="1">
      <c r="B26" s="47"/>
      <c r="C26" s="48"/>
      <c r="D26" s="49" t="s">
        <v>41</v>
      </c>
      <c r="E26" s="48"/>
      <c r="F26" s="49" t="s">
        <v>42</v>
      </c>
      <c r="G26" s="48"/>
      <c r="H26" s="48"/>
      <c r="I26" s="48"/>
      <c r="J26" s="48"/>
      <c r="K26" s="48"/>
      <c r="L26" s="428">
        <v>0.21</v>
      </c>
      <c r="M26" s="429"/>
      <c r="N26" s="429"/>
      <c r="O26" s="429"/>
      <c r="P26" s="48"/>
      <c r="Q26" s="48"/>
      <c r="R26" s="48"/>
      <c r="S26" s="48"/>
      <c r="T26" s="48"/>
      <c r="U26" s="48"/>
      <c r="V26" s="48"/>
      <c r="W26" s="430">
        <f>ROUND(AZ51,2)</f>
        <v>0</v>
      </c>
      <c r="X26" s="429"/>
      <c r="Y26" s="429"/>
      <c r="Z26" s="429"/>
      <c r="AA26" s="429"/>
      <c r="AB26" s="429"/>
      <c r="AC26" s="429"/>
      <c r="AD26" s="429"/>
      <c r="AE26" s="429"/>
      <c r="AF26" s="48"/>
      <c r="AG26" s="48"/>
      <c r="AH26" s="48"/>
      <c r="AI26" s="48"/>
      <c r="AJ26" s="48"/>
      <c r="AK26" s="430">
        <f>ROUND(AV51,2)</f>
        <v>0</v>
      </c>
      <c r="AL26" s="429"/>
      <c r="AM26" s="429"/>
      <c r="AN26" s="429"/>
      <c r="AO26" s="429"/>
      <c r="AP26" s="48"/>
      <c r="AQ26" s="50"/>
      <c r="BE26" s="418"/>
    </row>
    <row r="27" spans="2:57" s="2" customFormat="1" ht="14.45" customHeight="1">
      <c r="B27" s="47"/>
      <c r="C27" s="48"/>
      <c r="D27" s="48"/>
      <c r="E27" s="48"/>
      <c r="F27" s="49" t="s">
        <v>43</v>
      </c>
      <c r="G27" s="48"/>
      <c r="H27" s="48"/>
      <c r="I27" s="48"/>
      <c r="J27" s="48"/>
      <c r="K27" s="48"/>
      <c r="L27" s="428">
        <v>0.15</v>
      </c>
      <c r="M27" s="429"/>
      <c r="N27" s="429"/>
      <c r="O27" s="429"/>
      <c r="P27" s="48"/>
      <c r="Q27" s="48"/>
      <c r="R27" s="48"/>
      <c r="S27" s="48"/>
      <c r="T27" s="48"/>
      <c r="U27" s="48"/>
      <c r="V27" s="48"/>
      <c r="W27" s="430">
        <f>ROUND(BA51,2)</f>
        <v>0</v>
      </c>
      <c r="X27" s="429"/>
      <c r="Y27" s="429"/>
      <c r="Z27" s="429"/>
      <c r="AA27" s="429"/>
      <c r="AB27" s="429"/>
      <c r="AC27" s="429"/>
      <c r="AD27" s="429"/>
      <c r="AE27" s="429"/>
      <c r="AF27" s="48"/>
      <c r="AG27" s="48"/>
      <c r="AH27" s="48"/>
      <c r="AI27" s="48"/>
      <c r="AJ27" s="48"/>
      <c r="AK27" s="430">
        <f>ROUND(AW51,2)</f>
        <v>0</v>
      </c>
      <c r="AL27" s="429"/>
      <c r="AM27" s="429"/>
      <c r="AN27" s="429"/>
      <c r="AO27" s="429"/>
      <c r="AP27" s="48"/>
      <c r="AQ27" s="50"/>
      <c r="BE27" s="418"/>
    </row>
    <row r="28" spans="2:57" s="2" customFormat="1" ht="14.45" customHeight="1" hidden="1">
      <c r="B28" s="47"/>
      <c r="C28" s="48"/>
      <c r="D28" s="48"/>
      <c r="E28" s="48"/>
      <c r="F28" s="49" t="s">
        <v>44</v>
      </c>
      <c r="G28" s="48"/>
      <c r="H28" s="48"/>
      <c r="I28" s="48"/>
      <c r="J28" s="48"/>
      <c r="K28" s="48"/>
      <c r="L28" s="428">
        <v>0.21</v>
      </c>
      <c r="M28" s="429"/>
      <c r="N28" s="429"/>
      <c r="O28" s="429"/>
      <c r="P28" s="48"/>
      <c r="Q28" s="48"/>
      <c r="R28" s="48"/>
      <c r="S28" s="48"/>
      <c r="T28" s="48"/>
      <c r="U28" s="48"/>
      <c r="V28" s="48"/>
      <c r="W28" s="430">
        <f>ROUND(BB51,2)</f>
        <v>0</v>
      </c>
      <c r="X28" s="429"/>
      <c r="Y28" s="429"/>
      <c r="Z28" s="429"/>
      <c r="AA28" s="429"/>
      <c r="AB28" s="429"/>
      <c r="AC28" s="429"/>
      <c r="AD28" s="429"/>
      <c r="AE28" s="429"/>
      <c r="AF28" s="48"/>
      <c r="AG28" s="48"/>
      <c r="AH28" s="48"/>
      <c r="AI28" s="48"/>
      <c r="AJ28" s="48"/>
      <c r="AK28" s="430">
        <v>0</v>
      </c>
      <c r="AL28" s="429"/>
      <c r="AM28" s="429"/>
      <c r="AN28" s="429"/>
      <c r="AO28" s="429"/>
      <c r="AP28" s="48"/>
      <c r="AQ28" s="50"/>
      <c r="BE28" s="418"/>
    </row>
    <row r="29" spans="2:57" s="2" customFormat="1" ht="14.45" customHeight="1" hidden="1">
      <c r="B29" s="47"/>
      <c r="C29" s="48"/>
      <c r="D29" s="48"/>
      <c r="E29" s="48"/>
      <c r="F29" s="49" t="s">
        <v>45</v>
      </c>
      <c r="G29" s="48"/>
      <c r="H29" s="48"/>
      <c r="I29" s="48"/>
      <c r="J29" s="48"/>
      <c r="K29" s="48"/>
      <c r="L29" s="428">
        <v>0.15</v>
      </c>
      <c r="M29" s="429"/>
      <c r="N29" s="429"/>
      <c r="O29" s="429"/>
      <c r="P29" s="48"/>
      <c r="Q29" s="48"/>
      <c r="R29" s="48"/>
      <c r="S29" s="48"/>
      <c r="T29" s="48"/>
      <c r="U29" s="48"/>
      <c r="V29" s="48"/>
      <c r="W29" s="430">
        <f>ROUND(BC51,2)</f>
        <v>0</v>
      </c>
      <c r="X29" s="429"/>
      <c r="Y29" s="429"/>
      <c r="Z29" s="429"/>
      <c r="AA29" s="429"/>
      <c r="AB29" s="429"/>
      <c r="AC29" s="429"/>
      <c r="AD29" s="429"/>
      <c r="AE29" s="429"/>
      <c r="AF29" s="48"/>
      <c r="AG29" s="48"/>
      <c r="AH29" s="48"/>
      <c r="AI29" s="48"/>
      <c r="AJ29" s="48"/>
      <c r="AK29" s="430">
        <v>0</v>
      </c>
      <c r="AL29" s="429"/>
      <c r="AM29" s="429"/>
      <c r="AN29" s="429"/>
      <c r="AO29" s="429"/>
      <c r="AP29" s="48"/>
      <c r="AQ29" s="50"/>
      <c r="BE29" s="418"/>
    </row>
    <row r="30" spans="2:57" s="2" customFormat="1" ht="14.45" customHeight="1" hidden="1">
      <c r="B30" s="47"/>
      <c r="C30" s="48"/>
      <c r="D30" s="48"/>
      <c r="E30" s="48"/>
      <c r="F30" s="49" t="s">
        <v>46</v>
      </c>
      <c r="G30" s="48"/>
      <c r="H30" s="48"/>
      <c r="I30" s="48"/>
      <c r="J30" s="48"/>
      <c r="K30" s="48"/>
      <c r="L30" s="428">
        <v>0</v>
      </c>
      <c r="M30" s="429"/>
      <c r="N30" s="429"/>
      <c r="O30" s="429"/>
      <c r="P30" s="48"/>
      <c r="Q30" s="48"/>
      <c r="R30" s="48"/>
      <c r="S30" s="48"/>
      <c r="T30" s="48"/>
      <c r="U30" s="48"/>
      <c r="V30" s="48"/>
      <c r="W30" s="430">
        <f>ROUND(BD51,2)</f>
        <v>0</v>
      </c>
      <c r="X30" s="429"/>
      <c r="Y30" s="429"/>
      <c r="Z30" s="429"/>
      <c r="AA30" s="429"/>
      <c r="AB30" s="429"/>
      <c r="AC30" s="429"/>
      <c r="AD30" s="429"/>
      <c r="AE30" s="429"/>
      <c r="AF30" s="48"/>
      <c r="AG30" s="48"/>
      <c r="AH30" s="48"/>
      <c r="AI30" s="48"/>
      <c r="AJ30" s="48"/>
      <c r="AK30" s="430">
        <v>0</v>
      </c>
      <c r="AL30" s="429"/>
      <c r="AM30" s="429"/>
      <c r="AN30" s="429"/>
      <c r="AO30" s="429"/>
      <c r="AP30" s="48"/>
      <c r="AQ30" s="50"/>
      <c r="BE30" s="418"/>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418"/>
    </row>
    <row r="32" spans="2:57" s="1" customFormat="1" ht="25.9" customHeight="1">
      <c r="B32" s="41"/>
      <c r="C32" s="51"/>
      <c r="D32" s="52" t="s">
        <v>47</v>
      </c>
      <c r="E32" s="53"/>
      <c r="F32" s="53"/>
      <c r="G32" s="53"/>
      <c r="H32" s="53"/>
      <c r="I32" s="53"/>
      <c r="J32" s="53"/>
      <c r="K32" s="53"/>
      <c r="L32" s="53"/>
      <c r="M32" s="53"/>
      <c r="N32" s="53"/>
      <c r="O32" s="53"/>
      <c r="P32" s="53"/>
      <c r="Q32" s="53"/>
      <c r="R32" s="53"/>
      <c r="S32" s="53"/>
      <c r="T32" s="54" t="s">
        <v>48</v>
      </c>
      <c r="U32" s="53"/>
      <c r="V32" s="53"/>
      <c r="W32" s="53"/>
      <c r="X32" s="401" t="s">
        <v>49</v>
      </c>
      <c r="Y32" s="399"/>
      <c r="Z32" s="399"/>
      <c r="AA32" s="399"/>
      <c r="AB32" s="399"/>
      <c r="AC32" s="53"/>
      <c r="AD32" s="53"/>
      <c r="AE32" s="53"/>
      <c r="AF32" s="53"/>
      <c r="AG32" s="53"/>
      <c r="AH32" s="53"/>
      <c r="AI32" s="53"/>
      <c r="AJ32" s="53"/>
      <c r="AK32" s="398">
        <f>SUM(AK23:AK30)</f>
        <v>0</v>
      </c>
      <c r="AL32" s="399"/>
      <c r="AM32" s="399"/>
      <c r="AN32" s="399"/>
      <c r="AO32" s="400"/>
      <c r="AP32" s="51"/>
      <c r="AQ32" s="55"/>
      <c r="BE32" s="418"/>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41"/>
    </row>
    <row r="39" spans="2:44" s="1" customFormat="1" ht="36.95" customHeight="1">
      <c r="B39" s="41"/>
      <c r="C39" s="61" t="s">
        <v>50</v>
      </c>
      <c r="AR39" s="41"/>
    </row>
    <row r="40" spans="2:44" s="1" customFormat="1" ht="6.95" customHeight="1">
      <c r="B40" s="41"/>
      <c r="AR40" s="41"/>
    </row>
    <row r="41" spans="2:44" s="3" customFormat="1" ht="14.45" customHeight="1">
      <c r="B41" s="62"/>
      <c r="C41" s="63" t="s">
        <v>16</v>
      </c>
      <c r="L41" s="3" t="str">
        <f>K5</f>
        <v>ISST_Melnik</v>
      </c>
      <c r="AR41" s="62"/>
    </row>
    <row r="42" spans="2:44" s="4" customFormat="1" ht="36.95" customHeight="1">
      <c r="B42" s="64"/>
      <c r="C42" s="65" t="s">
        <v>19</v>
      </c>
      <c r="L42" s="405" t="str">
        <f>K6</f>
        <v>ISŠT Mělník - učebny pohonů, jejich ovládání a využití v obráběcích strojích</v>
      </c>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06"/>
      <c r="AR42" s="64"/>
    </row>
    <row r="43" spans="2:44" s="1" customFormat="1" ht="6.95" customHeight="1">
      <c r="B43" s="41"/>
      <c r="AR43" s="41"/>
    </row>
    <row r="44" spans="2:44" s="1" customFormat="1" ht="15">
      <c r="B44" s="41"/>
      <c r="C44" s="63" t="s">
        <v>23</v>
      </c>
      <c r="L44" s="66" t="str">
        <f>IF(K8="","",K8)</f>
        <v xml:space="preserve"> </v>
      </c>
      <c r="AI44" s="63" t="s">
        <v>25</v>
      </c>
      <c r="AM44" s="407" t="str">
        <f>IF(AN8="","",AN8)</f>
        <v>20.3.2017</v>
      </c>
      <c r="AN44" s="407"/>
      <c r="AR44" s="41"/>
    </row>
    <row r="45" spans="2:44" s="1" customFormat="1" ht="6.95" customHeight="1">
      <c r="B45" s="41"/>
      <c r="AR45" s="41"/>
    </row>
    <row r="46" spans="2:56" s="1" customFormat="1" ht="15">
      <c r="B46" s="41"/>
      <c r="C46" s="63" t="s">
        <v>27</v>
      </c>
      <c r="L46" s="3" t="str">
        <f>IF(E11="","",E11)</f>
        <v xml:space="preserve"> </v>
      </c>
      <c r="AI46" s="63" t="s">
        <v>32</v>
      </c>
      <c r="AM46" s="408" t="str">
        <f>IF(E17="","",E17)</f>
        <v>Ing.arch. Petr Ovčačík</v>
      </c>
      <c r="AN46" s="408"/>
      <c r="AO46" s="408"/>
      <c r="AP46" s="408"/>
      <c r="AR46" s="41"/>
      <c r="AS46" s="413" t="s">
        <v>51</v>
      </c>
      <c r="AT46" s="414"/>
      <c r="AU46" s="68"/>
      <c r="AV46" s="68"/>
      <c r="AW46" s="68"/>
      <c r="AX46" s="68"/>
      <c r="AY46" s="68"/>
      <c r="AZ46" s="68"/>
      <c r="BA46" s="68"/>
      <c r="BB46" s="68"/>
      <c r="BC46" s="68"/>
      <c r="BD46" s="69"/>
    </row>
    <row r="47" spans="2:56" s="1" customFormat="1" ht="15">
      <c r="B47" s="41"/>
      <c r="C47" s="63" t="s">
        <v>30</v>
      </c>
      <c r="L47" s="3" t="str">
        <f>IF(E14="Vyplň údaj","",E14)</f>
        <v/>
      </c>
      <c r="AR47" s="41"/>
      <c r="AS47" s="415"/>
      <c r="AT47" s="416"/>
      <c r="AU47" s="42"/>
      <c r="AV47" s="42"/>
      <c r="AW47" s="42"/>
      <c r="AX47" s="42"/>
      <c r="AY47" s="42"/>
      <c r="AZ47" s="42"/>
      <c r="BA47" s="42"/>
      <c r="BB47" s="42"/>
      <c r="BC47" s="42"/>
      <c r="BD47" s="70"/>
    </row>
    <row r="48" spans="2:56" s="1" customFormat="1" ht="10.9" customHeight="1">
      <c r="B48" s="41"/>
      <c r="AR48" s="41"/>
      <c r="AS48" s="415"/>
      <c r="AT48" s="416"/>
      <c r="AU48" s="42"/>
      <c r="AV48" s="42"/>
      <c r="AW48" s="42"/>
      <c r="AX48" s="42"/>
      <c r="AY48" s="42"/>
      <c r="AZ48" s="42"/>
      <c r="BA48" s="42"/>
      <c r="BB48" s="42"/>
      <c r="BC48" s="42"/>
      <c r="BD48" s="70"/>
    </row>
    <row r="49" spans="2:56" s="1" customFormat="1" ht="29.25" customHeight="1">
      <c r="B49" s="41"/>
      <c r="C49" s="394" t="s">
        <v>52</v>
      </c>
      <c r="D49" s="395"/>
      <c r="E49" s="395"/>
      <c r="F49" s="395"/>
      <c r="G49" s="395"/>
      <c r="H49" s="71"/>
      <c r="I49" s="396" t="s">
        <v>53</v>
      </c>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7" t="s">
        <v>54</v>
      </c>
      <c r="AH49" s="395"/>
      <c r="AI49" s="395"/>
      <c r="AJ49" s="395"/>
      <c r="AK49" s="395"/>
      <c r="AL49" s="395"/>
      <c r="AM49" s="395"/>
      <c r="AN49" s="396" t="s">
        <v>55</v>
      </c>
      <c r="AO49" s="395"/>
      <c r="AP49" s="395"/>
      <c r="AQ49" s="72" t="s">
        <v>56</v>
      </c>
      <c r="AR49" s="41"/>
      <c r="AS49" s="73" t="s">
        <v>57</v>
      </c>
      <c r="AT49" s="74" t="s">
        <v>58</v>
      </c>
      <c r="AU49" s="74" t="s">
        <v>59</v>
      </c>
      <c r="AV49" s="74" t="s">
        <v>60</v>
      </c>
      <c r="AW49" s="74" t="s">
        <v>61</v>
      </c>
      <c r="AX49" s="74" t="s">
        <v>62</v>
      </c>
      <c r="AY49" s="74" t="s">
        <v>63</v>
      </c>
      <c r="AZ49" s="74" t="s">
        <v>64</v>
      </c>
      <c r="BA49" s="74" t="s">
        <v>65</v>
      </c>
      <c r="BB49" s="74" t="s">
        <v>66</v>
      </c>
      <c r="BC49" s="74" t="s">
        <v>67</v>
      </c>
      <c r="BD49" s="75" t="s">
        <v>68</v>
      </c>
    </row>
    <row r="50" spans="2:56" s="1" customFormat="1" ht="10.9" customHeight="1">
      <c r="B50" s="41"/>
      <c r="AR50" s="41"/>
      <c r="AS50" s="76"/>
      <c r="AT50" s="68"/>
      <c r="AU50" s="68"/>
      <c r="AV50" s="68"/>
      <c r="AW50" s="68"/>
      <c r="AX50" s="68"/>
      <c r="AY50" s="68"/>
      <c r="AZ50" s="68"/>
      <c r="BA50" s="68"/>
      <c r="BB50" s="68"/>
      <c r="BC50" s="68"/>
      <c r="BD50" s="69"/>
    </row>
    <row r="51" spans="2:90" s="4" customFormat="1" ht="32.45" customHeight="1">
      <c r="B51" s="64"/>
      <c r="C51" s="77" t="s">
        <v>69</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403">
        <f>ROUND(AG52,2)</f>
        <v>0</v>
      </c>
      <c r="AH51" s="403"/>
      <c r="AI51" s="403"/>
      <c r="AJ51" s="403"/>
      <c r="AK51" s="403"/>
      <c r="AL51" s="403"/>
      <c r="AM51" s="403"/>
      <c r="AN51" s="404">
        <f>SUM(AG51,AT51)</f>
        <v>0</v>
      </c>
      <c r="AO51" s="404"/>
      <c r="AP51" s="404"/>
      <c r="AQ51" s="79" t="s">
        <v>5</v>
      </c>
      <c r="AR51" s="64"/>
      <c r="AS51" s="80">
        <f>ROUND(AS52,2)</f>
        <v>0</v>
      </c>
      <c r="AT51" s="81">
        <f>ROUND(SUM(AV51:AW51),2)</f>
        <v>0</v>
      </c>
      <c r="AU51" s="82">
        <f>ROUND(AU52,5)</f>
        <v>0</v>
      </c>
      <c r="AV51" s="81">
        <f>ROUND(AZ51*L26,2)</f>
        <v>0</v>
      </c>
      <c r="AW51" s="81">
        <f>ROUND(BA51*L27,2)</f>
        <v>0</v>
      </c>
      <c r="AX51" s="81">
        <f>ROUND(BB51*L26,2)</f>
        <v>0</v>
      </c>
      <c r="AY51" s="81">
        <f>ROUND(BC51*L27,2)</f>
        <v>0</v>
      </c>
      <c r="AZ51" s="81">
        <f>ROUND(AZ52,2)</f>
        <v>0</v>
      </c>
      <c r="BA51" s="81">
        <f>ROUND(BA52,2)</f>
        <v>0</v>
      </c>
      <c r="BB51" s="81">
        <f>ROUND(BB52,2)</f>
        <v>0</v>
      </c>
      <c r="BC51" s="81">
        <f>ROUND(BC52,2)</f>
        <v>0</v>
      </c>
      <c r="BD51" s="83">
        <f>ROUND(BD52,2)</f>
        <v>0</v>
      </c>
      <c r="BS51" s="65" t="s">
        <v>70</v>
      </c>
      <c r="BT51" s="65" t="s">
        <v>71</v>
      </c>
      <c r="BV51" s="65" t="s">
        <v>72</v>
      </c>
      <c r="BW51" s="65" t="s">
        <v>7</v>
      </c>
      <c r="BX51" s="65" t="s">
        <v>73</v>
      </c>
      <c r="CL51" s="65" t="s">
        <v>5</v>
      </c>
    </row>
    <row r="52" spans="1:90" s="5" customFormat="1" ht="37.5" customHeight="1">
      <c r="A52" s="84" t="s">
        <v>74</v>
      </c>
      <c r="B52" s="85"/>
      <c r="C52" s="86"/>
      <c r="D52" s="402" t="s">
        <v>17</v>
      </c>
      <c r="E52" s="402"/>
      <c r="F52" s="402"/>
      <c r="G52" s="402"/>
      <c r="H52" s="402"/>
      <c r="I52" s="87"/>
      <c r="J52" s="402" t="s">
        <v>20</v>
      </c>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11">
        <f>'ISST_Melnik - ISŠT Mělník...'!J25</f>
        <v>0</v>
      </c>
      <c r="AH52" s="412"/>
      <c r="AI52" s="412"/>
      <c r="AJ52" s="412"/>
      <c r="AK52" s="412"/>
      <c r="AL52" s="412"/>
      <c r="AM52" s="412"/>
      <c r="AN52" s="411">
        <f>SUM(AG52,AT52)</f>
        <v>0</v>
      </c>
      <c r="AO52" s="412"/>
      <c r="AP52" s="412"/>
      <c r="AQ52" s="88" t="s">
        <v>75</v>
      </c>
      <c r="AR52" s="85"/>
      <c r="AS52" s="89">
        <v>0</v>
      </c>
      <c r="AT52" s="90">
        <f>ROUND(SUM(AV52:AW52),2)</f>
        <v>0</v>
      </c>
      <c r="AU52" s="91">
        <f>'ISST_Melnik - ISŠT Mělník...'!P97</f>
        <v>0</v>
      </c>
      <c r="AV52" s="90">
        <f>'ISST_Melnik - ISŠT Mělník...'!J28</f>
        <v>0</v>
      </c>
      <c r="AW52" s="90">
        <f>'ISST_Melnik - ISŠT Mělník...'!J29</f>
        <v>0</v>
      </c>
      <c r="AX52" s="90">
        <f>'ISST_Melnik - ISŠT Mělník...'!J30</f>
        <v>0</v>
      </c>
      <c r="AY52" s="90">
        <f>'ISST_Melnik - ISŠT Mělník...'!J31</f>
        <v>0</v>
      </c>
      <c r="AZ52" s="90">
        <f>'ISST_Melnik - ISŠT Mělník...'!F28</f>
        <v>0</v>
      </c>
      <c r="BA52" s="90">
        <f>'ISST_Melnik - ISŠT Mělník...'!F29</f>
        <v>0</v>
      </c>
      <c r="BB52" s="90">
        <f>'ISST_Melnik - ISŠT Mělník...'!F30</f>
        <v>0</v>
      </c>
      <c r="BC52" s="90">
        <f>'ISST_Melnik - ISŠT Mělník...'!F31</f>
        <v>0</v>
      </c>
      <c r="BD52" s="92">
        <f>'ISST_Melnik - ISŠT Mělník...'!F32</f>
        <v>0</v>
      </c>
      <c r="BT52" s="93" t="s">
        <v>76</v>
      </c>
      <c r="BU52" s="93" t="s">
        <v>77</v>
      </c>
      <c r="BV52" s="93" t="s">
        <v>72</v>
      </c>
      <c r="BW52" s="93" t="s">
        <v>7</v>
      </c>
      <c r="BX52" s="93" t="s">
        <v>73</v>
      </c>
      <c r="CL52" s="93" t="s">
        <v>5</v>
      </c>
    </row>
    <row r="53" spans="2:44" s="1" customFormat="1" ht="30" customHeight="1">
      <c r="B53" s="41"/>
      <c r="AR53" s="41"/>
    </row>
    <row r="54" spans="2:44" s="1" customFormat="1" ht="6.95"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41"/>
    </row>
  </sheetData>
  <mergeCells count="41">
    <mergeCell ref="W26:AE26"/>
    <mergeCell ref="AK26:AO26"/>
    <mergeCell ref="L27:O27"/>
    <mergeCell ref="W30:AE30"/>
    <mergeCell ref="AK30:AO30"/>
    <mergeCell ref="W27:AE27"/>
    <mergeCell ref="AK27:AO27"/>
    <mergeCell ref="L28:O28"/>
    <mergeCell ref="L29:O29"/>
    <mergeCell ref="W29:AE29"/>
    <mergeCell ref="AK29:AO29"/>
    <mergeCell ref="W28:AE28"/>
    <mergeCell ref="AK28:AO28"/>
    <mergeCell ref="AR2:BE2"/>
    <mergeCell ref="AN52:AP52"/>
    <mergeCell ref="AG52:AM52"/>
    <mergeCell ref="AS46:AT48"/>
    <mergeCell ref="BE5:BE32"/>
    <mergeCell ref="K5:AO5"/>
    <mergeCell ref="K6:AO6"/>
    <mergeCell ref="E14:AJ14"/>
    <mergeCell ref="E20:AN20"/>
    <mergeCell ref="AK23:AO23"/>
    <mergeCell ref="L25:O25"/>
    <mergeCell ref="W25:AE25"/>
    <mergeCell ref="AK25:AO25"/>
    <mergeCell ref="L26:O26"/>
    <mergeCell ref="L30:O30"/>
    <mergeCell ref="D52:H52"/>
    <mergeCell ref="J52:AF52"/>
    <mergeCell ref="AG51:AM51"/>
    <mergeCell ref="AN51:AP51"/>
    <mergeCell ref="L42:AO42"/>
    <mergeCell ref="AM44:AN44"/>
    <mergeCell ref="AM46:AP46"/>
    <mergeCell ref="C49:G49"/>
    <mergeCell ref="I49:AF49"/>
    <mergeCell ref="AG49:AM49"/>
    <mergeCell ref="AN49:AP49"/>
    <mergeCell ref="AK32:AO32"/>
    <mergeCell ref="X32:AB32"/>
  </mergeCells>
  <hyperlinks>
    <hyperlink ref="K1:S1" location="C2" display="1) Rekapitulace stavby"/>
    <hyperlink ref="W1:AI1" location="C51" display="2) Rekapitulace objektů stavby a soupisů prací"/>
    <hyperlink ref="A52" location="'ISST_Melnik - ISŠT Mělník...'!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761"/>
  <sheetViews>
    <sheetView showGridLines="0" workbookViewId="0" topLeftCell="A1">
      <pane ySplit="1" topLeftCell="A678" activePane="bottomLeft" state="frozen"/>
      <selection pane="bottomLeft" activeCell="I684" sqref="I68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95"/>
      <c r="C1" s="95"/>
      <c r="D1" s="96" t="s">
        <v>1</v>
      </c>
      <c r="E1" s="95"/>
      <c r="F1" s="97" t="s">
        <v>78</v>
      </c>
      <c r="G1" s="432" t="s">
        <v>79</v>
      </c>
      <c r="H1" s="432"/>
      <c r="I1" s="98"/>
      <c r="J1" s="97" t="s">
        <v>80</v>
      </c>
      <c r="K1" s="96" t="s">
        <v>81</v>
      </c>
      <c r="L1" s="97" t="s">
        <v>82</v>
      </c>
      <c r="M1" s="97"/>
      <c r="N1" s="97"/>
      <c r="O1" s="97"/>
      <c r="P1" s="97"/>
      <c r="Q1" s="97"/>
      <c r="R1" s="97"/>
      <c r="S1" s="97"/>
      <c r="T1" s="97"/>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9" t="s">
        <v>8</v>
      </c>
      <c r="M2" s="410"/>
      <c r="N2" s="410"/>
      <c r="O2" s="410"/>
      <c r="P2" s="410"/>
      <c r="Q2" s="410"/>
      <c r="R2" s="410"/>
      <c r="S2" s="410"/>
      <c r="T2" s="410"/>
      <c r="U2" s="410"/>
      <c r="V2" s="410"/>
      <c r="AT2" s="24" t="s">
        <v>7</v>
      </c>
    </row>
    <row r="3" spans="2:46" ht="6.95" customHeight="1">
      <c r="B3" s="25"/>
      <c r="C3" s="26"/>
      <c r="D3" s="26"/>
      <c r="E3" s="26"/>
      <c r="F3" s="26"/>
      <c r="G3" s="26"/>
      <c r="H3" s="26"/>
      <c r="I3" s="99"/>
      <c r="J3" s="26"/>
      <c r="K3" s="27"/>
      <c r="AT3" s="24" t="s">
        <v>83</v>
      </c>
    </row>
    <row r="4" spans="2:46" ht="36.95" customHeight="1">
      <c r="B4" s="28"/>
      <c r="C4" s="29"/>
      <c r="D4" s="30" t="s">
        <v>84</v>
      </c>
      <c r="E4" s="29"/>
      <c r="F4" s="29"/>
      <c r="G4" s="29"/>
      <c r="H4" s="29"/>
      <c r="I4" s="100"/>
      <c r="J4" s="29"/>
      <c r="K4" s="31"/>
      <c r="M4" s="32" t="s">
        <v>13</v>
      </c>
      <c r="AT4" s="24" t="s">
        <v>6</v>
      </c>
    </row>
    <row r="5" spans="2:11" ht="6.95" customHeight="1">
      <c r="B5" s="28"/>
      <c r="C5" s="29"/>
      <c r="D5" s="29"/>
      <c r="E5" s="29"/>
      <c r="F5" s="29"/>
      <c r="G5" s="29"/>
      <c r="H5" s="29"/>
      <c r="I5" s="100"/>
      <c r="J5" s="29"/>
      <c r="K5" s="31"/>
    </row>
    <row r="6" spans="2:11" s="1" customFormat="1" ht="15">
      <c r="B6" s="41"/>
      <c r="C6" s="42"/>
      <c r="D6" s="37" t="s">
        <v>19</v>
      </c>
      <c r="E6" s="42"/>
      <c r="F6" s="42"/>
      <c r="G6" s="42"/>
      <c r="H6" s="42"/>
      <c r="I6" s="101"/>
      <c r="J6" s="42"/>
      <c r="K6" s="45"/>
    </row>
    <row r="7" spans="2:11" s="1" customFormat="1" ht="36.95" customHeight="1">
      <c r="B7" s="41"/>
      <c r="C7" s="42"/>
      <c r="D7" s="42"/>
      <c r="E7" s="433" t="s">
        <v>20</v>
      </c>
      <c r="F7" s="434"/>
      <c r="G7" s="434"/>
      <c r="H7" s="434"/>
      <c r="I7" s="101"/>
      <c r="J7" s="42"/>
      <c r="K7" s="45"/>
    </row>
    <row r="8" spans="2:11" s="1" customFormat="1" ht="13.5">
      <c r="B8" s="41"/>
      <c r="C8" s="42"/>
      <c r="D8" s="42"/>
      <c r="E8" s="42"/>
      <c r="F8" s="42"/>
      <c r="G8" s="42"/>
      <c r="H8" s="42"/>
      <c r="I8" s="101"/>
      <c r="J8" s="42"/>
      <c r="K8" s="45"/>
    </row>
    <row r="9" spans="2:11" s="1" customFormat="1" ht="14.45" customHeight="1">
      <c r="B9" s="41"/>
      <c r="C9" s="42"/>
      <c r="D9" s="37" t="s">
        <v>21</v>
      </c>
      <c r="E9" s="42"/>
      <c r="F9" s="35" t="s">
        <v>5</v>
      </c>
      <c r="G9" s="42"/>
      <c r="H9" s="42"/>
      <c r="I9" s="102" t="s">
        <v>22</v>
      </c>
      <c r="J9" s="35" t="s">
        <v>5</v>
      </c>
      <c r="K9" s="45"/>
    </row>
    <row r="10" spans="2:11" s="1" customFormat="1" ht="14.45" customHeight="1">
      <c r="B10" s="41"/>
      <c r="C10" s="42"/>
      <c r="D10" s="37" t="s">
        <v>23</v>
      </c>
      <c r="E10" s="42"/>
      <c r="F10" s="35" t="s">
        <v>24</v>
      </c>
      <c r="G10" s="42"/>
      <c r="H10" s="42"/>
      <c r="I10" s="102" t="s">
        <v>25</v>
      </c>
      <c r="J10" s="103" t="str">
        <f>'Rekapitulace stavby'!AN8</f>
        <v>20.3.2017</v>
      </c>
      <c r="K10" s="45"/>
    </row>
    <row r="11" spans="2:11" s="1" customFormat="1" ht="10.9" customHeight="1">
      <c r="B11" s="41"/>
      <c r="C11" s="42"/>
      <c r="D11" s="42"/>
      <c r="E11" s="42"/>
      <c r="F11" s="42"/>
      <c r="G11" s="42"/>
      <c r="H11" s="42"/>
      <c r="I11" s="101"/>
      <c r="J11" s="42"/>
      <c r="K11" s="45"/>
    </row>
    <row r="12" spans="2:11" s="1" customFormat="1" ht="14.45" customHeight="1">
      <c r="B12" s="41"/>
      <c r="C12" s="42"/>
      <c r="D12" s="37" t="s">
        <v>27</v>
      </c>
      <c r="E12" s="42"/>
      <c r="F12" s="42"/>
      <c r="G12" s="42"/>
      <c r="H12" s="42"/>
      <c r="I12" s="102" t="s">
        <v>28</v>
      </c>
      <c r="J12" s="35" t="str">
        <f>IF('Rekapitulace stavby'!AN10="","",'Rekapitulace stavby'!AN10)</f>
        <v/>
      </c>
      <c r="K12" s="45"/>
    </row>
    <row r="13" spans="2:11" s="1" customFormat="1" ht="18" customHeight="1">
      <c r="B13" s="41"/>
      <c r="C13" s="42"/>
      <c r="D13" s="42"/>
      <c r="E13" s="35" t="str">
        <f>IF('Rekapitulace stavby'!E11="","",'Rekapitulace stavby'!E11)</f>
        <v xml:space="preserve"> </v>
      </c>
      <c r="F13" s="42"/>
      <c r="G13" s="42"/>
      <c r="H13" s="42"/>
      <c r="I13" s="102" t="s">
        <v>29</v>
      </c>
      <c r="J13" s="35" t="str">
        <f>IF('Rekapitulace stavby'!AN11="","",'Rekapitulace stavby'!AN11)</f>
        <v/>
      </c>
      <c r="K13" s="45"/>
    </row>
    <row r="14" spans="2:11" s="1" customFormat="1" ht="6.95" customHeight="1">
      <c r="B14" s="41"/>
      <c r="C14" s="42"/>
      <c r="D14" s="42"/>
      <c r="E14" s="42"/>
      <c r="F14" s="42"/>
      <c r="G14" s="42"/>
      <c r="H14" s="42"/>
      <c r="I14" s="101"/>
      <c r="J14" s="42"/>
      <c r="K14" s="45"/>
    </row>
    <row r="15" spans="2:11" s="1" customFormat="1" ht="14.45" customHeight="1">
      <c r="B15" s="41"/>
      <c r="C15" s="42"/>
      <c r="D15" s="37" t="s">
        <v>30</v>
      </c>
      <c r="E15" s="42"/>
      <c r="F15" s="42"/>
      <c r="G15" s="42"/>
      <c r="H15" s="42"/>
      <c r="I15" s="102" t="s">
        <v>28</v>
      </c>
      <c r="J15" s="35" t="str">
        <f>IF('Rekapitulace stavby'!AN13="Vyplň údaj","",IF('Rekapitulace stavby'!AN13="","",'Rekapitulace stavby'!AN13))</f>
        <v/>
      </c>
      <c r="K15" s="45"/>
    </row>
    <row r="16" spans="2:11" s="1" customFormat="1" ht="18" customHeight="1">
      <c r="B16" s="41"/>
      <c r="C16" s="42"/>
      <c r="D16" s="42"/>
      <c r="E16" s="35" t="str">
        <f>IF('Rekapitulace stavby'!E14="Vyplň údaj","",IF('Rekapitulace stavby'!E14="","",'Rekapitulace stavby'!E14))</f>
        <v/>
      </c>
      <c r="F16" s="42"/>
      <c r="G16" s="42"/>
      <c r="H16" s="42"/>
      <c r="I16" s="102" t="s">
        <v>29</v>
      </c>
      <c r="J16" s="35" t="str">
        <f>IF('Rekapitulace stavby'!AN14="Vyplň údaj","",IF('Rekapitulace stavby'!AN14="","",'Rekapitulace stavby'!AN14))</f>
        <v/>
      </c>
      <c r="K16" s="45"/>
    </row>
    <row r="17" spans="2:11" s="1" customFormat="1" ht="6.95" customHeight="1">
      <c r="B17" s="41"/>
      <c r="C17" s="42"/>
      <c r="D17" s="42"/>
      <c r="E17" s="42"/>
      <c r="F17" s="42"/>
      <c r="G17" s="42"/>
      <c r="H17" s="42"/>
      <c r="I17" s="101"/>
      <c r="J17" s="42"/>
      <c r="K17" s="45"/>
    </row>
    <row r="18" spans="2:11" s="1" customFormat="1" ht="14.45" customHeight="1">
      <c r="B18" s="41"/>
      <c r="C18" s="42"/>
      <c r="D18" s="37" t="s">
        <v>32</v>
      </c>
      <c r="E18" s="42"/>
      <c r="F18" s="42"/>
      <c r="G18" s="42"/>
      <c r="H18" s="42"/>
      <c r="I18" s="102" t="s">
        <v>28</v>
      </c>
      <c r="J18" s="35" t="s">
        <v>5</v>
      </c>
      <c r="K18" s="45"/>
    </row>
    <row r="19" spans="2:11" s="1" customFormat="1" ht="18" customHeight="1">
      <c r="B19" s="41"/>
      <c r="C19" s="42"/>
      <c r="D19" s="42"/>
      <c r="E19" s="35" t="s">
        <v>33</v>
      </c>
      <c r="F19" s="42"/>
      <c r="G19" s="42"/>
      <c r="H19" s="42"/>
      <c r="I19" s="102" t="s">
        <v>29</v>
      </c>
      <c r="J19" s="35" t="s">
        <v>5</v>
      </c>
      <c r="K19" s="45"/>
    </row>
    <row r="20" spans="2:11" s="1" customFormat="1" ht="6.95" customHeight="1">
      <c r="B20" s="41"/>
      <c r="C20" s="42"/>
      <c r="D20" s="42"/>
      <c r="E20" s="42"/>
      <c r="F20" s="42"/>
      <c r="G20" s="42"/>
      <c r="H20" s="42"/>
      <c r="I20" s="101"/>
      <c r="J20" s="42"/>
      <c r="K20" s="45"/>
    </row>
    <row r="21" spans="2:11" s="1" customFormat="1" ht="14.45" customHeight="1">
      <c r="B21" s="41"/>
      <c r="C21" s="42"/>
      <c r="D21" s="37" t="s">
        <v>35</v>
      </c>
      <c r="E21" s="42"/>
      <c r="F21" s="42"/>
      <c r="G21" s="42"/>
      <c r="H21" s="42"/>
      <c r="I21" s="101"/>
      <c r="J21" s="42"/>
      <c r="K21" s="45"/>
    </row>
    <row r="22" spans="2:11" s="6" customFormat="1" ht="63" customHeight="1">
      <c r="B22" s="104"/>
      <c r="C22" s="105"/>
      <c r="D22" s="105"/>
      <c r="E22" s="424" t="s">
        <v>36</v>
      </c>
      <c r="F22" s="424"/>
      <c r="G22" s="424"/>
      <c r="H22" s="424"/>
      <c r="I22" s="106"/>
      <c r="J22" s="105"/>
      <c r="K22" s="107"/>
    </row>
    <row r="23" spans="2:11" s="1" customFormat="1" ht="34.15" customHeight="1">
      <c r="B23" s="41"/>
      <c r="C23" s="42"/>
      <c r="D23" s="42"/>
      <c r="E23" s="294" t="s">
        <v>1189</v>
      </c>
      <c r="F23" s="294"/>
      <c r="G23" s="291"/>
      <c r="H23" s="291"/>
      <c r="I23" s="101"/>
      <c r="J23" s="42"/>
      <c r="K23" s="45"/>
    </row>
    <row r="24" spans="2:11" s="1" customFormat="1" ht="6.95" customHeight="1">
      <c r="B24" s="41"/>
      <c r="C24" s="42"/>
      <c r="D24" s="68"/>
      <c r="E24" s="68"/>
      <c r="F24" s="68"/>
      <c r="G24" s="68"/>
      <c r="H24" s="68"/>
      <c r="I24" s="108"/>
      <c r="J24" s="68"/>
      <c r="K24" s="109"/>
    </row>
    <row r="25" spans="2:11" s="1" customFormat="1" ht="25.35" customHeight="1">
      <c r="B25" s="41"/>
      <c r="C25" s="42"/>
      <c r="D25" s="110" t="s">
        <v>37</v>
      </c>
      <c r="E25" s="42"/>
      <c r="F25" s="42"/>
      <c r="G25" s="42"/>
      <c r="H25" s="42"/>
      <c r="I25" s="101"/>
      <c r="J25" s="111">
        <f>SUM(J52)</f>
        <v>0</v>
      </c>
      <c r="K25" s="45"/>
    </row>
    <row r="26" spans="2:11" s="1" customFormat="1" ht="6.95" customHeight="1">
      <c r="B26" s="41"/>
      <c r="C26" s="42"/>
      <c r="D26" s="68"/>
      <c r="E26" s="68"/>
      <c r="F26" s="68"/>
      <c r="G26" s="68"/>
      <c r="H26" s="68"/>
      <c r="I26" s="108"/>
      <c r="J26" s="68"/>
      <c r="K26" s="109"/>
    </row>
    <row r="27" spans="2:11" s="1" customFormat="1" ht="14.45" customHeight="1">
      <c r="B27" s="41"/>
      <c r="C27" s="42"/>
      <c r="D27" s="42"/>
      <c r="E27" s="42"/>
      <c r="F27" s="46" t="s">
        <v>39</v>
      </c>
      <c r="G27" s="42"/>
      <c r="H27" s="42"/>
      <c r="I27" s="112" t="s">
        <v>38</v>
      </c>
      <c r="J27" s="46" t="s">
        <v>40</v>
      </c>
      <c r="K27" s="45"/>
    </row>
    <row r="28" spans="2:11" s="1" customFormat="1" ht="14.45" customHeight="1">
      <c r="B28" s="41"/>
      <c r="C28" s="42"/>
      <c r="D28" s="49" t="s">
        <v>41</v>
      </c>
      <c r="E28" s="49" t="s">
        <v>42</v>
      </c>
      <c r="F28" s="113">
        <f>SUM(J25)</f>
        <v>0</v>
      </c>
      <c r="G28" s="42"/>
      <c r="H28" s="42"/>
      <c r="I28" s="114">
        <v>0.21</v>
      </c>
      <c r="J28" s="113">
        <f>SUM(F28/100)*21</f>
        <v>0</v>
      </c>
      <c r="K28" s="45"/>
    </row>
    <row r="29" spans="2:11" s="1" customFormat="1" ht="14.45" customHeight="1">
      <c r="B29" s="41"/>
      <c r="C29" s="42"/>
      <c r="D29" s="42"/>
      <c r="E29" s="49" t="s">
        <v>43</v>
      </c>
      <c r="F29" s="113">
        <f>ROUND(SUM(BF97:BF760),2)</f>
        <v>0</v>
      </c>
      <c r="G29" s="42"/>
      <c r="H29" s="42"/>
      <c r="I29" s="114">
        <v>0.15</v>
      </c>
      <c r="J29" s="113">
        <f>ROUND(ROUND((SUM(BF97:BF760)),2)*I29,2)</f>
        <v>0</v>
      </c>
      <c r="K29" s="45"/>
    </row>
    <row r="30" spans="2:11" s="1" customFormat="1" ht="14.45" customHeight="1" hidden="1">
      <c r="B30" s="41"/>
      <c r="C30" s="42"/>
      <c r="D30" s="42"/>
      <c r="E30" s="49" t="s">
        <v>44</v>
      </c>
      <c r="F30" s="113">
        <f>ROUND(SUM(BG97:BG760),2)</f>
        <v>0</v>
      </c>
      <c r="G30" s="42"/>
      <c r="H30" s="42"/>
      <c r="I30" s="114">
        <v>0.21</v>
      </c>
      <c r="J30" s="113">
        <v>0</v>
      </c>
      <c r="K30" s="45"/>
    </row>
    <row r="31" spans="2:11" s="1" customFormat="1" ht="14.45" customHeight="1" hidden="1">
      <c r="B31" s="41"/>
      <c r="C31" s="42"/>
      <c r="D31" s="42"/>
      <c r="E31" s="49" t="s">
        <v>45</v>
      </c>
      <c r="F31" s="113">
        <f>ROUND(SUM(BH97:BH760),2)</f>
        <v>0</v>
      </c>
      <c r="G31" s="42"/>
      <c r="H31" s="42"/>
      <c r="I31" s="114">
        <v>0.15</v>
      </c>
      <c r="J31" s="113">
        <v>0</v>
      </c>
      <c r="K31" s="45"/>
    </row>
    <row r="32" spans="2:11" s="1" customFormat="1" ht="14.45" customHeight="1" hidden="1">
      <c r="B32" s="41"/>
      <c r="C32" s="42"/>
      <c r="D32" s="42"/>
      <c r="E32" s="49" t="s">
        <v>46</v>
      </c>
      <c r="F32" s="113">
        <f>ROUND(SUM(BI97:BI760),2)</f>
        <v>0</v>
      </c>
      <c r="G32" s="42"/>
      <c r="H32" s="42"/>
      <c r="I32" s="114">
        <v>0</v>
      </c>
      <c r="J32" s="113">
        <v>0</v>
      </c>
      <c r="K32" s="45"/>
    </row>
    <row r="33" spans="2:11" s="1" customFormat="1" ht="6.95" customHeight="1">
      <c r="B33" s="41"/>
      <c r="C33" s="42"/>
      <c r="D33" s="42"/>
      <c r="E33" s="42"/>
      <c r="F33" s="42"/>
      <c r="G33" s="42"/>
      <c r="H33" s="42"/>
      <c r="I33" s="101"/>
      <c r="J33" s="42"/>
      <c r="K33" s="45"/>
    </row>
    <row r="34" spans="2:11" s="1" customFormat="1" ht="25.35" customHeight="1">
      <c r="B34" s="41"/>
      <c r="C34" s="115"/>
      <c r="D34" s="116" t="s">
        <v>47</v>
      </c>
      <c r="E34" s="71"/>
      <c r="F34" s="71"/>
      <c r="G34" s="117" t="s">
        <v>48</v>
      </c>
      <c r="H34" s="118" t="s">
        <v>49</v>
      </c>
      <c r="I34" s="119"/>
      <c r="J34" s="120">
        <f>SUM(J25:J32)</f>
        <v>0</v>
      </c>
      <c r="K34" s="121"/>
    </row>
    <row r="35" spans="2:11" s="1" customFormat="1" ht="14.45" customHeight="1">
      <c r="B35" s="56"/>
      <c r="C35" s="57"/>
      <c r="D35" s="57"/>
      <c r="E35" s="57"/>
      <c r="F35" s="57"/>
      <c r="G35" s="57"/>
      <c r="H35" s="57"/>
      <c r="I35" s="122"/>
      <c r="J35" s="57"/>
      <c r="K35" s="58"/>
    </row>
    <row r="39" spans="2:11" s="1" customFormat="1" ht="6.95" customHeight="1">
      <c r="B39" s="59"/>
      <c r="C39" s="60"/>
      <c r="D39" s="60"/>
      <c r="E39" s="60"/>
      <c r="F39" s="60"/>
      <c r="G39" s="60"/>
      <c r="H39" s="60"/>
      <c r="I39" s="123"/>
      <c r="J39" s="60"/>
      <c r="K39" s="124"/>
    </row>
    <row r="40" spans="2:11" s="1" customFormat="1" ht="36.95" customHeight="1">
      <c r="B40" s="41"/>
      <c r="C40" s="30" t="s">
        <v>85</v>
      </c>
      <c r="D40" s="42"/>
      <c r="E40" s="42"/>
      <c r="F40" s="42"/>
      <c r="G40" s="42"/>
      <c r="H40" s="42"/>
      <c r="I40" s="101"/>
      <c r="J40" s="42"/>
      <c r="K40" s="45"/>
    </row>
    <row r="41" spans="2:11" s="1" customFormat="1" ht="6.95" customHeight="1">
      <c r="B41" s="41"/>
      <c r="C41" s="42"/>
      <c r="D41" s="42"/>
      <c r="E41" s="42"/>
      <c r="F41" s="42"/>
      <c r="G41" s="42"/>
      <c r="H41" s="42"/>
      <c r="I41" s="101"/>
      <c r="J41" s="42"/>
      <c r="K41" s="45"/>
    </row>
    <row r="42" spans="2:11" s="1" customFormat="1" ht="14.45" customHeight="1">
      <c r="B42" s="41"/>
      <c r="C42" s="37" t="s">
        <v>19</v>
      </c>
      <c r="D42" s="42"/>
      <c r="E42" s="42"/>
      <c r="F42" s="42"/>
      <c r="G42" s="42"/>
      <c r="H42" s="42"/>
      <c r="I42" s="101"/>
      <c r="J42" s="42"/>
      <c r="K42" s="45"/>
    </row>
    <row r="43" spans="2:11" s="1" customFormat="1" ht="23.25" customHeight="1">
      <c r="B43" s="41"/>
      <c r="C43" s="42"/>
      <c r="D43" s="42"/>
      <c r="E43" s="433" t="str">
        <f>E7</f>
        <v>ISŠT Mělník - učebny pohonů, jejich ovládání a využití v obráběcích strojích</v>
      </c>
      <c r="F43" s="434"/>
      <c r="G43" s="434"/>
      <c r="H43" s="434"/>
      <c r="I43" s="101"/>
      <c r="J43" s="42"/>
      <c r="K43" s="45"/>
    </row>
    <row r="44" spans="2:11" s="1" customFormat="1" ht="6.95" customHeight="1">
      <c r="B44" s="41"/>
      <c r="C44" s="42"/>
      <c r="D44" s="42"/>
      <c r="E44" s="42"/>
      <c r="F44" s="42"/>
      <c r="G44" s="42"/>
      <c r="H44" s="42"/>
      <c r="I44" s="101"/>
      <c r="J44" s="42"/>
      <c r="K44" s="45"/>
    </row>
    <row r="45" spans="2:11" s="1" customFormat="1" ht="18" customHeight="1">
      <c r="B45" s="41"/>
      <c r="C45" s="37" t="s">
        <v>23</v>
      </c>
      <c r="D45" s="42"/>
      <c r="E45" s="42"/>
      <c r="F45" s="35" t="str">
        <f>F10</f>
        <v xml:space="preserve"> </v>
      </c>
      <c r="G45" s="42"/>
      <c r="H45" s="42"/>
      <c r="I45" s="102" t="s">
        <v>25</v>
      </c>
      <c r="J45" s="103" t="str">
        <f>IF(J10="","",J10)</f>
        <v>20.3.2017</v>
      </c>
      <c r="K45" s="45"/>
    </row>
    <row r="46" spans="2:11" s="1" customFormat="1" ht="6.95" customHeight="1">
      <c r="B46" s="41"/>
      <c r="C46" s="42"/>
      <c r="D46" s="42"/>
      <c r="E46" s="42"/>
      <c r="F46" s="42"/>
      <c r="G46" s="42"/>
      <c r="H46" s="42"/>
      <c r="I46" s="101"/>
      <c r="J46" s="42"/>
      <c r="K46" s="45"/>
    </row>
    <row r="47" spans="2:11" s="1" customFormat="1" ht="15">
      <c r="B47" s="41"/>
      <c r="C47" s="37" t="s">
        <v>27</v>
      </c>
      <c r="D47" s="42"/>
      <c r="E47" s="42"/>
      <c r="F47" s="35" t="str">
        <f>E13</f>
        <v xml:space="preserve"> </v>
      </c>
      <c r="G47" s="42"/>
      <c r="H47" s="42"/>
      <c r="I47" s="102" t="s">
        <v>32</v>
      </c>
      <c r="J47" s="35" t="str">
        <f>E19</f>
        <v>Ing.arch. Petr Ovčačík</v>
      </c>
      <c r="K47" s="45"/>
    </row>
    <row r="48" spans="2:11" s="1" customFormat="1" ht="14.45" customHeight="1">
      <c r="B48" s="41"/>
      <c r="C48" s="37" t="s">
        <v>30</v>
      </c>
      <c r="D48" s="42"/>
      <c r="E48" s="42"/>
      <c r="F48" s="35" t="str">
        <f>IF(E16="","",E16)</f>
        <v/>
      </c>
      <c r="G48" s="42"/>
      <c r="H48" s="42"/>
      <c r="I48" s="101"/>
      <c r="J48" s="42"/>
      <c r="K48" s="45"/>
    </row>
    <row r="49" spans="2:11" s="1" customFormat="1" ht="10.35" customHeight="1">
      <c r="B49" s="41"/>
      <c r="C49" s="42"/>
      <c r="D49" s="42"/>
      <c r="E49" s="42"/>
      <c r="F49" s="42"/>
      <c r="G49" s="42"/>
      <c r="H49" s="42"/>
      <c r="I49" s="101"/>
      <c r="J49" s="42"/>
      <c r="K49" s="45"/>
    </row>
    <row r="50" spans="2:11" s="1" customFormat="1" ht="29.25" customHeight="1">
      <c r="B50" s="41"/>
      <c r="C50" s="125" t="s">
        <v>86</v>
      </c>
      <c r="D50" s="115"/>
      <c r="E50" s="115"/>
      <c r="F50" s="115"/>
      <c r="G50" s="115"/>
      <c r="H50" s="115"/>
      <c r="I50" s="126"/>
      <c r="J50" s="127" t="s">
        <v>87</v>
      </c>
      <c r="K50" s="128"/>
    </row>
    <row r="51" spans="2:11" s="1" customFormat="1" ht="10.35" customHeight="1">
      <c r="B51" s="41"/>
      <c r="C51" s="42"/>
      <c r="D51" s="42"/>
      <c r="E51" s="42"/>
      <c r="F51" s="42"/>
      <c r="G51" s="42"/>
      <c r="H51" s="42"/>
      <c r="I51" s="101"/>
      <c r="J51" s="42"/>
      <c r="K51" s="45"/>
    </row>
    <row r="52" spans="2:47" s="1" customFormat="1" ht="29.25" customHeight="1">
      <c r="B52" s="41"/>
      <c r="C52" s="129" t="s">
        <v>88</v>
      </c>
      <c r="D52" s="42"/>
      <c r="E52" s="42"/>
      <c r="F52" s="42"/>
      <c r="G52" s="42"/>
      <c r="H52" s="42"/>
      <c r="I52" s="101"/>
      <c r="J52" s="111">
        <f>SUM(J53+J63+J79)</f>
        <v>0</v>
      </c>
      <c r="K52" s="45"/>
      <c r="AU52" s="24" t="s">
        <v>89</v>
      </c>
    </row>
    <row r="53" spans="2:11" s="7" customFormat="1" ht="55.9" customHeight="1">
      <c r="B53" s="130"/>
      <c r="C53" s="131"/>
      <c r="D53" s="132" t="s">
        <v>90</v>
      </c>
      <c r="E53" s="133"/>
      <c r="F53" s="133"/>
      <c r="G53" s="133"/>
      <c r="H53" s="133"/>
      <c r="I53" s="134"/>
      <c r="J53" s="135">
        <f>J98</f>
        <v>0</v>
      </c>
      <c r="K53" s="136"/>
    </row>
    <row r="54" spans="2:11" s="8" customFormat="1" ht="19.9" customHeight="1">
      <c r="B54" s="137"/>
      <c r="C54" s="138"/>
      <c r="D54" s="139" t="s">
        <v>91</v>
      </c>
      <c r="E54" s="140"/>
      <c r="F54" s="140"/>
      <c r="G54" s="140"/>
      <c r="H54" s="140"/>
      <c r="I54" s="141"/>
      <c r="J54" s="142">
        <f>J99</f>
        <v>0</v>
      </c>
      <c r="K54" s="143"/>
    </row>
    <row r="55" spans="2:11" s="8" customFormat="1" ht="19.9" customHeight="1">
      <c r="B55" s="137"/>
      <c r="C55" s="138"/>
      <c r="D55" s="139" t="s">
        <v>92</v>
      </c>
      <c r="E55" s="140"/>
      <c r="F55" s="140"/>
      <c r="G55" s="140"/>
      <c r="H55" s="140"/>
      <c r="I55" s="141"/>
      <c r="J55" s="142">
        <f>J133</f>
        <v>0</v>
      </c>
      <c r="K55" s="143"/>
    </row>
    <row r="56" spans="2:11" s="8" customFormat="1" ht="19.9" customHeight="1">
      <c r="B56" s="137"/>
      <c r="C56" s="138"/>
      <c r="D56" s="139" t="s">
        <v>93</v>
      </c>
      <c r="E56" s="140"/>
      <c r="F56" s="140"/>
      <c r="G56" s="140"/>
      <c r="H56" s="140"/>
      <c r="I56" s="141"/>
      <c r="J56" s="142">
        <f>J154</f>
        <v>0</v>
      </c>
      <c r="K56" s="143"/>
    </row>
    <row r="57" spans="2:11" s="8" customFormat="1" ht="19.9" customHeight="1">
      <c r="B57" s="137"/>
      <c r="C57" s="138"/>
      <c r="D57" s="139" t="s">
        <v>94</v>
      </c>
      <c r="E57" s="140"/>
      <c r="F57" s="140"/>
      <c r="G57" s="140"/>
      <c r="H57" s="140"/>
      <c r="I57" s="141"/>
      <c r="J57" s="142">
        <f>J210</f>
        <v>0</v>
      </c>
      <c r="K57" s="143"/>
    </row>
    <row r="58" spans="2:11" s="8" customFormat="1" ht="19.9" customHeight="1">
      <c r="B58" s="137"/>
      <c r="C58" s="138"/>
      <c r="D58" s="139" t="s">
        <v>95</v>
      </c>
      <c r="E58" s="140"/>
      <c r="F58" s="140"/>
      <c r="G58" s="140"/>
      <c r="H58" s="140"/>
      <c r="I58" s="141"/>
      <c r="J58" s="142">
        <f>J248</f>
        <v>0</v>
      </c>
      <c r="K58" s="143"/>
    </row>
    <row r="59" spans="2:11" s="8" customFormat="1" ht="19.9" customHeight="1">
      <c r="B59" s="137"/>
      <c r="C59" s="138"/>
      <c r="D59" s="139" t="s">
        <v>96</v>
      </c>
      <c r="E59" s="140"/>
      <c r="F59" s="140"/>
      <c r="G59" s="140"/>
      <c r="H59" s="140"/>
      <c r="I59" s="141"/>
      <c r="J59" s="142">
        <f>J250</f>
        <v>0</v>
      </c>
      <c r="K59" s="143"/>
    </row>
    <row r="60" spans="2:11" s="8" customFormat="1" ht="19.9" customHeight="1">
      <c r="B60" s="137"/>
      <c r="C60" s="138"/>
      <c r="D60" s="139" t="s">
        <v>97</v>
      </c>
      <c r="E60" s="140"/>
      <c r="F60" s="140"/>
      <c r="G60" s="140"/>
      <c r="H60" s="140"/>
      <c r="I60" s="141"/>
      <c r="J60" s="142">
        <f>J364</f>
        <v>0</v>
      </c>
      <c r="K60" s="143"/>
    </row>
    <row r="61" spans="2:11" s="8" customFormat="1" ht="19.9" customHeight="1">
      <c r="B61" s="137"/>
      <c r="C61" s="138"/>
      <c r="D61" s="139" t="s">
        <v>98</v>
      </c>
      <c r="E61" s="140"/>
      <c r="F61" s="140"/>
      <c r="G61" s="140"/>
      <c r="H61" s="140"/>
      <c r="I61" s="141"/>
      <c r="J61" s="142">
        <f>J491</f>
        <v>0</v>
      </c>
      <c r="K61" s="143"/>
    </row>
    <row r="62" spans="2:11" s="8" customFormat="1" ht="19.9" customHeight="1">
      <c r="B62" s="137"/>
      <c r="C62" s="138"/>
      <c r="D62" s="139" t="s">
        <v>99</v>
      </c>
      <c r="E62" s="140"/>
      <c r="F62" s="140"/>
      <c r="G62" s="140"/>
      <c r="H62" s="140"/>
      <c r="I62" s="141"/>
      <c r="J62" s="142">
        <f>J500</f>
        <v>0</v>
      </c>
      <c r="K62" s="143"/>
    </row>
    <row r="63" spans="2:11" s="7" customFormat="1" ht="24.95" customHeight="1">
      <c r="B63" s="130"/>
      <c r="C63" s="131"/>
      <c r="D63" s="132" t="s">
        <v>100</v>
      </c>
      <c r="E63" s="133"/>
      <c r="F63" s="133"/>
      <c r="G63" s="133"/>
      <c r="H63" s="133"/>
      <c r="I63" s="134"/>
      <c r="J63" s="135">
        <f>J503</f>
        <v>0</v>
      </c>
      <c r="K63" s="136"/>
    </row>
    <row r="64" spans="2:11" s="8" customFormat="1" ht="19.9" customHeight="1">
      <c r="B64" s="137"/>
      <c r="C64" s="138"/>
      <c r="D64" s="139" t="s">
        <v>101</v>
      </c>
      <c r="E64" s="140"/>
      <c r="F64" s="140"/>
      <c r="G64" s="140"/>
      <c r="H64" s="140"/>
      <c r="I64" s="141"/>
      <c r="J64" s="142">
        <f>J504</f>
        <v>0</v>
      </c>
      <c r="K64" s="143"/>
    </row>
    <row r="65" spans="2:11" s="8" customFormat="1" ht="19.9" customHeight="1">
      <c r="B65" s="137"/>
      <c r="C65" s="138"/>
      <c r="D65" s="139" t="s">
        <v>102</v>
      </c>
      <c r="E65" s="140"/>
      <c r="F65" s="140"/>
      <c r="G65" s="140"/>
      <c r="H65" s="140"/>
      <c r="I65" s="141"/>
      <c r="J65" s="142">
        <f>J521</f>
        <v>0</v>
      </c>
      <c r="K65" s="143"/>
    </row>
    <row r="66" spans="2:11" s="8" customFormat="1" ht="19.9" customHeight="1">
      <c r="B66" s="137"/>
      <c r="C66" s="138"/>
      <c r="D66" s="139" t="s">
        <v>103</v>
      </c>
      <c r="E66" s="140"/>
      <c r="F66" s="140"/>
      <c r="G66" s="140"/>
      <c r="H66" s="140"/>
      <c r="I66" s="141"/>
      <c r="J66" s="142">
        <f>J553</f>
        <v>0</v>
      </c>
      <c r="K66" s="143"/>
    </row>
    <row r="67" spans="2:11" s="8" customFormat="1" ht="19.9" customHeight="1">
      <c r="B67" s="137"/>
      <c r="C67" s="138"/>
      <c r="D67" s="139" t="s">
        <v>104</v>
      </c>
      <c r="E67" s="140"/>
      <c r="F67" s="140"/>
      <c r="G67" s="140"/>
      <c r="H67" s="140"/>
      <c r="I67" s="141"/>
      <c r="J67" s="142">
        <f>J557</f>
        <v>0</v>
      </c>
      <c r="K67" s="143"/>
    </row>
    <row r="68" spans="2:11" s="8" customFormat="1" ht="19.9" customHeight="1">
      <c r="B68" s="137"/>
      <c r="C68" s="138"/>
      <c r="D68" s="139" t="s">
        <v>105</v>
      </c>
      <c r="E68" s="140"/>
      <c r="F68" s="140"/>
      <c r="G68" s="140"/>
      <c r="H68" s="140"/>
      <c r="I68" s="141"/>
      <c r="J68" s="142">
        <f>J559</f>
        <v>0</v>
      </c>
      <c r="K68" s="143"/>
    </row>
    <row r="69" spans="2:11" s="8" customFormat="1" ht="19.9" customHeight="1">
      <c r="B69" s="137"/>
      <c r="C69" s="138"/>
      <c r="D69" s="139" t="s">
        <v>106</v>
      </c>
      <c r="E69" s="140"/>
      <c r="F69" s="140"/>
      <c r="G69" s="140"/>
      <c r="H69" s="140"/>
      <c r="I69" s="141"/>
      <c r="J69" s="142">
        <f>J575</f>
        <v>0</v>
      </c>
      <c r="K69" s="143"/>
    </row>
    <row r="70" spans="2:11" s="8" customFormat="1" ht="19.9" customHeight="1">
      <c r="B70" s="137"/>
      <c r="C70" s="138"/>
      <c r="D70" s="139" t="s">
        <v>107</v>
      </c>
      <c r="E70" s="140"/>
      <c r="F70" s="140"/>
      <c r="G70" s="140"/>
      <c r="H70" s="140"/>
      <c r="I70" s="141"/>
      <c r="J70" s="142">
        <f>J579</f>
        <v>0</v>
      </c>
      <c r="K70" s="143"/>
    </row>
    <row r="71" spans="2:11" s="8" customFormat="1" ht="19.9" customHeight="1">
      <c r="B71" s="137"/>
      <c r="C71" s="138"/>
      <c r="D71" s="139" t="s">
        <v>108</v>
      </c>
      <c r="E71" s="140"/>
      <c r="F71" s="140"/>
      <c r="G71" s="140"/>
      <c r="H71" s="140"/>
      <c r="I71" s="141"/>
      <c r="J71" s="142">
        <f>J589</f>
        <v>0</v>
      </c>
      <c r="K71" s="143"/>
    </row>
    <row r="72" spans="2:11" s="8" customFormat="1" ht="19.9" customHeight="1">
      <c r="B72" s="137"/>
      <c r="C72" s="138"/>
      <c r="D72" s="139" t="s">
        <v>109</v>
      </c>
      <c r="E72" s="140"/>
      <c r="F72" s="140"/>
      <c r="G72" s="140"/>
      <c r="H72" s="140"/>
      <c r="I72" s="141"/>
      <c r="J72" s="142">
        <f>J618</f>
        <v>0</v>
      </c>
      <c r="K72" s="143"/>
    </row>
    <row r="73" spans="2:11" s="8" customFormat="1" ht="19.9" customHeight="1">
      <c r="B73" s="137"/>
      <c r="C73" s="138"/>
      <c r="D73" s="139" t="s">
        <v>110</v>
      </c>
      <c r="E73" s="140"/>
      <c r="F73" s="140"/>
      <c r="G73" s="140"/>
      <c r="H73" s="140"/>
      <c r="I73" s="141"/>
      <c r="J73" s="142">
        <f>J643</f>
        <v>0</v>
      </c>
      <c r="K73" s="143"/>
    </row>
    <row r="74" spans="2:11" s="8" customFormat="1" ht="19.9" customHeight="1">
      <c r="B74" s="137"/>
      <c r="C74" s="138"/>
      <c r="D74" s="139" t="s">
        <v>111</v>
      </c>
      <c r="E74" s="140"/>
      <c r="F74" s="140"/>
      <c r="G74" s="140"/>
      <c r="H74" s="140"/>
      <c r="I74" s="141"/>
      <c r="J74" s="142">
        <f>J670</f>
        <v>0</v>
      </c>
      <c r="K74" s="143"/>
    </row>
    <row r="75" spans="2:11" s="8" customFormat="1" ht="19.9" customHeight="1">
      <c r="B75" s="137"/>
      <c r="C75" s="138"/>
      <c r="D75" s="139" t="s">
        <v>112</v>
      </c>
      <c r="E75" s="140"/>
      <c r="F75" s="140"/>
      <c r="G75" s="140"/>
      <c r="H75" s="140"/>
      <c r="I75" s="141"/>
      <c r="J75" s="142">
        <f>J685</f>
        <v>0</v>
      </c>
      <c r="K75" s="143"/>
    </row>
    <row r="76" spans="2:11" s="8" customFormat="1" ht="19.9" customHeight="1">
      <c r="B76" s="137"/>
      <c r="C76" s="138"/>
      <c r="D76" s="139" t="s">
        <v>113</v>
      </c>
      <c r="E76" s="140"/>
      <c r="F76" s="140"/>
      <c r="G76" s="140"/>
      <c r="H76" s="140"/>
      <c r="I76" s="141"/>
      <c r="J76" s="142">
        <f>J693</f>
        <v>0</v>
      </c>
      <c r="K76" s="143"/>
    </row>
    <row r="77" spans="2:11" s="8" customFormat="1" ht="19.9" customHeight="1">
      <c r="B77" s="137"/>
      <c r="C77" s="138"/>
      <c r="D77" s="139" t="s">
        <v>114</v>
      </c>
      <c r="E77" s="140"/>
      <c r="F77" s="140"/>
      <c r="G77" s="140"/>
      <c r="H77" s="140"/>
      <c r="I77" s="141"/>
      <c r="J77" s="142">
        <f>J699</f>
        <v>0</v>
      </c>
      <c r="K77" s="143"/>
    </row>
    <row r="78" spans="2:11" s="8" customFormat="1" ht="19.9" customHeight="1">
      <c r="B78" s="137"/>
      <c r="C78" s="138"/>
      <c r="D78" s="139" t="s">
        <v>115</v>
      </c>
      <c r="E78" s="140"/>
      <c r="F78" s="140"/>
      <c r="G78" s="140"/>
      <c r="H78" s="140"/>
      <c r="I78" s="141"/>
      <c r="J78" s="142">
        <f>J750</f>
        <v>0</v>
      </c>
      <c r="K78" s="143"/>
    </row>
    <row r="79" spans="2:11" s="7" customFormat="1" ht="24.95" customHeight="1">
      <c r="B79" s="130"/>
      <c r="C79" s="131"/>
      <c r="D79" s="132" t="s">
        <v>116</v>
      </c>
      <c r="E79" s="133"/>
      <c r="F79" s="133"/>
      <c r="G79" s="133"/>
      <c r="H79" s="133"/>
      <c r="I79" s="134"/>
      <c r="J79" s="135">
        <f>J757</f>
        <v>0</v>
      </c>
      <c r="K79" s="136"/>
    </row>
    <row r="80" spans="2:11" s="1" customFormat="1" ht="21.75" customHeight="1">
      <c r="B80" s="41"/>
      <c r="C80" s="42"/>
      <c r="D80" s="42"/>
      <c r="E80" s="42"/>
      <c r="F80" s="42"/>
      <c r="G80" s="42"/>
      <c r="H80" s="42"/>
      <c r="I80" s="101"/>
      <c r="J80" s="42"/>
      <c r="K80" s="45"/>
    </row>
    <row r="81" spans="2:11" s="1" customFormat="1" ht="6.95" customHeight="1">
      <c r="B81" s="56"/>
      <c r="C81" s="57"/>
      <c r="D81" s="57"/>
      <c r="E81" s="57"/>
      <c r="F81" s="57"/>
      <c r="G81" s="57"/>
      <c r="H81" s="57"/>
      <c r="I81" s="122"/>
      <c r="J81" s="57"/>
      <c r="K81" s="58"/>
    </row>
    <row r="85" spans="2:12" s="1" customFormat="1" ht="6.95" customHeight="1">
      <c r="B85" s="59"/>
      <c r="C85" s="60"/>
      <c r="D85" s="60"/>
      <c r="E85" s="60"/>
      <c r="F85" s="60"/>
      <c r="G85" s="60"/>
      <c r="H85" s="60"/>
      <c r="I85" s="123"/>
      <c r="J85" s="60"/>
      <c r="K85" s="60"/>
      <c r="L85" s="41"/>
    </row>
    <row r="86" spans="2:12" s="1" customFormat="1" ht="36.95" customHeight="1">
      <c r="B86" s="41"/>
      <c r="C86" s="61" t="s">
        <v>117</v>
      </c>
      <c r="L86" s="41"/>
    </row>
    <row r="87" spans="2:12" s="1" customFormat="1" ht="6.95" customHeight="1">
      <c r="B87" s="41"/>
      <c r="L87" s="41"/>
    </row>
    <row r="88" spans="2:12" s="1" customFormat="1" ht="14.45" customHeight="1">
      <c r="B88" s="41"/>
      <c r="C88" s="63" t="s">
        <v>19</v>
      </c>
      <c r="L88" s="41"/>
    </row>
    <row r="89" spans="2:12" s="1" customFormat="1" ht="23.25" customHeight="1">
      <c r="B89" s="41"/>
      <c r="E89" s="405" t="str">
        <f>E7</f>
        <v>ISŠT Mělník - učebny pohonů, jejich ovládání a využití v obráběcích strojích</v>
      </c>
      <c r="F89" s="431"/>
      <c r="G89" s="431"/>
      <c r="H89" s="431"/>
      <c r="L89" s="41"/>
    </row>
    <row r="90" spans="2:12" s="1" customFormat="1" ht="6.95" customHeight="1">
      <c r="B90" s="41"/>
      <c r="L90" s="41"/>
    </row>
    <row r="91" spans="2:12" s="1" customFormat="1" ht="18" customHeight="1">
      <c r="B91" s="41"/>
      <c r="C91" s="63" t="s">
        <v>23</v>
      </c>
      <c r="F91" s="144" t="str">
        <f>F10</f>
        <v xml:space="preserve"> </v>
      </c>
      <c r="I91" s="145" t="s">
        <v>25</v>
      </c>
      <c r="J91" s="67" t="str">
        <f>IF(J10="","",J10)</f>
        <v>20.3.2017</v>
      </c>
      <c r="L91" s="41"/>
    </row>
    <row r="92" spans="2:12" s="1" customFormat="1" ht="6.95" customHeight="1">
      <c r="B92" s="41"/>
      <c r="L92" s="41"/>
    </row>
    <row r="93" spans="2:12" s="1" customFormat="1" ht="15">
      <c r="B93" s="41"/>
      <c r="C93" s="63" t="s">
        <v>27</v>
      </c>
      <c r="F93" s="144" t="str">
        <f>E13</f>
        <v xml:space="preserve"> </v>
      </c>
      <c r="I93" s="145" t="s">
        <v>32</v>
      </c>
      <c r="J93" s="144" t="str">
        <f>E19</f>
        <v>Ing.arch. Petr Ovčačík</v>
      </c>
      <c r="L93" s="41"/>
    </row>
    <row r="94" spans="2:12" s="1" customFormat="1" ht="14.45" customHeight="1">
      <c r="B94" s="41"/>
      <c r="C94" s="63" t="s">
        <v>30</v>
      </c>
      <c r="F94" s="144" t="str">
        <f>IF(E16="","",E16)</f>
        <v/>
      </c>
      <c r="L94" s="41"/>
    </row>
    <row r="95" spans="2:12" s="1" customFormat="1" ht="10.35" customHeight="1">
      <c r="B95" s="41"/>
      <c r="L95" s="41"/>
    </row>
    <row r="96" spans="2:20" s="9" customFormat="1" ht="29.25" customHeight="1">
      <c r="B96" s="146"/>
      <c r="C96" s="147" t="s">
        <v>118</v>
      </c>
      <c r="D96" s="148" t="s">
        <v>56</v>
      </c>
      <c r="E96" s="148" t="s">
        <v>52</v>
      </c>
      <c r="F96" s="148" t="s">
        <v>119</v>
      </c>
      <c r="G96" s="148" t="s">
        <v>120</v>
      </c>
      <c r="H96" s="148" t="s">
        <v>121</v>
      </c>
      <c r="I96" s="149" t="s">
        <v>122</v>
      </c>
      <c r="J96" s="148" t="s">
        <v>87</v>
      </c>
      <c r="K96" s="150" t="s">
        <v>123</v>
      </c>
      <c r="L96" s="146"/>
      <c r="M96" s="73" t="s">
        <v>124</v>
      </c>
      <c r="N96" s="74" t="s">
        <v>41</v>
      </c>
      <c r="O96" s="74" t="s">
        <v>125</v>
      </c>
      <c r="P96" s="74" t="s">
        <v>126</v>
      </c>
      <c r="Q96" s="74" t="s">
        <v>127</v>
      </c>
      <c r="R96" s="74" t="s">
        <v>128</v>
      </c>
      <c r="S96" s="74" t="s">
        <v>129</v>
      </c>
      <c r="T96" s="75" t="s">
        <v>130</v>
      </c>
    </row>
    <row r="97" spans="2:63" s="1" customFormat="1" ht="29.25" customHeight="1">
      <c r="B97" s="41"/>
      <c r="C97" s="77" t="s">
        <v>88</v>
      </c>
      <c r="J97" s="151">
        <f>BK97</f>
        <v>0</v>
      </c>
      <c r="L97" s="41"/>
      <c r="M97" s="76"/>
      <c r="N97" s="68"/>
      <c r="O97" s="68"/>
      <c r="P97" s="152">
        <f>P98+P503+P757</f>
        <v>0</v>
      </c>
      <c r="Q97" s="68"/>
      <c r="R97" s="152">
        <f>R98+R503+R757</f>
        <v>177.06106624999998</v>
      </c>
      <c r="S97" s="68"/>
      <c r="T97" s="153">
        <f>T98+T503+T757</f>
        <v>98.6123046</v>
      </c>
      <c r="AT97" s="24" t="s">
        <v>70</v>
      </c>
      <c r="AU97" s="24" t="s">
        <v>89</v>
      </c>
      <c r="BK97" s="154">
        <f>BK98+BK503+BK757</f>
        <v>0</v>
      </c>
    </row>
    <row r="98" spans="2:63" s="10" customFormat="1" ht="37.35" customHeight="1">
      <c r="B98" s="155"/>
      <c r="C98" s="332"/>
      <c r="D98" s="333" t="s">
        <v>70</v>
      </c>
      <c r="E98" s="334" t="s">
        <v>131</v>
      </c>
      <c r="F98" s="334" t="s">
        <v>132</v>
      </c>
      <c r="G98" s="332"/>
      <c r="H98" s="332"/>
      <c r="I98" s="157"/>
      <c r="J98" s="158">
        <f>BK98</f>
        <v>0</v>
      </c>
      <c r="L98" s="155"/>
      <c r="M98" s="159"/>
      <c r="N98" s="160"/>
      <c r="O98" s="160"/>
      <c r="P98" s="161">
        <f>P99+P133+P154+P210+P248+P250+P364+P491+P500</f>
        <v>0</v>
      </c>
      <c r="Q98" s="160"/>
      <c r="R98" s="161">
        <f>R99+R133+R154+R210+R248+R250+R364+R491+R500</f>
        <v>168.34373171</v>
      </c>
      <c r="S98" s="160"/>
      <c r="T98" s="162">
        <f>T99+T133+T154+T210+T248+T250+T364+T491+T500</f>
        <v>96.145508</v>
      </c>
      <c r="AR98" s="156" t="s">
        <v>76</v>
      </c>
      <c r="AT98" s="163" t="s">
        <v>70</v>
      </c>
      <c r="AU98" s="163" t="s">
        <v>71</v>
      </c>
      <c r="AY98" s="156" t="s">
        <v>133</v>
      </c>
      <c r="BK98" s="164">
        <f>BK99+BK133+BK154+BK210+BK248+BK250+BK364+BK491+BK500</f>
        <v>0</v>
      </c>
    </row>
    <row r="99" spans="2:63" s="10" customFormat="1" ht="19.9" customHeight="1">
      <c r="B99" s="155"/>
      <c r="C99" s="332"/>
      <c r="D99" s="335" t="s">
        <v>70</v>
      </c>
      <c r="E99" s="336" t="s">
        <v>76</v>
      </c>
      <c r="F99" s="336" t="s">
        <v>134</v>
      </c>
      <c r="G99" s="332"/>
      <c r="H99" s="332"/>
      <c r="I99" s="157"/>
      <c r="J99" s="165">
        <f>BK99</f>
        <v>0</v>
      </c>
      <c r="L99" s="155"/>
      <c r="M99" s="159"/>
      <c r="N99" s="160"/>
      <c r="O99" s="160"/>
      <c r="P99" s="161">
        <f>SUM(P100:P132)</f>
        <v>0</v>
      </c>
      <c r="Q99" s="160"/>
      <c r="R99" s="161">
        <f>SUM(R100:R132)</f>
        <v>0.21735999999999997</v>
      </c>
      <c r="S99" s="160"/>
      <c r="T99" s="162">
        <f>SUM(T100:T132)</f>
        <v>0</v>
      </c>
      <c r="AR99" s="156" t="s">
        <v>76</v>
      </c>
      <c r="AT99" s="163" t="s">
        <v>70</v>
      </c>
      <c r="AU99" s="163" t="s">
        <v>76</v>
      </c>
      <c r="AY99" s="156" t="s">
        <v>133</v>
      </c>
      <c r="BK99" s="164">
        <f>SUM(BK100:BK132)</f>
        <v>0</v>
      </c>
    </row>
    <row r="100" spans="2:65" s="1" customFormat="1" ht="31.5" customHeight="1">
      <c r="B100" s="166"/>
      <c r="C100" s="337" t="s">
        <v>76</v>
      </c>
      <c r="D100" s="337" t="s">
        <v>135</v>
      </c>
      <c r="E100" s="338" t="s">
        <v>136</v>
      </c>
      <c r="F100" s="339" t="s">
        <v>137</v>
      </c>
      <c r="G100" s="340" t="s">
        <v>138</v>
      </c>
      <c r="H100" s="341">
        <v>22.768</v>
      </c>
      <c r="I100" s="168">
        <v>0</v>
      </c>
      <c r="J100" s="169">
        <f>ROUND(I100*H100,2)</f>
        <v>0</v>
      </c>
      <c r="K100" s="167" t="s">
        <v>139</v>
      </c>
      <c r="L100" s="41"/>
      <c r="M100" s="170" t="s">
        <v>5</v>
      </c>
      <c r="N100" s="171" t="s">
        <v>42</v>
      </c>
      <c r="O100" s="42"/>
      <c r="P100" s="172">
        <f>O100*H100</f>
        <v>0</v>
      </c>
      <c r="Q100" s="172">
        <v>0</v>
      </c>
      <c r="R100" s="172">
        <f>Q100*H100</f>
        <v>0</v>
      </c>
      <c r="S100" s="172">
        <v>0</v>
      </c>
      <c r="T100" s="173">
        <f>S100*H100</f>
        <v>0</v>
      </c>
      <c r="AR100" s="24" t="s">
        <v>140</v>
      </c>
      <c r="AT100" s="24" t="s">
        <v>135</v>
      </c>
      <c r="AU100" s="24" t="s">
        <v>83</v>
      </c>
      <c r="AY100" s="24" t="s">
        <v>133</v>
      </c>
      <c r="BE100" s="174">
        <f>IF(N100="základní",J100,0)</f>
        <v>0</v>
      </c>
      <c r="BF100" s="174">
        <f>IF(N100="snížená",J100,0)</f>
        <v>0</v>
      </c>
      <c r="BG100" s="174">
        <f>IF(N100="zákl. přenesená",J100,0)</f>
        <v>0</v>
      </c>
      <c r="BH100" s="174">
        <f>IF(N100="sníž. přenesená",J100,0)</f>
        <v>0</v>
      </c>
      <c r="BI100" s="174">
        <f>IF(N100="nulová",J100,0)</f>
        <v>0</v>
      </c>
      <c r="BJ100" s="24" t="s">
        <v>76</v>
      </c>
      <c r="BK100" s="174">
        <f>ROUND(I100*H100,2)</f>
        <v>0</v>
      </c>
      <c r="BL100" s="24" t="s">
        <v>140</v>
      </c>
      <c r="BM100" s="24" t="s">
        <v>141</v>
      </c>
    </row>
    <row r="101" spans="2:47" s="1" customFormat="1" ht="40.5">
      <c r="B101" s="41"/>
      <c r="C101" s="342"/>
      <c r="D101" s="343" t="s">
        <v>142</v>
      </c>
      <c r="E101" s="342"/>
      <c r="F101" s="344" t="s">
        <v>143</v>
      </c>
      <c r="G101" s="342"/>
      <c r="H101" s="342"/>
      <c r="I101" s="175"/>
      <c r="L101" s="41"/>
      <c r="M101" s="176"/>
      <c r="N101" s="42"/>
      <c r="O101" s="42"/>
      <c r="P101" s="42"/>
      <c r="Q101" s="42"/>
      <c r="R101" s="42"/>
      <c r="S101" s="42"/>
      <c r="T101" s="70"/>
      <c r="AT101" s="24" t="s">
        <v>142</v>
      </c>
      <c r="AU101" s="24" t="s">
        <v>83</v>
      </c>
    </row>
    <row r="102" spans="2:51" s="11" customFormat="1" ht="13.5">
      <c r="B102" s="177"/>
      <c r="C102" s="345"/>
      <c r="D102" s="343" t="s">
        <v>144</v>
      </c>
      <c r="E102" s="346" t="s">
        <v>5</v>
      </c>
      <c r="F102" s="347" t="s">
        <v>145</v>
      </c>
      <c r="G102" s="345"/>
      <c r="H102" s="348" t="s">
        <v>5</v>
      </c>
      <c r="I102" s="179"/>
      <c r="L102" s="177"/>
      <c r="M102" s="180"/>
      <c r="N102" s="181"/>
      <c r="O102" s="181"/>
      <c r="P102" s="181"/>
      <c r="Q102" s="181"/>
      <c r="R102" s="181"/>
      <c r="S102" s="181"/>
      <c r="T102" s="182"/>
      <c r="AT102" s="178" t="s">
        <v>144</v>
      </c>
      <c r="AU102" s="178" t="s">
        <v>83</v>
      </c>
      <c r="AV102" s="11" t="s">
        <v>76</v>
      </c>
      <c r="AW102" s="11" t="s">
        <v>34</v>
      </c>
      <c r="AX102" s="11" t="s">
        <v>71</v>
      </c>
      <c r="AY102" s="178" t="s">
        <v>133</v>
      </c>
    </row>
    <row r="103" spans="2:51" s="12" customFormat="1" ht="13.5">
      <c r="B103" s="183"/>
      <c r="C103" s="349"/>
      <c r="D103" s="343" t="s">
        <v>144</v>
      </c>
      <c r="E103" s="350" t="s">
        <v>5</v>
      </c>
      <c r="F103" s="351" t="s">
        <v>146</v>
      </c>
      <c r="G103" s="349"/>
      <c r="H103" s="352">
        <v>6.118</v>
      </c>
      <c r="I103" s="185"/>
      <c r="L103" s="183"/>
      <c r="M103" s="186"/>
      <c r="N103" s="187"/>
      <c r="O103" s="187"/>
      <c r="P103" s="187"/>
      <c r="Q103" s="187"/>
      <c r="R103" s="187"/>
      <c r="S103" s="187"/>
      <c r="T103" s="188"/>
      <c r="AT103" s="184" t="s">
        <v>144</v>
      </c>
      <c r="AU103" s="184" t="s">
        <v>83</v>
      </c>
      <c r="AV103" s="12" t="s">
        <v>83</v>
      </c>
      <c r="AW103" s="12" t="s">
        <v>34</v>
      </c>
      <c r="AX103" s="12" t="s">
        <v>71</v>
      </c>
      <c r="AY103" s="184" t="s">
        <v>133</v>
      </c>
    </row>
    <row r="104" spans="2:51" s="11" customFormat="1" ht="13.5">
      <c r="B104" s="177"/>
      <c r="C104" s="345"/>
      <c r="D104" s="343" t="s">
        <v>144</v>
      </c>
      <c r="E104" s="346" t="s">
        <v>5</v>
      </c>
      <c r="F104" s="347" t="s">
        <v>147</v>
      </c>
      <c r="G104" s="345"/>
      <c r="H104" s="348" t="s">
        <v>5</v>
      </c>
      <c r="I104" s="179"/>
      <c r="L104" s="177"/>
      <c r="M104" s="180"/>
      <c r="N104" s="181"/>
      <c r="O104" s="181"/>
      <c r="P104" s="181"/>
      <c r="Q104" s="181"/>
      <c r="R104" s="181"/>
      <c r="S104" s="181"/>
      <c r="T104" s="182"/>
      <c r="AT104" s="178" t="s">
        <v>144</v>
      </c>
      <c r="AU104" s="178" t="s">
        <v>83</v>
      </c>
      <c r="AV104" s="11" t="s">
        <v>76</v>
      </c>
      <c r="AW104" s="11" t="s">
        <v>34</v>
      </c>
      <c r="AX104" s="11" t="s">
        <v>71</v>
      </c>
      <c r="AY104" s="178" t="s">
        <v>133</v>
      </c>
    </row>
    <row r="105" spans="2:51" s="12" customFormat="1" ht="13.5">
      <c r="B105" s="183"/>
      <c r="C105" s="349"/>
      <c r="D105" s="343" t="s">
        <v>144</v>
      </c>
      <c r="E105" s="350" t="s">
        <v>5</v>
      </c>
      <c r="F105" s="351" t="s">
        <v>148</v>
      </c>
      <c r="G105" s="349"/>
      <c r="H105" s="352">
        <v>3.33</v>
      </c>
      <c r="I105" s="185"/>
      <c r="L105" s="183"/>
      <c r="M105" s="186"/>
      <c r="N105" s="187"/>
      <c r="O105" s="187"/>
      <c r="P105" s="187"/>
      <c r="Q105" s="187"/>
      <c r="R105" s="187"/>
      <c r="S105" s="187"/>
      <c r="T105" s="188"/>
      <c r="AT105" s="184" t="s">
        <v>144</v>
      </c>
      <c r="AU105" s="184" t="s">
        <v>83</v>
      </c>
      <c r="AV105" s="12" t="s">
        <v>83</v>
      </c>
      <c r="AW105" s="12" t="s">
        <v>34</v>
      </c>
      <c r="AX105" s="12" t="s">
        <v>71</v>
      </c>
      <c r="AY105" s="184" t="s">
        <v>133</v>
      </c>
    </row>
    <row r="106" spans="2:51" s="12" customFormat="1" ht="13.5">
      <c r="B106" s="183"/>
      <c r="C106" s="349"/>
      <c r="D106" s="343" t="s">
        <v>144</v>
      </c>
      <c r="E106" s="350" t="s">
        <v>5</v>
      </c>
      <c r="F106" s="351" t="s">
        <v>149</v>
      </c>
      <c r="G106" s="349"/>
      <c r="H106" s="352">
        <v>13.32</v>
      </c>
      <c r="I106" s="185"/>
      <c r="L106" s="183"/>
      <c r="M106" s="186"/>
      <c r="N106" s="187"/>
      <c r="O106" s="187"/>
      <c r="P106" s="187"/>
      <c r="Q106" s="187"/>
      <c r="R106" s="187"/>
      <c r="S106" s="187"/>
      <c r="T106" s="188"/>
      <c r="AT106" s="184" t="s">
        <v>144</v>
      </c>
      <c r="AU106" s="184" t="s">
        <v>83</v>
      </c>
      <c r="AV106" s="12" t="s">
        <v>83</v>
      </c>
      <c r="AW106" s="12" t="s">
        <v>34</v>
      </c>
      <c r="AX106" s="12" t="s">
        <v>71</v>
      </c>
      <c r="AY106" s="184" t="s">
        <v>133</v>
      </c>
    </row>
    <row r="107" spans="2:51" s="13" customFormat="1" ht="13.5">
      <c r="B107" s="189"/>
      <c r="C107" s="353"/>
      <c r="D107" s="354" t="s">
        <v>144</v>
      </c>
      <c r="E107" s="355" t="s">
        <v>5</v>
      </c>
      <c r="F107" s="356" t="s">
        <v>150</v>
      </c>
      <c r="G107" s="353"/>
      <c r="H107" s="357">
        <v>22.768</v>
      </c>
      <c r="I107" s="190"/>
      <c r="L107" s="189"/>
      <c r="M107" s="191"/>
      <c r="N107" s="192"/>
      <c r="O107" s="192"/>
      <c r="P107" s="192"/>
      <c r="Q107" s="192"/>
      <c r="R107" s="192"/>
      <c r="S107" s="192"/>
      <c r="T107" s="193"/>
      <c r="AT107" s="194" t="s">
        <v>144</v>
      </c>
      <c r="AU107" s="194" t="s">
        <v>83</v>
      </c>
      <c r="AV107" s="13" t="s">
        <v>140</v>
      </c>
      <c r="AW107" s="13" t="s">
        <v>34</v>
      </c>
      <c r="AX107" s="13" t="s">
        <v>76</v>
      </c>
      <c r="AY107" s="194" t="s">
        <v>133</v>
      </c>
    </row>
    <row r="108" spans="2:65" s="1" customFormat="1" ht="31.5" customHeight="1">
      <c r="B108" s="166"/>
      <c r="C108" s="337" t="s">
        <v>83</v>
      </c>
      <c r="D108" s="337" t="s">
        <v>135</v>
      </c>
      <c r="E108" s="338" t="s">
        <v>151</v>
      </c>
      <c r="F108" s="339" t="s">
        <v>152</v>
      </c>
      <c r="G108" s="340" t="s">
        <v>153</v>
      </c>
      <c r="H108" s="341">
        <v>104.5</v>
      </c>
      <c r="I108" s="168">
        <v>0</v>
      </c>
      <c r="J108" s="169">
        <f>ROUND(I108*H108,2)</f>
        <v>0</v>
      </c>
      <c r="K108" s="167" t="s">
        <v>139</v>
      </c>
      <c r="L108" s="41"/>
      <c r="M108" s="170" t="s">
        <v>5</v>
      </c>
      <c r="N108" s="171" t="s">
        <v>42</v>
      </c>
      <c r="O108" s="42"/>
      <c r="P108" s="172">
        <f>O108*H108</f>
        <v>0</v>
      </c>
      <c r="Q108" s="172">
        <v>0.00208</v>
      </c>
      <c r="R108" s="172">
        <f>Q108*H108</f>
        <v>0.21735999999999997</v>
      </c>
      <c r="S108" s="172">
        <v>0</v>
      </c>
      <c r="T108" s="173">
        <f>S108*H108</f>
        <v>0</v>
      </c>
      <c r="AR108" s="24" t="s">
        <v>140</v>
      </c>
      <c r="AT108" s="24" t="s">
        <v>135</v>
      </c>
      <c r="AU108" s="24" t="s">
        <v>83</v>
      </c>
      <c r="AY108" s="24" t="s">
        <v>133</v>
      </c>
      <c r="BE108" s="174">
        <f>IF(N108="základní",J108,0)</f>
        <v>0</v>
      </c>
      <c r="BF108" s="174">
        <f>IF(N108="snížená",J108,0)</f>
        <v>0</v>
      </c>
      <c r="BG108" s="174">
        <f>IF(N108="zákl. přenesená",J108,0)</f>
        <v>0</v>
      </c>
      <c r="BH108" s="174">
        <f>IF(N108="sníž. přenesená",J108,0)</f>
        <v>0</v>
      </c>
      <c r="BI108" s="174">
        <f>IF(N108="nulová",J108,0)</f>
        <v>0</v>
      </c>
      <c r="BJ108" s="24" t="s">
        <v>76</v>
      </c>
      <c r="BK108" s="174">
        <f>ROUND(I108*H108,2)</f>
        <v>0</v>
      </c>
      <c r="BL108" s="24" t="s">
        <v>140</v>
      </c>
      <c r="BM108" s="24" t="s">
        <v>154</v>
      </c>
    </row>
    <row r="109" spans="2:47" s="1" customFormat="1" ht="148.5">
      <c r="B109" s="41"/>
      <c r="C109" s="342"/>
      <c r="D109" s="343" t="s">
        <v>142</v>
      </c>
      <c r="E109" s="342"/>
      <c r="F109" s="344" t="s">
        <v>155</v>
      </c>
      <c r="G109" s="342"/>
      <c r="H109" s="342"/>
      <c r="I109" s="175"/>
      <c r="L109" s="41"/>
      <c r="M109" s="176"/>
      <c r="N109" s="42"/>
      <c r="O109" s="42"/>
      <c r="P109" s="42"/>
      <c r="Q109" s="42"/>
      <c r="R109" s="42"/>
      <c r="S109" s="42"/>
      <c r="T109" s="70"/>
      <c r="AT109" s="24" t="s">
        <v>142</v>
      </c>
      <c r="AU109" s="24" t="s">
        <v>83</v>
      </c>
    </row>
    <row r="110" spans="2:51" s="12" customFormat="1" ht="13.5">
      <c r="B110" s="183"/>
      <c r="C110" s="349"/>
      <c r="D110" s="354" t="s">
        <v>144</v>
      </c>
      <c r="E110" s="358" t="s">
        <v>5</v>
      </c>
      <c r="F110" s="359" t="s">
        <v>156</v>
      </c>
      <c r="G110" s="349"/>
      <c r="H110" s="360">
        <v>104.5</v>
      </c>
      <c r="I110" s="185"/>
      <c r="L110" s="183"/>
      <c r="M110" s="186"/>
      <c r="N110" s="187"/>
      <c r="O110" s="187"/>
      <c r="P110" s="187"/>
      <c r="Q110" s="187"/>
      <c r="R110" s="187"/>
      <c r="S110" s="187"/>
      <c r="T110" s="188"/>
      <c r="AT110" s="184" t="s">
        <v>144</v>
      </c>
      <c r="AU110" s="184" t="s">
        <v>83</v>
      </c>
      <c r="AV110" s="12" t="s">
        <v>83</v>
      </c>
      <c r="AW110" s="12" t="s">
        <v>34</v>
      </c>
      <c r="AX110" s="12" t="s">
        <v>76</v>
      </c>
      <c r="AY110" s="184" t="s">
        <v>133</v>
      </c>
    </row>
    <row r="111" spans="2:65" s="1" customFormat="1" ht="31.5" customHeight="1">
      <c r="B111" s="166"/>
      <c r="C111" s="337" t="s">
        <v>157</v>
      </c>
      <c r="D111" s="337" t="s">
        <v>135</v>
      </c>
      <c r="E111" s="338" t="s">
        <v>158</v>
      </c>
      <c r="F111" s="339" t="s">
        <v>159</v>
      </c>
      <c r="G111" s="340" t="s">
        <v>153</v>
      </c>
      <c r="H111" s="341">
        <v>104.5</v>
      </c>
      <c r="I111" s="168">
        <v>0</v>
      </c>
      <c r="J111" s="169">
        <f>ROUND(I111*H111,2)</f>
        <v>0</v>
      </c>
      <c r="K111" s="167" t="s">
        <v>139</v>
      </c>
      <c r="L111" s="41"/>
      <c r="M111" s="170" t="s">
        <v>5</v>
      </c>
      <c r="N111" s="171" t="s">
        <v>42</v>
      </c>
      <c r="O111" s="42"/>
      <c r="P111" s="172">
        <f>O111*H111</f>
        <v>0</v>
      </c>
      <c r="Q111" s="172">
        <v>0</v>
      </c>
      <c r="R111" s="172">
        <f>Q111*H111</f>
        <v>0</v>
      </c>
      <c r="S111" s="172">
        <v>0</v>
      </c>
      <c r="T111" s="173">
        <f>S111*H111</f>
        <v>0</v>
      </c>
      <c r="AR111" s="24" t="s">
        <v>140</v>
      </c>
      <c r="AT111" s="24" t="s">
        <v>135</v>
      </c>
      <c r="AU111" s="24" t="s">
        <v>83</v>
      </c>
      <c r="AY111" s="24" t="s">
        <v>133</v>
      </c>
      <c r="BE111" s="174">
        <f>IF(N111="základní",J111,0)</f>
        <v>0</v>
      </c>
      <c r="BF111" s="174">
        <f>IF(N111="snížená",J111,0)</f>
        <v>0</v>
      </c>
      <c r="BG111" s="174">
        <f>IF(N111="zákl. přenesená",J111,0)</f>
        <v>0</v>
      </c>
      <c r="BH111" s="174">
        <f>IF(N111="sníž. přenesená",J111,0)</f>
        <v>0</v>
      </c>
      <c r="BI111" s="174">
        <f>IF(N111="nulová",J111,0)</f>
        <v>0</v>
      </c>
      <c r="BJ111" s="24" t="s">
        <v>76</v>
      </c>
      <c r="BK111" s="174">
        <f>ROUND(I111*H111,2)</f>
        <v>0</v>
      </c>
      <c r="BL111" s="24" t="s">
        <v>140</v>
      </c>
      <c r="BM111" s="24" t="s">
        <v>160</v>
      </c>
    </row>
    <row r="112" spans="2:51" s="12" customFormat="1" ht="13.5">
      <c r="B112" s="183"/>
      <c r="C112" s="349"/>
      <c r="D112" s="354" t="s">
        <v>144</v>
      </c>
      <c r="E112" s="358" t="s">
        <v>5</v>
      </c>
      <c r="F112" s="359" t="s">
        <v>156</v>
      </c>
      <c r="G112" s="349"/>
      <c r="H112" s="360">
        <v>104.5</v>
      </c>
      <c r="I112" s="185"/>
      <c r="L112" s="183"/>
      <c r="M112" s="186"/>
      <c r="N112" s="187"/>
      <c r="O112" s="187"/>
      <c r="P112" s="187"/>
      <c r="Q112" s="187"/>
      <c r="R112" s="187"/>
      <c r="S112" s="187"/>
      <c r="T112" s="188"/>
      <c r="AT112" s="184" t="s">
        <v>144</v>
      </c>
      <c r="AU112" s="184" t="s">
        <v>83</v>
      </c>
      <c r="AV112" s="12" t="s">
        <v>83</v>
      </c>
      <c r="AW112" s="12" t="s">
        <v>34</v>
      </c>
      <c r="AX112" s="12" t="s">
        <v>76</v>
      </c>
      <c r="AY112" s="184" t="s">
        <v>133</v>
      </c>
    </row>
    <row r="113" spans="2:65" s="1" customFormat="1" ht="44.25" customHeight="1">
      <c r="B113" s="166"/>
      <c r="C113" s="337" t="s">
        <v>140</v>
      </c>
      <c r="D113" s="337" t="s">
        <v>135</v>
      </c>
      <c r="E113" s="338" t="s">
        <v>161</v>
      </c>
      <c r="F113" s="339" t="s">
        <v>162</v>
      </c>
      <c r="G113" s="340" t="s">
        <v>138</v>
      </c>
      <c r="H113" s="341">
        <v>13.32</v>
      </c>
      <c r="I113" s="168">
        <v>0</v>
      </c>
      <c r="J113" s="169">
        <f>ROUND(I113*H113,2)</f>
        <v>0</v>
      </c>
      <c r="K113" s="167" t="s">
        <v>139</v>
      </c>
      <c r="L113" s="41"/>
      <c r="M113" s="170" t="s">
        <v>5</v>
      </c>
      <c r="N113" s="171" t="s">
        <v>42</v>
      </c>
      <c r="O113" s="42"/>
      <c r="P113" s="172">
        <f>O113*H113</f>
        <v>0</v>
      </c>
      <c r="Q113" s="172">
        <v>0</v>
      </c>
      <c r="R113" s="172">
        <f>Q113*H113</f>
        <v>0</v>
      </c>
      <c r="S113" s="172">
        <v>0</v>
      </c>
      <c r="T113" s="173">
        <f>S113*H113</f>
        <v>0</v>
      </c>
      <c r="AR113" s="24" t="s">
        <v>140</v>
      </c>
      <c r="AT113" s="24" t="s">
        <v>135</v>
      </c>
      <c r="AU113" s="24" t="s">
        <v>83</v>
      </c>
      <c r="AY113" s="24" t="s">
        <v>133</v>
      </c>
      <c r="BE113" s="174">
        <f>IF(N113="základní",J113,0)</f>
        <v>0</v>
      </c>
      <c r="BF113" s="174">
        <f>IF(N113="snížená",J113,0)</f>
        <v>0</v>
      </c>
      <c r="BG113" s="174">
        <f>IF(N113="zákl. přenesená",J113,0)</f>
        <v>0</v>
      </c>
      <c r="BH113" s="174">
        <f>IF(N113="sníž. přenesená",J113,0)</f>
        <v>0</v>
      </c>
      <c r="BI113" s="174">
        <f>IF(N113="nulová",J113,0)</f>
        <v>0</v>
      </c>
      <c r="BJ113" s="24" t="s">
        <v>76</v>
      </c>
      <c r="BK113" s="174">
        <f>ROUND(I113*H113,2)</f>
        <v>0</v>
      </c>
      <c r="BL113" s="24" t="s">
        <v>140</v>
      </c>
      <c r="BM113" s="24" t="s">
        <v>163</v>
      </c>
    </row>
    <row r="114" spans="2:47" s="1" customFormat="1" ht="94.5">
      <c r="B114" s="41"/>
      <c r="C114" s="342"/>
      <c r="D114" s="343" t="s">
        <v>142</v>
      </c>
      <c r="E114" s="342"/>
      <c r="F114" s="344" t="s">
        <v>164</v>
      </c>
      <c r="G114" s="342"/>
      <c r="H114" s="342"/>
      <c r="I114" s="175"/>
      <c r="L114" s="41"/>
      <c r="M114" s="176"/>
      <c r="N114" s="42"/>
      <c r="O114" s="42"/>
      <c r="P114" s="42"/>
      <c r="Q114" s="42"/>
      <c r="R114" s="42"/>
      <c r="S114" s="42"/>
      <c r="T114" s="70"/>
      <c r="AT114" s="24" t="s">
        <v>142</v>
      </c>
      <c r="AU114" s="24" t="s">
        <v>83</v>
      </c>
    </row>
    <row r="115" spans="2:51" s="11" customFormat="1" ht="13.5">
      <c r="B115" s="177"/>
      <c r="C115" s="345"/>
      <c r="D115" s="343" t="s">
        <v>144</v>
      </c>
      <c r="E115" s="346" t="s">
        <v>5</v>
      </c>
      <c r="F115" s="347" t="s">
        <v>147</v>
      </c>
      <c r="G115" s="345"/>
      <c r="H115" s="348" t="s">
        <v>5</v>
      </c>
      <c r="I115" s="179"/>
      <c r="L115" s="177"/>
      <c r="M115" s="180"/>
      <c r="N115" s="181"/>
      <c r="O115" s="181"/>
      <c r="P115" s="181"/>
      <c r="Q115" s="181"/>
      <c r="R115" s="181"/>
      <c r="S115" s="181"/>
      <c r="T115" s="182"/>
      <c r="AT115" s="178" t="s">
        <v>144</v>
      </c>
      <c r="AU115" s="178" t="s">
        <v>83</v>
      </c>
      <c r="AV115" s="11" t="s">
        <v>76</v>
      </c>
      <c r="AW115" s="11" t="s">
        <v>34</v>
      </c>
      <c r="AX115" s="11" t="s">
        <v>71</v>
      </c>
      <c r="AY115" s="178" t="s">
        <v>133</v>
      </c>
    </row>
    <row r="116" spans="2:51" s="12" customFormat="1" ht="13.5">
      <c r="B116" s="183"/>
      <c r="C116" s="349"/>
      <c r="D116" s="343" t="s">
        <v>144</v>
      </c>
      <c r="E116" s="350" t="s">
        <v>5</v>
      </c>
      <c r="F116" s="351" t="s">
        <v>148</v>
      </c>
      <c r="G116" s="349"/>
      <c r="H116" s="352">
        <v>3.33</v>
      </c>
      <c r="I116" s="185"/>
      <c r="L116" s="183"/>
      <c r="M116" s="186"/>
      <c r="N116" s="187"/>
      <c r="O116" s="187"/>
      <c r="P116" s="187"/>
      <c r="Q116" s="187"/>
      <c r="R116" s="187"/>
      <c r="S116" s="187"/>
      <c r="T116" s="188"/>
      <c r="AT116" s="184" t="s">
        <v>144</v>
      </c>
      <c r="AU116" s="184" t="s">
        <v>83</v>
      </c>
      <c r="AV116" s="12" t="s">
        <v>83</v>
      </c>
      <c r="AW116" s="12" t="s">
        <v>34</v>
      </c>
      <c r="AX116" s="12" t="s">
        <v>71</v>
      </c>
      <c r="AY116" s="184" t="s">
        <v>133</v>
      </c>
    </row>
    <row r="117" spans="2:51" s="12" customFormat="1" ht="13.5">
      <c r="B117" s="183"/>
      <c r="C117" s="349"/>
      <c r="D117" s="343" t="s">
        <v>144</v>
      </c>
      <c r="E117" s="350" t="s">
        <v>5</v>
      </c>
      <c r="F117" s="351" t="s">
        <v>165</v>
      </c>
      <c r="G117" s="349"/>
      <c r="H117" s="352">
        <v>9.99</v>
      </c>
      <c r="I117" s="185"/>
      <c r="L117" s="183"/>
      <c r="M117" s="186"/>
      <c r="N117" s="187"/>
      <c r="O117" s="187"/>
      <c r="P117" s="187"/>
      <c r="Q117" s="187"/>
      <c r="R117" s="187"/>
      <c r="S117" s="187"/>
      <c r="T117" s="188"/>
      <c r="AT117" s="184" t="s">
        <v>144</v>
      </c>
      <c r="AU117" s="184" t="s">
        <v>83</v>
      </c>
      <c r="AV117" s="12" t="s">
        <v>83</v>
      </c>
      <c r="AW117" s="12" t="s">
        <v>34</v>
      </c>
      <c r="AX117" s="12" t="s">
        <v>71</v>
      </c>
      <c r="AY117" s="184" t="s">
        <v>133</v>
      </c>
    </row>
    <row r="118" spans="2:51" s="13" customFormat="1" ht="13.5">
      <c r="B118" s="189"/>
      <c r="C118" s="353"/>
      <c r="D118" s="354" t="s">
        <v>144</v>
      </c>
      <c r="E118" s="355" t="s">
        <v>5</v>
      </c>
      <c r="F118" s="356" t="s">
        <v>150</v>
      </c>
      <c r="G118" s="353"/>
      <c r="H118" s="357">
        <v>13.32</v>
      </c>
      <c r="I118" s="190"/>
      <c r="L118" s="189"/>
      <c r="M118" s="191"/>
      <c r="N118" s="192"/>
      <c r="O118" s="192"/>
      <c r="P118" s="192"/>
      <c r="Q118" s="192"/>
      <c r="R118" s="192"/>
      <c r="S118" s="192"/>
      <c r="T118" s="193"/>
      <c r="AT118" s="194" t="s">
        <v>144</v>
      </c>
      <c r="AU118" s="194" t="s">
        <v>83</v>
      </c>
      <c r="AV118" s="13" t="s">
        <v>140</v>
      </c>
      <c r="AW118" s="13" t="s">
        <v>34</v>
      </c>
      <c r="AX118" s="13" t="s">
        <v>76</v>
      </c>
      <c r="AY118" s="194" t="s">
        <v>133</v>
      </c>
    </row>
    <row r="119" spans="2:65" s="1" customFormat="1" ht="31.5" customHeight="1">
      <c r="B119" s="166"/>
      <c r="C119" s="337" t="s">
        <v>166</v>
      </c>
      <c r="D119" s="337" t="s">
        <v>135</v>
      </c>
      <c r="E119" s="338" t="s">
        <v>167</v>
      </c>
      <c r="F119" s="339" t="s">
        <v>168</v>
      </c>
      <c r="G119" s="340" t="s">
        <v>138</v>
      </c>
      <c r="H119" s="341">
        <v>22.768</v>
      </c>
      <c r="I119" s="168">
        <v>0</v>
      </c>
      <c r="J119" s="169">
        <f>ROUND(I119*H119,2)</f>
        <v>0</v>
      </c>
      <c r="K119" s="167" t="s">
        <v>139</v>
      </c>
      <c r="L119" s="41"/>
      <c r="M119" s="170" t="s">
        <v>5</v>
      </c>
      <c r="N119" s="171" t="s">
        <v>42</v>
      </c>
      <c r="O119" s="42"/>
      <c r="P119" s="172">
        <f>O119*H119</f>
        <v>0</v>
      </c>
      <c r="Q119" s="172">
        <v>0</v>
      </c>
      <c r="R119" s="172">
        <f>Q119*H119</f>
        <v>0</v>
      </c>
      <c r="S119" s="172">
        <v>0</v>
      </c>
      <c r="T119" s="173">
        <f>S119*H119</f>
        <v>0</v>
      </c>
      <c r="AR119" s="24" t="s">
        <v>140</v>
      </c>
      <c r="AT119" s="24" t="s">
        <v>135</v>
      </c>
      <c r="AU119" s="24" t="s">
        <v>83</v>
      </c>
      <c r="AY119" s="24" t="s">
        <v>133</v>
      </c>
      <c r="BE119" s="174">
        <f>IF(N119="základní",J119,0)</f>
        <v>0</v>
      </c>
      <c r="BF119" s="174">
        <f>IF(N119="snížená",J119,0)</f>
        <v>0</v>
      </c>
      <c r="BG119" s="174">
        <f>IF(N119="zákl. přenesená",J119,0)</f>
        <v>0</v>
      </c>
      <c r="BH119" s="174">
        <f>IF(N119="sníž. přenesená",J119,0)</f>
        <v>0</v>
      </c>
      <c r="BI119" s="174">
        <f>IF(N119="nulová",J119,0)</f>
        <v>0</v>
      </c>
      <c r="BJ119" s="24" t="s">
        <v>76</v>
      </c>
      <c r="BK119" s="174">
        <f>ROUND(I119*H119,2)</f>
        <v>0</v>
      </c>
      <c r="BL119" s="24" t="s">
        <v>140</v>
      </c>
      <c r="BM119" s="24" t="s">
        <v>169</v>
      </c>
    </row>
    <row r="120" spans="2:51" s="11" customFormat="1" ht="13.5">
      <c r="B120" s="177"/>
      <c r="C120" s="345"/>
      <c r="D120" s="343" t="s">
        <v>144</v>
      </c>
      <c r="E120" s="346" t="s">
        <v>5</v>
      </c>
      <c r="F120" s="347" t="s">
        <v>145</v>
      </c>
      <c r="G120" s="345"/>
      <c r="H120" s="348" t="s">
        <v>5</v>
      </c>
      <c r="I120" s="179"/>
      <c r="L120" s="177"/>
      <c r="M120" s="180"/>
      <c r="N120" s="181"/>
      <c r="O120" s="181"/>
      <c r="P120" s="181"/>
      <c r="Q120" s="181"/>
      <c r="R120" s="181"/>
      <c r="S120" s="181"/>
      <c r="T120" s="182"/>
      <c r="AT120" s="178" t="s">
        <v>144</v>
      </c>
      <c r="AU120" s="178" t="s">
        <v>83</v>
      </c>
      <c r="AV120" s="11" t="s">
        <v>76</v>
      </c>
      <c r="AW120" s="11" t="s">
        <v>34</v>
      </c>
      <c r="AX120" s="11" t="s">
        <v>71</v>
      </c>
      <c r="AY120" s="178" t="s">
        <v>133</v>
      </c>
    </row>
    <row r="121" spans="2:51" s="12" customFormat="1" ht="13.5">
      <c r="B121" s="183"/>
      <c r="C121" s="349"/>
      <c r="D121" s="343" t="s">
        <v>144</v>
      </c>
      <c r="E121" s="350" t="s">
        <v>5</v>
      </c>
      <c r="F121" s="351" t="s">
        <v>146</v>
      </c>
      <c r="G121" s="349"/>
      <c r="H121" s="352">
        <v>6.118</v>
      </c>
      <c r="I121" s="185"/>
      <c r="L121" s="183"/>
      <c r="M121" s="186"/>
      <c r="N121" s="187"/>
      <c r="O121" s="187"/>
      <c r="P121" s="187"/>
      <c r="Q121" s="187"/>
      <c r="R121" s="187"/>
      <c r="S121" s="187"/>
      <c r="T121" s="188"/>
      <c r="AT121" s="184" t="s">
        <v>144</v>
      </c>
      <c r="AU121" s="184" t="s">
        <v>83</v>
      </c>
      <c r="AV121" s="12" t="s">
        <v>83</v>
      </c>
      <c r="AW121" s="12" t="s">
        <v>34</v>
      </c>
      <c r="AX121" s="12" t="s">
        <v>71</v>
      </c>
      <c r="AY121" s="184" t="s">
        <v>133</v>
      </c>
    </row>
    <row r="122" spans="2:51" s="11" customFormat="1" ht="13.5">
      <c r="B122" s="177"/>
      <c r="C122" s="345"/>
      <c r="D122" s="343" t="s">
        <v>144</v>
      </c>
      <c r="E122" s="346" t="s">
        <v>5</v>
      </c>
      <c r="F122" s="347" t="s">
        <v>147</v>
      </c>
      <c r="G122" s="345"/>
      <c r="H122" s="348" t="s">
        <v>5</v>
      </c>
      <c r="I122" s="179"/>
      <c r="L122" s="177"/>
      <c r="M122" s="180"/>
      <c r="N122" s="181"/>
      <c r="O122" s="181"/>
      <c r="P122" s="181"/>
      <c r="Q122" s="181"/>
      <c r="R122" s="181"/>
      <c r="S122" s="181"/>
      <c r="T122" s="182"/>
      <c r="AT122" s="178" t="s">
        <v>144</v>
      </c>
      <c r="AU122" s="178" t="s">
        <v>83</v>
      </c>
      <c r="AV122" s="11" t="s">
        <v>76</v>
      </c>
      <c r="AW122" s="11" t="s">
        <v>34</v>
      </c>
      <c r="AX122" s="11" t="s">
        <v>71</v>
      </c>
      <c r="AY122" s="178" t="s">
        <v>133</v>
      </c>
    </row>
    <row r="123" spans="2:51" s="12" customFormat="1" ht="13.5">
      <c r="B123" s="183"/>
      <c r="C123" s="349"/>
      <c r="D123" s="343" t="s">
        <v>144</v>
      </c>
      <c r="E123" s="350" t="s">
        <v>5</v>
      </c>
      <c r="F123" s="351" t="s">
        <v>148</v>
      </c>
      <c r="G123" s="349"/>
      <c r="H123" s="352">
        <v>3.33</v>
      </c>
      <c r="I123" s="185"/>
      <c r="L123" s="183"/>
      <c r="M123" s="186"/>
      <c r="N123" s="187"/>
      <c r="O123" s="187"/>
      <c r="P123" s="187"/>
      <c r="Q123" s="187"/>
      <c r="R123" s="187"/>
      <c r="S123" s="187"/>
      <c r="T123" s="188"/>
      <c r="AT123" s="184" t="s">
        <v>144</v>
      </c>
      <c r="AU123" s="184" t="s">
        <v>83</v>
      </c>
      <c r="AV123" s="12" t="s">
        <v>83</v>
      </c>
      <c r="AW123" s="12" t="s">
        <v>34</v>
      </c>
      <c r="AX123" s="12" t="s">
        <v>71</v>
      </c>
      <c r="AY123" s="184" t="s">
        <v>133</v>
      </c>
    </row>
    <row r="124" spans="2:51" s="12" customFormat="1" ht="13.5">
      <c r="B124" s="183"/>
      <c r="C124" s="349"/>
      <c r="D124" s="343" t="s">
        <v>144</v>
      </c>
      <c r="E124" s="350" t="s">
        <v>5</v>
      </c>
      <c r="F124" s="351" t="s">
        <v>149</v>
      </c>
      <c r="G124" s="349"/>
      <c r="H124" s="352">
        <v>13.32</v>
      </c>
      <c r="I124" s="185"/>
      <c r="L124" s="183"/>
      <c r="M124" s="186"/>
      <c r="N124" s="187"/>
      <c r="O124" s="187"/>
      <c r="P124" s="187"/>
      <c r="Q124" s="187"/>
      <c r="R124" s="187"/>
      <c r="S124" s="187"/>
      <c r="T124" s="188"/>
      <c r="AT124" s="184" t="s">
        <v>144</v>
      </c>
      <c r="AU124" s="184" t="s">
        <v>83</v>
      </c>
      <c r="AV124" s="12" t="s">
        <v>83</v>
      </c>
      <c r="AW124" s="12" t="s">
        <v>34</v>
      </c>
      <c r="AX124" s="12" t="s">
        <v>71</v>
      </c>
      <c r="AY124" s="184" t="s">
        <v>133</v>
      </c>
    </row>
    <row r="125" spans="2:51" s="13" customFormat="1" ht="13.5">
      <c r="B125" s="189"/>
      <c r="C125" s="353"/>
      <c r="D125" s="354" t="s">
        <v>144</v>
      </c>
      <c r="E125" s="355" t="s">
        <v>5</v>
      </c>
      <c r="F125" s="356" t="s">
        <v>150</v>
      </c>
      <c r="G125" s="353"/>
      <c r="H125" s="357">
        <v>22.768</v>
      </c>
      <c r="I125" s="190"/>
      <c r="L125" s="189"/>
      <c r="M125" s="191"/>
      <c r="N125" s="192"/>
      <c r="O125" s="192"/>
      <c r="P125" s="192"/>
      <c r="Q125" s="192"/>
      <c r="R125" s="192"/>
      <c r="S125" s="192"/>
      <c r="T125" s="193"/>
      <c r="AT125" s="194" t="s">
        <v>144</v>
      </c>
      <c r="AU125" s="194" t="s">
        <v>83</v>
      </c>
      <c r="AV125" s="13" t="s">
        <v>140</v>
      </c>
      <c r="AW125" s="13" t="s">
        <v>34</v>
      </c>
      <c r="AX125" s="13" t="s">
        <v>76</v>
      </c>
      <c r="AY125" s="194" t="s">
        <v>133</v>
      </c>
    </row>
    <row r="126" spans="2:65" s="1" customFormat="1" ht="44.25" customHeight="1">
      <c r="B126" s="166"/>
      <c r="C126" s="337" t="s">
        <v>170</v>
      </c>
      <c r="D126" s="337" t="s">
        <v>135</v>
      </c>
      <c r="E126" s="338" t="s">
        <v>171</v>
      </c>
      <c r="F126" s="339" t="s">
        <v>172</v>
      </c>
      <c r="G126" s="340" t="s">
        <v>138</v>
      </c>
      <c r="H126" s="341">
        <v>22.768</v>
      </c>
      <c r="I126" s="168">
        <v>0</v>
      </c>
      <c r="J126" s="169">
        <f>ROUND(I126*H126,2)</f>
        <v>0</v>
      </c>
      <c r="K126" s="167" t="s">
        <v>139</v>
      </c>
      <c r="L126" s="41"/>
      <c r="M126" s="170" t="s">
        <v>5</v>
      </c>
      <c r="N126" s="171" t="s">
        <v>42</v>
      </c>
      <c r="O126" s="42"/>
      <c r="P126" s="172">
        <f>O126*H126</f>
        <v>0</v>
      </c>
      <c r="Q126" s="172">
        <v>0</v>
      </c>
      <c r="R126" s="172">
        <f>Q126*H126</f>
        <v>0</v>
      </c>
      <c r="S126" s="172">
        <v>0</v>
      </c>
      <c r="T126" s="173">
        <f>S126*H126</f>
        <v>0</v>
      </c>
      <c r="AR126" s="24" t="s">
        <v>140</v>
      </c>
      <c r="AT126" s="24" t="s">
        <v>135</v>
      </c>
      <c r="AU126" s="24" t="s">
        <v>83</v>
      </c>
      <c r="AY126" s="24" t="s">
        <v>133</v>
      </c>
      <c r="BE126" s="174">
        <f>IF(N126="základní",J126,0)</f>
        <v>0</v>
      </c>
      <c r="BF126" s="174">
        <f>IF(N126="snížená",J126,0)</f>
        <v>0</v>
      </c>
      <c r="BG126" s="174">
        <f>IF(N126="zákl. přenesená",J126,0)</f>
        <v>0</v>
      </c>
      <c r="BH126" s="174">
        <f>IF(N126="sníž. přenesená",J126,0)</f>
        <v>0</v>
      </c>
      <c r="BI126" s="174">
        <f>IF(N126="nulová",J126,0)</f>
        <v>0</v>
      </c>
      <c r="BJ126" s="24" t="s">
        <v>76</v>
      </c>
      <c r="BK126" s="174">
        <f>ROUND(I126*H126,2)</f>
        <v>0</v>
      </c>
      <c r="BL126" s="24" t="s">
        <v>140</v>
      </c>
      <c r="BM126" s="24" t="s">
        <v>173</v>
      </c>
    </row>
    <row r="127" spans="2:51" s="11" customFormat="1" ht="13.5">
      <c r="B127" s="177"/>
      <c r="C127" s="345"/>
      <c r="D127" s="343" t="s">
        <v>144</v>
      </c>
      <c r="E127" s="346" t="s">
        <v>5</v>
      </c>
      <c r="F127" s="347" t="s">
        <v>145</v>
      </c>
      <c r="G127" s="345"/>
      <c r="H127" s="348" t="s">
        <v>5</v>
      </c>
      <c r="I127" s="179"/>
      <c r="L127" s="177"/>
      <c r="M127" s="180"/>
      <c r="N127" s="181"/>
      <c r="O127" s="181"/>
      <c r="P127" s="181"/>
      <c r="Q127" s="181"/>
      <c r="R127" s="181"/>
      <c r="S127" s="181"/>
      <c r="T127" s="182"/>
      <c r="AT127" s="178" t="s">
        <v>144</v>
      </c>
      <c r="AU127" s="178" t="s">
        <v>83</v>
      </c>
      <c r="AV127" s="11" t="s">
        <v>76</v>
      </c>
      <c r="AW127" s="11" t="s">
        <v>34</v>
      </c>
      <c r="AX127" s="11" t="s">
        <v>71</v>
      </c>
      <c r="AY127" s="178" t="s">
        <v>133</v>
      </c>
    </row>
    <row r="128" spans="2:51" s="12" customFormat="1" ht="13.5">
      <c r="B128" s="183"/>
      <c r="C128" s="349"/>
      <c r="D128" s="343" t="s">
        <v>144</v>
      </c>
      <c r="E128" s="350" t="s">
        <v>5</v>
      </c>
      <c r="F128" s="351" t="s">
        <v>146</v>
      </c>
      <c r="G128" s="349"/>
      <c r="H128" s="352">
        <v>6.118</v>
      </c>
      <c r="I128" s="185"/>
      <c r="L128" s="183"/>
      <c r="M128" s="186"/>
      <c r="N128" s="187"/>
      <c r="O128" s="187"/>
      <c r="P128" s="187"/>
      <c r="Q128" s="187"/>
      <c r="R128" s="187"/>
      <c r="S128" s="187"/>
      <c r="T128" s="188"/>
      <c r="AT128" s="184" t="s">
        <v>144</v>
      </c>
      <c r="AU128" s="184" t="s">
        <v>83</v>
      </c>
      <c r="AV128" s="12" t="s">
        <v>83</v>
      </c>
      <c r="AW128" s="12" t="s">
        <v>34</v>
      </c>
      <c r="AX128" s="12" t="s">
        <v>71</v>
      </c>
      <c r="AY128" s="184" t="s">
        <v>133</v>
      </c>
    </row>
    <row r="129" spans="2:51" s="11" customFormat="1" ht="13.5">
      <c r="B129" s="177"/>
      <c r="C129" s="345"/>
      <c r="D129" s="343" t="s">
        <v>144</v>
      </c>
      <c r="E129" s="346" t="s">
        <v>5</v>
      </c>
      <c r="F129" s="347" t="s">
        <v>147</v>
      </c>
      <c r="G129" s="345"/>
      <c r="H129" s="348" t="s">
        <v>5</v>
      </c>
      <c r="I129" s="179"/>
      <c r="L129" s="177"/>
      <c r="M129" s="180"/>
      <c r="N129" s="181"/>
      <c r="O129" s="181"/>
      <c r="P129" s="181"/>
      <c r="Q129" s="181"/>
      <c r="R129" s="181"/>
      <c r="S129" s="181"/>
      <c r="T129" s="182"/>
      <c r="AT129" s="178" t="s">
        <v>144</v>
      </c>
      <c r="AU129" s="178" t="s">
        <v>83</v>
      </c>
      <c r="AV129" s="11" t="s">
        <v>76</v>
      </c>
      <c r="AW129" s="11" t="s">
        <v>34</v>
      </c>
      <c r="AX129" s="11" t="s">
        <v>71</v>
      </c>
      <c r="AY129" s="178" t="s">
        <v>133</v>
      </c>
    </row>
    <row r="130" spans="2:51" s="12" customFormat="1" ht="13.5">
      <c r="B130" s="183"/>
      <c r="C130" s="349"/>
      <c r="D130" s="343" t="s">
        <v>144</v>
      </c>
      <c r="E130" s="350" t="s">
        <v>5</v>
      </c>
      <c r="F130" s="351" t="s">
        <v>148</v>
      </c>
      <c r="G130" s="349"/>
      <c r="H130" s="352">
        <v>3.33</v>
      </c>
      <c r="I130" s="185"/>
      <c r="L130" s="183"/>
      <c r="M130" s="186"/>
      <c r="N130" s="187"/>
      <c r="O130" s="187"/>
      <c r="P130" s="187"/>
      <c r="Q130" s="187"/>
      <c r="R130" s="187"/>
      <c r="S130" s="187"/>
      <c r="T130" s="188"/>
      <c r="AT130" s="184" t="s">
        <v>144</v>
      </c>
      <c r="AU130" s="184" t="s">
        <v>83</v>
      </c>
      <c r="AV130" s="12" t="s">
        <v>83</v>
      </c>
      <c r="AW130" s="12" t="s">
        <v>34</v>
      </c>
      <c r="AX130" s="12" t="s">
        <v>71</v>
      </c>
      <c r="AY130" s="184" t="s">
        <v>133</v>
      </c>
    </row>
    <row r="131" spans="2:51" s="12" customFormat="1" ht="13.5">
      <c r="B131" s="183"/>
      <c r="C131" s="349"/>
      <c r="D131" s="343" t="s">
        <v>144</v>
      </c>
      <c r="E131" s="350" t="s">
        <v>5</v>
      </c>
      <c r="F131" s="351" t="s">
        <v>149</v>
      </c>
      <c r="G131" s="349"/>
      <c r="H131" s="352">
        <v>13.32</v>
      </c>
      <c r="I131" s="185"/>
      <c r="L131" s="183"/>
      <c r="M131" s="186"/>
      <c r="N131" s="187"/>
      <c r="O131" s="187"/>
      <c r="P131" s="187"/>
      <c r="Q131" s="187"/>
      <c r="R131" s="187"/>
      <c r="S131" s="187"/>
      <c r="T131" s="188"/>
      <c r="AT131" s="184" t="s">
        <v>144</v>
      </c>
      <c r="AU131" s="184" t="s">
        <v>83</v>
      </c>
      <c r="AV131" s="12" t="s">
        <v>83</v>
      </c>
      <c r="AW131" s="12" t="s">
        <v>34</v>
      </c>
      <c r="AX131" s="12" t="s">
        <v>71</v>
      </c>
      <c r="AY131" s="184" t="s">
        <v>133</v>
      </c>
    </row>
    <row r="132" spans="2:51" s="13" customFormat="1" ht="13.5">
      <c r="B132" s="189"/>
      <c r="C132" s="353"/>
      <c r="D132" s="343" t="s">
        <v>144</v>
      </c>
      <c r="E132" s="361" t="s">
        <v>5</v>
      </c>
      <c r="F132" s="362" t="s">
        <v>150</v>
      </c>
      <c r="G132" s="353"/>
      <c r="H132" s="363">
        <v>22.768</v>
      </c>
      <c r="I132" s="190"/>
      <c r="L132" s="189"/>
      <c r="M132" s="191"/>
      <c r="N132" s="192"/>
      <c r="O132" s="192"/>
      <c r="P132" s="192"/>
      <c r="Q132" s="192"/>
      <c r="R132" s="192"/>
      <c r="S132" s="192"/>
      <c r="T132" s="193"/>
      <c r="AT132" s="194" t="s">
        <v>144</v>
      </c>
      <c r="AU132" s="194" t="s">
        <v>83</v>
      </c>
      <c r="AV132" s="13" t="s">
        <v>140</v>
      </c>
      <c r="AW132" s="13" t="s">
        <v>34</v>
      </c>
      <c r="AX132" s="13" t="s">
        <v>76</v>
      </c>
      <c r="AY132" s="194" t="s">
        <v>133</v>
      </c>
    </row>
    <row r="133" spans="2:63" s="10" customFormat="1" ht="29.85" customHeight="1">
      <c r="B133" s="155"/>
      <c r="C133" s="332"/>
      <c r="D133" s="335" t="s">
        <v>70</v>
      </c>
      <c r="E133" s="336" t="s">
        <v>83</v>
      </c>
      <c r="F133" s="336" t="s">
        <v>174</v>
      </c>
      <c r="G133" s="332"/>
      <c r="H133" s="332"/>
      <c r="I133" s="157"/>
      <c r="J133" s="165">
        <f>BK133</f>
        <v>0</v>
      </c>
      <c r="L133" s="155"/>
      <c r="M133" s="159"/>
      <c r="N133" s="160"/>
      <c r="O133" s="160"/>
      <c r="P133" s="161">
        <f>SUM(P134:P153)</f>
        <v>0</v>
      </c>
      <c r="Q133" s="160"/>
      <c r="R133" s="161">
        <f>SUM(R134:R153)</f>
        <v>55.30925373</v>
      </c>
      <c r="S133" s="160"/>
      <c r="T133" s="162">
        <f>SUM(T134:T153)</f>
        <v>0</v>
      </c>
      <c r="AR133" s="156" t="s">
        <v>76</v>
      </c>
      <c r="AT133" s="163" t="s">
        <v>70</v>
      </c>
      <c r="AU133" s="163" t="s">
        <v>76</v>
      </c>
      <c r="AY133" s="156" t="s">
        <v>133</v>
      </c>
      <c r="BK133" s="164">
        <f>SUM(BK134:BK153)</f>
        <v>0</v>
      </c>
    </row>
    <row r="134" spans="2:65" s="1" customFormat="1" ht="31.5" customHeight="1">
      <c r="B134" s="166"/>
      <c r="C134" s="337" t="s">
        <v>175</v>
      </c>
      <c r="D134" s="337" t="s">
        <v>135</v>
      </c>
      <c r="E134" s="338" t="s">
        <v>176</v>
      </c>
      <c r="F134" s="339" t="s">
        <v>177</v>
      </c>
      <c r="G134" s="340" t="s">
        <v>138</v>
      </c>
      <c r="H134" s="341">
        <v>1.665</v>
      </c>
      <c r="I134" s="168">
        <v>0</v>
      </c>
      <c r="J134" s="169">
        <f>ROUND(I134*H134,2)</f>
        <v>0</v>
      </c>
      <c r="K134" s="167" t="s">
        <v>139</v>
      </c>
      <c r="L134" s="41"/>
      <c r="M134" s="170" t="s">
        <v>5</v>
      </c>
      <c r="N134" s="171" t="s">
        <v>42</v>
      </c>
      <c r="O134" s="42"/>
      <c r="P134" s="172">
        <f>O134*H134</f>
        <v>0</v>
      </c>
      <c r="Q134" s="172">
        <v>2.45329</v>
      </c>
      <c r="R134" s="172">
        <f>Q134*H134</f>
        <v>4.08472785</v>
      </c>
      <c r="S134" s="172">
        <v>0</v>
      </c>
      <c r="T134" s="173">
        <f>S134*H134</f>
        <v>0</v>
      </c>
      <c r="AR134" s="24" t="s">
        <v>140</v>
      </c>
      <c r="AT134" s="24" t="s">
        <v>135</v>
      </c>
      <c r="AU134" s="24" t="s">
        <v>83</v>
      </c>
      <c r="AY134" s="24" t="s">
        <v>133</v>
      </c>
      <c r="BE134" s="174">
        <f>IF(N134="základní",J134,0)</f>
        <v>0</v>
      </c>
      <c r="BF134" s="174">
        <f>IF(N134="snížená",J134,0)</f>
        <v>0</v>
      </c>
      <c r="BG134" s="174">
        <f>IF(N134="zákl. přenesená",J134,0)</f>
        <v>0</v>
      </c>
      <c r="BH134" s="174">
        <f>IF(N134="sníž. přenesená",J134,0)</f>
        <v>0</v>
      </c>
      <c r="BI134" s="174">
        <f>IF(N134="nulová",J134,0)</f>
        <v>0</v>
      </c>
      <c r="BJ134" s="24" t="s">
        <v>76</v>
      </c>
      <c r="BK134" s="174">
        <f>ROUND(I134*H134,2)</f>
        <v>0</v>
      </c>
      <c r="BL134" s="24" t="s">
        <v>140</v>
      </c>
      <c r="BM134" s="24" t="s">
        <v>178</v>
      </c>
    </row>
    <row r="135" spans="2:47" s="1" customFormat="1" ht="94.5">
      <c r="B135" s="41"/>
      <c r="C135" s="342"/>
      <c r="D135" s="343" t="s">
        <v>142</v>
      </c>
      <c r="E135" s="342"/>
      <c r="F135" s="344" t="s">
        <v>179</v>
      </c>
      <c r="G135" s="342"/>
      <c r="H135" s="342"/>
      <c r="I135" s="175"/>
      <c r="L135" s="41"/>
      <c r="M135" s="176"/>
      <c r="N135" s="42"/>
      <c r="O135" s="42"/>
      <c r="P135" s="42"/>
      <c r="Q135" s="42"/>
      <c r="R135" s="42"/>
      <c r="S135" s="42"/>
      <c r="T135" s="70"/>
      <c r="AT135" s="24" t="s">
        <v>142</v>
      </c>
      <c r="AU135" s="24" t="s">
        <v>83</v>
      </c>
    </row>
    <row r="136" spans="2:47" s="1" customFormat="1" ht="27">
      <c r="B136" s="41"/>
      <c r="C136" s="342"/>
      <c r="D136" s="343" t="s">
        <v>180</v>
      </c>
      <c r="E136" s="342"/>
      <c r="F136" s="344" t="s">
        <v>181</v>
      </c>
      <c r="G136" s="342"/>
      <c r="H136" s="342"/>
      <c r="I136" s="175"/>
      <c r="L136" s="41"/>
      <c r="M136" s="176"/>
      <c r="N136" s="42"/>
      <c r="O136" s="42"/>
      <c r="P136" s="42"/>
      <c r="Q136" s="42"/>
      <c r="R136" s="42"/>
      <c r="S136" s="42"/>
      <c r="T136" s="70"/>
      <c r="AT136" s="24" t="s">
        <v>180</v>
      </c>
      <c r="AU136" s="24" t="s">
        <v>83</v>
      </c>
    </row>
    <row r="137" spans="2:51" s="12" customFormat="1" ht="13.5">
      <c r="B137" s="183"/>
      <c r="C137" s="349"/>
      <c r="D137" s="354" t="s">
        <v>144</v>
      </c>
      <c r="E137" s="358" t="s">
        <v>5</v>
      </c>
      <c r="F137" s="359" t="s">
        <v>182</v>
      </c>
      <c r="G137" s="349"/>
      <c r="H137" s="360">
        <v>1.665</v>
      </c>
      <c r="I137" s="185"/>
      <c r="L137" s="183"/>
      <c r="M137" s="186"/>
      <c r="N137" s="187"/>
      <c r="O137" s="187"/>
      <c r="P137" s="187"/>
      <c r="Q137" s="187"/>
      <c r="R137" s="187"/>
      <c r="S137" s="187"/>
      <c r="T137" s="188"/>
      <c r="AT137" s="184" t="s">
        <v>144</v>
      </c>
      <c r="AU137" s="184" t="s">
        <v>83</v>
      </c>
      <c r="AV137" s="12" t="s">
        <v>83</v>
      </c>
      <c r="AW137" s="12" t="s">
        <v>34</v>
      </c>
      <c r="AX137" s="12" t="s">
        <v>76</v>
      </c>
      <c r="AY137" s="184" t="s">
        <v>133</v>
      </c>
    </row>
    <row r="138" spans="2:65" s="1" customFormat="1" ht="22.5" customHeight="1">
      <c r="B138" s="166"/>
      <c r="C138" s="337" t="s">
        <v>183</v>
      </c>
      <c r="D138" s="337" t="s">
        <v>135</v>
      </c>
      <c r="E138" s="338" t="s">
        <v>184</v>
      </c>
      <c r="F138" s="339" t="s">
        <v>185</v>
      </c>
      <c r="G138" s="340" t="s">
        <v>138</v>
      </c>
      <c r="H138" s="341">
        <v>3.33</v>
      </c>
      <c r="I138" s="168">
        <v>0</v>
      </c>
      <c r="J138" s="169">
        <f>ROUND(I138*H138,2)</f>
        <v>0</v>
      </c>
      <c r="K138" s="167" t="s">
        <v>139</v>
      </c>
      <c r="L138" s="41"/>
      <c r="M138" s="170" t="s">
        <v>5</v>
      </c>
      <c r="N138" s="171" t="s">
        <v>42</v>
      </c>
      <c r="O138" s="42"/>
      <c r="P138" s="172">
        <f>O138*H138</f>
        <v>0</v>
      </c>
      <c r="Q138" s="172">
        <v>2.25634</v>
      </c>
      <c r="R138" s="172">
        <f>Q138*H138</f>
        <v>7.5136122</v>
      </c>
      <c r="S138" s="172">
        <v>0</v>
      </c>
      <c r="T138" s="173">
        <f>S138*H138</f>
        <v>0</v>
      </c>
      <c r="AR138" s="24" t="s">
        <v>140</v>
      </c>
      <c r="AT138" s="24" t="s">
        <v>135</v>
      </c>
      <c r="AU138" s="24" t="s">
        <v>83</v>
      </c>
      <c r="AY138" s="24" t="s">
        <v>133</v>
      </c>
      <c r="BE138" s="174">
        <f>IF(N138="základní",J138,0)</f>
        <v>0</v>
      </c>
      <c r="BF138" s="174">
        <f>IF(N138="snížená",J138,0)</f>
        <v>0</v>
      </c>
      <c r="BG138" s="174">
        <f>IF(N138="zákl. přenesená",J138,0)</f>
        <v>0</v>
      </c>
      <c r="BH138" s="174">
        <f>IF(N138="sníž. přenesená",J138,0)</f>
        <v>0</v>
      </c>
      <c r="BI138" s="174">
        <f>IF(N138="nulová",J138,0)</f>
        <v>0</v>
      </c>
      <c r="BJ138" s="24" t="s">
        <v>76</v>
      </c>
      <c r="BK138" s="174">
        <f>ROUND(I138*H138,2)</f>
        <v>0</v>
      </c>
      <c r="BL138" s="24" t="s">
        <v>140</v>
      </c>
      <c r="BM138" s="24" t="s">
        <v>186</v>
      </c>
    </row>
    <row r="139" spans="2:47" s="1" customFormat="1" ht="81">
      <c r="B139" s="41"/>
      <c r="C139" s="342"/>
      <c r="D139" s="343" t="s">
        <v>142</v>
      </c>
      <c r="E139" s="342"/>
      <c r="F139" s="344" t="s">
        <v>187</v>
      </c>
      <c r="G139" s="342"/>
      <c r="H139" s="342"/>
      <c r="I139" s="175"/>
      <c r="L139" s="41"/>
      <c r="M139" s="176"/>
      <c r="N139" s="42"/>
      <c r="O139" s="42"/>
      <c r="P139" s="42"/>
      <c r="Q139" s="42"/>
      <c r="R139" s="42"/>
      <c r="S139" s="42"/>
      <c r="T139" s="70"/>
      <c r="AT139" s="24" t="s">
        <v>142</v>
      </c>
      <c r="AU139" s="24" t="s">
        <v>83</v>
      </c>
    </row>
    <row r="140" spans="2:51" s="12" customFormat="1" ht="13.5">
      <c r="B140" s="183"/>
      <c r="C140" s="349"/>
      <c r="D140" s="354" t="s">
        <v>144</v>
      </c>
      <c r="E140" s="358" t="s">
        <v>5</v>
      </c>
      <c r="F140" s="359" t="s">
        <v>148</v>
      </c>
      <c r="G140" s="349"/>
      <c r="H140" s="360">
        <v>3.33</v>
      </c>
      <c r="I140" s="185"/>
      <c r="L140" s="183"/>
      <c r="M140" s="186"/>
      <c r="N140" s="187"/>
      <c r="O140" s="187"/>
      <c r="P140" s="187"/>
      <c r="Q140" s="187"/>
      <c r="R140" s="187"/>
      <c r="S140" s="187"/>
      <c r="T140" s="188"/>
      <c r="AT140" s="184" t="s">
        <v>144</v>
      </c>
      <c r="AU140" s="184" t="s">
        <v>83</v>
      </c>
      <c r="AV140" s="12" t="s">
        <v>83</v>
      </c>
      <c r="AW140" s="12" t="s">
        <v>34</v>
      </c>
      <c r="AX140" s="12" t="s">
        <v>76</v>
      </c>
      <c r="AY140" s="184" t="s">
        <v>133</v>
      </c>
    </row>
    <row r="141" spans="2:65" s="1" customFormat="1" ht="31.5" customHeight="1">
      <c r="B141" s="166"/>
      <c r="C141" s="337" t="s">
        <v>188</v>
      </c>
      <c r="D141" s="337" t="s">
        <v>135</v>
      </c>
      <c r="E141" s="338" t="s">
        <v>189</v>
      </c>
      <c r="F141" s="339" t="s">
        <v>190</v>
      </c>
      <c r="G141" s="340" t="s">
        <v>138</v>
      </c>
      <c r="H141" s="341">
        <v>5.52</v>
      </c>
      <c r="I141" s="168">
        <v>0</v>
      </c>
      <c r="J141" s="169">
        <f>ROUND(I141*H141,2)</f>
        <v>0</v>
      </c>
      <c r="K141" s="167" t="s">
        <v>139</v>
      </c>
      <c r="L141" s="41"/>
      <c r="M141" s="170" t="s">
        <v>5</v>
      </c>
      <c r="N141" s="171" t="s">
        <v>42</v>
      </c>
      <c r="O141" s="42"/>
      <c r="P141" s="172">
        <f>O141*H141</f>
        <v>0</v>
      </c>
      <c r="Q141" s="172">
        <v>2.25634</v>
      </c>
      <c r="R141" s="172">
        <f>Q141*H141</f>
        <v>12.454996799999998</v>
      </c>
      <c r="S141" s="172">
        <v>0</v>
      </c>
      <c r="T141" s="173">
        <f>S141*H141</f>
        <v>0</v>
      </c>
      <c r="AR141" s="24" t="s">
        <v>140</v>
      </c>
      <c r="AT141" s="24" t="s">
        <v>135</v>
      </c>
      <c r="AU141" s="24" t="s">
        <v>83</v>
      </c>
      <c r="AY141" s="24" t="s">
        <v>133</v>
      </c>
      <c r="BE141" s="174">
        <f>IF(N141="základní",J141,0)</f>
        <v>0</v>
      </c>
      <c r="BF141" s="174">
        <f>IF(N141="snížená",J141,0)</f>
        <v>0</v>
      </c>
      <c r="BG141" s="174">
        <f>IF(N141="zákl. přenesená",J141,0)</f>
        <v>0</v>
      </c>
      <c r="BH141" s="174">
        <f>IF(N141="sníž. přenesená",J141,0)</f>
        <v>0</v>
      </c>
      <c r="BI141" s="174">
        <f>IF(N141="nulová",J141,0)</f>
        <v>0</v>
      </c>
      <c r="BJ141" s="24" t="s">
        <v>76</v>
      </c>
      <c r="BK141" s="174">
        <f>ROUND(I141*H141,2)</f>
        <v>0</v>
      </c>
      <c r="BL141" s="24" t="s">
        <v>140</v>
      </c>
      <c r="BM141" s="24" t="s">
        <v>191</v>
      </c>
    </row>
    <row r="142" spans="2:47" s="1" customFormat="1" ht="81">
      <c r="B142" s="41"/>
      <c r="C142" s="342"/>
      <c r="D142" s="343" t="s">
        <v>142</v>
      </c>
      <c r="E142" s="342"/>
      <c r="F142" s="344" t="s">
        <v>187</v>
      </c>
      <c r="G142" s="342"/>
      <c r="H142" s="342"/>
      <c r="I142" s="175"/>
      <c r="L142" s="41"/>
      <c r="M142" s="176"/>
      <c r="N142" s="42"/>
      <c r="O142" s="42"/>
      <c r="P142" s="42"/>
      <c r="Q142" s="42"/>
      <c r="R142" s="42"/>
      <c r="S142" s="42"/>
      <c r="T142" s="70"/>
      <c r="AT142" s="24" t="s">
        <v>142</v>
      </c>
      <c r="AU142" s="24" t="s">
        <v>83</v>
      </c>
    </row>
    <row r="143" spans="2:47" s="1" customFormat="1" ht="27">
      <c r="B143" s="41"/>
      <c r="C143" s="342"/>
      <c r="D143" s="343" t="s">
        <v>180</v>
      </c>
      <c r="E143" s="342"/>
      <c r="F143" s="344" t="s">
        <v>192</v>
      </c>
      <c r="G143" s="342"/>
      <c r="H143" s="342"/>
      <c r="I143" s="175"/>
      <c r="L143" s="41"/>
      <c r="M143" s="176"/>
      <c r="N143" s="42"/>
      <c r="O143" s="42"/>
      <c r="P143" s="42"/>
      <c r="Q143" s="42"/>
      <c r="R143" s="42"/>
      <c r="S143" s="42"/>
      <c r="T143" s="70"/>
      <c r="AT143" s="24" t="s">
        <v>180</v>
      </c>
      <c r="AU143" s="24" t="s">
        <v>83</v>
      </c>
    </row>
    <row r="144" spans="2:51" s="12" customFormat="1" ht="13.5">
      <c r="B144" s="183"/>
      <c r="C144" s="349"/>
      <c r="D144" s="354" t="s">
        <v>144</v>
      </c>
      <c r="E144" s="358" t="s">
        <v>5</v>
      </c>
      <c r="F144" s="359" t="s">
        <v>193</v>
      </c>
      <c r="G144" s="349"/>
      <c r="H144" s="360">
        <v>5.52</v>
      </c>
      <c r="I144" s="185"/>
      <c r="L144" s="183"/>
      <c r="M144" s="186"/>
      <c r="N144" s="187"/>
      <c r="O144" s="187"/>
      <c r="P144" s="187"/>
      <c r="Q144" s="187"/>
      <c r="R144" s="187"/>
      <c r="S144" s="187"/>
      <c r="T144" s="188"/>
      <c r="AT144" s="184" t="s">
        <v>144</v>
      </c>
      <c r="AU144" s="184" t="s">
        <v>83</v>
      </c>
      <c r="AV144" s="12" t="s">
        <v>83</v>
      </c>
      <c r="AW144" s="12" t="s">
        <v>34</v>
      </c>
      <c r="AX144" s="12" t="s">
        <v>76</v>
      </c>
      <c r="AY144" s="184" t="s">
        <v>133</v>
      </c>
    </row>
    <row r="145" spans="2:65" s="1" customFormat="1" ht="22.5" customHeight="1">
      <c r="B145" s="166"/>
      <c r="C145" s="337" t="s">
        <v>194</v>
      </c>
      <c r="D145" s="337" t="s">
        <v>135</v>
      </c>
      <c r="E145" s="338" t="s">
        <v>195</v>
      </c>
      <c r="F145" s="339" t="s">
        <v>196</v>
      </c>
      <c r="G145" s="340" t="s">
        <v>197</v>
      </c>
      <c r="H145" s="341">
        <v>0.885</v>
      </c>
      <c r="I145" s="168">
        <v>0</v>
      </c>
      <c r="J145" s="169">
        <f>ROUND(I145*H145,2)</f>
        <v>0</v>
      </c>
      <c r="K145" s="167" t="s">
        <v>5</v>
      </c>
      <c r="L145" s="41"/>
      <c r="M145" s="170" t="s">
        <v>5</v>
      </c>
      <c r="N145" s="171" t="s">
        <v>42</v>
      </c>
      <c r="O145" s="42"/>
      <c r="P145" s="172">
        <f>O145*H145</f>
        <v>0</v>
      </c>
      <c r="Q145" s="172">
        <v>1.06017</v>
      </c>
      <c r="R145" s="172">
        <f>Q145*H145</f>
        <v>0.9382504500000001</v>
      </c>
      <c r="S145" s="172">
        <v>0</v>
      </c>
      <c r="T145" s="173">
        <f>S145*H145</f>
        <v>0</v>
      </c>
      <c r="AR145" s="24" t="s">
        <v>140</v>
      </c>
      <c r="AT145" s="24" t="s">
        <v>135</v>
      </c>
      <c r="AU145" s="24" t="s">
        <v>83</v>
      </c>
      <c r="AY145" s="24" t="s">
        <v>133</v>
      </c>
      <c r="BE145" s="174">
        <f>IF(N145="základní",J145,0)</f>
        <v>0</v>
      </c>
      <c r="BF145" s="174">
        <f>IF(N145="snížená",J145,0)</f>
        <v>0</v>
      </c>
      <c r="BG145" s="174">
        <f>IF(N145="zákl. přenesená",J145,0)</f>
        <v>0</v>
      </c>
      <c r="BH145" s="174">
        <f>IF(N145="sníž. přenesená",J145,0)</f>
        <v>0</v>
      </c>
      <c r="BI145" s="174">
        <f>IF(N145="nulová",J145,0)</f>
        <v>0</v>
      </c>
      <c r="BJ145" s="24" t="s">
        <v>76</v>
      </c>
      <c r="BK145" s="174">
        <f>ROUND(I145*H145,2)</f>
        <v>0</v>
      </c>
      <c r="BL145" s="24" t="s">
        <v>140</v>
      </c>
      <c r="BM145" s="24" t="s">
        <v>198</v>
      </c>
    </row>
    <row r="146" spans="2:47" s="1" customFormat="1" ht="40.5">
      <c r="B146" s="41"/>
      <c r="C146" s="342"/>
      <c r="D146" s="343" t="s">
        <v>180</v>
      </c>
      <c r="E146" s="342"/>
      <c r="F146" s="344" t="s">
        <v>199</v>
      </c>
      <c r="G146" s="342"/>
      <c r="H146" s="342"/>
      <c r="I146" s="175"/>
      <c r="L146" s="41"/>
      <c r="M146" s="176"/>
      <c r="N146" s="42"/>
      <c r="O146" s="42"/>
      <c r="P146" s="42"/>
      <c r="Q146" s="42"/>
      <c r="R146" s="42"/>
      <c r="S146" s="42"/>
      <c r="T146" s="70"/>
      <c r="AT146" s="24" t="s">
        <v>180</v>
      </c>
      <c r="AU146" s="24" t="s">
        <v>83</v>
      </c>
    </row>
    <row r="147" spans="2:51" s="12" customFormat="1" ht="13.5">
      <c r="B147" s="183"/>
      <c r="C147" s="349"/>
      <c r="D147" s="354" t="s">
        <v>144</v>
      </c>
      <c r="E147" s="358" t="s">
        <v>5</v>
      </c>
      <c r="F147" s="359" t="s">
        <v>200</v>
      </c>
      <c r="G147" s="349"/>
      <c r="H147" s="360">
        <v>0.885</v>
      </c>
      <c r="I147" s="185"/>
      <c r="L147" s="183"/>
      <c r="M147" s="186"/>
      <c r="N147" s="187"/>
      <c r="O147" s="187"/>
      <c r="P147" s="187"/>
      <c r="Q147" s="187"/>
      <c r="R147" s="187"/>
      <c r="S147" s="187"/>
      <c r="T147" s="188"/>
      <c r="AT147" s="184" t="s">
        <v>144</v>
      </c>
      <c r="AU147" s="184" t="s">
        <v>83</v>
      </c>
      <c r="AV147" s="12" t="s">
        <v>83</v>
      </c>
      <c r="AW147" s="12" t="s">
        <v>34</v>
      </c>
      <c r="AX147" s="12" t="s">
        <v>76</v>
      </c>
      <c r="AY147" s="184" t="s">
        <v>133</v>
      </c>
    </row>
    <row r="148" spans="2:65" s="1" customFormat="1" ht="31.5" customHeight="1">
      <c r="B148" s="166"/>
      <c r="C148" s="337" t="s">
        <v>201</v>
      </c>
      <c r="D148" s="337" t="s">
        <v>135</v>
      </c>
      <c r="E148" s="338" t="s">
        <v>202</v>
      </c>
      <c r="F148" s="339" t="s">
        <v>203</v>
      </c>
      <c r="G148" s="340" t="s">
        <v>153</v>
      </c>
      <c r="H148" s="341">
        <v>44.4</v>
      </c>
      <c r="I148" s="168">
        <v>0</v>
      </c>
      <c r="J148" s="169">
        <f>ROUND(I148*H148,2)</f>
        <v>0</v>
      </c>
      <c r="K148" s="167" t="s">
        <v>139</v>
      </c>
      <c r="L148" s="41"/>
      <c r="M148" s="170" t="s">
        <v>5</v>
      </c>
      <c r="N148" s="171" t="s">
        <v>42</v>
      </c>
      <c r="O148" s="42"/>
      <c r="P148" s="172">
        <f>O148*H148</f>
        <v>0</v>
      </c>
      <c r="Q148" s="172">
        <v>0.67489</v>
      </c>
      <c r="R148" s="172">
        <f>Q148*H148</f>
        <v>29.965116</v>
      </c>
      <c r="S148" s="172">
        <v>0</v>
      </c>
      <c r="T148" s="173">
        <f>S148*H148</f>
        <v>0</v>
      </c>
      <c r="AR148" s="24" t="s">
        <v>140</v>
      </c>
      <c r="AT148" s="24" t="s">
        <v>135</v>
      </c>
      <c r="AU148" s="24" t="s">
        <v>83</v>
      </c>
      <c r="AY148" s="24" t="s">
        <v>133</v>
      </c>
      <c r="BE148" s="174">
        <f>IF(N148="základní",J148,0)</f>
        <v>0</v>
      </c>
      <c r="BF148" s="174">
        <f>IF(N148="snížená",J148,0)</f>
        <v>0</v>
      </c>
      <c r="BG148" s="174">
        <f>IF(N148="zákl. přenesená",J148,0)</f>
        <v>0</v>
      </c>
      <c r="BH148" s="174">
        <f>IF(N148="sníž. přenesená",J148,0)</f>
        <v>0</v>
      </c>
      <c r="BI148" s="174">
        <f>IF(N148="nulová",J148,0)</f>
        <v>0</v>
      </c>
      <c r="BJ148" s="24" t="s">
        <v>76</v>
      </c>
      <c r="BK148" s="174">
        <f>ROUND(I148*H148,2)</f>
        <v>0</v>
      </c>
      <c r="BL148" s="24" t="s">
        <v>140</v>
      </c>
      <c r="BM148" s="24" t="s">
        <v>204</v>
      </c>
    </row>
    <row r="149" spans="2:47" s="1" customFormat="1" ht="54">
      <c r="B149" s="41"/>
      <c r="C149" s="342"/>
      <c r="D149" s="343" t="s">
        <v>142</v>
      </c>
      <c r="E149" s="342"/>
      <c r="F149" s="344" t="s">
        <v>205</v>
      </c>
      <c r="G149" s="342"/>
      <c r="H149" s="342"/>
      <c r="I149" s="175"/>
      <c r="L149" s="41"/>
      <c r="M149" s="176"/>
      <c r="N149" s="42"/>
      <c r="O149" s="42"/>
      <c r="P149" s="42"/>
      <c r="Q149" s="42"/>
      <c r="R149" s="42"/>
      <c r="S149" s="42"/>
      <c r="T149" s="70"/>
      <c r="AT149" s="24" t="s">
        <v>142</v>
      </c>
      <c r="AU149" s="24" t="s">
        <v>83</v>
      </c>
    </row>
    <row r="150" spans="2:51" s="12" customFormat="1" ht="13.5">
      <c r="B150" s="183"/>
      <c r="C150" s="349"/>
      <c r="D150" s="354" t="s">
        <v>144</v>
      </c>
      <c r="E150" s="358" t="s">
        <v>5</v>
      </c>
      <c r="F150" s="359" t="s">
        <v>206</v>
      </c>
      <c r="G150" s="349"/>
      <c r="H150" s="360">
        <v>44.4</v>
      </c>
      <c r="I150" s="185"/>
      <c r="L150" s="183"/>
      <c r="M150" s="186"/>
      <c r="N150" s="187"/>
      <c r="O150" s="187"/>
      <c r="P150" s="187"/>
      <c r="Q150" s="187"/>
      <c r="R150" s="187"/>
      <c r="S150" s="187"/>
      <c r="T150" s="188"/>
      <c r="AT150" s="184" t="s">
        <v>144</v>
      </c>
      <c r="AU150" s="184" t="s">
        <v>83</v>
      </c>
      <c r="AV150" s="12" t="s">
        <v>83</v>
      </c>
      <c r="AW150" s="12" t="s">
        <v>34</v>
      </c>
      <c r="AX150" s="12" t="s">
        <v>76</v>
      </c>
      <c r="AY150" s="184" t="s">
        <v>133</v>
      </c>
    </row>
    <row r="151" spans="2:65" s="1" customFormat="1" ht="44.25" customHeight="1">
      <c r="B151" s="166"/>
      <c r="C151" s="337" t="s">
        <v>207</v>
      </c>
      <c r="D151" s="337" t="s">
        <v>135</v>
      </c>
      <c r="E151" s="338" t="s">
        <v>208</v>
      </c>
      <c r="F151" s="339" t="s">
        <v>209</v>
      </c>
      <c r="G151" s="340" t="s">
        <v>197</v>
      </c>
      <c r="H151" s="341">
        <v>0.333</v>
      </c>
      <c r="I151" s="168">
        <v>0</v>
      </c>
      <c r="J151" s="169">
        <f>ROUND(I151*H151,2)</f>
        <v>0</v>
      </c>
      <c r="K151" s="167" t="s">
        <v>139</v>
      </c>
      <c r="L151" s="41"/>
      <c r="M151" s="170" t="s">
        <v>5</v>
      </c>
      <c r="N151" s="171" t="s">
        <v>42</v>
      </c>
      <c r="O151" s="42"/>
      <c r="P151" s="172">
        <f>O151*H151</f>
        <v>0</v>
      </c>
      <c r="Q151" s="172">
        <v>1.05871</v>
      </c>
      <c r="R151" s="172">
        <f>Q151*H151</f>
        <v>0.35255043</v>
      </c>
      <c r="S151" s="172">
        <v>0</v>
      </c>
      <c r="T151" s="173">
        <f>S151*H151</f>
        <v>0</v>
      </c>
      <c r="AR151" s="24" t="s">
        <v>140</v>
      </c>
      <c r="AT151" s="24" t="s">
        <v>135</v>
      </c>
      <c r="AU151" s="24" t="s">
        <v>83</v>
      </c>
      <c r="AY151" s="24" t="s">
        <v>133</v>
      </c>
      <c r="BE151" s="174">
        <f>IF(N151="základní",J151,0)</f>
        <v>0</v>
      </c>
      <c r="BF151" s="174">
        <f>IF(N151="snížená",J151,0)</f>
        <v>0</v>
      </c>
      <c r="BG151" s="174">
        <f>IF(N151="zákl. přenesená",J151,0)</f>
        <v>0</v>
      </c>
      <c r="BH151" s="174">
        <f>IF(N151="sníž. přenesená",J151,0)</f>
        <v>0</v>
      </c>
      <c r="BI151" s="174">
        <f>IF(N151="nulová",J151,0)</f>
        <v>0</v>
      </c>
      <c r="BJ151" s="24" t="s">
        <v>76</v>
      </c>
      <c r="BK151" s="174">
        <f>ROUND(I151*H151,2)</f>
        <v>0</v>
      </c>
      <c r="BL151" s="24" t="s">
        <v>140</v>
      </c>
      <c r="BM151" s="24" t="s">
        <v>210</v>
      </c>
    </row>
    <row r="152" spans="2:47" s="1" customFormat="1" ht="27">
      <c r="B152" s="41"/>
      <c r="C152" s="342"/>
      <c r="D152" s="343" t="s">
        <v>180</v>
      </c>
      <c r="E152" s="342"/>
      <c r="F152" s="344" t="s">
        <v>211</v>
      </c>
      <c r="G152" s="342"/>
      <c r="H152" s="342"/>
      <c r="I152" s="175"/>
      <c r="L152" s="41"/>
      <c r="M152" s="176"/>
      <c r="N152" s="42"/>
      <c r="O152" s="42"/>
      <c r="P152" s="42"/>
      <c r="Q152" s="42"/>
      <c r="R152" s="42"/>
      <c r="S152" s="42"/>
      <c r="T152" s="70"/>
      <c r="AT152" s="24" t="s">
        <v>180</v>
      </c>
      <c r="AU152" s="24" t="s">
        <v>83</v>
      </c>
    </row>
    <row r="153" spans="2:51" s="12" customFormat="1" ht="13.5">
      <c r="B153" s="183"/>
      <c r="C153" s="349"/>
      <c r="D153" s="343" t="s">
        <v>144</v>
      </c>
      <c r="E153" s="350" t="s">
        <v>5</v>
      </c>
      <c r="F153" s="351" t="s">
        <v>212</v>
      </c>
      <c r="G153" s="349"/>
      <c r="H153" s="352">
        <v>0.333</v>
      </c>
      <c r="I153" s="185"/>
      <c r="L153" s="183"/>
      <c r="M153" s="186"/>
      <c r="N153" s="187"/>
      <c r="O153" s="187"/>
      <c r="P153" s="187"/>
      <c r="Q153" s="187"/>
      <c r="R153" s="187"/>
      <c r="S153" s="187"/>
      <c r="T153" s="188"/>
      <c r="AT153" s="184" t="s">
        <v>144</v>
      </c>
      <c r="AU153" s="184" t="s">
        <v>83</v>
      </c>
      <c r="AV153" s="12" t="s">
        <v>83</v>
      </c>
      <c r="AW153" s="12" t="s">
        <v>34</v>
      </c>
      <c r="AX153" s="12" t="s">
        <v>76</v>
      </c>
      <c r="AY153" s="184" t="s">
        <v>133</v>
      </c>
    </row>
    <row r="154" spans="2:63" s="10" customFormat="1" ht="29.85" customHeight="1">
      <c r="B154" s="155"/>
      <c r="C154" s="332"/>
      <c r="D154" s="335" t="s">
        <v>70</v>
      </c>
      <c r="E154" s="336" t="s">
        <v>157</v>
      </c>
      <c r="F154" s="336" t="s">
        <v>213</v>
      </c>
      <c r="G154" s="332"/>
      <c r="H154" s="332"/>
      <c r="I154" s="157"/>
      <c r="J154" s="165">
        <f>BK154</f>
        <v>0</v>
      </c>
      <c r="L154" s="155"/>
      <c r="M154" s="159"/>
      <c r="N154" s="160"/>
      <c r="O154" s="160"/>
      <c r="P154" s="161">
        <f>SUM(P155:P209)</f>
        <v>0</v>
      </c>
      <c r="Q154" s="160"/>
      <c r="R154" s="161">
        <f>SUM(R155:R209)</f>
        <v>51.91023018</v>
      </c>
      <c r="S154" s="160"/>
      <c r="T154" s="162">
        <f>SUM(T155:T209)</f>
        <v>0</v>
      </c>
      <c r="AR154" s="156" t="s">
        <v>76</v>
      </c>
      <c r="AT154" s="163" t="s">
        <v>70</v>
      </c>
      <c r="AU154" s="163" t="s">
        <v>76</v>
      </c>
      <c r="AY154" s="156" t="s">
        <v>133</v>
      </c>
      <c r="BK154" s="164">
        <f>SUM(BK155:BK209)</f>
        <v>0</v>
      </c>
    </row>
    <row r="155" spans="2:65" s="1" customFormat="1" ht="31.5" customHeight="1">
      <c r="B155" s="166"/>
      <c r="C155" s="337" t="s">
        <v>214</v>
      </c>
      <c r="D155" s="337" t="s">
        <v>135</v>
      </c>
      <c r="E155" s="338" t="s">
        <v>215</v>
      </c>
      <c r="F155" s="339" t="s">
        <v>216</v>
      </c>
      <c r="G155" s="340" t="s">
        <v>138</v>
      </c>
      <c r="H155" s="341">
        <v>16.698</v>
      </c>
      <c r="I155" s="168">
        <v>0</v>
      </c>
      <c r="J155" s="169">
        <f>ROUND(I155*H155,2)</f>
        <v>0</v>
      </c>
      <c r="K155" s="167" t="s">
        <v>139</v>
      </c>
      <c r="L155" s="41"/>
      <c r="M155" s="170" t="s">
        <v>5</v>
      </c>
      <c r="N155" s="171" t="s">
        <v>42</v>
      </c>
      <c r="O155" s="42"/>
      <c r="P155" s="172">
        <f>O155*H155</f>
        <v>0</v>
      </c>
      <c r="Q155" s="172">
        <v>1.78636</v>
      </c>
      <c r="R155" s="172">
        <f>Q155*H155</f>
        <v>29.82863928</v>
      </c>
      <c r="S155" s="172">
        <v>0</v>
      </c>
      <c r="T155" s="173">
        <f>S155*H155</f>
        <v>0</v>
      </c>
      <c r="AR155" s="24" t="s">
        <v>140</v>
      </c>
      <c r="AT155" s="24" t="s">
        <v>135</v>
      </c>
      <c r="AU155" s="24" t="s">
        <v>83</v>
      </c>
      <c r="AY155" s="24" t="s">
        <v>133</v>
      </c>
      <c r="BE155" s="174">
        <f>IF(N155="základní",J155,0)</f>
        <v>0</v>
      </c>
      <c r="BF155" s="174">
        <f>IF(N155="snížená",J155,0)</f>
        <v>0</v>
      </c>
      <c r="BG155" s="174">
        <f>IF(N155="zákl. přenesená",J155,0)</f>
        <v>0</v>
      </c>
      <c r="BH155" s="174">
        <f>IF(N155="sníž. přenesená",J155,0)</f>
        <v>0</v>
      </c>
      <c r="BI155" s="174">
        <f>IF(N155="nulová",J155,0)</f>
        <v>0</v>
      </c>
      <c r="BJ155" s="24" t="s">
        <v>76</v>
      </c>
      <c r="BK155" s="174">
        <f>ROUND(I155*H155,2)</f>
        <v>0</v>
      </c>
      <c r="BL155" s="24" t="s">
        <v>140</v>
      </c>
      <c r="BM155" s="24" t="s">
        <v>217</v>
      </c>
    </row>
    <row r="156" spans="2:47" s="1" customFormat="1" ht="81">
      <c r="B156" s="41"/>
      <c r="C156" s="342"/>
      <c r="D156" s="343" t="s">
        <v>142</v>
      </c>
      <c r="E156" s="342"/>
      <c r="F156" s="344" t="s">
        <v>218</v>
      </c>
      <c r="G156" s="342"/>
      <c r="H156" s="342"/>
      <c r="I156" s="175"/>
      <c r="L156" s="41"/>
      <c r="M156" s="176"/>
      <c r="N156" s="42"/>
      <c r="O156" s="42"/>
      <c r="P156" s="42"/>
      <c r="Q156" s="42"/>
      <c r="R156" s="42"/>
      <c r="S156" s="42"/>
      <c r="T156" s="70"/>
      <c r="AT156" s="24" t="s">
        <v>142</v>
      </c>
      <c r="AU156" s="24" t="s">
        <v>83</v>
      </c>
    </row>
    <row r="157" spans="2:51" s="12" customFormat="1" ht="13.5">
      <c r="B157" s="183"/>
      <c r="C157" s="349"/>
      <c r="D157" s="343" t="s">
        <v>144</v>
      </c>
      <c r="E157" s="350" t="s">
        <v>5</v>
      </c>
      <c r="F157" s="351" t="s">
        <v>219</v>
      </c>
      <c r="G157" s="349"/>
      <c r="H157" s="352">
        <v>10.649</v>
      </c>
      <c r="I157" s="185"/>
      <c r="L157" s="183"/>
      <c r="M157" s="186"/>
      <c r="N157" s="187"/>
      <c r="O157" s="187"/>
      <c r="P157" s="187"/>
      <c r="Q157" s="187"/>
      <c r="R157" s="187"/>
      <c r="S157" s="187"/>
      <c r="T157" s="188"/>
      <c r="AT157" s="184" t="s">
        <v>144</v>
      </c>
      <c r="AU157" s="184" t="s">
        <v>83</v>
      </c>
      <c r="AV157" s="12" t="s">
        <v>83</v>
      </c>
      <c r="AW157" s="12" t="s">
        <v>34</v>
      </c>
      <c r="AX157" s="12" t="s">
        <v>71</v>
      </c>
      <c r="AY157" s="184" t="s">
        <v>133</v>
      </c>
    </row>
    <row r="158" spans="2:51" s="12" customFormat="1" ht="13.5">
      <c r="B158" s="183"/>
      <c r="C158" s="349"/>
      <c r="D158" s="343" t="s">
        <v>144</v>
      </c>
      <c r="E158" s="350" t="s">
        <v>5</v>
      </c>
      <c r="F158" s="351" t="s">
        <v>220</v>
      </c>
      <c r="G158" s="349"/>
      <c r="H158" s="352">
        <v>5.584</v>
      </c>
      <c r="I158" s="185"/>
      <c r="L158" s="183"/>
      <c r="M158" s="186"/>
      <c r="N158" s="187"/>
      <c r="O158" s="187"/>
      <c r="P158" s="187"/>
      <c r="Q158" s="187"/>
      <c r="R158" s="187"/>
      <c r="S158" s="187"/>
      <c r="T158" s="188"/>
      <c r="AT158" s="184" t="s">
        <v>144</v>
      </c>
      <c r="AU158" s="184" t="s">
        <v>83</v>
      </c>
      <c r="AV158" s="12" t="s">
        <v>83</v>
      </c>
      <c r="AW158" s="12" t="s">
        <v>34</v>
      </c>
      <c r="AX158" s="12" t="s">
        <v>71</v>
      </c>
      <c r="AY158" s="184" t="s">
        <v>133</v>
      </c>
    </row>
    <row r="159" spans="2:51" s="12" customFormat="1" ht="13.5">
      <c r="B159" s="183"/>
      <c r="C159" s="349"/>
      <c r="D159" s="343" t="s">
        <v>144</v>
      </c>
      <c r="E159" s="350" t="s">
        <v>5</v>
      </c>
      <c r="F159" s="351" t="s">
        <v>221</v>
      </c>
      <c r="G159" s="349"/>
      <c r="H159" s="352">
        <v>0.225</v>
      </c>
      <c r="I159" s="185"/>
      <c r="L159" s="183"/>
      <c r="M159" s="186"/>
      <c r="N159" s="187"/>
      <c r="O159" s="187"/>
      <c r="P159" s="187"/>
      <c r="Q159" s="187"/>
      <c r="R159" s="187"/>
      <c r="S159" s="187"/>
      <c r="T159" s="188"/>
      <c r="AT159" s="184" t="s">
        <v>144</v>
      </c>
      <c r="AU159" s="184" t="s">
        <v>83</v>
      </c>
      <c r="AV159" s="12" t="s">
        <v>83</v>
      </c>
      <c r="AW159" s="12" t="s">
        <v>34</v>
      </c>
      <c r="AX159" s="12" t="s">
        <v>71</v>
      </c>
      <c r="AY159" s="184" t="s">
        <v>133</v>
      </c>
    </row>
    <row r="160" spans="2:51" s="12" customFormat="1" ht="13.5">
      <c r="B160" s="183"/>
      <c r="C160" s="349"/>
      <c r="D160" s="343" t="s">
        <v>144</v>
      </c>
      <c r="E160" s="350" t="s">
        <v>5</v>
      </c>
      <c r="F160" s="351" t="s">
        <v>222</v>
      </c>
      <c r="G160" s="349"/>
      <c r="H160" s="352">
        <v>0.24</v>
      </c>
      <c r="I160" s="185"/>
      <c r="L160" s="183"/>
      <c r="M160" s="186"/>
      <c r="N160" s="187"/>
      <c r="O160" s="187"/>
      <c r="P160" s="187"/>
      <c r="Q160" s="187"/>
      <c r="R160" s="187"/>
      <c r="S160" s="187"/>
      <c r="T160" s="188"/>
      <c r="AT160" s="184" t="s">
        <v>144</v>
      </c>
      <c r="AU160" s="184" t="s">
        <v>83</v>
      </c>
      <c r="AV160" s="12" t="s">
        <v>83</v>
      </c>
      <c r="AW160" s="12" t="s">
        <v>34</v>
      </c>
      <c r="AX160" s="12" t="s">
        <v>71</v>
      </c>
      <c r="AY160" s="184" t="s">
        <v>133</v>
      </c>
    </row>
    <row r="161" spans="2:51" s="13" customFormat="1" ht="13.5">
      <c r="B161" s="189"/>
      <c r="C161" s="353"/>
      <c r="D161" s="354" t="s">
        <v>144</v>
      </c>
      <c r="E161" s="355" t="s">
        <v>5</v>
      </c>
      <c r="F161" s="356" t="s">
        <v>150</v>
      </c>
      <c r="G161" s="353"/>
      <c r="H161" s="357">
        <v>16.698</v>
      </c>
      <c r="I161" s="190"/>
      <c r="L161" s="189"/>
      <c r="M161" s="191"/>
      <c r="N161" s="192"/>
      <c r="O161" s="192"/>
      <c r="P161" s="192"/>
      <c r="Q161" s="192"/>
      <c r="R161" s="192"/>
      <c r="S161" s="192"/>
      <c r="T161" s="193"/>
      <c r="AT161" s="194" t="s">
        <v>144</v>
      </c>
      <c r="AU161" s="194" t="s">
        <v>83</v>
      </c>
      <c r="AV161" s="13" t="s">
        <v>140</v>
      </c>
      <c r="AW161" s="13" t="s">
        <v>34</v>
      </c>
      <c r="AX161" s="13" t="s">
        <v>76</v>
      </c>
      <c r="AY161" s="194" t="s">
        <v>133</v>
      </c>
    </row>
    <row r="162" spans="2:65" s="1" customFormat="1" ht="31.5" customHeight="1">
      <c r="B162" s="166"/>
      <c r="C162" s="337" t="s">
        <v>223</v>
      </c>
      <c r="D162" s="337" t="s">
        <v>135</v>
      </c>
      <c r="E162" s="338" t="s">
        <v>224</v>
      </c>
      <c r="F162" s="339" t="s">
        <v>225</v>
      </c>
      <c r="G162" s="340" t="s">
        <v>153</v>
      </c>
      <c r="H162" s="341">
        <v>34.705</v>
      </c>
      <c r="I162" s="168">
        <v>0</v>
      </c>
      <c r="J162" s="169">
        <f>ROUND(I162*H162,2)</f>
        <v>0</v>
      </c>
      <c r="K162" s="167" t="s">
        <v>5</v>
      </c>
      <c r="L162" s="41"/>
      <c r="M162" s="170" t="s">
        <v>5</v>
      </c>
      <c r="N162" s="171" t="s">
        <v>42</v>
      </c>
      <c r="O162" s="42"/>
      <c r="P162" s="172">
        <f>O162*H162</f>
        <v>0</v>
      </c>
      <c r="Q162" s="172">
        <v>0.30381</v>
      </c>
      <c r="R162" s="172">
        <f>Q162*H162</f>
        <v>10.54372605</v>
      </c>
      <c r="S162" s="172">
        <v>0</v>
      </c>
      <c r="T162" s="173">
        <f>S162*H162</f>
        <v>0</v>
      </c>
      <c r="AR162" s="24" t="s">
        <v>140</v>
      </c>
      <c r="AT162" s="24" t="s">
        <v>135</v>
      </c>
      <c r="AU162" s="24" t="s">
        <v>83</v>
      </c>
      <c r="AY162" s="24" t="s">
        <v>133</v>
      </c>
      <c r="BE162" s="174">
        <f>IF(N162="základní",J162,0)</f>
        <v>0</v>
      </c>
      <c r="BF162" s="174">
        <f>IF(N162="snížená",J162,0)</f>
        <v>0</v>
      </c>
      <c r="BG162" s="174">
        <f>IF(N162="zákl. přenesená",J162,0)</f>
        <v>0</v>
      </c>
      <c r="BH162" s="174">
        <f>IF(N162="sníž. přenesená",J162,0)</f>
        <v>0</v>
      </c>
      <c r="BI162" s="174">
        <f>IF(N162="nulová",J162,0)</f>
        <v>0</v>
      </c>
      <c r="BJ162" s="24" t="s">
        <v>76</v>
      </c>
      <c r="BK162" s="174">
        <f>ROUND(I162*H162,2)</f>
        <v>0</v>
      </c>
      <c r="BL162" s="24" t="s">
        <v>140</v>
      </c>
      <c r="BM162" s="24" t="s">
        <v>226</v>
      </c>
    </row>
    <row r="163" spans="2:47" s="1" customFormat="1" ht="27">
      <c r="B163" s="41"/>
      <c r="C163" s="342"/>
      <c r="D163" s="343" t="s">
        <v>180</v>
      </c>
      <c r="E163" s="342"/>
      <c r="F163" s="344" t="s">
        <v>227</v>
      </c>
      <c r="G163" s="342"/>
      <c r="H163" s="342"/>
      <c r="I163" s="175"/>
      <c r="L163" s="41"/>
      <c r="M163" s="176"/>
      <c r="N163" s="42"/>
      <c r="O163" s="42"/>
      <c r="P163" s="42"/>
      <c r="Q163" s="42"/>
      <c r="R163" s="42"/>
      <c r="S163" s="42"/>
      <c r="T163" s="70"/>
      <c r="AT163" s="24" t="s">
        <v>180</v>
      </c>
      <c r="AU163" s="24" t="s">
        <v>83</v>
      </c>
    </row>
    <row r="164" spans="2:51" s="12" customFormat="1" ht="13.5">
      <c r="B164" s="183"/>
      <c r="C164" s="349"/>
      <c r="D164" s="343" t="s">
        <v>144</v>
      </c>
      <c r="E164" s="350" t="s">
        <v>5</v>
      </c>
      <c r="F164" s="351" t="s">
        <v>228</v>
      </c>
      <c r="G164" s="349"/>
      <c r="H164" s="352">
        <v>39.405</v>
      </c>
      <c r="I164" s="185"/>
      <c r="L164" s="183"/>
      <c r="M164" s="186"/>
      <c r="N164" s="187"/>
      <c r="O164" s="187"/>
      <c r="P164" s="187"/>
      <c r="Q164" s="187"/>
      <c r="R164" s="187"/>
      <c r="S164" s="187"/>
      <c r="T164" s="188"/>
      <c r="AT164" s="184" t="s">
        <v>144</v>
      </c>
      <c r="AU164" s="184" t="s">
        <v>83</v>
      </c>
      <c r="AV164" s="12" t="s">
        <v>83</v>
      </c>
      <c r="AW164" s="12" t="s">
        <v>34</v>
      </c>
      <c r="AX164" s="12" t="s">
        <v>71</v>
      </c>
      <c r="AY164" s="184" t="s">
        <v>133</v>
      </c>
    </row>
    <row r="165" spans="2:51" s="12" customFormat="1" ht="13.5">
      <c r="B165" s="183"/>
      <c r="C165" s="349"/>
      <c r="D165" s="343" t="s">
        <v>144</v>
      </c>
      <c r="E165" s="350" t="s">
        <v>5</v>
      </c>
      <c r="F165" s="351" t="s">
        <v>229</v>
      </c>
      <c r="G165" s="349"/>
      <c r="H165" s="352">
        <v>-4.7</v>
      </c>
      <c r="I165" s="185"/>
      <c r="L165" s="183"/>
      <c r="M165" s="186"/>
      <c r="N165" s="187"/>
      <c r="O165" s="187"/>
      <c r="P165" s="187"/>
      <c r="Q165" s="187"/>
      <c r="R165" s="187"/>
      <c r="S165" s="187"/>
      <c r="T165" s="188"/>
      <c r="AT165" s="184" t="s">
        <v>144</v>
      </c>
      <c r="AU165" s="184" t="s">
        <v>83</v>
      </c>
      <c r="AV165" s="12" t="s">
        <v>83</v>
      </c>
      <c r="AW165" s="12" t="s">
        <v>34</v>
      </c>
      <c r="AX165" s="12" t="s">
        <v>71</v>
      </c>
      <c r="AY165" s="184" t="s">
        <v>133</v>
      </c>
    </row>
    <row r="166" spans="2:51" s="13" customFormat="1" ht="13.5">
      <c r="B166" s="189"/>
      <c r="C166" s="353"/>
      <c r="D166" s="354" t="s">
        <v>144</v>
      </c>
      <c r="E166" s="355" t="s">
        <v>5</v>
      </c>
      <c r="F166" s="356" t="s">
        <v>150</v>
      </c>
      <c r="G166" s="353"/>
      <c r="H166" s="357">
        <v>34.705</v>
      </c>
      <c r="I166" s="190"/>
      <c r="L166" s="189"/>
      <c r="M166" s="191"/>
      <c r="N166" s="192"/>
      <c r="O166" s="192"/>
      <c r="P166" s="192"/>
      <c r="Q166" s="192"/>
      <c r="R166" s="192"/>
      <c r="S166" s="192"/>
      <c r="T166" s="193"/>
      <c r="AT166" s="194" t="s">
        <v>144</v>
      </c>
      <c r="AU166" s="194" t="s">
        <v>83</v>
      </c>
      <c r="AV166" s="13" t="s">
        <v>140</v>
      </c>
      <c r="AW166" s="13" t="s">
        <v>34</v>
      </c>
      <c r="AX166" s="13" t="s">
        <v>76</v>
      </c>
      <c r="AY166" s="194" t="s">
        <v>133</v>
      </c>
    </row>
    <row r="167" spans="2:65" s="1" customFormat="1" ht="22.5" customHeight="1">
      <c r="B167" s="166"/>
      <c r="C167" s="337" t="s">
        <v>11</v>
      </c>
      <c r="D167" s="337" t="s">
        <v>135</v>
      </c>
      <c r="E167" s="338" t="s">
        <v>230</v>
      </c>
      <c r="F167" s="339" t="s">
        <v>231</v>
      </c>
      <c r="G167" s="340" t="s">
        <v>138</v>
      </c>
      <c r="H167" s="341">
        <v>0.696</v>
      </c>
      <c r="I167" s="168">
        <v>0</v>
      </c>
      <c r="J167" s="169">
        <f>ROUND(I167*H167,2)</f>
        <v>0</v>
      </c>
      <c r="K167" s="167" t="s">
        <v>139</v>
      </c>
      <c r="L167" s="41"/>
      <c r="M167" s="170" t="s">
        <v>5</v>
      </c>
      <c r="N167" s="171" t="s">
        <v>42</v>
      </c>
      <c r="O167" s="42"/>
      <c r="P167" s="172">
        <f>O167*H167</f>
        <v>0</v>
      </c>
      <c r="Q167" s="172">
        <v>2.25635</v>
      </c>
      <c r="R167" s="172">
        <f>Q167*H167</f>
        <v>1.5704195999999997</v>
      </c>
      <c r="S167" s="172">
        <v>0</v>
      </c>
      <c r="T167" s="173">
        <f>S167*H167</f>
        <v>0</v>
      </c>
      <c r="AR167" s="24" t="s">
        <v>140</v>
      </c>
      <c r="AT167" s="24" t="s">
        <v>135</v>
      </c>
      <c r="AU167" s="24" t="s">
        <v>83</v>
      </c>
      <c r="AY167" s="24" t="s">
        <v>133</v>
      </c>
      <c r="BE167" s="174">
        <f>IF(N167="základní",J167,0)</f>
        <v>0</v>
      </c>
      <c r="BF167" s="174">
        <f>IF(N167="snížená",J167,0)</f>
        <v>0</v>
      </c>
      <c r="BG167" s="174">
        <f>IF(N167="zákl. přenesená",J167,0)</f>
        <v>0</v>
      </c>
      <c r="BH167" s="174">
        <f>IF(N167="sníž. přenesená",J167,0)</f>
        <v>0</v>
      </c>
      <c r="BI167" s="174">
        <f>IF(N167="nulová",J167,0)</f>
        <v>0</v>
      </c>
      <c r="BJ167" s="24" t="s">
        <v>76</v>
      </c>
      <c r="BK167" s="174">
        <f>ROUND(I167*H167,2)</f>
        <v>0</v>
      </c>
      <c r="BL167" s="24" t="s">
        <v>140</v>
      </c>
      <c r="BM167" s="24" t="s">
        <v>232</v>
      </c>
    </row>
    <row r="168" spans="2:51" s="12" customFormat="1" ht="13.5">
      <c r="B168" s="183"/>
      <c r="C168" s="349"/>
      <c r="D168" s="343" t="s">
        <v>144</v>
      </c>
      <c r="E168" s="350" t="s">
        <v>5</v>
      </c>
      <c r="F168" s="351" t="s">
        <v>233</v>
      </c>
      <c r="G168" s="349"/>
      <c r="H168" s="352">
        <v>0.48</v>
      </c>
      <c r="I168" s="185"/>
      <c r="L168" s="183"/>
      <c r="M168" s="186"/>
      <c r="N168" s="187"/>
      <c r="O168" s="187"/>
      <c r="P168" s="187"/>
      <c r="Q168" s="187"/>
      <c r="R168" s="187"/>
      <c r="S168" s="187"/>
      <c r="T168" s="188"/>
      <c r="AT168" s="184" t="s">
        <v>144</v>
      </c>
      <c r="AU168" s="184" t="s">
        <v>83</v>
      </c>
      <c r="AV168" s="12" t="s">
        <v>83</v>
      </c>
      <c r="AW168" s="12" t="s">
        <v>34</v>
      </c>
      <c r="AX168" s="12" t="s">
        <v>71</v>
      </c>
      <c r="AY168" s="184" t="s">
        <v>133</v>
      </c>
    </row>
    <row r="169" spans="2:51" s="12" customFormat="1" ht="13.5">
      <c r="B169" s="183"/>
      <c r="C169" s="349"/>
      <c r="D169" s="343" t="s">
        <v>144</v>
      </c>
      <c r="E169" s="350" t="s">
        <v>5</v>
      </c>
      <c r="F169" s="351" t="s">
        <v>234</v>
      </c>
      <c r="G169" s="349"/>
      <c r="H169" s="352">
        <v>0.216</v>
      </c>
      <c r="I169" s="185"/>
      <c r="L169" s="183"/>
      <c r="M169" s="186"/>
      <c r="N169" s="187"/>
      <c r="O169" s="187"/>
      <c r="P169" s="187"/>
      <c r="Q169" s="187"/>
      <c r="R169" s="187"/>
      <c r="S169" s="187"/>
      <c r="T169" s="188"/>
      <c r="AT169" s="184" t="s">
        <v>144</v>
      </c>
      <c r="AU169" s="184" t="s">
        <v>83</v>
      </c>
      <c r="AV169" s="12" t="s">
        <v>83</v>
      </c>
      <c r="AW169" s="12" t="s">
        <v>34</v>
      </c>
      <c r="AX169" s="12" t="s">
        <v>71</v>
      </c>
      <c r="AY169" s="184" t="s">
        <v>133</v>
      </c>
    </row>
    <row r="170" spans="2:51" s="13" customFormat="1" ht="13.5">
      <c r="B170" s="189"/>
      <c r="C170" s="353"/>
      <c r="D170" s="354" t="s">
        <v>144</v>
      </c>
      <c r="E170" s="355" t="s">
        <v>5</v>
      </c>
      <c r="F170" s="356" t="s">
        <v>150</v>
      </c>
      <c r="G170" s="353"/>
      <c r="H170" s="357">
        <v>0.696</v>
      </c>
      <c r="I170" s="190"/>
      <c r="L170" s="189"/>
      <c r="M170" s="191"/>
      <c r="N170" s="192"/>
      <c r="O170" s="192"/>
      <c r="P170" s="192"/>
      <c r="Q170" s="192"/>
      <c r="R170" s="192"/>
      <c r="S170" s="192"/>
      <c r="T170" s="193"/>
      <c r="AT170" s="194" t="s">
        <v>144</v>
      </c>
      <c r="AU170" s="194" t="s">
        <v>83</v>
      </c>
      <c r="AV170" s="13" t="s">
        <v>140</v>
      </c>
      <c r="AW170" s="13" t="s">
        <v>34</v>
      </c>
      <c r="AX170" s="13" t="s">
        <v>76</v>
      </c>
      <c r="AY170" s="194" t="s">
        <v>133</v>
      </c>
    </row>
    <row r="171" spans="2:65" s="1" customFormat="1" ht="31.5" customHeight="1">
      <c r="B171" s="166"/>
      <c r="C171" s="337" t="s">
        <v>235</v>
      </c>
      <c r="D171" s="337" t="s">
        <v>135</v>
      </c>
      <c r="E171" s="338" t="s">
        <v>236</v>
      </c>
      <c r="F171" s="339" t="s">
        <v>237</v>
      </c>
      <c r="G171" s="340" t="s">
        <v>153</v>
      </c>
      <c r="H171" s="341">
        <v>4.92</v>
      </c>
      <c r="I171" s="168">
        <v>0</v>
      </c>
      <c r="J171" s="169">
        <f>ROUND(I171*H171,2)</f>
        <v>0</v>
      </c>
      <c r="K171" s="167" t="s">
        <v>139</v>
      </c>
      <c r="L171" s="41"/>
      <c r="M171" s="170" t="s">
        <v>5</v>
      </c>
      <c r="N171" s="171" t="s">
        <v>42</v>
      </c>
      <c r="O171" s="42"/>
      <c r="P171" s="172">
        <f>O171*H171</f>
        <v>0</v>
      </c>
      <c r="Q171" s="172">
        <v>0.00955</v>
      </c>
      <c r="R171" s="172">
        <f>Q171*H171</f>
        <v>0.046986</v>
      </c>
      <c r="S171" s="172">
        <v>0</v>
      </c>
      <c r="T171" s="173">
        <f>S171*H171</f>
        <v>0</v>
      </c>
      <c r="AR171" s="24" t="s">
        <v>140</v>
      </c>
      <c r="AT171" s="24" t="s">
        <v>135</v>
      </c>
      <c r="AU171" s="24" t="s">
        <v>83</v>
      </c>
      <c r="AY171" s="24" t="s">
        <v>133</v>
      </c>
      <c r="BE171" s="174">
        <f>IF(N171="základní",J171,0)</f>
        <v>0</v>
      </c>
      <c r="BF171" s="174">
        <f>IF(N171="snížená",J171,0)</f>
        <v>0</v>
      </c>
      <c r="BG171" s="174">
        <f>IF(N171="zákl. přenesená",J171,0)</f>
        <v>0</v>
      </c>
      <c r="BH171" s="174">
        <f>IF(N171="sníž. přenesená",J171,0)</f>
        <v>0</v>
      </c>
      <c r="BI171" s="174">
        <f>IF(N171="nulová",J171,0)</f>
        <v>0</v>
      </c>
      <c r="BJ171" s="24" t="s">
        <v>76</v>
      </c>
      <c r="BK171" s="174">
        <f>ROUND(I171*H171,2)</f>
        <v>0</v>
      </c>
      <c r="BL171" s="24" t="s">
        <v>140</v>
      </c>
      <c r="BM171" s="24" t="s">
        <v>238</v>
      </c>
    </row>
    <row r="172" spans="2:51" s="12" customFormat="1" ht="13.5">
      <c r="B172" s="183"/>
      <c r="C172" s="349"/>
      <c r="D172" s="343" t="s">
        <v>144</v>
      </c>
      <c r="E172" s="350" t="s">
        <v>5</v>
      </c>
      <c r="F172" s="351" t="s">
        <v>239</v>
      </c>
      <c r="G172" s="349"/>
      <c r="H172" s="352">
        <v>3.48</v>
      </c>
      <c r="I172" s="185"/>
      <c r="L172" s="183"/>
      <c r="M172" s="186"/>
      <c r="N172" s="187"/>
      <c r="O172" s="187"/>
      <c r="P172" s="187"/>
      <c r="Q172" s="187"/>
      <c r="R172" s="187"/>
      <c r="S172" s="187"/>
      <c r="T172" s="188"/>
      <c r="AT172" s="184" t="s">
        <v>144</v>
      </c>
      <c r="AU172" s="184" t="s">
        <v>83</v>
      </c>
      <c r="AV172" s="12" t="s">
        <v>83</v>
      </c>
      <c r="AW172" s="12" t="s">
        <v>34</v>
      </c>
      <c r="AX172" s="12" t="s">
        <v>71</v>
      </c>
      <c r="AY172" s="184" t="s">
        <v>133</v>
      </c>
    </row>
    <row r="173" spans="2:51" s="12" customFormat="1" ht="13.5">
      <c r="B173" s="183"/>
      <c r="C173" s="349"/>
      <c r="D173" s="343" t="s">
        <v>144</v>
      </c>
      <c r="E173" s="350" t="s">
        <v>5</v>
      </c>
      <c r="F173" s="351" t="s">
        <v>240</v>
      </c>
      <c r="G173" s="349"/>
      <c r="H173" s="352">
        <v>1.44</v>
      </c>
      <c r="I173" s="185"/>
      <c r="L173" s="183"/>
      <c r="M173" s="186"/>
      <c r="N173" s="187"/>
      <c r="O173" s="187"/>
      <c r="P173" s="187"/>
      <c r="Q173" s="187"/>
      <c r="R173" s="187"/>
      <c r="S173" s="187"/>
      <c r="T173" s="188"/>
      <c r="AT173" s="184" t="s">
        <v>144</v>
      </c>
      <c r="AU173" s="184" t="s">
        <v>83</v>
      </c>
      <c r="AV173" s="12" t="s">
        <v>83</v>
      </c>
      <c r="AW173" s="12" t="s">
        <v>34</v>
      </c>
      <c r="AX173" s="12" t="s">
        <v>71</v>
      </c>
      <c r="AY173" s="184" t="s">
        <v>133</v>
      </c>
    </row>
    <row r="174" spans="2:51" s="13" customFormat="1" ht="13.5">
      <c r="B174" s="189"/>
      <c r="C174" s="353"/>
      <c r="D174" s="354" t="s">
        <v>144</v>
      </c>
      <c r="E174" s="355" t="s">
        <v>5</v>
      </c>
      <c r="F174" s="356" t="s">
        <v>150</v>
      </c>
      <c r="G174" s="353"/>
      <c r="H174" s="357">
        <v>4.92</v>
      </c>
      <c r="I174" s="190"/>
      <c r="L174" s="189"/>
      <c r="M174" s="191"/>
      <c r="N174" s="192"/>
      <c r="O174" s="192"/>
      <c r="P174" s="192"/>
      <c r="Q174" s="192"/>
      <c r="R174" s="192"/>
      <c r="S174" s="192"/>
      <c r="T174" s="193"/>
      <c r="AT174" s="194" t="s">
        <v>144</v>
      </c>
      <c r="AU174" s="194" t="s">
        <v>83</v>
      </c>
      <c r="AV174" s="13" t="s">
        <v>140</v>
      </c>
      <c r="AW174" s="13" t="s">
        <v>34</v>
      </c>
      <c r="AX174" s="13" t="s">
        <v>76</v>
      </c>
      <c r="AY174" s="194" t="s">
        <v>133</v>
      </c>
    </row>
    <row r="175" spans="2:65" s="1" customFormat="1" ht="31.5" customHeight="1">
      <c r="B175" s="166"/>
      <c r="C175" s="337" t="s">
        <v>241</v>
      </c>
      <c r="D175" s="337" t="s">
        <v>135</v>
      </c>
      <c r="E175" s="338" t="s">
        <v>242</v>
      </c>
      <c r="F175" s="339" t="s">
        <v>243</v>
      </c>
      <c r="G175" s="340" t="s">
        <v>153</v>
      </c>
      <c r="H175" s="341">
        <v>4.92</v>
      </c>
      <c r="I175" s="168">
        <v>0</v>
      </c>
      <c r="J175" s="169">
        <f>ROUND(I175*H175,2)</f>
        <v>0</v>
      </c>
      <c r="K175" s="167" t="s">
        <v>139</v>
      </c>
      <c r="L175" s="41"/>
      <c r="M175" s="170" t="s">
        <v>5</v>
      </c>
      <c r="N175" s="171" t="s">
        <v>42</v>
      </c>
      <c r="O175" s="42"/>
      <c r="P175" s="172">
        <f>O175*H175</f>
        <v>0</v>
      </c>
      <c r="Q175" s="172">
        <v>0</v>
      </c>
      <c r="R175" s="172">
        <f>Q175*H175</f>
        <v>0</v>
      </c>
      <c r="S175" s="172">
        <v>0</v>
      </c>
      <c r="T175" s="173">
        <f>S175*H175</f>
        <v>0</v>
      </c>
      <c r="AR175" s="24" t="s">
        <v>140</v>
      </c>
      <c r="AT175" s="24" t="s">
        <v>135</v>
      </c>
      <c r="AU175" s="24" t="s">
        <v>83</v>
      </c>
      <c r="AY175" s="24" t="s">
        <v>133</v>
      </c>
      <c r="BE175" s="174">
        <f>IF(N175="základní",J175,0)</f>
        <v>0</v>
      </c>
      <c r="BF175" s="174">
        <f>IF(N175="snížená",J175,0)</f>
        <v>0</v>
      </c>
      <c r="BG175" s="174">
        <f>IF(N175="zákl. přenesená",J175,0)</f>
        <v>0</v>
      </c>
      <c r="BH175" s="174">
        <f>IF(N175="sníž. přenesená",J175,0)</f>
        <v>0</v>
      </c>
      <c r="BI175" s="174">
        <f>IF(N175="nulová",J175,0)</f>
        <v>0</v>
      </c>
      <c r="BJ175" s="24" t="s">
        <v>76</v>
      </c>
      <c r="BK175" s="174">
        <f>ROUND(I175*H175,2)</f>
        <v>0</v>
      </c>
      <c r="BL175" s="24" t="s">
        <v>140</v>
      </c>
      <c r="BM175" s="24" t="s">
        <v>244</v>
      </c>
    </row>
    <row r="176" spans="2:51" s="12" customFormat="1" ht="13.5">
      <c r="B176" s="183"/>
      <c r="C176" s="349"/>
      <c r="D176" s="343" t="s">
        <v>144</v>
      </c>
      <c r="E176" s="350" t="s">
        <v>5</v>
      </c>
      <c r="F176" s="351" t="s">
        <v>239</v>
      </c>
      <c r="G176" s="349"/>
      <c r="H176" s="352">
        <v>3.48</v>
      </c>
      <c r="I176" s="185"/>
      <c r="L176" s="183"/>
      <c r="M176" s="186"/>
      <c r="N176" s="187"/>
      <c r="O176" s="187"/>
      <c r="P176" s="187"/>
      <c r="Q176" s="187"/>
      <c r="R176" s="187"/>
      <c r="S176" s="187"/>
      <c r="T176" s="188"/>
      <c r="AT176" s="184" t="s">
        <v>144</v>
      </c>
      <c r="AU176" s="184" t="s">
        <v>83</v>
      </c>
      <c r="AV176" s="12" t="s">
        <v>83</v>
      </c>
      <c r="AW176" s="12" t="s">
        <v>34</v>
      </c>
      <c r="AX176" s="12" t="s">
        <v>71</v>
      </c>
      <c r="AY176" s="184" t="s">
        <v>133</v>
      </c>
    </row>
    <row r="177" spans="2:51" s="12" customFormat="1" ht="13.5">
      <c r="B177" s="183"/>
      <c r="C177" s="349"/>
      <c r="D177" s="343" t="s">
        <v>144</v>
      </c>
      <c r="E177" s="350" t="s">
        <v>5</v>
      </c>
      <c r="F177" s="351" t="s">
        <v>240</v>
      </c>
      <c r="G177" s="349"/>
      <c r="H177" s="352">
        <v>1.44</v>
      </c>
      <c r="I177" s="185"/>
      <c r="L177" s="183"/>
      <c r="M177" s="186"/>
      <c r="N177" s="187"/>
      <c r="O177" s="187"/>
      <c r="P177" s="187"/>
      <c r="Q177" s="187"/>
      <c r="R177" s="187"/>
      <c r="S177" s="187"/>
      <c r="T177" s="188"/>
      <c r="AT177" s="184" t="s">
        <v>144</v>
      </c>
      <c r="AU177" s="184" t="s">
        <v>83</v>
      </c>
      <c r="AV177" s="12" t="s">
        <v>83</v>
      </c>
      <c r="AW177" s="12" t="s">
        <v>34</v>
      </c>
      <c r="AX177" s="12" t="s">
        <v>71</v>
      </c>
      <c r="AY177" s="184" t="s">
        <v>133</v>
      </c>
    </row>
    <row r="178" spans="2:51" s="13" customFormat="1" ht="13.5">
      <c r="B178" s="189"/>
      <c r="C178" s="353"/>
      <c r="D178" s="354" t="s">
        <v>144</v>
      </c>
      <c r="E178" s="355" t="s">
        <v>5</v>
      </c>
      <c r="F178" s="356" t="s">
        <v>150</v>
      </c>
      <c r="G178" s="353"/>
      <c r="H178" s="357">
        <v>4.92</v>
      </c>
      <c r="I178" s="190"/>
      <c r="L178" s="189"/>
      <c r="M178" s="191"/>
      <c r="N178" s="192"/>
      <c r="O178" s="192"/>
      <c r="P178" s="192"/>
      <c r="Q178" s="192"/>
      <c r="R178" s="192"/>
      <c r="S178" s="192"/>
      <c r="T178" s="193"/>
      <c r="AT178" s="194" t="s">
        <v>144</v>
      </c>
      <c r="AU178" s="194" t="s">
        <v>83</v>
      </c>
      <c r="AV178" s="13" t="s">
        <v>140</v>
      </c>
      <c r="AW178" s="13" t="s">
        <v>34</v>
      </c>
      <c r="AX178" s="13" t="s">
        <v>76</v>
      </c>
      <c r="AY178" s="194" t="s">
        <v>133</v>
      </c>
    </row>
    <row r="179" spans="2:65" s="1" customFormat="1" ht="31.5" customHeight="1">
      <c r="B179" s="166"/>
      <c r="C179" s="337" t="s">
        <v>245</v>
      </c>
      <c r="D179" s="337" t="s">
        <v>135</v>
      </c>
      <c r="E179" s="338" t="s">
        <v>246</v>
      </c>
      <c r="F179" s="339" t="s">
        <v>247</v>
      </c>
      <c r="G179" s="340" t="s">
        <v>153</v>
      </c>
      <c r="H179" s="341">
        <v>54.025</v>
      </c>
      <c r="I179" s="168">
        <v>0</v>
      </c>
      <c r="J179" s="169">
        <f>ROUND(I179*H179,2)</f>
        <v>0</v>
      </c>
      <c r="K179" s="167" t="s">
        <v>5</v>
      </c>
      <c r="L179" s="41"/>
      <c r="M179" s="170" t="s">
        <v>5</v>
      </c>
      <c r="N179" s="171" t="s">
        <v>42</v>
      </c>
      <c r="O179" s="42"/>
      <c r="P179" s="172">
        <f>O179*H179</f>
        <v>0</v>
      </c>
      <c r="Q179" s="172">
        <v>0.11669</v>
      </c>
      <c r="R179" s="172">
        <f>Q179*H179</f>
        <v>6.3041772499999995</v>
      </c>
      <c r="S179" s="172">
        <v>0</v>
      </c>
      <c r="T179" s="173">
        <f>S179*H179</f>
        <v>0</v>
      </c>
      <c r="AR179" s="24" t="s">
        <v>140</v>
      </c>
      <c r="AT179" s="24" t="s">
        <v>135</v>
      </c>
      <c r="AU179" s="24" t="s">
        <v>83</v>
      </c>
      <c r="AY179" s="24" t="s">
        <v>133</v>
      </c>
      <c r="BE179" s="174">
        <f>IF(N179="základní",J179,0)</f>
        <v>0</v>
      </c>
      <c r="BF179" s="174">
        <f>IF(N179="snížená",J179,0)</f>
        <v>0</v>
      </c>
      <c r="BG179" s="174">
        <f>IF(N179="zákl. přenesená",J179,0)</f>
        <v>0</v>
      </c>
      <c r="BH179" s="174">
        <f>IF(N179="sníž. přenesená",J179,0)</f>
        <v>0</v>
      </c>
      <c r="BI179" s="174">
        <f>IF(N179="nulová",J179,0)</f>
        <v>0</v>
      </c>
      <c r="BJ179" s="24" t="s">
        <v>76</v>
      </c>
      <c r="BK179" s="174">
        <f>ROUND(I179*H179,2)</f>
        <v>0</v>
      </c>
      <c r="BL179" s="24" t="s">
        <v>140</v>
      </c>
      <c r="BM179" s="24" t="s">
        <v>248</v>
      </c>
    </row>
    <row r="180" spans="2:47" s="1" customFormat="1" ht="27">
      <c r="B180" s="41"/>
      <c r="C180" s="342"/>
      <c r="D180" s="343" t="s">
        <v>180</v>
      </c>
      <c r="E180" s="342"/>
      <c r="F180" s="344" t="s">
        <v>227</v>
      </c>
      <c r="G180" s="342"/>
      <c r="H180" s="342"/>
      <c r="I180" s="175"/>
      <c r="L180" s="41"/>
      <c r="M180" s="176"/>
      <c r="N180" s="42"/>
      <c r="O180" s="42"/>
      <c r="P180" s="42"/>
      <c r="Q180" s="42"/>
      <c r="R180" s="42"/>
      <c r="S180" s="42"/>
      <c r="T180" s="70"/>
      <c r="AT180" s="24" t="s">
        <v>180</v>
      </c>
      <c r="AU180" s="24" t="s">
        <v>83</v>
      </c>
    </row>
    <row r="181" spans="2:51" s="12" customFormat="1" ht="13.5">
      <c r="B181" s="183"/>
      <c r="C181" s="349"/>
      <c r="D181" s="343" t="s">
        <v>144</v>
      </c>
      <c r="E181" s="350" t="s">
        <v>5</v>
      </c>
      <c r="F181" s="351" t="s">
        <v>249</v>
      </c>
      <c r="G181" s="349"/>
      <c r="H181" s="352">
        <v>41.722</v>
      </c>
      <c r="I181" s="185"/>
      <c r="L181" s="183"/>
      <c r="M181" s="186"/>
      <c r="N181" s="187"/>
      <c r="O181" s="187"/>
      <c r="P181" s="187"/>
      <c r="Q181" s="187"/>
      <c r="R181" s="187"/>
      <c r="S181" s="187"/>
      <c r="T181" s="188"/>
      <c r="AT181" s="184" t="s">
        <v>144</v>
      </c>
      <c r="AU181" s="184" t="s">
        <v>83</v>
      </c>
      <c r="AV181" s="12" t="s">
        <v>83</v>
      </c>
      <c r="AW181" s="12" t="s">
        <v>34</v>
      </c>
      <c r="AX181" s="12" t="s">
        <v>71</v>
      </c>
      <c r="AY181" s="184" t="s">
        <v>133</v>
      </c>
    </row>
    <row r="182" spans="2:51" s="12" customFormat="1" ht="13.5">
      <c r="B182" s="183"/>
      <c r="C182" s="349"/>
      <c r="D182" s="343" t="s">
        <v>144</v>
      </c>
      <c r="E182" s="350" t="s">
        <v>5</v>
      </c>
      <c r="F182" s="351" t="s">
        <v>250</v>
      </c>
      <c r="G182" s="349"/>
      <c r="H182" s="352">
        <v>-2.205</v>
      </c>
      <c r="I182" s="185"/>
      <c r="L182" s="183"/>
      <c r="M182" s="186"/>
      <c r="N182" s="187"/>
      <c r="O182" s="187"/>
      <c r="P182" s="187"/>
      <c r="Q182" s="187"/>
      <c r="R182" s="187"/>
      <c r="S182" s="187"/>
      <c r="T182" s="188"/>
      <c r="AT182" s="184" t="s">
        <v>144</v>
      </c>
      <c r="AU182" s="184" t="s">
        <v>83</v>
      </c>
      <c r="AV182" s="12" t="s">
        <v>83</v>
      </c>
      <c r="AW182" s="12" t="s">
        <v>34</v>
      </c>
      <c r="AX182" s="12" t="s">
        <v>71</v>
      </c>
      <c r="AY182" s="184" t="s">
        <v>133</v>
      </c>
    </row>
    <row r="183" spans="2:51" s="12" customFormat="1" ht="13.5">
      <c r="B183" s="183"/>
      <c r="C183" s="349"/>
      <c r="D183" s="343" t="s">
        <v>144</v>
      </c>
      <c r="E183" s="350" t="s">
        <v>5</v>
      </c>
      <c r="F183" s="351" t="s">
        <v>251</v>
      </c>
      <c r="G183" s="349"/>
      <c r="H183" s="352">
        <v>14.508</v>
      </c>
      <c r="I183" s="185"/>
      <c r="L183" s="183"/>
      <c r="M183" s="186"/>
      <c r="N183" s="187"/>
      <c r="O183" s="187"/>
      <c r="P183" s="187"/>
      <c r="Q183" s="187"/>
      <c r="R183" s="187"/>
      <c r="S183" s="187"/>
      <c r="T183" s="188"/>
      <c r="AT183" s="184" t="s">
        <v>144</v>
      </c>
      <c r="AU183" s="184" t="s">
        <v>83</v>
      </c>
      <c r="AV183" s="12" t="s">
        <v>83</v>
      </c>
      <c r="AW183" s="12" t="s">
        <v>34</v>
      </c>
      <c r="AX183" s="12" t="s">
        <v>71</v>
      </c>
      <c r="AY183" s="184" t="s">
        <v>133</v>
      </c>
    </row>
    <row r="184" spans="2:51" s="13" customFormat="1" ht="13.5">
      <c r="B184" s="189"/>
      <c r="C184" s="353"/>
      <c r="D184" s="354" t="s">
        <v>144</v>
      </c>
      <c r="E184" s="355" t="s">
        <v>5</v>
      </c>
      <c r="F184" s="356" t="s">
        <v>150</v>
      </c>
      <c r="G184" s="353"/>
      <c r="H184" s="357">
        <v>54.025</v>
      </c>
      <c r="I184" s="190"/>
      <c r="L184" s="189"/>
      <c r="M184" s="191"/>
      <c r="N184" s="192"/>
      <c r="O184" s="192"/>
      <c r="P184" s="192"/>
      <c r="Q184" s="192"/>
      <c r="R184" s="192"/>
      <c r="S184" s="192"/>
      <c r="T184" s="193"/>
      <c r="AT184" s="194" t="s">
        <v>144</v>
      </c>
      <c r="AU184" s="194" t="s">
        <v>83</v>
      </c>
      <c r="AV184" s="13" t="s">
        <v>140</v>
      </c>
      <c r="AW184" s="13" t="s">
        <v>34</v>
      </c>
      <c r="AX184" s="13" t="s">
        <v>76</v>
      </c>
      <c r="AY184" s="194" t="s">
        <v>133</v>
      </c>
    </row>
    <row r="185" spans="2:65" s="1" customFormat="1" ht="31.5" customHeight="1">
      <c r="B185" s="166"/>
      <c r="C185" s="337" t="s">
        <v>252</v>
      </c>
      <c r="D185" s="337" t="s">
        <v>135</v>
      </c>
      <c r="E185" s="338" t="s">
        <v>253</v>
      </c>
      <c r="F185" s="339" t="s">
        <v>254</v>
      </c>
      <c r="G185" s="340" t="s">
        <v>153</v>
      </c>
      <c r="H185" s="341">
        <v>21.422</v>
      </c>
      <c r="I185" s="168">
        <v>0</v>
      </c>
      <c r="J185" s="169">
        <f>ROUND(I185*H185,2)</f>
        <v>0</v>
      </c>
      <c r="K185" s="167" t="s">
        <v>5</v>
      </c>
      <c r="L185" s="41"/>
      <c r="M185" s="170" t="s">
        <v>5</v>
      </c>
      <c r="N185" s="171" t="s">
        <v>42</v>
      </c>
      <c r="O185" s="42"/>
      <c r="P185" s="172">
        <f>O185*H185</f>
        <v>0</v>
      </c>
      <c r="Q185" s="172">
        <v>0.1434</v>
      </c>
      <c r="R185" s="172">
        <f>Q185*H185</f>
        <v>3.0719148</v>
      </c>
      <c r="S185" s="172">
        <v>0</v>
      </c>
      <c r="T185" s="173">
        <f>S185*H185</f>
        <v>0</v>
      </c>
      <c r="AR185" s="24" t="s">
        <v>140</v>
      </c>
      <c r="AT185" s="24" t="s">
        <v>135</v>
      </c>
      <c r="AU185" s="24" t="s">
        <v>83</v>
      </c>
      <c r="AY185" s="24" t="s">
        <v>133</v>
      </c>
      <c r="BE185" s="174">
        <f>IF(N185="základní",J185,0)</f>
        <v>0</v>
      </c>
      <c r="BF185" s="174">
        <f>IF(N185="snížená",J185,0)</f>
        <v>0</v>
      </c>
      <c r="BG185" s="174">
        <f>IF(N185="zákl. přenesená",J185,0)</f>
        <v>0</v>
      </c>
      <c r="BH185" s="174">
        <f>IF(N185="sníž. přenesená",J185,0)</f>
        <v>0</v>
      </c>
      <c r="BI185" s="174">
        <f>IF(N185="nulová",J185,0)</f>
        <v>0</v>
      </c>
      <c r="BJ185" s="24" t="s">
        <v>76</v>
      </c>
      <c r="BK185" s="174">
        <f>ROUND(I185*H185,2)</f>
        <v>0</v>
      </c>
      <c r="BL185" s="24" t="s">
        <v>140</v>
      </c>
      <c r="BM185" s="24" t="s">
        <v>255</v>
      </c>
    </row>
    <row r="186" spans="2:47" s="1" customFormat="1" ht="27">
      <c r="B186" s="41"/>
      <c r="C186" s="342"/>
      <c r="D186" s="343" t="s">
        <v>180</v>
      </c>
      <c r="E186" s="342"/>
      <c r="F186" s="344" t="s">
        <v>227</v>
      </c>
      <c r="G186" s="342"/>
      <c r="H186" s="342"/>
      <c r="I186" s="175"/>
      <c r="L186" s="41"/>
      <c r="M186" s="176"/>
      <c r="N186" s="42"/>
      <c r="O186" s="42"/>
      <c r="P186" s="42"/>
      <c r="Q186" s="42"/>
      <c r="R186" s="42"/>
      <c r="S186" s="42"/>
      <c r="T186" s="70"/>
      <c r="AT186" s="24" t="s">
        <v>180</v>
      </c>
      <c r="AU186" s="24" t="s">
        <v>83</v>
      </c>
    </row>
    <row r="187" spans="2:51" s="12" customFormat="1" ht="13.5">
      <c r="B187" s="183"/>
      <c r="C187" s="349"/>
      <c r="D187" s="343" t="s">
        <v>144</v>
      </c>
      <c r="E187" s="350" t="s">
        <v>5</v>
      </c>
      <c r="F187" s="351" t="s">
        <v>256</v>
      </c>
      <c r="G187" s="349"/>
      <c r="H187" s="352">
        <v>19.824</v>
      </c>
      <c r="I187" s="185"/>
      <c r="L187" s="183"/>
      <c r="M187" s="186"/>
      <c r="N187" s="187"/>
      <c r="O187" s="187"/>
      <c r="P187" s="187"/>
      <c r="Q187" s="187"/>
      <c r="R187" s="187"/>
      <c r="S187" s="187"/>
      <c r="T187" s="188"/>
      <c r="AT187" s="184" t="s">
        <v>144</v>
      </c>
      <c r="AU187" s="184" t="s">
        <v>83</v>
      </c>
      <c r="AV187" s="12" t="s">
        <v>83</v>
      </c>
      <c r="AW187" s="12" t="s">
        <v>34</v>
      </c>
      <c r="AX187" s="12" t="s">
        <v>71</v>
      </c>
      <c r="AY187" s="184" t="s">
        <v>133</v>
      </c>
    </row>
    <row r="188" spans="2:51" s="12" customFormat="1" ht="13.5">
      <c r="B188" s="183"/>
      <c r="C188" s="349"/>
      <c r="D188" s="343" t="s">
        <v>144</v>
      </c>
      <c r="E188" s="350" t="s">
        <v>5</v>
      </c>
      <c r="F188" s="351" t="s">
        <v>257</v>
      </c>
      <c r="G188" s="349"/>
      <c r="H188" s="352">
        <v>-3.349</v>
      </c>
      <c r="I188" s="185"/>
      <c r="L188" s="183"/>
      <c r="M188" s="186"/>
      <c r="N188" s="187"/>
      <c r="O188" s="187"/>
      <c r="P188" s="187"/>
      <c r="Q188" s="187"/>
      <c r="R188" s="187"/>
      <c r="S188" s="187"/>
      <c r="T188" s="188"/>
      <c r="AT188" s="184" t="s">
        <v>144</v>
      </c>
      <c r="AU188" s="184" t="s">
        <v>83</v>
      </c>
      <c r="AV188" s="12" t="s">
        <v>83</v>
      </c>
      <c r="AW188" s="12" t="s">
        <v>34</v>
      </c>
      <c r="AX188" s="12" t="s">
        <v>71</v>
      </c>
      <c r="AY188" s="184" t="s">
        <v>133</v>
      </c>
    </row>
    <row r="189" spans="2:51" s="12" customFormat="1" ht="13.5">
      <c r="B189" s="183"/>
      <c r="C189" s="349"/>
      <c r="D189" s="343" t="s">
        <v>144</v>
      </c>
      <c r="E189" s="350" t="s">
        <v>5</v>
      </c>
      <c r="F189" s="351" t="s">
        <v>258</v>
      </c>
      <c r="G189" s="349"/>
      <c r="H189" s="352">
        <v>6.72</v>
      </c>
      <c r="I189" s="185"/>
      <c r="L189" s="183"/>
      <c r="M189" s="186"/>
      <c r="N189" s="187"/>
      <c r="O189" s="187"/>
      <c r="P189" s="187"/>
      <c r="Q189" s="187"/>
      <c r="R189" s="187"/>
      <c r="S189" s="187"/>
      <c r="T189" s="188"/>
      <c r="AT189" s="184" t="s">
        <v>144</v>
      </c>
      <c r="AU189" s="184" t="s">
        <v>83</v>
      </c>
      <c r="AV189" s="12" t="s">
        <v>83</v>
      </c>
      <c r="AW189" s="12" t="s">
        <v>34</v>
      </c>
      <c r="AX189" s="12" t="s">
        <v>71</v>
      </c>
      <c r="AY189" s="184" t="s">
        <v>133</v>
      </c>
    </row>
    <row r="190" spans="2:51" s="12" customFormat="1" ht="13.5">
      <c r="B190" s="183"/>
      <c r="C190" s="349"/>
      <c r="D190" s="343" t="s">
        <v>144</v>
      </c>
      <c r="E190" s="350" t="s">
        <v>5</v>
      </c>
      <c r="F190" s="351" t="s">
        <v>259</v>
      </c>
      <c r="G190" s="349"/>
      <c r="H190" s="352">
        <v>-1.773</v>
      </c>
      <c r="I190" s="185"/>
      <c r="L190" s="183"/>
      <c r="M190" s="186"/>
      <c r="N190" s="187"/>
      <c r="O190" s="187"/>
      <c r="P190" s="187"/>
      <c r="Q190" s="187"/>
      <c r="R190" s="187"/>
      <c r="S190" s="187"/>
      <c r="T190" s="188"/>
      <c r="AT190" s="184" t="s">
        <v>144</v>
      </c>
      <c r="AU190" s="184" t="s">
        <v>83</v>
      </c>
      <c r="AV190" s="12" t="s">
        <v>83</v>
      </c>
      <c r="AW190" s="12" t="s">
        <v>34</v>
      </c>
      <c r="AX190" s="12" t="s">
        <v>71</v>
      </c>
      <c r="AY190" s="184" t="s">
        <v>133</v>
      </c>
    </row>
    <row r="191" spans="2:51" s="13" customFormat="1" ht="13.5">
      <c r="B191" s="189"/>
      <c r="C191" s="353"/>
      <c r="D191" s="354" t="s">
        <v>144</v>
      </c>
      <c r="E191" s="355" t="s">
        <v>5</v>
      </c>
      <c r="F191" s="356" t="s">
        <v>150</v>
      </c>
      <c r="G191" s="353"/>
      <c r="H191" s="357">
        <v>21.422</v>
      </c>
      <c r="I191" s="190"/>
      <c r="L191" s="189"/>
      <c r="M191" s="191"/>
      <c r="N191" s="192"/>
      <c r="O191" s="192"/>
      <c r="P191" s="192"/>
      <c r="Q191" s="192"/>
      <c r="R191" s="192"/>
      <c r="S191" s="192"/>
      <c r="T191" s="193"/>
      <c r="AT191" s="194" t="s">
        <v>144</v>
      </c>
      <c r="AU191" s="194" t="s">
        <v>83</v>
      </c>
      <c r="AV191" s="13" t="s">
        <v>140</v>
      </c>
      <c r="AW191" s="13" t="s">
        <v>34</v>
      </c>
      <c r="AX191" s="13" t="s">
        <v>76</v>
      </c>
      <c r="AY191" s="194" t="s">
        <v>133</v>
      </c>
    </row>
    <row r="192" spans="2:65" s="1" customFormat="1" ht="22.5" customHeight="1">
      <c r="B192" s="166"/>
      <c r="C192" s="337" t="s">
        <v>260</v>
      </c>
      <c r="D192" s="337" t="s">
        <v>135</v>
      </c>
      <c r="E192" s="338" t="s">
        <v>261</v>
      </c>
      <c r="F192" s="339" t="s">
        <v>262</v>
      </c>
      <c r="G192" s="340" t="s">
        <v>263</v>
      </c>
      <c r="H192" s="341">
        <v>23.32</v>
      </c>
      <c r="I192" s="168">
        <v>0</v>
      </c>
      <c r="J192" s="169">
        <f>ROUND(I192*H192,2)</f>
        <v>0</v>
      </c>
      <c r="K192" s="167" t="s">
        <v>139</v>
      </c>
      <c r="L192" s="41"/>
      <c r="M192" s="170" t="s">
        <v>5</v>
      </c>
      <c r="N192" s="171" t="s">
        <v>42</v>
      </c>
      <c r="O192" s="42"/>
      <c r="P192" s="172">
        <f>O192*H192</f>
        <v>0</v>
      </c>
      <c r="Q192" s="172">
        <v>0.00014</v>
      </c>
      <c r="R192" s="172">
        <f>Q192*H192</f>
        <v>0.0032647999999999996</v>
      </c>
      <c r="S192" s="172">
        <v>0</v>
      </c>
      <c r="T192" s="173">
        <f>S192*H192</f>
        <v>0</v>
      </c>
      <c r="AR192" s="24" t="s">
        <v>140</v>
      </c>
      <c r="AT192" s="24" t="s">
        <v>135</v>
      </c>
      <c r="AU192" s="24" t="s">
        <v>83</v>
      </c>
      <c r="AY192" s="24" t="s">
        <v>133</v>
      </c>
      <c r="BE192" s="174">
        <f>IF(N192="základní",J192,0)</f>
        <v>0</v>
      </c>
      <c r="BF192" s="174">
        <f>IF(N192="snížená",J192,0)</f>
        <v>0</v>
      </c>
      <c r="BG192" s="174">
        <f>IF(N192="zákl. přenesená",J192,0)</f>
        <v>0</v>
      </c>
      <c r="BH192" s="174">
        <f>IF(N192="sníž. přenesená",J192,0)</f>
        <v>0</v>
      </c>
      <c r="BI192" s="174">
        <f>IF(N192="nulová",J192,0)</f>
        <v>0</v>
      </c>
      <c r="BJ192" s="24" t="s">
        <v>76</v>
      </c>
      <c r="BK192" s="174">
        <f>ROUND(I192*H192,2)</f>
        <v>0</v>
      </c>
      <c r="BL192" s="24" t="s">
        <v>140</v>
      </c>
      <c r="BM192" s="24" t="s">
        <v>264</v>
      </c>
    </row>
    <row r="193" spans="2:47" s="1" customFormat="1" ht="54">
      <c r="B193" s="41"/>
      <c r="C193" s="342"/>
      <c r="D193" s="343" t="s">
        <v>142</v>
      </c>
      <c r="E193" s="342"/>
      <c r="F193" s="344" t="s">
        <v>265</v>
      </c>
      <c r="G193" s="342"/>
      <c r="H193" s="342"/>
      <c r="I193" s="175"/>
      <c r="L193" s="41"/>
      <c r="M193" s="176"/>
      <c r="N193" s="42"/>
      <c r="O193" s="42"/>
      <c r="P193" s="42"/>
      <c r="Q193" s="42"/>
      <c r="R193" s="42"/>
      <c r="S193" s="42"/>
      <c r="T193" s="70"/>
      <c r="AT193" s="24" t="s">
        <v>142</v>
      </c>
      <c r="AU193" s="24" t="s">
        <v>83</v>
      </c>
    </row>
    <row r="194" spans="2:51" s="12" customFormat="1" ht="13.5">
      <c r="B194" s="183"/>
      <c r="C194" s="349"/>
      <c r="D194" s="343" t="s">
        <v>144</v>
      </c>
      <c r="E194" s="350" t="s">
        <v>5</v>
      </c>
      <c r="F194" s="351" t="s">
        <v>266</v>
      </c>
      <c r="G194" s="349"/>
      <c r="H194" s="352">
        <v>10.08</v>
      </c>
      <c r="I194" s="185"/>
      <c r="L194" s="183"/>
      <c r="M194" s="186"/>
      <c r="N194" s="187"/>
      <c r="O194" s="187"/>
      <c r="P194" s="187"/>
      <c r="Q194" s="187"/>
      <c r="R194" s="187"/>
      <c r="S194" s="187"/>
      <c r="T194" s="188"/>
      <c r="AT194" s="184" t="s">
        <v>144</v>
      </c>
      <c r="AU194" s="184" t="s">
        <v>83</v>
      </c>
      <c r="AV194" s="12" t="s">
        <v>83</v>
      </c>
      <c r="AW194" s="12" t="s">
        <v>34</v>
      </c>
      <c r="AX194" s="12" t="s">
        <v>71</v>
      </c>
      <c r="AY194" s="184" t="s">
        <v>133</v>
      </c>
    </row>
    <row r="195" spans="2:51" s="12" customFormat="1" ht="13.5">
      <c r="B195" s="183"/>
      <c r="C195" s="349"/>
      <c r="D195" s="343" t="s">
        <v>144</v>
      </c>
      <c r="E195" s="350" t="s">
        <v>5</v>
      </c>
      <c r="F195" s="351" t="s">
        <v>267</v>
      </c>
      <c r="G195" s="349"/>
      <c r="H195" s="352">
        <v>3.2</v>
      </c>
      <c r="I195" s="185"/>
      <c r="L195" s="183"/>
      <c r="M195" s="186"/>
      <c r="N195" s="187"/>
      <c r="O195" s="187"/>
      <c r="P195" s="187"/>
      <c r="Q195" s="187"/>
      <c r="R195" s="187"/>
      <c r="S195" s="187"/>
      <c r="T195" s="188"/>
      <c r="AT195" s="184" t="s">
        <v>144</v>
      </c>
      <c r="AU195" s="184" t="s">
        <v>83</v>
      </c>
      <c r="AV195" s="12" t="s">
        <v>83</v>
      </c>
      <c r="AW195" s="12" t="s">
        <v>34</v>
      </c>
      <c r="AX195" s="12" t="s">
        <v>71</v>
      </c>
      <c r="AY195" s="184" t="s">
        <v>133</v>
      </c>
    </row>
    <row r="196" spans="2:51" s="14" customFormat="1" ht="13.5">
      <c r="B196" s="195"/>
      <c r="C196" s="364"/>
      <c r="D196" s="343" t="s">
        <v>144</v>
      </c>
      <c r="E196" s="365" t="s">
        <v>5</v>
      </c>
      <c r="F196" s="366" t="s">
        <v>268</v>
      </c>
      <c r="G196" s="364"/>
      <c r="H196" s="367">
        <v>13.28</v>
      </c>
      <c r="I196" s="197"/>
      <c r="L196" s="195"/>
      <c r="M196" s="198"/>
      <c r="N196" s="199"/>
      <c r="O196" s="199"/>
      <c r="P196" s="199"/>
      <c r="Q196" s="199"/>
      <c r="R196" s="199"/>
      <c r="S196" s="199"/>
      <c r="T196" s="200"/>
      <c r="AT196" s="196" t="s">
        <v>144</v>
      </c>
      <c r="AU196" s="196" t="s">
        <v>83</v>
      </c>
      <c r="AV196" s="14" t="s">
        <v>157</v>
      </c>
      <c r="AW196" s="14" t="s">
        <v>34</v>
      </c>
      <c r="AX196" s="14" t="s">
        <v>71</v>
      </c>
      <c r="AY196" s="196" t="s">
        <v>133</v>
      </c>
    </row>
    <row r="197" spans="2:51" s="12" customFormat="1" ht="13.5">
      <c r="B197" s="183"/>
      <c r="C197" s="349"/>
      <c r="D197" s="343" t="s">
        <v>144</v>
      </c>
      <c r="E197" s="350" t="s">
        <v>5</v>
      </c>
      <c r="F197" s="351" t="s">
        <v>269</v>
      </c>
      <c r="G197" s="349"/>
      <c r="H197" s="352">
        <v>10.04</v>
      </c>
      <c r="I197" s="185"/>
      <c r="L197" s="183"/>
      <c r="M197" s="186"/>
      <c r="N197" s="187"/>
      <c r="O197" s="187"/>
      <c r="P197" s="187"/>
      <c r="Q197" s="187"/>
      <c r="R197" s="187"/>
      <c r="S197" s="187"/>
      <c r="T197" s="188"/>
      <c r="AT197" s="184" t="s">
        <v>144</v>
      </c>
      <c r="AU197" s="184" t="s">
        <v>83</v>
      </c>
      <c r="AV197" s="12" t="s">
        <v>83</v>
      </c>
      <c r="AW197" s="12" t="s">
        <v>34</v>
      </c>
      <c r="AX197" s="12" t="s">
        <v>71</v>
      </c>
      <c r="AY197" s="184" t="s">
        <v>133</v>
      </c>
    </row>
    <row r="198" spans="2:51" s="13" customFormat="1" ht="13.5">
      <c r="B198" s="189"/>
      <c r="C198" s="353"/>
      <c r="D198" s="354" t="s">
        <v>144</v>
      </c>
      <c r="E198" s="355" t="s">
        <v>5</v>
      </c>
      <c r="F198" s="356" t="s">
        <v>150</v>
      </c>
      <c r="G198" s="353"/>
      <c r="H198" s="357">
        <v>23.32</v>
      </c>
      <c r="I198" s="190"/>
      <c r="L198" s="189"/>
      <c r="M198" s="191"/>
      <c r="N198" s="192"/>
      <c r="O198" s="192"/>
      <c r="P198" s="192"/>
      <c r="Q198" s="192"/>
      <c r="R198" s="192"/>
      <c r="S198" s="192"/>
      <c r="T198" s="193"/>
      <c r="AT198" s="194" t="s">
        <v>144</v>
      </c>
      <c r="AU198" s="194" t="s">
        <v>83</v>
      </c>
      <c r="AV198" s="13" t="s">
        <v>140</v>
      </c>
      <c r="AW198" s="13" t="s">
        <v>34</v>
      </c>
      <c r="AX198" s="13" t="s">
        <v>76</v>
      </c>
      <c r="AY198" s="194" t="s">
        <v>133</v>
      </c>
    </row>
    <row r="199" spans="2:65" s="1" customFormat="1" ht="22.5" customHeight="1">
      <c r="B199" s="166"/>
      <c r="C199" s="337" t="s">
        <v>10</v>
      </c>
      <c r="D199" s="337" t="s">
        <v>135</v>
      </c>
      <c r="E199" s="338" t="s">
        <v>270</v>
      </c>
      <c r="F199" s="339" t="s">
        <v>271</v>
      </c>
      <c r="G199" s="340" t="s">
        <v>263</v>
      </c>
      <c r="H199" s="341">
        <v>26.66</v>
      </c>
      <c r="I199" s="168">
        <v>0</v>
      </c>
      <c r="J199" s="169">
        <f>ROUND(I199*H199,2)</f>
        <v>0</v>
      </c>
      <c r="K199" s="167" t="s">
        <v>5</v>
      </c>
      <c r="L199" s="41"/>
      <c r="M199" s="170" t="s">
        <v>5</v>
      </c>
      <c r="N199" s="171" t="s">
        <v>42</v>
      </c>
      <c r="O199" s="42"/>
      <c r="P199" s="172">
        <f>O199*H199</f>
        <v>0</v>
      </c>
      <c r="Q199" s="172">
        <v>0.00014</v>
      </c>
      <c r="R199" s="172">
        <f>Q199*H199</f>
        <v>0.0037324</v>
      </c>
      <c r="S199" s="172">
        <v>0</v>
      </c>
      <c r="T199" s="173">
        <f>S199*H199</f>
        <v>0</v>
      </c>
      <c r="AR199" s="24" t="s">
        <v>140</v>
      </c>
      <c r="AT199" s="24" t="s">
        <v>135</v>
      </c>
      <c r="AU199" s="24" t="s">
        <v>83</v>
      </c>
      <c r="AY199" s="24" t="s">
        <v>133</v>
      </c>
      <c r="BE199" s="174">
        <f>IF(N199="základní",J199,0)</f>
        <v>0</v>
      </c>
      <c r="BF199" s="174">
        <f>IF(N199="snížená",J199,0)</f>
        <v>0</v>
      </c>
      <c r="BG199" s="174">
        <f>IF(N199="zákl. přenesená",J199,0)</f>
        <v>0</v>
      </c>
      <c r="BH199" s="174">
        <f>IF(N199="sníž. přenesená",J199,0)</f>
        <v>0</v>
      </c>
      <c r="BI199" s="174">
        <f>IF(N199="nulová",J199,0)</f>
        <v>0</v>
      </c>
      <c r="BJ199" s="24" t="s">
        <v>76</v>
      </c>
      <c r="BK199" s="174">
        <f>ROUND(I199*H199,2)</f>
        <v>0</v>
      </c>
      <c r="BL199" s="24" t="s">
        <v>140</v>
      </c>
      <c r="BM199" s="24" t="s">
        <v>272</v>
      </c>
    </row>
    <row r="200" spans="2:47" s="1" customFormat="1" ht="27">
      <c r="B200" s="41"/>
      <c r="C200" s="342"/>
      <c r="D200" s="343" t="s">
        <v>180</v>
      </c>
      <c r="E200" s="342"/>
      <c r="F200" s="344" t="s">
        <v>273</v>
      </c>
      <c r="G200" s="342"/>
      <c r="H200" s="342"/>
      <c r="I200" s="175"/>
      <c r="L200" s="41"/>
      <c r="M200" s="176"/>
      <c r="N200" s="42"/>
      <c r="O200" s="42"/>
      <c r="P200" s="42"/>
      <c r="Q200" s="42"/>
      <c r="R200" s="42"/>
      <c r="S200" s="42"/>
      <c r="T200" s="70"/>
      <c r="AT200" s="24" t="s">
        <v>180</v>
      </c>
      <c r="AU200" s="24" t="s">
        <v>83</v>
      </c>
    </row>
    <row r="201" spans="2:51" s="12" customFormat="1" ht="13.5">
      <c r="B201" s="183"/>
      <c r="C201" s="349"/>
      <c r="D201" s="343" t="s">
        <v>144</v>
      </c>
      <c r="E201" s="350" t="s">
        <v>5</v>
      </c>
      <c r="F201" s="351" t="s">
        <v>274</v>
      </c>
      <c r="G201" s="349"/>
      <c r="H201" s="352">
        <v>13.92</v>
      </c>
      <c r="I201" s="185"/>
      <c r="L201" s="183"/>
      <c r="M201" s="186"/>
      <c r="N201" s="187"/>
      <c r="O201" s="187"/>
      <c r="P201" s="187"/>
      <c r="Q201" s="187"/>
      <c r="R201" s="187"/>
      <c r="S201" s="187"/>
      <c r="T201" s="188"/>
      <c r="AT201" s="184" t="s">
        <v>144</v>
      </c>
      <c r="AU201" s="184" t="s">
        <v>83</v>
      </c>
      <c r="AV201" s="12" t="s">
        <v>83</v>
      </c>
      <c r="AW201" s="12" t="s">
        <v>34</v>
      </c>
      <c r="AX201" s="12" t="s">
        <v>71</v>
      </c>
      <c r="AY201" s="184" t="s">
        <v>133</v>
      </c>
    </row>
    <row r="202" spans="2:51" s="12" customFormat="1" ht="13.5">
      <c r="B202" s="183"/>
      <c r="C202" s="349"/>
      <c r="D202" s="343" t="s">
        <v>144</v>
      </c>
      <c r="E202" s="350" t="s">
        <v>5</v>
      </c>
      <c r="F202" s="351" t="s">
        <v>275</v>
      </c>
      <c r="G202" s="349"/>
      <c r="H202" s="352">
        <v>5.64</v>
      </c>
      <c r="I202" s="185"/>
      <c r="L202" s="183"/>
      <c r="M202" s="186"/>
      <c r="N202" s="187"/>
      <c r="O202" s="187"/>
      <c r="P202" s="187"/>
      <c r="Q202" s="187"/>
      <c r="R202" s="187"/>
      <c r="S202" s="187"/>
      <c r="T202" s="188"/>
      <c r="AT202" s="184" t="s">
        <v>144</v>
      </c>
      <c r="AU202" s="184" t="s">
        <v>83</v>
      </c>
      <c r="AV202" s="12" t="s">
        <v>83</v>
      </c>
      <c r="AW202" s="12" t="s">
        <v>34</v>
      </c>
      <c r="AX202" s="12" t="s">
        <v>71</v>
      </c>
      <c r="AY202" s="184" t="s">
        <v>133</v>
      </c>
    </row>
    <row r="203" spans="2:51" s="14" customFormat="1" ht="13.5">
      <c r="B203" s="195"/>
      <c r="C203" s="364"/>
      <c r="D203" s="343" t="s">
        <v>144</v>
      </c>
      <c r="E203" s="365" t="s">
        <v>5</v>
      </c>
      <c r="F203" s="366" t="s">
        <v>268</v>
      </c>
      <c r="G203" s="364"/>
      <c r="H203" s="367">
        <v>19.56</v>
      </c>
      <c r="I203" s="197"/>
      <c r="L203" s="195"/>
      <c r="M203" s="198"/>
      <c r="N203" s="199"/>
      <c r="O203" s="199"/>
      <c r="P203" s="199"/>
      <c r="Q203" s="199"/>
      <c r="R203" s="199"/>
      <c r="S203" s="199"/>
      <c r="T203" s="200"/>
      <c r="AT203" s="196" t="s">
        <v>144</v>
      </c>
      <c r="AU203" s="196" t="s">
        <v>83</v>
      </c>
      <c r="AV203" s="14" t="s">
        <v>157</v>
      </c>
      <c r="AW203" s="14" t="s">
        <v>34</v>
      </c>
      <c r="AX203" s="14" t="s">
        <v>71</v>
      </c>
      <c r="AY203" s="196" t="s">
        <v>133</v>
      </c>
    </row>
    <row r="204" spans="2:51" s="12" customFormat="1" ht="13.5">
      <c r="B204" s="183"/>
      <c r="C204" s="349"/>
      <c r="D204" s="343" t="s">
        <v>144</v>
      </c>
      <c r="E204" s="350" t="s">
        <v>5</v>
      </c>
      <c r="F204" s="351" t="s">
        <v>276</v>
      </c>
      <c r="G204" s="349"/>
      <c r="H204" s="352">
        <v>7.1</v>
      </c>
      <c r="I204" s="185"/>
      <c r="L204" s="183"/>
      <c r="M204" s="186"/>
      <c r="N204" s="187"/>
      <c r="O204" s="187"/>
      <c r="P204" s="187"/>
      <c r="Q204" s="187"/>
      <c r="R204" s="187"/>
      <c r="S204" s="187"/>
      <c r="T204" s="188"/>
      <c r="AT204" s="184" t="s">
        <v>144</v>
      </c>
      <c r="AU204" s="184" t="s">
        <v>83</v>
      </c>
      <c r="AV204" s="12" t="s">
        <v>83</v>
      </c>
      <c r="AW204" s="12" t="s">
        <v>34</v>
      </c>
      <c r="AX204" s="12" t="s">
        <v>71</v>
      </c>
      <c r="AY204" s="184" t="s">
        <v>133</v>
      </c>
    </row>
    <row r="205" spans="2:51" s="13" customFormat="1" ht="13.5">
      <c r="B205" s="189"/>
      <c r="C205" s="353"/>
      <c r="D205" s="354" t="s">
        <v>144</v>
      </c>
      <c r="E205" s="355" t="s">
        <v>5</v>
      </c>
      <c r="F205" s="356" t="s">
        <v>150</v>
      </c>
      <c r="G205" s="353"/>
      <c r="H205" s="357">
        <v>26.66</v>
      </c>
      <c r="I205" s="190"/>
      <c r="L205" s="189"/>
      <c r="M205" s="191"/>
      <c r="N205" s="192"/>
      <c r="O205" s="192"/>
      <c r="P205" s="192"/>
      <c r="Q205" s="192"/>
      <c r="R205" s="192"/>
      <c r="S205" s="192"/>
      <c r="T205" s="193"/>
      <c r="AT205" s="194" t="s">
        <v>144</v>
      </c>
      <c r="AU205" s="194" t="s">
        <v>83</v>
      </c>
      <c r="AV205" s="13" t="s">
        <v>140</v>
      </c>
      <c r="AW205" s="13" t="s">
        <v>34</v>
      </c>
      <c r="AX205" s="13" t="s">
        <v>76</v>
      </c>
      <c r="AY205" s="194" t="s">
        <v>133</v>
      </c>
    </row>
    <row r="206" spans="2:65" s="1" customFormat="1" ht="31.5" customHeight="1">
      <c r="B206" s="166"/>
      <c r="C206" s="337" t="s">
        <v>277</v>
      </c>
      <c r="D206" s="337" t="s">
        <v>135</v>
      </c>
      <c r="E206" s="338" t="s">
        <v>278</v>
      </c>
      <c r="F206" s="339" t="s">
        <v>279</v>
      </c>
      <c r="G206" s="340" t="s">
        <v>197</v>
      </c>
      <c r="H206" s="341">
        <v>0.493</v>
      </c>
      <c r="I206" s="168">
        <v>0</v>
      </c>
      <c r="J206" s="169">
        <f>ROUND(I206*H206,2)</f>
        <v>0</v>
      </c>
      <c r="K206" s="167" t="s">
        <v>139</v>
      </c>
      <c r="L206" s="41"/>
      <c r="M206" s="170" t="s">
        <v>5</v>
      </c>
      <c r="N206" s="171" t="s">
        <v>42</v>
      </c>
      <c r="O206" s="42"/>
      <c r="P206" s="172">
        <f>O206*H206</f>
        <v>0</v>
      </c>
      <c r="Q206" s="172">
        <v>1.09</v>
      </c>
      <c r="R206" s="172">
        <f>Q206*H206</f>
        <v>0.53737</v>
      </c>
      <c r="S206" s="172">
        <v>0</v>
      </c>
      <c r="T206" s="173">
        <f>S206*H206</f>
        <v>0</v>
      </c>
      <c r="AR206" s="24" t="s">
        <v>140</v>
      </c>
      <c r="AT206" s="24" t="s">
        <v>135</v>
      </c>
      <c r="AU206" s="24" t="s">
        <v>83</v>
      </c>
      <c r="AY206" s="24" t="s">
        <v>133</v>
      </c>
      <c r="BE206" s="174">
        <f>IF(N206="základní",J206,0)</f>
        <v>0</v>
      </c>
      <c r="BF206" s="174">
        <f>IF(N206="snížená",J206,0)</f>
        <v>0</v>
      </c>
      <c r="BG206" s="174">
        <f>IF(N206="zákl. přenesená",J206,0)</f>
        <v>0</v>
      </c>
      <c r="BH206" s="174">
        <f>IF(N206="sníž. přenesená",J206,0)</f>
        <v>0</v>
      </c>
      <c r="BI206" s="174">
        <f>IF(N206="nulová",J206,0)</f>
        <v>0</v>
      </c>
      <c r="BJ206" s="24" t="s">
        <v>76</v>
      </c>
      <c r="BK206" s="174">
        <f>ROUND(I206*H206,2)</f>
        <v>0</v>
      </c>
      <c r="BL206" s="24" t="s">
        <v>140</v>
      </c>
      <c r="BM206" s="24" t="s">
        <v>280</v>
      </c>
    </row>
    <row r="207" spans="2:47" s="1" customFormat="1" ht="40.5">
      <c r="B207" s="41"/>
      <c r="C207" s="342"/>
      <c r="D207" s="343" t="s">
        <v>142</v>
      </c>
      <c r="E207" s="342"/>
      <c r="F207" s="344" t="s">
        <v>281</v>
      </c>
      <c r="G207" s="342"/>
      <c r="H207" s="342"/>
      <c r="I207" s="175"/>
      <c r="L207" s="41"/>
      <c r="M207" s="176"/>
      <c r="N207" s="42"/>
      <c r="O207" s="42"/>
      <c r="P207" s="42"/>
      <c r="Q207" s="42"/>
      <c r="R207" s="42"/>
      <c r="S207" s="42"/>
      <c r="T207" s="70"/>
      <c r="AT207" s="24" t="s">
        <v>142</v>
      </c>
      <c r="AU207" s="24" t="s">
        <v>83</v>
      </c>
    </row>
    <row r="208" spans="2:47" s="1" customFormat="1" ht="27">
      <c r="B208" s="41"/>
      <c r="C208" s="342"/>
      <c r="D208" s="343" t="s">
        <v>180</v>
      </c>
      <c r="E208" s="342"/>
      <c r="F208" s="344" t="s">
        <v>282</v>
      </c>
      <c r="G208" s="342"/>
      <c r="H208" s="342"/>
      <c r="I208" s="175"/>
      <c r="L208" s="41"/>
      <c r="M208" s="176"/>
      <c r="N208" s="42"/>
      <c r="O208" s="42"/>
      <c r="P208" s="42"/>
      <c r="Q208" s="42"/>
      <c r="R208" s="42"/>
      <c r="S208" s="42"/>
      <c r="T208" s="70"/>
      <c r="AT208" s="24" t="s">
        <v>180</v>
      </c>
      <c r="AU208" s="24" t="s">
        <v>83</v>
      </c>
    </row>
    <row r="209" spans="2:51" s="12" customFormat="1" ht="13.5">
      <c r="B209" s="183"/>
      <c r="C209" s="349"/>
      <c r="D209" s="343" t="s">
        <v>144</v>
      </c>
      <c r="E209" s="350" t="s">
        <v>5</v>
      </c>
      <c r="F209" s="351" t="s">
        <v>283</v>
      </c>
      <c r="G209" s="349"/>
      <c r="H209" s="352">
        <v>0.493</v>
      </c>
      <c r="I209" s="185"/>
      <c r="L209" s="183"/>
      <c r="M209" s="186"/>
      <c r="N209" s="187"/>
      <c r="O209" s="187"/>
      <c r="P209" s="187"/>
      <c r="Q209" s="187"/>
      <c r="R209" s="187"/>
      <c r="S209" s="187"/>
      <c r="T209" s="188"/>
      <c r="AT209" s="184" t="s">
        <v>144</v>
      </c>
      <c r="AU209" s="184" t="s">
        <v>83</v>
      </c>
      <c r="AV209" s="12" t="s">
        <v>83</v>
      </c>
      <c r="AW209" s="12" t="s">
        <v>34</v>
      </c>
      <c r="AX209" s="12" t="s">
        <v>76</v>
      </c>
      <c r="AY209" s="184" t="s">
        <v>133</v>
      </c>
    </row>
    <row r="210" spans="2:63" s="10" customFormat="1" ht="29.85" customHeight="1">
      <c r="B210" s="155"/>
      <c r="C210" s="332"/>
      <c r="D210" s="335" t="s">
        <v>70</v>
      </c>
      <c r="E210" s="336" t="s">
        <v>140</v>
      </c>
      <c r="F210" s="336" t="s">
        <v>284</v>
      </c>
      <c r="G210" s="332"/>
      <c r="H210" s="332"/>
      <c r="I210" s="157"/>
      <c r="J210" s="165">
        <f>BK210</f>
        <v>0</v>
      </c>
      <c r="L210" s="155"/>
      <c r="M210" s="159"/>
      <c r="N210" s="160"/>
      <c r="O210" s="160"/>
      <c r="P210" s="161">
        <f>SUM(P211:P247)</f>
        <v>0</v>
      </c>
      <c r="Q210" s="160"/>
      <c r="R210" s="161">
        <f>SUM(R211:R247)</f>
        <v>9.95320192</v>
      </c>
      <c r="S210" s="160"/>
      <c r="T210" s="162">
        <f>SUM(T211:T247)</f>
        <v>0</v>
      </c>
      <c r="AR210" s="156" t="s">
        <v>76</v>
      </c>
      <c r="AT210" s="163" t="s">
        <v>70</v>
      </c>
      <c r="AU210" s="163" t="s">
        <v>76</v>
      </c>
      <c r="AY210" s="156" t="s">
        <v>133</v>
      </c>
      <c r="BK210" s="164">
        <f>SUM(BK211:BK247)</f>
        <v>0</v>
      </c>
    </row>
    <row r="211" spans="2:65" s="1" customFormat="1" ht="31.5" customHeight="1">
      <c r="B211" s="166"/>
      <c r="C211" s="337" t="s">
        <v>285</v>
      </c>
      <c r="D211" s="337" t="s">
        <v>135</v>
      </c>
      <c r="E211" s="338" t="s">
        <v>286</v>
      </c>
      <c r="F211" s="339" t="s">
        <v>287</v>
      </c>
      <c r="G211" s="340" t="s">
        <v>288</v>
      </c>
      <c r="H211" s="341">
        <v>46</v>
      </c>
      <c r="I211" s="168">
        <v>0</v>
      </c>
      <c r="J211" s="169">
        <f>ROUND(I211*H211,2)</f>
        <v>0</v>
      </c>
      <c r="K211" s="167" t="s">
        <v>139</v>
      </c>
      <c r="L211" s="41"/>
      <c r="M211" s="170" t="s">
        <v>5</v>
      </c>
      <c r="N211" s="171" t="s">
        <v>42</v>
      </c>
      <c r="O211" s="42"/>
      <c r="P211" s="172">
        <f>O211*H211</f>
        <v>0</v>
      </c>
      <c r="Q211" s="172">
        <v>0.02278</v>
      </c>
      <c r="R211" s="172">
        <f>Q211*H211</f>
        <v>1.0478800000000001</v>
      </c>
      <c r="S211" s="172">
        <v>0</v>
      </c>
      <c r="T211" s="173">
        <f>S211*H211</f>
        <v>0</v>
      </c>
      <c r="AR211" s="24" t="s">
        <v>140</v>
      </c>
      <c r="AT211" s="24" t="s">
        <v>135</v>
      </c>
      <c r="AU211" s="24" t="s">
        <v>83</v>
      </c>
      <c r="AY211" s="24" t="s">
        <v>133</v>
      </c>
      <c r="BE211" s="174">
        <f>IF(N211="základní",J211,0)</f>
        <v>0</v>
      </c>
      <c r="BF211" s="174">
        <f>IF(N211="snížená",J211,0)</f>
        <v>0</v>
      </c>
      <c r="BG211" s="174">
        <f>IF(N211="zákl. přenesená",J211,0)</f>
        <v>0</v>
      </c>
      <c r="BH211" s="174">
        <f>IF(N211="sníž. přenesená",J211,0)</f>
        <v>0</v>
      </c>
      <c r="BI211" s="174">
        <f>IF(N211="nulová",J211,0)</f>
        <v>0</v>
      </c>
      <c r="BJ211" s="24" t="s">
        <v>76</v>
      </c>
      <c r="BK211" s="174">
        <f>ROUND(I211*H211,2)</f>
        <v>0</v>
      </c>
      <c r="BL211" s="24" t="s">
        <v>140</v>
      </c>
      <c r="BM211" s="24" t="s">
        <v>289</v>
      </c>
    </row>
    <row r="212" spans="2:51" s="12" customFormat="1" ht="13.5">
      <c r="B212" s="183"/>
      <c r="C212" s="349"/>
      <c r="D212" s="354" t="s">
        <v>144</v>
      </c>
      <c r="E212" s="358" t="s">
        <v>5</v>
      </c>
      <c r="F212" s="359" t="s">
        <v>290</v>
      </c>
      <c r="G212" s="349"/>
      <c r="H212" s="360">
        <v>46</v>
      </c>
      <c r="I212" s="185"/>
      <c r="L212" s="183"/>
      <c r="M212" s="186"/>
      <c r="N212" s="187"/>
      <c r="O212" s="187"/>
      <c r="P212" s="187"/>
      <c r="Q212" s="187"/>
      <c r="R212" s="187"/>
      <c r="S212" s="187"/>
      <c r="T212" s="188"/>
      <c r="AT212" s="184" t="s">
        <v>144</v>
      </c>
      <c r="AU212" s="184" t="s">
        <v>83</v>
      </c>
      <c r="AV212" s="12" t="s">
        <v>83</v>
      </c>
      <c r="AW212" s="12" t="s">
        <v>34</v>
      </c>
      <c r="AX212" s="12" t="s">
        <v>76</v>
      </c>
      <c r="AY212" s="184" t="s">
        <v>133</v>
      </c>
    </row>
    <row r="213" spans="2:65" s="1" customFormat="1" ht="31.5" customHeight="1">
      <c r="B213" s="166"/>
      <c r="C213" s="337" t="s">
        <v>291</v>
      </c>
      <c r="D213" s="337" t="s">
        <v>135</v>
      </c>
      <c r="E213" s="338" t="s">
        <v>292</v>
      </c>
      <c r="F213" s="339" t="s">
        <v>293</v>
      </c>
      <c r="G213" s="340" t="s">
        <v>197</v>
      </c>
      <c r="H213" s="341">
        <v>1.205</v>
      </c>
      <c r="I213" s="168">
        <v>0</v>
      </c>
      <c r="J213" s="169">
        <f>ROUND(I213*H213,2)</f>
        <v>0</v>
      </c>
      <c r="K213" s="167" t="s">
        <v>139</v>
      </c>
      <c r="L213" s="41"/>
      <c r="M213" s="170" t="s">
        <v>5</v>
      </c>
      <c r="N213" s="171" t="s">
        <v>42</v>
      </c>
      <c r="O213" s="42"/>
      <c r="P213" s="172">
        <f>O213*H213</f>
        <v>0</v>
      </c>
      <c r="Q213" s="172">
        <v>0.01709</v>
      </c>
      <c r="R213" s="172">
        <f>Q213*H213</f>
        <v>0.020593450000000003</v>
      </c>
      <c r="S213" s="172">
        <v>0</v>
      </c>
      <c r="T213" s="173">
        <f>S213*H213</f>
        <v>0</v>
      </c>
      <c r="AR213" s="24" t="s">
        <v>140</v>
      </c>
      <c r="AT213" s="24" t="s">
        <v>135</v>
      </c>
      <c r="AU213" s="24" t="s">
        <v>83</v>
      </c>
      <c r="AY213" s="24" t="s">
        <v>133</v>
      </c>
      <c r="BE213" s="174">
        <f>IF(N213="základní",J213,0)</f>
        <v>0</v>
      </c>
      <c r="BF213" s="174">
        <f>IF(N213="snížená",J213,0)</f>
        <v>0</v>
      </c>
      <c r="BG213" s="174">
        <f>IF(N213="zákl. přenesená",J213,0)</f>
        <v>0</v>
      </c>
      <c r="BH213" s="174">
        <f>IF(N213="sníž. přenesená",J213,0)</f>
        <v>0</v>
      </c>
      <c r="BI213" s="174">
        <f>IF(N213="nulová",J213,0)</f>
        <v>0</v>
      </c>
      <c r="BJ213" s="24" t="s">
        <v>76</v>
      </c>
      <c r="BK213" s="174">
        <f>ROUND(I213*H213,2)</f>
        <v>0</v>
      </c>
      <c r="BL213" s="24" t="s">
        <v>140</v>
      </c>
      <c r="BM213" s="24" t="s">
        <v>294</v>
      </c>
    </row>
    <row r="214" spans="2:47" s="1" customFormat="1" ht="54">
      <c r="B214" s="41"/>
      <c r="C214" s="342"/>
      <c r="D214" s="343" t="s">
        <v>142</v>
      </c>
      <c r="E214" s="342"/>
      <c r="F214" s="344" t="s">
        <v>295</v>
      </c>
      <c r="G214" s="342"/>
      <c r="H214" s="342"/>
      <c r="I214" s="175"/>
      <c r="L214" s="41"/>
      <c r="M214" s="176"/>
      <c r="N214" s="42"/>
      <c r="O214" s="42"/>
      <c r="P214" s="42"/>
      <c r="Q214" s="42"/>
      <c r="R214" s="42"/>
      <c r="S214" s="42"/>
      <c r="T214" s="70"/>
      <c r="AT214" s="24" t="s">
        <v>142</v>
      </c>
      <c r="AU214" s="24" t="s">
        <v>83</v>
      </c>
    </row>
    <row r="215" spans="2:51" s="12" customFormat="1" ht="13.5">
      <c r="B215" s="183"/>
      <c r="C215" s="349"/>
      <c r="D215" s="354" t="s">
        <v>144</v>
      </c>
      <c r="E215" s="358" t="s">
        <v>5</v>
      </c>
      <c r="F215" s="359" t="s">
        <v>296</v>
      </c>
      <c r="G215" s="349"/>
      <c r="H215" s="360">
        <v>1.205</v>
      </c>
      <c r="I215" s="185"/>
      <c r="L215" s="183"/>
      <c r="M215" s="186"/>
      <c r="N215" s="187"/>
      <c r="O215" s="187"/>
      <c r="P215" s="187"/>
      <c r="Q215" s="187"/>
      <c r="R215" s="187"/>
      <c r="S215" s="187"/>
      <c r="T215" s="188"/>
      <c r="AT215" s="184" t="s">
        <v>144</v>
      </c>
      <c r="AU215" s="184" t="s">
        <v>83</v>
      </c>
      <c r="AV215" s="12" t="s">
        <v>83</v>
      </c>
      <c r="AW215" s="12" t="s">
        <v>34</v>
      </c>
      <c r="AX215" s="12" t="s">
        <v>76</v>
      </c>
      <c r="AY215" s="184" t="s">
        <v>133</v>
      </c>
    </row>
    <row r="216" spans="2:65" s="1" customFormat="1" ht="22.5" customHeight="1">
      <c r="B216" s="166"/>
      <c r="C216" s="368" t="s">
        <v>297</v>
      </c>
      <c r="D216" s="368" t="s">
        <v>298</v>
      </c>
      <c r="E216" s="369" t="s">
        <v>299</v>
      </c>
      <c r="F216" s="370" t="s">
        <v>300</v>
      </c>
      <c r="G216" s="371" t="s">
        <v>197</v>
      </c>
      <c r="H216" s="372">
        <v>1.301</v>
      </c>
      <c r="I216" s="202">
        <v>0</v>
      </c>
      <c r="J216" s="203">
        <f>ROUND(I216*H216,2)</f>
        <v>0</v>
      </c>
      <c r="K216" s="201" t="s">
        <v>139</v>
      </c>
      <c r="L216" s="204"/>
      <c r="M216" s="205" t="s">
        <v>5</v>
      </c>
      <c r="N216" s="206" t="s">
        <v>42</v>
      </c>
      <c r="O216" s="42"/>
      <c r="P216" s="172">
        <f>O216*H216</f>
        <v>0</v>
      </c>
      <c r="Q216" s="172">
        <v>1</v>
      </c>
      <c r="R216" s="172">
        <f>Q216*H216</f>
        <v>1.301</v>
      </c>
      <c r="S216" s="172">
        <v>0</v>
      </c>
      <c r="T216" s="173">
        <f>S216*H216</f>
        <v>0</v>
      </c>
      <c r="AR216" s="24" t="s">
        <v>183</v>
      </c>
      <c r="AT216" s="24" t="s">
        <v>298</v>
      </c>
      <c r="AU216" s="24" t="s">
        <v>83</v>
      </c>
      <c r="AY216" s="24" t="s">
        <v>133</v>
      </c>
      <c r="BE216" s="174">
        <f>IF(N216="základní",J216,0)</f>
        <v>0</v>
      </c>
      <c r="BF216" s="174">
        <f>IF(N216="snížená",J216,0)</f>
        <v>0</v>
      </c>
      <c r="BG216" s="174">
        <f>IF(N216="zákl. přenesená",J216,0)</f>
        <v>0</v>
      </c>
      <c r="BH216" s="174">
        <f>IF(N216="sníž. přenesená",J216,0)</f>
        <v>0</v>
      </c>
      <c r="BI216" s="174">
        <f>IF(N216="nulová",J216,0)</f>
        <v>0</v>
      </c>
      <c r="BJ216" s="24" t="s">
        <v>76</v>
      </c>
      <c r="BK216" s="174">
        <f>ROUND(I216*H216,2)</f>
        <v>0</v>
      </c>
      <c r="BL216" s="24" t="s">
        <v>140</v>
      </c>
      <c r="BM216" s="24" t="s">
        <v>301</v>
      </c>
    </row>
    <row r="217" spans="2:47" s="1" customFormat="1" ht="40.5">
      <c r="B217" s="41"/>
      <c r="C217" s="342"/>
      <c r="D217" s="343" t="s">
        <v>180</v>
      </c>
      <c r="E217" s="342"/>
      <c r="F217" s="344" t="s">
        <v>302</v>
      </c>
      <c r="G217" s="342"/>
      <c r="H217" s="342"/>
      <c r="I217" s="175"/>
      <c r="L217" s="41"/>
      <c r="M217" s="176"/>
      <c r="N217" s="42"/>
      <c r="O217" s="42"/>
      <c r="P217" s="42"/>
      <c r="Q217" s="42"/>
      <c r="R217" s="42"/>
      <c r="S217" s="42"/>
      <c r="T217" s="70"/>
      <c r="AT217" s="24" t="s">
        <v>180</v>
      </c>
      <c r="AU217" s="24" t="s">
        <v>83</v>
      </c>
    </row>
    <row r="218" spans="2:51" s="12" customFormat="1" ht="13.5">
      <c r="B218" s="183"/>
      <c r="C218" s="349"/>
      <c r="D218" s="343" t="s">
        <v>144</v>
      </c>
      <c r="E218" s="350" t="s">
        <v>5</v>
      </c>
      <c r="F218" s="351" t="s">
        <v>296</v>
      </c>
      <c r="G218" s="349"/>
      <c r="H218" s="352">
        <v>1.205</v>
      </c>
      <c r="I218" s="185"/>
      <c r="L218" s="183"/>
      <c r="M218" s="186"/>
      <c r="N218" s="187"/>
      <c r="O218" s="187"/>
      <c r="P218" s="187"/>
      <c r="Q218" s="187"/>
      <c r="R218" s="187"/>
      <c r="S218" s="187"/>
      <c r="T218" s="188"/>
      <c r="AT218" s="184" t="s">
        <v>144</v>
      </c>
      <c r="AU218" s="184" t="s">
        <v>83</v>
      </c>
      <c r="AV218" s="12" t="s">
        <v>83</v>
      </c>
      <c r="AW218" s="12" t="s">
        <v>34</v>
      </c>
      <c r="AX218" s="12" t="s">
        <v>76</v>
      </c>
      <c r="AY218" s="184" t="s">
        <v>133</v>
      </c>
    </row>
    <row r="219" spans="2:51" s="12" customFormat="1" ht="13.5">
      <c r="B219" s="183"/>
      <c r="C219" s="349"/>
      <c r="D219" s="354" t="s">
        <v>144</v>
      </c>
      <c r="E219" s="349"/>
      <c r="F219" s="359" t="s">
        <v>303</v>
      </c>
      <c r="G219" s="349"/>
      <c r="H219" s="360">
        <v>1.301</v>
      </c>
      <c r="I219" s="185"/>
      <c r="L219" s="183"/>
      <c r="M219" s="186"/>
      <c r="N219" s="187"/>
      <c r="O219" s="187"/>
      <c r="P219" s="187"/>
      <c r="Q219" s="187"/>
      <c r="R219" s="187"/>
      <c r="S219" s="187"/>
      <c r="T219" s="188"/>
      <c r="AT219" s="184" t="s">
        <v>144</v>
      </c>
      <c r="AU219" s="184" t="s">
        <v>83</v>
      </c>
      <c r="AV219" s="12" t="s">
        <v>83</v>
      </c>
      <c r="AW219" s="12" t="s">
        <v>6</v>
      </c>
      <c r="AX219" s="12" t="s">
        <v>76</v>
      </c>
      <c r="AY219" s="184" t="s">
        <v>133</v>
      </c>
    </row>
    <row r="220" spans="2:65" s="1" customFormat="1" ht="22.5" customHeight="1">
      <c r="B220" s="166"/>
      <c r="C220" s="337" t="s">
        <v>304</v>
      </c>
      <c r="D220" s="337" t="s">
        <v>135</v>
      </c>
      <c r="E220" s="338" t="s">
        <v>305</v>
      </c>
      <c r="F220" s="339" t="s">
        <v>306</v>
      </c>
      <c r="G220" s="340" t="s">
        <v>138</v>
      </c>
      <c r="H220" s="341">
        <v>2.977</v>
      </c>
      <c r="I220" s="168">
        <v>0</v>
      </c>
      <c r="J220" s="169">
        <f>ROUND(I220*H220,2)</f>
        <v>0</v>
      </c>
      <c r="K220" s="167" t="s">
        <v>139</v>
      </c>
      <c r="L220" s="41"/>
      <c r="M220" s="170" t="s">
        <v>5</v>
      </c>
      <c r="N220" s="171" t="s">
        <v>42</v>
      </c>
      <c r="O220" s="42"/>
      <c r="P220" s="172">
        <f>O220*H220</f>
        <v>0</v>
      </c>
      <c r="Q220" s="172">
        <v>2.4534</v>
      </c>
      <c r="R220" s="172">
        <f>Q220*H220</f>
        <v>7.303771799999999</v>
      </c>
      <c r="S220" s="172">
        <v>0</v>
      </c>
      <c r="T220" s="173">
        <f>S220*H220</f>
        <v>0</v>
      </c>
      <c r="AR220" s="24" t="s">
        <v>140</v>
      </c>
      <c r="AT220" s="24" t="s">
        <v>135</v>
      </c>
      <c r="AU220" s="24" t="s">
        <v>83</v>
      </c>
      <c r="AY220" s="24" t="s">
        <v>133</v>
      </c>
      <c r="BE220" s="174">
        <f>IF(N220="základní",J220,0)</f>
        <v>0</v>
      </c>
      <c r="BF220" s="174">
        <f>IF(N220="snížená",J220,0)</f>
        <v>0</v>
      </c>
      <c r="BG220" s="174">
        <f>IF(N220="zákl. přenesená",J220,0)</f>
        <v>0</v>
      </c>
      <c r="BH220" s="174">
        <f>IF(N220="sníž. přenesená",J220,0)</f>
        <v>0</v>
      </c>
      <c r="BI220" s="174">
        <f>IF(N220="nulová",J220,0)</f>
        <v>0</v>
      </c>
      <c r="BJ220" s="24" t="s">
        <v>76</v>
      </c>
      <c r="BK220" s="174">
        <f>ROUND(I220*H220,2)</f>
        <v>0</v>
      </c>
      <c r="BL220" s="24" t="s">
        <v>140</v>
      </c>
      <c r="BM220" s="24" t="s">
        <v>307</v>
      </c>
    </row>
    <row r="221" spans="2:51" s="11" customFormat="1" ht="13.5">
      <c r="B221" s="177"/>
      <c r="C221" s="345"/>
      <c r="D221" s="343" t="s">
        <v>144</v>
      </c>
      <c r="E221" s="346" t="s">
        <v>5</v>
      </c>
      <c r="F221" s="347" t="s">
        <v>308</v>
      </c>
      <c r="G221" s="345"/>
      <c r="H221" s="348" t="s">
        <v>5</v>
      </c>
      <c r="I221" s="179"/>
      <c r="L221" s="177"/>
      <c r="M221" s="180"/>
      <c r="N221" s="181"/>
      <c r="O221" s="181"/>
      <c r="P221" s="181"/>
      <c r="Q221" s="181"/>
      <c r="R221" s="181"/>
      <c r="S221" s="181"/>
      <c r="T221" s="182"/>
      <c r="AT221" s="178" t="s">
        <v>144</v>
      </c>
      <c r="AU221" s="178" t="s">
        <v>83</v>
      </c>
      <c r="AV221" s="11" t="s">
        <v>76</v>
      </c>
      <c r="AW221" s="11" t="s">
        <v>34</v>
      </c>
      <c r="AX221" s="11" t="s">
        <v>71</v>
      </c>
      <c r="AY221" s="178" t="s">
        <v>133</v>
      </c>
    </row>
    <row r="222" spans="2:51" s="12" customFormat="1" ht="13.5">
      <c r="B222" s="183"/>
      <c r="C222" s="349"/>
      <c r="D222" s="343" t="s">
        <v>144</v>
      </c>
      <c r="E222" s="350" t="s">
        <v>5</v>
      </c>
      <c r="F222" s="351" t="s">
        <v>309</v>
      </c>
      <c r="G222" s="349"/>
      <c r="H222" s="352">
        <v>0.459</v>
      </c>
      <c r="I222" s="185"/>
      <c r="L222" s="183"/>
      <c r="M222" s="186"/>
      <c r="N222" s="187"/>
      <c r="O222" s="187"/>
      <c r="P222" s="187"/>
      <c r="Q222" s="187"/>
      <c r="R222" s="187"/>
      <c r="S222" s="187"/>
      <c r="T222" s="188"/>
      <c r="AT222" s="184" t="s">
        <v>144</v>
      </c>
      <c r="AU222" s="184" t="s">
        <v>83</v>
      </c>
      <c r="AV222" s="12" t="s">
        <v>83</v>
      </c>
      <c r="AW222" s="12" t="s">
        <v>34</v>
      </c>
      <c r="AX222" s="12" t="s">
        <v>71</v>
      </c>
      <c r="AY222" s="184" t="s">
        <v>133</v>
      </c>
    </row>
    <row r="223" spans="2:51" s="12" customFormat="1" ht="13.5">
      <c r="B223" s="183"/>
      <c r="C223" s="349"/>
      <c r="D223" s="343" t="s">
        <v>144</v>
      </c>
      <c r="E223" s="350" t="s">
        <v>5</v>
      </c>
      <c r="F223" s="351" t="s">
        <v>310</v>
      </c>
      <c r="G223" s="349"/>
      <c r="H223" s="352">
        <v>1.098</v>
      </c>
      <c r="I223" s="185"/>
      <c r="L223" s="183"/>
      <c r="M223" s="186"/>
      <c r="N223" s="187"/>
      <c r="O223" s="187"/>
      <c r="P223" s="187"/>
      <c r="Q223" s="187"/>
      <c r="R223" s="187"/>
      <c r="S223" s="187"/>
      <c r="T223" s="188"/>
      <c r="AT223" s="184" t="s">
        <v>144</v>
      </c>
      <c r="AU223" s="184" t="s">
        <v>83</v>
      </c>
      <c r="AV223" s="12" t="s">
        <v>83</v>
      </c>
      <c r="AW223" s="12" t="s">
        <v>34</v>
      </c>
      <c r="AX223" s="12" t="s">
        <v>71</v>
      </c>
      <c r="AY223" s="184" t="s">
        <v>133</v>
      </c>
    </row>
    <row r="224" spans="2:51" s="12" customFormat="1" ht="13.5">
      <c r="B224" s="183"/>
      <c r="C224" s="349"/>
      <c r="D224" s="343" t="s">
        <v>144</v>
      </c>
      <c r="E224" s="350" t="s">
        <v>5</v>
      </c>
      <c r="F224" s="351" t="s">
        <v>311</v>
      </c>
      <c r="G224" s="349"/>
      <c r="H224" s="352">
        <v>0.999</v>
      </c>
      <c r="I224" s="185"/>
      <c r="L224" s="183"/>
      <c r="M224" s="186"/>
      <c r="N224" s="187"/>
      <c r="O224" s="187"/>
      <c r="P224" s="187"/>
      <c r="Q224" s="187"/>
      <c r="R224" s="187"/>
      <c r="S224" s="187"/>
      <c r="T224" s="188"/>
      <c r="AT224" s="184" t="s">
        <v>144</v>
      </c>
      <c r="AU224" s="184" t="s">
        <v>83</v>
      </c>
      <c r="AV224" s="12" t="s">
        <v>83</v>
      </c>
      <c r="AW224" s="12" t="s">
        <v>34</v>
      </c>
      <c r="AX224" s="12" t="s">
        <v>71</v>
      </c>
      <c r="AY224" s="184" t="s">
        <v>133</v>
      </c>
    </row>
    <row r="225" spans="2:51" s="11" customFormat="1" ht="13.5">
      <c r="B225" s="177"/>
      <c r="C225" s="345"/>
      <c r="D225" s="343" t="s">
        <v>144</v>
      </c>
      <c r="E225" s="346" t="s">
        <v>5</v>
      </c>
      <c r="F225" s="347" t="s">
        <v>312</v>
      </c>
      <c r="G225" s="345"/>
      <c r="H225" s="348" t="s">
        <v>5</v>
      </c>
      <c r="I225" s="179"/>
      <c r="L225" s="177"/>
      <c r="M225" s="180"/>
      <c r="N225" s="181"/>
      <c r="O225" s="181"/>
      <c r="P225" s="181"/>
      <c r="Q225" s="181"/>
      <c r="R225" s="181"/>
      <c r="S225" s="181"/>
      <c r="T225" s="182"/>
      <c r="AT225" s="178" t="s">
        <v>144</v>
      </c>
      <c r="AU225" s="178" t="s">
        <v>83</v>
      </c>
      <c r="AV225" s="11" t="s">
        <v>76</v>
      </c>
      <c r="AW225" s="11" t="s">
        <v>34</v>
      </c>
      <c r="AX225" s="11" t="s">
        <v>71</v>
      </c>
      <c r="AY225" s="178" t="s">
        <v>133</v>
      </c>
    </row>
    <row r="226" spans="2:51" s="12" customFormat="1" ht="13.5">
      <c r="B226" s="183"/>
      <c r="C226" s="349"/>
      <c r="D226" s="343" t="s">
        <v>144</v>
      </c>
      <c r="E226" s="350" t="s">
        <v>5</v>
      </c>
      <c r="F226" s="351" t="s">
        <v>313</v>
      </c>
      <c r="G226" s="349"/>
      <c r="H226" s="352">
        <v>0.165</v>
      </c>
      <c r="I226" s="185"/>
      <c r="L226" s="183"/>
      <c r="M226" s="186"/>
      <c r="N226" s="187"/>
      <c r="O226" s="187"/>
      <c r="P226" s="187"/>
      <c r="Q226" s="187"/>
      <c r="R226" s="187"/>
      <c r="S226" s="187"/>
      <c r="T226" s="188"/>
      <c r="AT226" s="184" t="s">
        <v>144</v>
      </c>
      <c r="AU226" s="184" t="s">
        <v>83</v>
      </c>
      <c r="AV226" s="12" t="s">
        <v>83</v>
      </c>
      <c r="AW226" s="12" t="s">
        <v>34</v>
      </c>
      <c r="AX226" s="12" t="s">
        <v>71</v>
      </c>
      <c r="AY226" s="184" t="s">
        <v>133</v>
      </c>
    </row>
    <row r="227" spans="2:51" s="12" customFormat="1" ht="13.5">
      <c r="B227" s="183"/>
      <c r="C227" s="349"/>
      <c r="D227" s="343" t="s">
        <v>144</v>
      </c>
      <c r="E227" s="350" t="s">
        <v>5</v>
      </c>
      <c r="F227" s="351" t="s">
        <v>314</v>
      </c>
      <c r="G227" s="349"/>
      <c r="H227" s="352">
        <v>0.068</v>
      </c>
      <c r="I227" s="185"/>
      <c r="L227" s="183"/>
      <c r="M227" s="186"/>
      <c r="N227" s="187"/>
      <c r="O227" s="187"/>
      <c r="P227" s="187"/>
      <c r="Q227" s="187"/>
      <c r="R227" s="187"/>
      <c r="S227" s="187"/>
      <c r="T227" s="188"/>
      <c r="AT227" s="184" t="s">
        <v>144</v>
      </c>
      <c r="AU227" s="184" t="s">
        <v>83</v>
      </c>
      <c r="AV227" s="12" t="s">
        <v>83</v>
      </c>
      <c r="AW227" s="12" t="s">
        <v>34</v>
      </c>
      <c r="AX227" s="12" t="s">
        <v>71</v>
      </c>
      <c r="AY227" s="184" t="s">
        <v>133</v>
      </c>
    </row>
    <row r="228" spans="2:51" s="12" customFormat="1" ht="13.5">
      <c r="B228" s="183"/>
      <c r="C228" s="349"/>
      <c r="D228" s="343" t="s">
        <v>144</v>
      </c>
      <c r="E228" s="350" t="s">
        <v>5</v>
      </c>
      <c r="F228" s="351" t="s">
        <v>315</v>
      </c>
      <c r="G228" s="349"/>
      <c r="H228" s="352">
        <v>0.188</v>
      </c>
      <c r="I228" s="185"/>
      <c r="L228" s="183"/>
      <c r="M228" s="186"/>
      <c r="N228" s="187"/>
      <c r="O228" s="187"/>
      <c r="P228" s="187"/>
      <c r="Q228" s="187"/>
      <c r="R228" s="187"/>
      <c r="S228" s="187"/>
      <c r="T228" s="188"/>
      <c r="AT228" s="184" t="s">
        <v>144</v>
      </c>
      <c r="AU228" s="184" t="s">
        <v>83</v>
      </c>
      <c r="AV228" s="12" t="s">
        <v>83</v>
      </c>
      <c r="AW228" s="12" t="s">
        <v>34</v>
      </c>
      <c r="AX228" s="12" t="s">
        <v>71</v>
      </c>
      <c r="AY228" s="184" t="s">
        <v>133</v>
      </c>
    </row>
    <row r="229" spans="2:51" s="13" customFormat="1" ht="13.5">
      <c r="B229" s="189"/>
      <c r="C229" s="353"/>
      <c r="D229" s="354" t="s">
        <v>144</v>
      </c>
      <c r="E229" s="355" t="s">
        <v>5</v>
      </c>
      <c r="F229" s="356" t="s">
        <v>150</v>
      </c>
      <c r="G229" s="353"/>
      <c r="H229" s="357">
        <v>2.977</v>
      </c>
      <c r="I229" s="190"/>
      <c r="L229" s="189"/>
      <c r="M229" s="191"/>
      <c r="N229" s="192"/>
      <c r="O229" s="192"/>
      <c r="P229" s="192"/>
      <c r="Q229" s="192"/>
      <c r="R229" s="192"/>
      <c r="S229" s="192"/>
      <c r="T229" s="193"/>
      <c r="AT229" s="194" t="s">
        <v>144</v>
      </c>
      <c r="AU229" s="194" t="s">
        <v>83</v>
      </c>
      <c r="AV229" s="13" t="s">
        <v>140</v>
      </c>
      <c r="AW229" s="13" t="s">
        <v>34</v>
      </c>
      <c r="AX229" s="13" t="s">
        <v>76</v>
      </c>
      <c r="AY229" s="194" t="s">
        <v>133</v>
      </c>
    </row>
    <row r="230" spans="2:65" s="1" customFormat="1" ht="22.5" customHeight="1">
      <c r="B230" s="166"/>
      <c r="C230" s="337" t="s">
        <v>316</v>
      </c>
      <c r="D230" s="337" t="s">
        <v>135</v>
      </c>
      <c r="E230" s="338" t="s">
        <v>317</v>
      </c>
      <c r="F230" s="339" t="s">
        <v>318</v>
      </c>
      <c r="G230" s="340" t="s">
        <v>153</v>
      </c>
      <c r="H230" s="341">
        <v>18.045</v>
      </c>
      <c r="I230" s="168">
        <v>0</v>
      </c>
      <c r="J230" s="169">
        <f>ROUND(I230*H230,2)</f>
        <v>0</v>
      </c>
      <c r="K230" s="167" t="s">
        <v>139</v>
      </c>
      <c r="L230" s="41"/>
      <c r="M230" s="170" t="s">
        <v>5</v>
      </c>
      <c r="N230" s="171" t="s">
        <v>42</v>
      </c>
      <c r="O230" s="42"/>
      <c r="P230" s="172">
        <f>O230*H230</f>
        <v>0</v>
      </c>
      <c r="Q230" s="172">
        <v>0.00519</v>
      </c>
      <c r="R230" s="172">
        <f>Q230*H230</f>
        <v>0.09365355000000002</v>
      </c>
      <c r="S230" s="172">
        <v>0</v>
      </c>
      <c r="T230" s="173">
        <f>S230*H230</f>
        <v>0</v>
      </c>
      <c r="AR230" s="24" t="s">
        <v>140</v>
      </c>
      <c r="AT230" s="24" t="s">
        <v>135</v>
      </c>
      <c r="AU230" s="24" t="s">
        <v>83</v>
      </c>
      <c r="AY230" s="24" t="s">
        <v>133</v>
      </c>
      <c r="BE230" s="174">
        <f>IF(N230="základní",J230,0)</f>
        <v>0</v>
      </c>
      <c r="BF230" s="174">
        <f>IF(N230="snížená",J230,0)</f>
        <v>0</v>
      </c>
      <c r="BG230" s="174">
        <f>IF(N230="zákl. přenesená",J230,0)</f>
        <v>0</v>
      </c>
      <c r="BH230" s="174">
        <f>IF(N230="sníž. přenesená",J230,0)</f>
        <v>0</v>
      </c>
      <c r="BI230" s="174">
        <f>IF(N230="nulová",J230,0)</f>
        <v>0</v>
      </c>
      <c r="BJ230" s="24" t="s">
        <v>76</v>
      </c>
      <c r="BK230" s="174">
        <f>ROUND(I230*H230,2)</f>
        <v>0</v>
      </c>
      <c r="BL230" s="24" t="s">
        <v>140</v>
      </c>
      <c r="BM230" s="24" t="s">
        <v>319</v>
      </c>
    </row>
    <row r="231" spans="2:51" s="12" customFormat="1" ht="13.5">
      <c r="B231" s="183"/>
      <c r="C231" s="349"/>
      <c r="D231" s="343" t="s">
        <v>144</v>
      </c>
      <c r="E231" s="350" t="s">
        <v>5</v>
      </c>
      <c r="F231" s="351" t="s">
        <v>320</v>
      </c>
      <c r="G231" s="349"/>
      <c r="H231" s="352">
        <v>3.06</v>
      </c>
      <c r="I231" s="185"/>
      <c r="L231" s="183"/>
      <c r="M231" s="186"/>
      <c r="N231" s="187"/>
      <c r="O231" s="187"/>
      <c r="P231" s="187"/>
      <c r="Q231" s="187"/>
      <c r="R231" s="187"/>
      <c r="S231" s="187"/>
      <c r="T231" s="188"/>
      <c r="AT231" s="184" t="s">
        <v>144</v>
      </c>
      <c r="AU231" s="184" t="s">
        <v>83</v>
      </c>
      <c r="AV231" s="12" t="s">
        <v>83</v>
      </c>
      <c r="AW231" s="12" t="s">
        <v>34</v>
      </c>
      <c r="AX231" s="12" t="s">
        <v>71</v>
      </c>
      <c r="AY231" s="184" t="s">
        <v>133</v>
      </c>
    </row>
    <row r="232" spans="2:51" s="12" customFormat="1" ht="13.5">
      <c r="B232" s="183"/>
      <c r="C232" s="349"/>
      <c r="D232" s="343" t="s">
        <v>144</v>
      </c>
      <c r="E232" s="350" t="s">
        <v>5</v>
      </c>
      <c r="F232" s="351" t="s">
        <v>321</v>
      </c>
      <c r="G232" s="349"/>
      <c r="H232" s="352">
        <v>7.32</v>
      </c>
      <c r="I232" s="185"/>
      <c r="L232" s="183"/>
      <c r="M232" s="186"/>
      <c r="N232" s="187"/>
      <c r="O232" s="187"/>
      <c r="P232" s="187"/>
      <c r="Q232" s="187"/>
      <c r="R232" s="187"/>
      <c r="S232" s="187"/>
      <c r="T232" s="188"/>
      <c r="AT232" s="184" t="s">
        <v>144</v>
      </c>
      <c r="AU232" s="184" t="s">
        <v>83</v>
      </c>
      <c r="AV232" s="12" t="s">
        <v>83</v>
      </c>
      <c r="AW232" s="12" t="s">
        <v>34</v>
      </c>
      <c r="AX232" s="12" t="s">
        <v>71</v>
      </c>
      <c r="AY232" s="184" t="s">
        <v>133</v>
      </c>
    </row>
    <row r="233" spans="2:51" s="12" customFormat="1" ht="13.5">
      <c r="B233" s="183"/>
      <c r="C233" s="349"/>
      <c r="D233" s="343" t="s">
        <v>144</v>
      </c>
      <c r="E233" s="350" t="s">
        <v>5</v>
      </c>
      <c r="F233" s="351" t="s">
        <v>322</v>
      </c>
      <c r="G233" s="349"/>
      <c r="H233" s="352">
        <v>1.005</v>
      </c>
      <c r="I233" s="185"/>
      <c r="L233" s="183"/>
      <c r="M233" s="186"/>
      <c r="N233" s="187"/>
      <c r="O233" s="187"/>
      <c r="P233" s="187"/>
      <c r="Q233" s="187"/>
      <c r="R233" s="187"/>
      <c r="S233" s="187"/>
      <c r="T233" s="188"/>
      <c r="AT233" s="184" t="s">
        <v>144</v>
      </c>
      <c r="AU233" s="184" t="s">
        <v>83</v>
      </c>
      <c r="AV233" s="12" t="s">
        <v>83</v>
      </c>
      <c r="AW233" s="12" t="s">
        <v>34</v>
      </c>
      <c r="AX233" s="12" t="s">
        <v>71</v>
      </c>
      <c r="AY233" s="184" t="s">
        <v>133</v>
      </c>
    </row>
    <row r="234" spans="2:51" s="12" customFormat="1" ht="13.5">
      <c r="B234" s="183"/>
      <c r="C234" s="349"/>
      <c r="D234" s="343" t="s">
        <v>144</v>
      </c>
      <c r="E234" s="350" t="s">
        <v>5</v>
      </c>
      <c r="F234" s="351" t="s">
        <v>323</v>
      </c>
      <c r="G234" s="349"/>
      <c r="H234" s="352">
        <v>6.66</v>
      </c>
      <c r="I234" s="185"/>
      <c r="L234" s="183"/>
      <c r="M234" s="186"/>
      <c r="N234" s="187"/>
      <c r="O234" s="187"/>
      <c r="P234" s="187"/>
      <c r="Q234" s="187"/>
      <c r="R234" s="187"/>
      <c r="S234" s="187"/>
      <c r="T234" s="188"/>
      <c r="AT234" s="184" t="s">
        <v>144</v>
      </c>
      <c r="AU234" s="184" t="s">
        <v>83</v>
      </c>
      <c r="AV234" s="12" t="s">
        <v>83</v>
      </c>
      <c r="AW234" s="12" t="s">
        <v>34</v>
      </c>
      <c r="AX234" s="12" t="s">
        <v>71</v>
      </c>
      <c r="AY234" s="184" t="s">
        <v>133</v>
      </c>
    </row>
    <row r="235" spans="2:51" s="13" customFormat="1" ht="13.5">
      <c r="B235" s="189"/>
      <c r="C235" s="353"/>
      <c r="D235" s="354" t="s">
        <v>144</v>
      </c>
      <c r="E235" s="355" t="s">
        <v>5</v>
      </c>
      <c r="F235" s="356" t="s">
        <v>150</v>
      </c>
      <c r="G235" s="353"/>
      <c r="H235" s="357">
        <v>18.045</v>
      </c>
      <c r="I235" s="190"/>
      <c r="L235" s="189"/>
      <c r="M235" s="191"/>
      <c r="N235" s="192"/>
      <c r="O235" s="192"/>
      <c r="P235" s="192"/>
      <c r="Q235" s="192"/>
      <c r="R235" s="192"/>
      <c r="S235" s="192"/>
      <c r="T235" s="193"/>
      <c r="AT235" s="194" t="s">
        <v>144</v>
      </c>
      <c r="AU235" s="194" t="s">
        <v>83</v>
      </c>
      <c r="AV235" s="13" t="s">
        <v>140</v>
      </c>
      <c r="AW235" s="13" t="s">
        <v>34</v>
      </c>
      <c r="AX235" s="13" t="s">
        <v>76</v>
      </c>
      <c r="AY235" s="194" t="s">
        <v>133</v>
      </c>
    </row>
    <row r="236" spans="2:65" s="1" customFormat="1" ht="22.5" customHeight="1">
      <c r="B236" s="166"/>
      <c r="C236" s="337" t="s">
        <v>324</v>
      </c>
      <c r="D236" s="337" t="s">
        <v>135</v>
      </c>
      <c r="E236" s="338" t="s">
        <v>325</v>
      </c>
      <c r="F236" s="339" t="s">
        <v>326</v>
      </c>
      <c r="G236" s="340" t="s">
        <v>153</v>
      </c>
      <c r="H236" s="341">
        <v>18.045</v>
      </c>
      <c r="I236" s="168">
        <v>0</v>
      </c>
      <c r="J236" s="169">
        <f>ROUND(I236*H236,2)</f>
        <v>0</v>
      </c>
      <c r="K236" s="167" t="s">
        <v>139</v>
      </c>
      <c r="L236" s="41"/>
      <c r="M236" s="170" t="s">
        <v>5</v>
      </c>
      <c r="N236" s="171" t="s">
        <v>42</v>
      </c>
      <c r="O236" s="42"/>
      <c r="P236" s="172">
        <f>O236*H236</f>
        <v>0</v>
      </c>
      <c r="Q236" s="172">
        <v>0</v>
      </c>
      <c r="R236" s="172">
        <f>Q236*H236</f>
        <v>0</v>
      </c>
      <c r="S236" s="172">
        <v>0</v>
      </c>
      <c r="T236" s="173">
        <f>S236*H236</f>
        <v>0</v>
      </c>
      <c r="AR236" s="24" t="s">
        <v>140</v>
      </c>
      <c r="AT236" s="24" t="s">
        <v>135</v>
      </c>
      <c r="AU236" s="24" t="s">
        <v>83</v>
      </c>
      <c r="AY236" s="24" t="s">
        <v>133</v>
      </c>
      <c r="BE236" s="174">
        <f>IF(N236="základní",J236,0)</f>
        <v>0</v>
      </c>
      <c r="BF236" s="174">
        <f>IF(N236="snížená",J236,0)</f>
        <v>0</v>
      </c>
      <c r="BG236" s="174">
        <f>IF(N236="zákl. přenesená",J236,0)</f>
        <v>0</v>
      </c>
      <c r="BH236" s="174">
        <f>IF(N236="sníž. přenesená",J236,0)</f>
        <v>0</v>
      </c>
      <c r="BI236" s="174">
        <f>IF(N236="nulová",J236,0)</f>
        <v>0</v>
      </c>
      <c r="BJ236" s="24" t="s">
        <v>76</v>
      </c>
      <c r="BK236" s="174">
        <f>ROUND(I236*H236,2)</f>
        <v>0</v>
      </c>
      <c r="BL236" s="24" t="s">
        <v>140</v>
      </c>
      <c r="BM236" s="24" t="s">
        <v>327</v>
      </c>
    </row>
    <row r="237" spans="2:51" s="12" customFormat="1" ht="13.5">
      <c r="B237" s="183"/>
      <c r="C237" s="349"/>
      <c r="D237" s="343" t="s">
        <v>144</v>
      </c>
      <c r="E237" s="350" t="s">
        <v>5</v>
      </c>
      <c r="F237" s="351" t="s">
        <v>320</v>
      </c>
      <c r="G237" s="349"/>
      <c r="H237" s="352">
        <v>3.06</v>
      </c>
      <c r="I237" s="185"/>
      <c r="L237" s="183"/>
      <c r="M237" s="186"/>
      <c r="N237" s="187"/>
      <c r="O237" s="187"/>
      <c r="P237" s="187"/>
      <c r="Q237" s="187"/>
      <c r="R237" s="187"/>
      <c r="S237" s="187"/>
      <c r="T237" s="188"/>
      <c r="AT237" s="184" t="s">
        <v>144</v>
      </c>
      <c r="AU237" s="184" t="s">
        <v>83</v>
      </c>
      <c r="AV237" s="12" t="s">
        <v>83</v>
      </c>
      <c r="AW237" s="12" t="s">
        <v>34</v>
      </c>
      <c r="AX237" s="12" t="s">
        <v>71</v>
      </c>
      <c r="AY237" s="184" t="s">
        <v>133</v>
      </c>
    </row>
    <row r="238" spans="2:51" s="12" customFormat="1" ht="13.5">
      <c r="B238" s="183"/>
      <c r="C238" s="349"/>
      <c r="D238" s="343" t="s">
        <v>144</v>
      </c>
      <c r="E238" s="350" t="s">
        <v>5</v>
      </c>
      <c r="F238" s="351" t="s">
        <v>321</v>
      </c>
      <c r="G238" s="349"/>
      <c r="H238" s="352">
        <v>7.32</v>
      </c>
      <c r="I238" s="185"/>
      <c r="L238" s="183"/>
      <c r="M238" s="186"/>
      <c r="N238" s="187"/>
      <c r="O238" s="187"/>
      <c r="P238" s="187"/>
      <c r="Q238" s="187"/>
      <c r="R238" s="187"/>
      <c r="S238" s="187"/>
      <c r="T238" s="188"/>
      <c r="AT238" s="184" t="s">
        <v>144</v>
      </c>
      <c r="AU238" s="184" t="s">
        <v>83</v>
      </c>
      <c r="AV238" s="12" t="s">
        <v>83</v>
      </c>
      <c r="AW238" s="12" t="s">
        <v>34</v>
      </c>
      <c r="AX238" s="12" t="s">
        <v>71</v>
      </c>
      <c r="AY238" s="184" t="s">
        <v>133</v>
      </c>
    </row>
    <row r="239" spans="2:51" s="12" customFormat="1" ht="13.5">
      <c r="B239" s="183"/>
      <c r="C239" s="349"/>
      <c r="D239" s="343" t="s">
        <v>144</v>
      </c>
      <c r="E239" s="350" t="s">
        <v>5</v>
      </c>
      <c r="F239" s="351" t="s">
        <v>322</v>
      </c>
      <c r="G239" s="349"/>
      <c r="H239" s="352">
        <v>1.005</v>
      </c>
      <c r="I239" s="185"/>
      <c r="L239" s="183"/>
      <c r="M239" s="186"/>
      <c r="N239" s="187"/>
      <c r="O239" s="187"/>
      <c r="P239" s="187"/>
      <c r="Q239" s="187"/>
      <c r="R239" s="187"/>
      <c r="S239" s="187"/>
      <c r="T239" s="188"/>
      <c r="AT239" s="184" t="s">
        <v>144</v>
      </c>
      <c r="AU239" s="184" t="s">
        <v>83</v>
      </c>
      <c r="AV239" s="12" t="s">
        <v>83</v>
      </c>
      <c r="AW239" s="12" t="s">
        <v>34</v>
      </c>
      <c r="AX239" s="12" t="s">
        <v>71</v>
      </c>
      <c r="AY239" s="184" t="s">
        <v>133</v>
      </c>
    </row>
    <row r="240" spans="2:51" s="12" customFormat="1" ht="13.5">
      <c r="B240" s="183"/>
      <c r="C240" s="349"/>
      <c r="D240" s="343" t="s">
        <v>144</v>
      </c>
      <c r="E240" s="350" t="s">
        <v>5</v>
      </c>
      <c r="F240" s="351" t="s">
        <v>323</v>
      </c>
      <c r="G240" s="349"/>
      <c r="H240" s="352">
        <v>6.66</v>
      </c>
      <c r="I240" s="185"/>
      <c r="L240" s="183"/>
      <c r="M240" s="186"/>
      <c r="N240" s="187"/>
      <c r="O240" s="187"/>
      <c r="P240" s="187"/>
      <c r="Q240" s="187"/>
      <c r="R240" s="187"/>
      <c r="S240" s="187"/>
      <c r="T240" s="188"/>
      <c r="AT240" s="184" t="s">
        <v>144</v>
      </c>
      <c r="AU240" s="184" t="s">
        <v>83</v>
      </c>
      <c r="AV240" s="12" t="s">
        <v>83</v>
      </c>
      <c r="AW240" s="12" t="s">
        <v>34</v>
      </c>
      <c r="AX240" s="12" t="s">
        <v>71</v>
      </c>
      <c r="AY240" s="184" t="s">
        <v>133</v>
      </c>
    </row>
    <row r="241" spans="2:51" s="13" customFormat="1" ht="13.5">
      <c r="B241" s="189"/>
      <c r="C241" s="353"/>
      <c r="D241" s="354" t="s">
        <v>144</v>
      </c>
      <c r="E241" s="355" t="s">
        <v>5</v>
      </c>
      <c r="F241" s="356" t="s">
        <v>150</v>
      </c>
      <c r="G241" s="353"/>
      <c r="H241" s="357">
        <v>18.045</v>
      </c>
      <c r="I241" s="190"/>
      <c r="L241" s="189"/>
      <c r="M241" s="191"/>
      <c r="N241" s="192"/>
      <c r="O241" s="192"/>
      <c r="P241" s="192"/>
      <c r="Q241" s="192"/>
      <c r="R241" s="192"/>
      <c r="S241" s="192"/>
      <c r="T241" s="193"/>
      <c r="AT241" s="194" t="s">
        <v>144</v>
      </c>
      <c r="AU241" s="194" t="s">
        <v>83</v>
      </c>
      <c r="AV241" s="13" t="s">
        <v>140</v>
      </c>
      <c r="AW241" s="13" t="s">
        <v>34</v>
      </c>
      <c r="AX241" s="13" t="s">
        <v>76</v>
      </c>
      <c r="AY241" s="194" t="s">
        <v>133</v>
      </c>
    </row>
    <row r="242" spans="2:65" s="1" customFormat="1" ht="22.5" customHeight="1">
      <c r="B242" s="166"/>
      <c r="C242" s="337" t="s">
        <v>328</v>
      </c>
      <c r="D242" s="337" t="s">
        <v>135</v>
      </c>
      <c r="E242" s="338" t="s">
        <v>329</v>
      </c>
      <c r="F242" s="339" t="s">
        <v>330</v>
      </c>
      <c r="G242" s="340" t="s">
        <v>197</v>
      </c>
      <c r="H242" s="341">
        <v>0.177</v>
      </c>
      <c r="I242" s="168">
        <v>0</v>
      </c>
      <c r="J242" s="169">
        <f>ROUND(I242*H242,2)</f>
        <v>0</v>
      </c>
      <c r="K242" s="167" t="s">
        <v>139</v>
      </c>
      <c r="L242" s="41"/>
      <c r="M242" s="170" t="s">
        <v>5</v>
      </c>
      <c r="N242" s="171" t="s">
        <v>42</v>
      </c>
      <c r="O242" s="42"/>
      <c r="P242" s="172">
        <f>O242*H242</f>
        <v>0</v>
      </c>
      <c r="Q242" s="172">
        <v>1.05256</v>
      </c>
      <c r="R242" s="172">
        <f>Q242*H242</f>
        <v>0.18630312</v>
      </c>
      <c r="S242" s="172">
        <v>0</v>
      </c>
      <c r="T242" s="173">
        <f>S242*H242</f>
        <v>0</v>
      </c>
      <c r="AR242" s="24" t="s">
        <v>140</v>
      </c>
      <c r="AT242" s="24" t="s">
        <v>135</v>
      </c>
      <c r="AU242" s="24" t="s">
        <v>83</v>
      </c>
      <c r="AY242" s="24" t="s">
        <v>133</v>
      </c>
      <c r="BE242" s="174">
        <f>IF(N242="základní",J242,0)</f>
        <v>0</v>
      </c>
      <c r="BF242" s="174">
        <f>IF(N242="snížená",J242,0)</f>
        <v>0</v>
      </c>
      <c r="BG242" s="174">
        <f>IF(N242="zákl. přenesená",J242,0)</f>
        <v>0</v>
      </c>
      <c r="BH242" s="174">
        <f>IF(N242="sníž. přenesená",J242,0)</f>
        <v>0</v>
      </c>
      <c r="BI242" s="174">
        <f>IF(N242="nulová",J242,0)</f>
        <v>0</v>
      </c>
      <c r="BJ242" s="24" t="s">
        <v>76</v>
      </c>
      <c r="BK242" s="174">
        <f>ROUND(I242*H242,2)</f>
        <v>0</v>
      </c>
      <c r="BL242" s="24" t="s">
        <v>140</v>
      </c>
      <c r="BM242" s="24" t="s">
        <v>331</v>
      </c>
    </row>
    <row r="243" spans="2:47" s="1" customFormat="1" ht="40.5">
      <c r="B243" s="41"/>
      <c r="C243" s="342"/>
      <c r="D243" s="343" t="s">
        <v>180</v>
      </c>
      <c r="E243" s="342"/>
      <c r="F243" s="344" t="s">
        <v>332</v>
      </c>
      <c r="G243" s="342"/>
      <c r="H243" s="342"/>
      <c r="I243" s="175"/>
      <c r="L243" s="41"/>
      <c r="M243" s="176"/>
      <c r="N243" s="42"/>
      <c r="O243" s="42"/>
      <c r="P243" s="42"/>
      <c r="Q243" s="42"/>
      <c r="R243" s="42"/>
      <c r="S243" s="42"/>
      <c r="T243" s="70"/>
      <c r="AT243" s="24" t="s">
        <v>180</v>
      </c>
      <c r="AU243" s="24" t="s">
        <v>83</v>
      </c>
    </row>
    <row r="244" spans="2:51" s="12" customFormat="1" ht="13.5">
      <c r="B244" s="183"/>
      <c r="C244" s="349"/>
      <c r="D244" s="354" t="s">
        <v>144</v>
      </c>
      <c r="E244" s="358" t="s">
        <v>5</v>
      </c>
      <c r="F244" s="359" t="s">
        <v>333</v>
      </c>
      <c r="G244" s="349"/>
      <c r="H244" s="360">
        <v>0.177</v>
      </c>
      <c r="I244" s="185"/>
      <c r="L244" s="183"/>
      <c r="M244" s="186"/>
      <c r="N244" s="187"/>
      <c r="O244" s="187"/>
      <c r="P244" s="187"/>
      <c r="Q244" s="187"/>
      <c r="R244" s="187"/>
      <c r="S244" s="187"/>
      <c r="T244" s="188"/>
      <c r="AT244" s="184" t="s">
        <v>144</v>
      </c>
      <c r="AU244" s="184" t="s">
        <v>83</v>
      </c>
      <c r="AV244" s="12" t="s">
        <v>83</v>
      </c>
      <c r="AW244" s="12" t="s">
        <v>34</v>
      </c>
      <c r="AX244" s="12" t="s">
        <v>76</v>
      </c>
      <c r="AY244" s="184" t="s">
        <v>133</v>
      </c>
    </row>
    <row r="245" spans="2:65" s="1" customFormat="1" ht="31.5" customHeight="1">
      <c r="B245" s="166"/>
      <c r="C245" s="337" t="s">
        <v>334</v>
      </c>
      <c r="D245" s="337" t="s">
        <v>135</v>
      </c>
      <c r="E245" s="338" t="s">
        <v>335</v>
      </c>
      <c r="F245" s="339" t="s">
        <v>336</v>
      </c>
      <c r="G245" s="340" t="s">
        <v>153</v>
      </c>
      <c r="H245" s="341">
        <v>136</v>
      </c>
      <c r="I245" s="168">
        <v>0</v>
      </c>
      <c r="J245" s="169">
        <f>ROUND(I245*H245,2)</f>
        <v>0</v>
      </c>
      <c r="K245" s="167" t="s">
        <v>139</v>
      </c>
      <c r="L245" s="41"/>
      <c r="M245" s="170" t="s">
        <v>5</v>
      </c>
      <c r="N245" s="171" t="s">
        <v>42</v>
      </c>
      <c r="O245" s="42"/>
      <c r="P245" s="172">
        <f>O245*H245</f>
        <v>0</v>
      </c>
      <c r="Q245" s="172">
        <v>0</v>
      </c>
      <c r="R245" s="172">
        <f>Q245*H245</f>
        <v>0</v>
      </c>
      <c r="S245" s="172">
        <v>0</v>
      </c>
      <c r="T245" s="173">
        <f>S245*H245</f>
        <v>0</v>
      </c>
      <c r="AR245" s="24" t="s">
        <v>140</v>
      </c>
      <c r="AT245" s="24" t="s">
        <v>135</v>
      </c>
      <c r="AU245" s="24" t="s">
        <v>83</v>
      </c>
      <c r="AY245" s="24" t="s">
        <v>133</v>
      </c>
      <c r="BE245" s="174">
        <f>IF(N245="základní",J245,0)</f>
        <v>0</v>
      </c>
      <c r="BF245" s="174">
        <f>IF(N245="snížená",J245,0)</f>
        <v>0</v>
      </c>
      <c r="BG245" s="174">
        <f>IF(N245="zákl. přenesená",J245,0)</f>
        <v>0</v>
      </c>
      <c r="BH245" s="174">
        <f>IF(N245="sníž. přenesená",J245,0)</f>
        <v>0</v>
      </c>
      <c r="BI245" s="174">
        <f>IF(N245="nulová",J245,0)</f>
        <v>0</v>
      </c>
      <c r="BJ245" s="24" t="s">
        <v>76</v>
      </c>
      <c r="BK245" s="174">
        <f>ROUND(I245*H245,2)</f>
        <v>0</v>
      </c>
      <c r="BL245" s="24" t="s">
        <v>140</v>
      </c>
      <c r="BM245" s="24" t="s">
        <v>337</v>
      </c>
    </row>
    <row r="246" spans="2:47" s="1" customFormat="1" ht="189">
      <c r="B246" s="41"/>
      <c r="C246" s="342"/>
      <c r="D246" s="343" t="s">
        <v>142</v>
      </c>
      <c r="E246" s="342"/>
      <c r="F246" s="344" t="s">
        <v>338</v>
      </c>
      <c r="G246" s="342"/>
      <c r="H246" s="342"/>
      <c r="I246" s="175"/>
      <c r="L246" s="41"/>
      <c r="M246" s="176"/>
      <c r="N246" s="42"/>
      <c r="O246" s="42"/>
      <c r="P246" s="42"/>
      <c r="Q246" s="42"/>
      <c r="R246" s="42"/>
      <c r="S246" s="42"/>
      <c r="T246" s="70"/>
      <c r="AT246" s="24" t="s">
        <v>142</v>
      </c>
      <c r="AU246" s="24" t="s">
        <v>83</v>
      </c>
    </row>
    <row r="247" spans="2:51" s="12" customFormat="1" ht="13.5">
      <c r="B247" s="183"/>
      <c r="C247" s="349"/>
      <c r="D247" s="343" t="s">
        <v>144</v>
      </c>
      <c r="E247" s="350" t="s">
        <v>5</v>
      </c>
      <c r="F247" s="351" t="s">
        <v>339</v>
      </c>
      <c r="G247" s="349"/>
      <c r="H247" s="352">
        <v>136</v>
      </c>
      <c r="I247" s="185"/>
      <c r="L247" s="183"/>
      <c r="M247" s="186"/>
      <c r="N247" s="187"/>
      <c r="O247" s="187"/>
      <c r="P247" s="187"/>
      <c r="Q247" s="187"/>
      <c r="R247" s="187"/>
      <c r="S247" s="187"/>
      <c r="T247" s="188"/>
      <c r="AT247" s="184" t="s">
        <v>144</v>
      </c>
      <c r="AU247" s="184" t="s">
        <v>83</v>
      </c>
      <c r="AV247" s="12" t="s">
        <v>83</v>
      </c>
      <c r="AW247" s="12" t="s">
        <v>34</v>
      </c>
      <c r="AX247" s="12" t="s">
        <v>76</v>
      </c>
      <c r="AY247" s="184" t="s">
        <v>133</v>
      </c>
    </row>
    <row r="248" spans="2:63" s="10" customFormat="1" ht="29.85" customHeight="1">
      <c r="B248" s="155"/>
      <c r="C248" s="332"/>
      <c r="D248" s="335" t="s">
        <v>70</v>
      </c>
      <c r="E248" s="336" t="s">
        <v>340</v>
      </c>
      <c r="F248" s="336" t="s">
        <v>341</v>
      </c>
      <c r="G248" s="332"/>
      <c r="H248" s="332"/>
      <c r="I248" s="157"/>
      <c r="J248" s="165">
        <f>BK248</f>
        <v>0</v>
      </c>
      <c r="L248" s="155"/>
      <c r="M248" s="159"/>
      <c r="N248" s="160"/>
      <c r="O248" s="160"/>
      <c r="P248" s="161">
        <f>P249</f>
        <v>0</v>
      </c>
      <c r="Q248" s="160"/>
      <c r="R248" s="161">
        <f>R249</f>
        <v>0</v>
      </c>
      <c r="S248" s="160"/>
      <c r="T248" s="162">
        <f>T249</f>
        <v>0</v>
      </c>
      <c r="AR248" s="156" t="s">
        <v>76</v>
      </c>
      <c r="AT248" s="163" t="s">
        <v>70</v>
      </c>
      <c r="AU248" s="163" t="s">
        <v>76</v>
      </c>
      <c r="AY248" s="156" t="s">
        <v>133</v>
      </c>
      <c r="BK248" s="164">
        <f>BK249</f>
        <v>0</v>
      </c>
    </row>
    <row r="249" spans="2:65" s="1" customFormat="1" ht="22.5" customHeight="1">
      <c r="B249" s="166"/>
      <c r="C249" s="337" t="s">
        <v>342</v>
      </c>
      <c r="D249" s="337" t="s">
        <v>135</v>
      </c>
      <c r="E249" s="338" t="s">
        <v>343</v>
      </c>
      <c r="F249" s="339" t="s">
        <v>344</v>
      </c>
      <c r="G249" s="340" t="s">
        <v>345</v>
      </c>
      <c r="H249" s="341">
        <v>1</v>
      </c>
      <c r="I249" s="168">
        <f>SUM('Schodišťová plošina'!H8)</f>
        <v>0</v>
      </c>
      <c r="J249" s="169">
        <f>ROUND(I249*H249,2)</f>
        <v>0</v>
      </c>
      <c r="K249" s="167" t="s">
        <v>5</v>
      </c>
      <c r="L249" s="41"/>
      <c r="M249" s="170" t="s">
        <v>5</v>
      </c>
      <c r="N249" s="171" t="s">
        <v>42</v>
      </c>
      <c r="O249" s="42"/>
      <c r="P249" s="172">
        <f>O249*H249</f>
        <v>0</v>
      </c>
      <c r="Q249" s="172">
        <v>0</v>
      </c>
      <c r="R249" s="172">
        <f>Q249*H249</f>
        <v>0</v>
      </c>
      <c r="S249" s="172">
        <v>0</v>
      </c>
      <c r="T249" s="173">
        <f>S249*H249</f>
        <v>0</v>
      </c>
      <c r="AR249" s="24" t="s">
        <v>140</v>
      </c>
      <c r="AT249" s="24" t="s">
        <v>135</v>
      </c>
      <c r="AU249" s="24" t="s">
        <v>83</v>
      </c>
      <c r="AY249" s="24" t="s">
        <v>133</v>
      </c>
      <c r="BE249" s="174">
        <f>IF(N249="základní",J249,0)</f>
        <v>0</v>
      </c>
      <c r="BF249" s="174">
        <f>IF(N249="snížená",J249,0)</f>
        <v>0</v>
      </c>
      <c r="BG249" s="174">
        <f>IF(N249="zákl. přenesená",J249,0)</f>
        <v>0</v>
      </c>
      <c r="BH249" s="174">
        <f>IF(N249="sníž. přenesená",J249,0)</f>
        <v>0</v>
      </c>
      <c r="BI249" s="174">
        <f>IF(N249="nulová",J249,0)</f>
        <v>0</v>
      </c>
      <c r="BJ249" s="24" t="s">
        <v>76</v>
      </c>
      <c r="BK249" s="174">
        <f>ROUND(I249*H249,2)</f>
        <v>0</v>
      </c>
      <c r="BL249" s="24" t="s">
        <v>140</v>
      </c>
      <c r="BM249" s="24" t="s">
        <v>346</v>
      </c>
    </row>
    <row r="250" spans="2:63" s="10" customFormat="1" ht="29.85" customHeight="1">
      <c r="B250" s="155"/>
      <c r="C250" s="332"/>
      <c r="D250" s="335" t="s">
        <v>70</v>
      </c>
      <c r="E250" s="336" t="s">
        <v>170</v>
      </c>
      <c r="F250" s="336" t="s">
        <v>347</v>
      </c>
      <c r="G250" s="332"/>
      <c r="H250" s="332"/>
      <c r="I250" s="157"/>
      <c r="J250" s="165">
        <f>BK250</f>
        <v>0</v>
      </c>
      <c r="L250" s="155"/>
      <c r="M250" s="159"/>
      <c r="N250" s="160"/>
      <c r="O250" s="160"/>
      <c r="P250" s="161">
        <f>SUM(P251:P363)</f>
        <v>0</v>
      </c>
      <c r="Q250" s="160"/>
      <c r="R250" s="161">
        <f>SUM(R251:R363)</f>
        <v>39.16095487999999</v>
      </c>
      <c r="S250" s="160"/>
      <c r="T250" s="162">
        <f>SUM(T251:T363)</f>
        <v>0</v>
      </c>
      <c r="AR250" s="156" t="s">
        <v>76</v>
      </c>
      <c r="AT250" s="163" t="s">
        <v>70</v>
      </c>
      <c r="AU250" s="163" t="s">
        <v>76</v>
      </c>
      <c r="AY250" s="156" t="s">
        <v>133</v>
      </c>
      <c r="BK250" s="164">
        <f>SUM(BK251:BK363)</f>
        <v>0</v>
      </c>
    </row>
    <row r="251" spans="2:65" s="1" customFormat="1" ht="31.5" customHeight="1">
      <c r="B251" s="166"/>
      <c r="C251" s="337" t="s">
        <v>348</v>
      </c>
      <c r="D251" s="337" t="s">
        <v>135</v>
      </c>
      <c r="E251" s="338" t="s">
        <v>349</v>
      </c>
      <c r="F251" s="339" t="s">
        <v>350</v>
      </c>
      <c r="G251" s="340" t="s">
        <v>153</v>
      </c>
      <c r="H251" s="341">
        <v>15.31</v>
      </c>
      <c r="I251" s="168">
        <v>0</v>
      </c>
      <c r="J251" s="169">
        <f>ROUND(I251*H251,2)</f>
        <v>0</v>
      </c>
      <c r="K251" s="167" t="s">
        <v>139</v>
      </c>
      <c r="L251" s="41"/>
      <c r="M251" s="170" t="s">
        <v>5</v>
      </c>
      <c r="N251" s="171" t="s">
        <v>42</v>
      </c>
      <c r="O251" s="42"/>
      <c r="P251" s="172">
        <f>O251*H251</f>
        <v>0</v>
      </c>
      <c r="Q251" s="172">
        <v>0.02048</v>
      </c>
      <c r="R251" s="172">
        <f>Q251*H251</f>
        <v>0.3135488</v>
      </c>
      <c r="S251" s="172">
        <v>0</v>
      </c>
      <c r="T251" s="173">
        <f>S251*H251</f>
        <v>0</v>
      </c>
      <c r="AR251" s="24" t="s">
        <v>140</v>
      </c>
      <c r="AT251" s="24" t="s">
        <v>135</v>
      </c>
      <c r="AU251" s="24" t="s">
        <v>83</v>
      </c>
      <c r="AY251" s="24" t="s">
        <v>133</v>
      </c>
      <c r="BE251" s="174">
        <f>IF(N251="základní",J251,0)</f>
        <v>0</v>
      </c>
      <c r="BF251" s="174">
        <f>IF(N251="snížená",J251,0)</f>
        <v>0</v>
      </c>
      <c r="BG251" s="174">
        <f>IF(N251="zákl. přenesená",J251,0)</f>
        <v>0</v>
      </c>
      <c r="BH251" s="174">
        <f>IF(N251="sníž. přenesená",J251,0)</f>
        <v>0</v>
      </c>
      <c r="BI251" s="174">
        <f>IF(N251="nulová",J251,0)</f>
        <v>0</v>
      </c>
      <c r="BJ251" s="24" t="s">
        <v>76</v>
      </c>
      <c r="BK251" s="174">
        <f>ROUND(I251*H251,2)</f>
        <v>0</v>
      </c>
      <c r="BL251" s="24" t="s">
        <v>140</v>
      </c>
      <c r="BM251" s="24" t="s">
        <v>351</v>
      </c>
    </row>
    <row r="252" spans="2:47" s="1" customFormat="1" ht="121.5">
      <c r="B252" s="41"/>
      <c r="C252" s="342"/>
      <c r="D252" s="343" t="s">
        <v>142</v>
      </c>
      <c r="E252" s="342"/>
      <c r="F252" s="344" t="s">
        <v>352</v>
      </c>
      <c r="G252" s="342"/>
      <c r="H252" s="342"/>
      <c r="I252" s="175"/>
      <c r="L252" s="41"/>
      <c r="M252" s="176"/>
      <c r="N252" s="42"/>
      <c r="O252" s="42"/>
      <c r="P252" s="42"/>
      <c r="Q252" s="42"/>
      <c r="R252" s="42"/>
      <c r="S252" s="42"/>
      <c r="T252" s="70"/>
      <c r="AT252" s="24" t="s">
        <v>142</v>
      </c>
      <c r="AU252" s="24" t="s">
        <v>83</v>
      </c>
    </row>
    <row r="253" spans="2:51" s="12" customFormat="1" ht="13.5">
      <c r="B253" s="183"/>
      <c r="C253" s="349"/>
      <c r="D253" s="343" t="s">
        <v>144</v>
      </c>
      <c r="E253" s="350" t="s">
        <v>5</v>
      </c>
      <c r="F253" s="351" t="s">
        <v>353</v>
      </c>
      <c r="G253" s="349"/>
      <c r="H253" s="352">
        <v>11.8</v>
      </c>
      <c r="I253" s="185"/>
      <c r="L253" s="183"/>
      <c r="M253" s="186"/>
      <c r="N253" s="187"/>
      <c r="O253" s="187"/>
      <c r="P253" s="187"/>
      <c r="Q253" s="187"/>
      <c r="R253" s="187"/>
      <c r="S253" s="187"/>
      <c r="T253" s="188"/>
      <c r="AT253" s="184" t="s">
        <v>144</v>
      </c>
      <c r="AU253" s="184" t="s">
        <v>83</v>
      </c>
      <c r="AV253" s="12" t="s">
        <v>83</v>
      </c>
      <c r="AW253" s="12" t="s">
        <v>34</v>
      </c>
      <c r="AX253" s="12" t="s">
        <v>71</v>
      </c>
      <c r="AY253" s="184" t="s">
        <v>133</v>
      </c>
    </row>
    <row r="254" spans="2:51" s="12" customFormat="1" ht="13.5">
      <c r="B254" s="183"/>
      <c r="C254" s="349"/>
      <c r="D254" s="343" t="s">
        <v>144</v>
      </c>
      <c r="E254" s="350" t="s">
        <v>5</v>
      </c>
      <c r="F254" s="351" t="s">
        <v>354</v>
      </c>
      <c r="G254" s="349"/>
      <c r="H254" s="352">
        <v>2.36</v>
      </c>
      <c r="I254" s="185"/>
      <c r="L254" s="183"/>
      <c r="M254" s="186"/>
      <c r="N254" s="187"/>
      <c r="O254" s="187"/>
      <c r="P254" s="187"/>
      <c r="Q254" s="187"/>
      <c r="R254" s="187"/>
      <c r="S254" s="187"/>
      <c r="T254" s="188"/>
      <c r="AT254" s="184" t="s">
        <v>144</v>
      </c>
      <c r="AU254" s="184" t="s">
        <v>83</v>
      </c>
      <c r="AV254" s="12" t="s">
        <v>83</v>
      </c>
      <c r="AW254" s="12" t="s">
        <v>34</v>
      </c>
      <c r="AX254" s="12" t="s">
        <v>71</v>
      </c>
      <c r="AY254" s="184" t="s">
        <v>133</v>
      </c>
    </row>
    <row r="255" spans="2:51" s="14" customFormat="1" ht="13.5">
      <c r="B255" s="195"/>
      <c r="C255" s="364"/>
      <c r="D255" s="343" t="s">
        <v>144</v>
      </c>
      <c r="E255" s="365" t="s">
        <v>5</v>
      </c>
      <c r="F255" s="366" t="s">
        <v>268</v>
      </c>
      <c r="G255" s="364"/>
      <c r="H255" s="367">
        <v>14.16</v>
      </c>
      <c r="I255" s="197"/>
      <c r="L255" s="195"/>
      <c r="M255" s="198"/>
      <c r="N255" s="199"/>
      <c r="O255" s="199"/>
      <c r="P255" s="199"/>
      <c r="Q255" s="199"/>
      <c r="R255" s="199"/>
      <c r="S255" s="199"/>
      <c r="T255" s="200"/>
      <c r="AT255" s="196" t="s">
        <v>144</v>
      </c>
      <c r="AU255" s="196" t="s">
        <v>83</v>
      </c>
      <c r="AV255" s="14" t="s">
        <v>157</v>
      </c>
      <c r="AW255" s="14" t="s">
        <v>34</v>
      </c>
      <c r="AX255" s="14" t="s">
        <v>71</v>
      </c>
      <c r="AY255" s="196" t="s">
        <v>133</v>
      </c>
    </row>
    <row r="256" spans="2:51" s="12" customFormat="1" ht="13.5">
      <c r="B256" s="183"/>
      <c r="C256" s="349"/>
      <c r="D256" s="343" t="s">
        <v>144</v>
      </c>
      <c r="E256" s="350" t="s">
        <v>5</v>
      </c>
      <c r="F256" s="351" t="s">
        <v>355</v>
      </c>
      <c r="G256" s="349"/>
      <c r="H256" s="352">
        <v>0.946</v>
      </c>
      <c r="I256" s="185"/>
      <c r="L256" s="183"/>
      <c r="M256" s="186"/>
      <c r="N256" s="187"/>
      <c r="O256" s="187"/>
      <c r="P256" s="187"/>
      <c r="Q256" s="187"/>
      <c r="R256" s="187"/>
      <c r="S256" s="187"/>
      <c r="T256" s="188"/>
      <c r="AT256" s="184" t="s">
        <v>144</v>
      </c>
      <c r="AU256" s="184" t="s">
        <v>83</v>
      </c>
      <c r="AV256" s="12" t="s">
        <v>83</v>
      </c>
      <c r="AW256" s="12" t="s">
        <v>34</v>
      </c>
      <c r="AX256" s="12" t="s">
        <v>71</v>
      </c>
      <c r="AY256" s="184" t="s">
        <v>133</v>
      </c>
    </row>
    <row r="257" spans="2:51" s="12" customFormat="1" ht="13.5">
      <c r="B257" s="183"/>
      <c r="C257" s="349"/>
      <c r="D257" s="343" t="s">
        <v>144</v>
      </c>
      <c r="E257" s="350" t="s">
        <v>5</v>
      </c>
      <c r="F257" s="351" t="s">
        <v>356</v>
      </c>
      <c r="G257" s="349"/>
      <c r="H257" s="352">
        <v>0.204</v>
      </c>
      <c r="I257" s="185"/>
      <c r="L257" s="183"/>
      <c r="M257" s="186"/>
      <c r="N257" s="187"/>
      <c r="O257" s="187"/>
      <c r="P257" s="187"/>
      <c r="Q257" s="187"/>
      <c r="R257" s="187"/>
      <c r="S257" s="187"/>
      <c r="T257" s="188"/>
      <c r="AT257" s="184" t="s">
        <v>144</v>
      </c>
      <c r="AU257" s="184" t="s">
        <v>83</v>
      </c>
      <c r="AV257" s="12" t="s">
        <v>83</v>
      </c>
      <c r="AW257" s="12" t="s">
        <v>34</v>
      </c>
      <c r="AX257" s="12" t="s">
        <v>71</v>
      </c>
      <c r="AY257" s="184" t="s">
        <v>133</v>
      </c>
    </row>
    <row r="258" spans="2:51" s="13" customFormat="1" ht="13.5">
      <c r="B258" s="189"/>
      <c r="C258" s="353"/>
      <c r="D258" s="354" t="s">
        <v>144</v>
      </c>
      <c r="E258" s="355" t="s">
        <v>5</v>
      </c>
      <c r="F258" s="356" t="s">
        <v>150</v>
      </c>
      <c r="G258" s="353"/>
      <c r="H258" s="357">
        <v>15.31</v>
      </c>
      <c r="I258" s="190"/>
      <c r="L258" s="189"/>
      <c r="M258" s="191"/>
      <c r="N258" s="192"/>
      <c r="O258" s="192"/>
      <c r="P258" s="192"/>
      <c r="Q258" s="192"/>
      <c r="R258" s="192"/>
      <c r="S258" s="192"/>
      <c r="T258" s="193"/>
      <c r="AT258" s="194" t="s">
        <v>144</v>
      </c>
      <c r="AU258" s="194" t="s">
        <v>83</v>
      </c>
      <c r="AV258" s="13" t="s">
        <v>140</v>
      </c>
      <c r="AW258" s="13" t="s">
        <v>34</v>
      </c>
      <c r="AX258" s="13" t="s">
        <v>76</v>
      </c>
      <c r="AY258" s="194" t="s">
        <v>133</v>
      </c>
    </row>
    <row r="259" spans="2:65" s="1" customFormat="1" ht="22.5" customHeight="1">
      <c r="B259" s="166"/>
      <c r="C259" s="337" t="s">
        <v>357</v>
      </c>
      <c r="D259" s="337" t="s">
        <v>135</v>
      </c>
      <c r="E259" s="338" t="s">
        <v>358</v>
      </c>
      <c r="F259" s="339" t="s">
        <v>359</v>
      </c>
      <c r="G259" s="340" t="s">
        <v>153</v>
      </c>
      <c r="H259" s="341">
        <v>1.428</v>
      </c>
      <c r="I259" s="168">
        <v>0</v>
      </c>
      <c r="J259" s="169">
        <f>ROUND(I259*H259,2)</f>
        <v>0</v>
      </c>
      <c r="K259" s="167" t="s">
        <v>139</v>
      </c>
      <c r="L259" s="41"/>
      <c r="M259" s="170" t="s">
        <v>5</v>
      </c>
      <c r="N259" s="171" t="s">
        <v>42</v>
      </c>
      <c r="O259" s="42"/>
      <c r="P259" s="172">
        <f>O259*H259</f>
        <v>0</v>
      </c>
      <c r="Q259" s="172">
        <v>0.04</v>
      </c>
      <c r="R259" s="172">
        <f>Q259*H259</f>
        <v>0.05712</v>
      </c>
      <c r="S259" s="172">
        <v>0</v>
      </c>
      <c r="T259" s="173">
        <f>S259*H259</f>
        <v>0</v>
      </c>
      <c r="AR259" s="24" t="s">
        <v>140</v>
      </c>
      <c r="AT259" s="24" t="s">
        <v>135</v>
      </c>
      <c r="AU259" s="24" t="s">
        <v>83</v>
      </c>
      <c r="AY259" s="24" t="s">
        <v>133</v>
      </c>
      <c r="BE259" s="174">
        <f>IF(N259="základní",J259,0)</f>
        <v>0</v>
      </c>
      <c r="BF259" s="174">
        <f>IF(N259="snížená",J259,0)</f>
        <v>0</v>
      </c>
      <c r="BG259" s="174">
        <f>IF(N259="zákl. přenesená",J259,0)</f>
        <v>0</v>
      </c>
      <c r="BH259" s="174">
        <f>IF(N259="sníž. přenesená",J259,0)</f>
        <v>0</v>
      </c>
      <c r="BI259" s="174">
        <f>IF(N259="nulová",J259,0)</f>
        <v>0</v>
      </c>
      <c r="BJ259" s="24" t="s">
        <v>76</v>
      </c>
      <c r="BK259" s="174">
        <f>ROUND(I259*H259,2)</f>
        <v>0</v>
      </c>
      <c r="BL259" s="24" t="s">
        <v>140</v>
      </c>
      <c r="BM259" s="24" t="s">
        <v>360</v>
      </c>
    </row>
    <row r="260" spans="2:47" s="1" customFormat="1" ht="40.5">
      <c r="B260" s="41"/>
      <c r="C260" s="342"/>
      <c r="D260" s="343" t="s">
        <v>142</v>
      </c>
      <c r="E260" s="342"/>
      <c r="F260" s="344" t="s">
        <v>361</v>
      </c>
      <c r="G260" s="342"/>
      <c r="H260" s="342"/>
      <c r="I260" s="175"/>
      <c r="L260" s="41"/>
      <c r="M260" s="176"/>
      <c r="N260" s="42"/>
      <c r="O260" s="42"/>
      <c r="P260" s="42"/>
      <c r="Q260" s="42"/>
      <c r="R260" s="42"/>
      <c r="S260" s="42"/>
      <c r="T260" s="70"/>
      <c r="AT260" s="24" t="s">
        <v>142</v>
      </c>
      <c r="AU260" s="24" t="s">
        <v>83</v>
      </c>
    </row>
    <row r="261" spans="2:51" s="12" customFormat="1" ht="13.5">
      <c r="B261" s="183"/>
      <c r="C261" s="349"/>
      <c r="D261" s="343" t="s">
        <v>144</v>
      </c>
      <c r="E261" s="350" t="s">
        <v>5</v>
      </c>
      <c r="F261" s="351" t="s">
        <v>362</v>
      </c>
      <c r="G261" s="349"/>
      <c r="H261" s="352">
        <v>0.585</v>
      </c>
      <c r="I261" s="185"/>
      <c r="L261" s="183"/>
      <c r="M261" s="186"/>
      <c r="N261" s="187"/>
      <c r="O261" s="187"/>
      <c r="P261" s="187"/>
      <c r="Q261" s="187"/>
      <c r="R261" s="187"/>
      <c r="S261" s="187"/>
      <c r="T261" s="188"/>
      <c r="AT261" s="184" t="s">
        <v>144</v>
      </c>
      <c r="AU261" s="184" t="s">
        <v>83</v>
      </c>
      <c r="AV261" s="12" t="s">
        <v>83</v>
      </c>
      <c r="AW261" s="12" t="s">
        <v>34</v>
      </c>
      <c r="AX261" s="12" t="s">
        <v>71</v>
      </c>
      <c r="AY261" s="184" t="s">
        <v>133</v>
      </c>
    </row>
    <row r="262" spans="2:51" s="12" customFormat="1" ht="13.5">
      <c r="B262" s="183"/>
      <c r="C262" s="349"/>
      <c r="D262" s="343" t="s">
        <v>144</v>
      </c>
      <c r="E262" s="350" t="s">
        <v>5</v>
      </c>
      <c r="F262" s="351" t="s">
        <v>362</v>
      </c>
      <c r="G262" s="349"/>
      <c r="H262" s="352">
        <v>0.585</v>
      </c>
      <c r="I262" s="185"/>
      <c r="L262" s="183"/>
      <c r="M262" s="186"/>
      <c r="N262" s="187"/>
      <c r="O262" s="187"/>
      <c r="P262" s="187"/>
      <c r="Q262" s="187"/>
      <c r="R262" s="187"/>
      <c r="S262" s="187"/>
      <c r="T262" s="188"/>
      <c r="AT262" s="184" t="s">
        <v>144</v>
      </c>
      <c r="AU262" s="184" t="s">
        <v>83</v>
      </c>
      <c r="AV262" s="12" t="s">
        <v>83</v>
      </c>
      <c r="AW262" s="12" t="s">
        <v>34</v>
      </c>
      <c r="AX262" s="12" t="s">
        <v>71</v>
      </c>
      <c r="AY262" s="184" t="s">
        <v>133</v>
      </c>
    </row>
    <row r="263" spans="2:51" s="14" customFormat="1" ht="13.5">
      <c r="B263" s="195"/>
      <c r="C263" s="364"/>
      <c r="D263" s="343" t="s">
        <v>144</v>
      </c>
      <c r="E263" s="365" t="s">
        <v>5</v>
      </c>
      <c r="F263" s="366" t="s">
        <v>268</v>
      </c>
      <c r="G263" s="364"/>
      <c r="H263" s="367">
        <v>1.17</v>
      </c>
      <c r="I263" s="197"/>
      <c r="L263" s="195"/>
      <c r="M263" s="198"/>
      <c r="N263" s="199"/>
      <c r="O263" s="199"/>
      <c r="P263" s="199"/>
      <c r="Q263" s="199"/>
      <c r="R263" s="199"/>
      <c r="S263" s="199"/>
      <c r="T263" s="200"/>
      <c r="AT263" s="196" t="s">
        <v>144</v>
      </c>
      <c r="AU263" s="196" t="s">
        <v>83</v>
      </c>
      <c r="AV263" s="14" t="s">
        <v>157</v>
      </c>
      <c r="AW263" s="14" t="s">
        <v>34</v>
      </c>
      <c r="AX263" s="14" t="s">
        <v>71</v>
      </c>
      <c r="AY263" s="196" t="s">
        <v>133</v>
      </c>
    </row>
    <row r="264" spans="2:51" s="12" customFormat="1" ht="13.5">
      <c r="B264" s="183"/>
      <c r="C264" s="349"/>
      <c r="D264" s="343" t="s">
        <v>144</v>
      </c>
      <c r="E264" s="350" t="s">
        <v>5</v>
      </c>
      <c r="F264" s="351" t="s">
        <v>363</v>
      </c>
      <c r="G264" s="349"/>
      <c r="H264" s="352">
        <v>0.258</v>
      </c>
      <c r="I264" s="185"/>
      <c r="L264" s="183"/>
      <c r="M264" s="186"/>
      <c r="N264" s="187"/>
      <c r="O264" s="187"/>
      <c r="P264" s="187"/>
      <c r="Q264" s="187"/>
      <c r="R264" s="187"/>
      <c r="S264" s="187"/>
      <c r="T264" s="188"/>
      <c r="AT264" s="184" t="s">
        <v>144</v>
      </c>
      <c r="AU264" s="184" t="s">
        <v>83</v>
      </c>
      <c r="AV264" s="12" t="s">
        <v>83</v>
      </c>
      <c r="AW264" s="12" t="s">
        <v>34</v>
      </c>
      <c r="AX264" s="12" t="s">
        <v>71</v>
      </c>
      <c r="AY264" s="184" t="s">
        <v>133</v>
      </c>
    </row>
    <row r="265" spans="2:51" s="14" customFormat="1" ht="13.5">
      <c r="B265" s="195"/>
      <c r="C265" s="364"/>
      <c r="D265" s="343" t="s">
        <v>144</v>
      </c>
      <c r="E265" s="365" t="s">
        <v>5</v>
      </c>
      <c r="F265" s="366" t="s">
        <v>268</v>
      </c>
      <c r="G265" s="364"/>
      <c r="H265" s="367">
        <v>0.258</v>
      </c>
      <c r="I265" s="197"/>
      <c r="L265" s="195"/>
      <c r="M265" s="198"/>
      <c r="N265" s="199"/>
      <c r="O265" s="199"/>
      <c r="P265" s="199"/>
      <c r="Q265" s="199"/>
      <c r="R265" s="199"/>
      <c r="S265" s="199"/>
      <c r="T265" s="200"/>
      <c r="AT265" s="196" t="s">
        <v>144</v>
      </c>
      <c r="AU265" s="196" t="s">
        <v>83</v>
      </c>
      <c r="AV265" s="14" t="s">
        <v>157</v>
      </c>
      <c r="AW265" s="14" t="s">
        <v>34</v>
      </c>
      <c r="AX265" s="14" t="s">
        <v>71</v>
      </c>
      <c r="AY265" s="196" t="s">
        <v>133</v>
      </c>
    </row>
    <row r="266" spans="2:51" s="13" customFormat="1" ht="13.5">
      <c r="B266" s="189"/>
      <c r="C266" s="353"/>
      <c r="D266" s="354" t="s">
        <v>144</v>
      </c>
      <c r="E266" s="355" t="s">
        <v>5</v>
      </c>
      <c r="F266" s="356" t="s">
        <v>150</v>
      </c>
      <c r="G266" s="353"/>
      <c r="H266" s="357">
        <v>1.428</v>
      </c>
      <c r="I266" s="190"/>
      <c r="L266" s="189"/>
      <c r="M266" s="191"/>
      <c r="N266" s="192"/>
      <c r="O266" s="192"/>
      <c r="P266" s="192"/>
      <c r="Q266" s="192"/>
      <c r="R266" s="192"/>
      <c r="S266" s="192"/>
      <c r="T266" s="193"/>
      <c r="AT266" s="194" t="s">
        <v>144</v>
      </c>
      <c r="AU266" s="194" t="s">
        <v>83</v>
      </c>
      <c r="AV266" s="13" t="s">
        <v>140</v>
      </c>
      <c r="AW266" s="13" t="s">
        <v>34</v>
      </c>
      <c r="AX266" s="13" t="s">
        <v>76</v>
      </c>
      <c r="AY266" s="194" t="s">
        <v>133</v>
      </c>
    </row>
    <row r="267" spans="2:65" s="1" customFormat="1" ht="31.5" customHeight="1">
      <c r="B267" s="166"/>
      <c r="C267" s="337" t="s">
        <v>364</v>
      </c>
      <c r="D267" s="337" t="s">
        <v>135</v>
      </c>
      <c r="E267" s="338" t="s">
        <v>365</v>
      </c>
      <c r="F267" s="339" t="s">
        <v>366</v>
      </c>
      <c r="G267" s="340" t="s">
        <v>153</v>
      </c>
      <c r="H267" s="341">
        <v>1.428</v>
      </c>
      <c r="I267" s="168">
        <v>0</v>
      </c>
      <c r="J267" s="169">
        <f>ROUND(I267*H267,2)</f>
        <v>0</v>
      </c>
      <c r="K267" s="167" t="s">
        <v>139</v>
      </c>
      <c r="L267" s="41"/>
      <c r="M267" s="170" t="s">
        <v>5</v>
      </c>
      <c r="N267" s="171" t="s">
        <v>42</v>
      </c>
      <c r="O267" s="42"/>
      <c r="P267" s="172">
        <f>O267*H267</f>
        <v>0</v>
      </c>
      <c r="Q267" s="172">
        <v>0.04153</v>
      </c>
      <c r="R267" s="172">
        <f>Q267*H267</f>
        <v>0.05930483999999999</v>
      </c>
      <c r="S267" s="172">
        <v>0</v>
      </c>
      <c r="T267" s="173">
        <f>S267*H267</f>
        <v>0</v>
      </c>
      <c r="AR267" s="24" t="s">
        <v>140</v>
      </c>
      <c r="AT267" s="24" t="s">
        <v>135</v>
      </c>
      <c r="AU267" s="24" t="s">
        <v>83</v>
      </c>
      <c r="AY267" s="24" t="s">
        <v>133</v>
      </c>
      <c r="BE267" s="174">
        <f>IF(N267="základní",J267,0)</f>
        <v>0</v>
      </c>
      <c r="BF267" s="174">
        <f>IF(N267="snížená",J267,0)</f>
        <v>0</v>
      </c>
      <c r="BG267" s="174">
        <f>IF(N267="zákl. přenesená",J267,0)</f>
        <v>0</v>
      </c>
      <c r="BH267" s="174">
        <f>IF(N267="sníž. přenesená",J267,0)</f>
        <v>0</v>
      </c>
      <c r="BI267" s="174">
        <f>IF(N267="nulová",J267,0)</f>
        <v>0</v>
      </c>
      <c r="BJ267" s="24" t="s">
        <v>76</v>
      </c>
      <c r="BK267" s="174">
        <f>ROUND(I267*H267,2)</f>
        <v>0</v>
      </c>
      <c r="BL267" s="24" t="s">
        <v>140</v>
      </c>
      <c r="BM267" s="24" t="s">
        <v>367</v>
      </c>
    </row>
    <row r="268" spans="2:51" s="12" customFormat="1" ht="13.5">
      <c r="B268" s="183"/>
      <c r="C268" s="349"/>
      <c r="D268" s="343" t="s">
        <v>144</v>
      </c>
      <c r="E268" s="350" t="s">
        <v>5</v>
      </c>
      <c r="F268" s="351" t="s">
        <v>362</v>
      </c>
      <c r="G268" s="349"/>
      <c r="H268" s="352">
        <v>0.585</v>
      </c>
      <c r="I268" s="185"/>
      <c r="L268" s="183"/>
      <c r="M268" s="186"/>
      <c r="N268" s="187"/>
      <c r="O268" s="187"/>
      <c r="P268" s="187"/>
      <c r="Q268" s="187"/>
      <c r="R268" s="187"/>
      <c r="S268" s="187"/>
      <c r="T268" s="188"/>
      <c r="AT268" s="184" t="s">
        <v>144</v>
      </c>
      <c r="AU268" s="184" t="s">
        <v>83</v>
      </c>
      <c r="AV268" s="12" t="s">
        <v>83</v>
      </c>
      <c r="AW268" s="12" t="s">
        <v>34</v>
      </c>
      <c r="AX268" s="12" t="s">
        <v>71</v>
      </c>
      <c r="AY268" s="184" t="s">
        <v>133</v>
      </c>
    </row>
    <row r="269" spans="2:51" s="12" customFormat="1" ht="13.5">
      <c r="B269" s="183"/>
      <c r="C269" s="349"/>
      <c r="D269" s="343" t="s">
        <v>144</v>
      </c>
      <c r="E269" s="350" t="s">
        <v>5</v>
      </c>
      <c r="F269" s="351" t="s">
        <v>362</v>
      </c>
      <c r="G269" s="349"/>
      <c r="H269" s="352">
        <v>0.585</v>
      </c>
      <c r="I269" s="185"/>
      <c r="L269" s="183"/>
      <c r="M269" s="186"/>
      <c r="N269" s="187"/>
      <c r="O269" s="187"/>
      <c r="P269" s="187"/>
      <c r="Q269" s="187"/>
      <c r="R269" s="187"/>
      <c r="S269" s="187"/>
      <c r="T269" s="188"/>
      <c r="AT269" s="184" t="s">
        <v>144</v>
      </c>
      <c r="AU269" s="184" t="s">
        <v>83</v>
      </c>
      <c r="AV269" s="12" t="s">
        <v>83</v>
      </c>
      <c r="AW269" s="12" t="s">
        <v>34</v>
      </c>
      <c r="AX269" s="12" t="s">
        <v>71</v>
      </c>
      <c r="AY269" s="184" t="s">
        <v>133</v>
      </c>
    </row>
    <row r="270" spans="2:51" s="14" customFormat="1" ht="13.5">
      <c r="B270" s="195"/>
      <c r="C270" s="364"/>
      <c r="D270" s="343" t="s">
        <v>144</v>
      </c>
      <c r="E270" s="365" t="s">
        <v>5</v>
      </c>
      <c r="F270" s="366" t="s">
        <v>268</v>
      </c>
      <c r="G270" s="364"/>
      <c r="H270" s="367">
        <v>1.17</v>
      </c>
      <c r="I270" s="197"/>
      <c r="L270" s="195"/>
      <c r="M270" s="198"/>
      <c r="N270" s="199"/>
      <c r="O270" s="199"/>
      <c r="P270" s="199"/>
      <c r="Q270" s="199"/>
      <c r="R270" s="199"/>
      <c r="S270" s="199"/>
      <c r="T270" s="200"/>
      <c r="AT270" s="196" t="s">
        <v>144</v>
      </c>
      <c r="AU270" s="196" t="s">
        <v>83</v>
      </c>
      <c r="AV270" s="14" t="s">
        <v>157</v>
      </c>
      <c r="AW270" s="14" t="s">
        <v>34</v>
      </c>
      <c r="AX270" s="14" t="s">
        <v>71</v>
      </c>
      <c r="AY270" s="196" t="s">
        <v>133</v>
      </c>
    </row>
    <row r="271" spans="2:51" s="12" customFormat="1" ht="13.5">
      <c r="B271" s="183"/>
      <c r="C271" s="349"/>
      <c r="D271" s="343" t="s">
        <v>144</v>
      </c>
      <c r="E271" s="350" t="s">
        <v>5</v>
      </c>
      <c r="F271" s="351" t="s">
        <v>363</v>
      </c>
      <c r="G271" s="349"/>
      <c r="H271" s="352">
        <v>0.258</v>
      </c>
      <c r="I271" s="185"/>
      <c r="L271" s="183"/>
      <c r="M271" s="186"/>
      <c r="N271" s="187"/>
      <c r="O271" s="187"/>
      <c r="P271" s="187"/>
      <c r="Q271" s="187"/>
      <c r="R271" s="187"/>
      <c r="S271" s="187"/>
      <c r="T271" s="188"/>
      <c r="AT271" s="184" t="s">
        <v>144</v>
      </c>
      <c r="AU271" s="184" t="s">
        <v>83</v>
      </c>
      <c r="AV271" s="12" t="s">
        <v>83</v>
      </c>
      <c r="AW271" s="12" t="s">
        <v>34</v>
      </c>
      <c r="AX271" s="12" t="s">
        <v>71</v>
      </c>
      <c r="AY271" s="184" t="s">
        <v>133</v>
      </c>
    </row>
    <row r="272" spans="2:51" s="14" customFormat="1" ht="13.5">
      <c r="B272" s="195"/>
      <c r="C272" s="364"/>
      <c r="D272" s="343" t="s">
        <v>144</v>
      </c>
      <c r="E272" s="365" t="s">
        <v>5</v>
      </c>
      <c r="F272" s="366" t="s">
        <v>268</v>
      </c>
      <c r="G272" s="364"/>
      <c r="H272" s="367">
        <v>0.258</v>
      </c>
      <c r="I272" s="197"/>
      <c r="L272" s="195"/>
      <c r="M272" s="198"/>
      <c r="N272" s="199"/>
      <c r="O272" s="199"/>
      <c r="P272" s="199"/>
      <c r="Q272" s="199"/>
      <c r="R272" s="199"/>
      <c r="S272" s="199"/>
      <c r="T272" s="200"/>
      <c r="AT272" s="196" t="s">
        <v>144</v>
      </c>
      <c r="AU272" s="196" t="s">
        <v>83</v>
      </c>
      <c r="AV272" s="14" t="s">
        <v>157</v>
      </c>
      <c r="AW272" s="14" t="s">
        <v>34</v>
      </c>
      <c r="AX272" s="14" t="s">
        <v>71</v>
      </c>
      <c r="AY272" s="196" t="s">
        <v>133</v>
      </c>
    </row>
    <row r="273" spans="2:51" s="13" customFormat="1" ht="13.5">
      <c r="B273" s="189"/>
      <c r="C273" s="353"/>
      <c r="D273" s="354" t="s">
        <v>144</v>
      </c>
      <c r="E273" s="355" t="s">
        <v>5</v>
      </c>
      <c r="F273" s="356" t="s">
        <v>150</v>
      </c>
      <c r="G273" s="353"/>
      <c r="H273" s="357">
        <v>1.428</v>
      </c>
      <c r="I273" s="190"/>
      <c r="L273" s="189"/>
      <c r="M273" s="191"/>
      <c r="N273" s="192"/>
      <c r="O273" s="192"/>
      <c r="P273" s="192"/>
      <c r="Q273" s="192"/>
      <c r="R273" s="192"/>
      <c r="S273" s="192"/>
      <c r="T273" s="193"/>
      <c r="AT273" s="194" t="s">
        <v>144</v>
      </c>
      <c r="AU273" s="194" t="s">
        <v>83</v>
      </c>
      <c r="AV273" s="13" t="s">
        <v>140</v>
      </c>
      <c r="AW273" s="13" t="s">
        <v>34</v>
      </c>
      <c r="AX273" s="13" t="s">
        <v>76</v>
      </c>
      <c r="AY273" s="194" t="s">
        <v>133</v>
      </c>
    </row>
    <row r="274" spans="2:65" s="1" customFormat="1" ht="22.5" customHeight="1">
      <c r="B274" s="166"/>
      <c r="C274" s="337" t="s">
        <v>368</v>
      </c>
      <c r="D274" s="337" t="s">
        <v>135</v>
      </c>
      <c r="E274" s="338" t="s">
        <v>369</v>
      </c>
      <c r="F274" s="339" t="s">
        <v>370</v>
      </c>
      <c r="G274" s="340" t="s">
        <v>153</v>
      </c>
      <c r="H274" s="341">
        <v>2.688</v>
      </c>
      <c r="I274" s="168">
        <v>0</v>
      </c>
      <c r="J274" s="169">
        <f>ROUND(I274*H274,2)</f>
        <v>0</v>
      </c>
      <c r="K274" s="167" t="s">
        <v>139</v>
      </c>
      <c r="L274" s="41"/>
      <c r="M274" s="170" t="s">
        <v>5</v>
      </c>
      <c r="N274" s="171" t="s">
        <v>42</v>
      </c>
      <c r="O274" s="42"/>
      <c r="P274" s="172">
        <f>O274*H274</f>
        <v>0</v>
      </c>
      <c r="Q274" s="172">
        <v>0.04</v>
      </c>
      <c r="R274" s="172">
        <f>Q274*H274</f>
        <v>0.10752</v>
      </c>
      <c r="S274" s="172">
        <v>0</v>
      </c>
      <c r="T274" s="173">
        <f>S274*H274</f>
        <v>0</v>
      </c>
      <c r="AR274" s="24" t="s">
        <v>140</v>
      </c>
      <c r="AT274" s="24" t="s">
        <v>135</v>
      </c>
      <c r="AU274" s="24" t="s">
        <v>83</v>
      </c>
      <c r="AY274" s="24" t="s">
        <v>133</v>
      </c>
      <c r="BE274" s="174">
        <f>IF(N274="základní",J274,0)</f>
        <v>0</v>
      </c>
      <c r="BF274" s="174">
        <f>IF(N274="snížená",J274,0)</f>
        <v>0</v>
      </c>
      <c r="BG274" s="174">
        <f>IF(N274="zákl. přenesená",J274,0)</f>
        <v>0</v>
      </c>
      <c r="BH274" s="174">
        <f>IF(N274="sníž. přenesená",J274,0)</f>
        <v>0</v>
      </c>
      <c r="BI274" s="174">
        <f>IF(N274="nulová",J274,0)</f>
        <v>0</v>
      </c>
      <c r="BJ274" s="24" t="s">
        <v>76</v>
      </c>
      <c r="BK274" s="174">
        <f>ROUND(I274*H274,2)</f>
        <v>0</v>
      </c>
      <c r="BL274" s="24" t="s">
        <v>140</v>
      </c>
      <c r="BM274" s="24" t="s">
        <v>371</v>
      </c>
    </row>
    <row r="275" spans="2:47" s="1" customFormat="1" ht="40.5">
      <c r="B275" s="41"/>
      <c r="C275" s="342"/>
      <c r="D275" s="343" t="s">
        <v>142</v>
      </c>
      <c r="E275" s="342"/>
      <c r="F275" s="344" t="s">
        <v>361</v>
      </c>
      <c r="G275" s="342"/>
      <c r="H275" s="342"/>
      <c r="I275" s="175"/>
      <c r="L275" s="41"/>
      <c r="M275" s="176"/>
      <c r="N275" s="42"/>
      <c r="O275" s="42"/>
      <c r="P275" s="42"/>
      <c r="Q275" s="42"/>
      <c r="R275" s="42"/>
      <c r="S275" s="42"/>
      <c r="T275" s="70"/>
      <c r="AT275" s="24" t="s">
        <v>142</v>
      </c>
      <c r="AU275" s="24" t="s">
        <v>83</v>
      </c>
    </row>
    <row r="276" spans="2:51" s="12" customFormat="1" ht="13.5">
      <c r="B276" s="183"/>
      <c r="C276" s="349"/>
      <c r="D276" s="343" t="s">
        <v>144</v>
      </c>
      <c r="E276" s="350" t="s">
        <v>5</v>
      </c>
      <c r="F276" s="351" t="s">
        <v>372</v>
      </c>
      <c r="G276" s="349"/>
      <c r="H276" s="352">
        <v>1.008</v>
      </c>
      <c r="I276" s="185"/>
      <c r="L276" s="183"/>
      <c r="M276" s="186"/>
      <c r="N276" s="187"/>
      <c r="O276" s="187"/>
      <c r="P276" s="187"/>
      <c r="Q276" s="187"/>
      <c r="R276" s="187"/>
      <c r="S276" s="187"/>
      <c r="T276" s="188"/>
      <c r="AT276" s="184" t="s">
        <v>144</v>
      </c>
      <c r="AU276" s="184" t="s">
        <v>83</v>
      </c>
      <c r="AV276" s="12" t="s">
        <v>83</v>
      </c>
      <c r="AW276" s="12" t="s">
        <v>34</v>
      </c>
      <c r="AX276" s="12" t="s">
        <v>71</v>
      </c>
      <c r="AY276" s="184" t="s">
        <v>133</v>
      </c>
    </row>
    <row r="277" spans="2:51" s="12" customFormat="1" ht="13.5">
      <c r="B277" s="183"/>
      <c r="C277" s="349"/>
      <c r="D277" s="343" t="s">
        <v>144</v>
      </c>
      <c r="E277" s="350" t="s">
        <v>5</v>
      </c>
      <c r="F277" s="351" t="s">
        <v>373</v>
      </c>
      <c r="G277" s="349"/>
      <c r="H277" s="352">
        <v>0.96</v>
      </c>
      <c r="I277" s="185"/>
      <c r="L277" s="183"/>
      <c r="M277" s="186"/>
      <c r="N277" s="187"/>
      <c r="O277" s="187"/>
      <c r="P277" s="187"/>
      <c r="Q277" s="187"/>
      <c r="R277" s="187"/>
      <c r="S277" s="187"/>
      <c r="T277" s="188"/>
      <c r="AT277" s="184" t="s">
        <v>144</v>
      </c>
      <c r="AU277" s="184" t="s">
        <v>83</v>
      </c>
      <c r="AV277" s="12" t="s">
        <v>83</v>
      </c>
      <c r="AW277" s="12" t="s">
        <v>34</v>
      </c>
      <c r="AX277" s="12" t="s">
        <v>71</v>
      </c>
      <c r="AY277" s="184" t="s">
        <v>133</v>
      </c>
    </row>
    <row r="278" spans="2:51" s="14" customFormat="1" ht="13.5">
      <c r="B278" s="195"/>
      <c r="C278" s="364"/>
      <c r="D278" s="343" t="s">
        <v>144</v>
      </c>
      <c r="E278" s="365" t="s">
        <v>5</v>
      </c>
      <c r="F278" s="366" t="s">
        <v>268</v>
      </c>
      <c r="G278" s="364"/>
      <c r="H278" s="367">
        <v>1.968</v>
      </c>
      <c r="I278" s="197"/>
      <c r="L278" s="195"/>
      <c r="M278" s="198"/>
      <c r="N278" s="199"/>
      <c r="O278" s="199"/>
      <c r="P278" s="199"/>
      <c r="Q278" s="199"/>
      <c r="R278" s="199"/>
      <c r="S278" s="199"/>
      <c r="T278" s="200"/>
      <c r="AT278" s="196" t="s">
        <v>144</v>
      </c>
      <c r="AU278" s="196" t="s">
        <v>83</v>
      </c>
      <c r="AV278" s="14" t="s">
        <v>157</v>
      </c>
      <c r="AW278" s="14" t="s">
        <v>34</v>
      </c>
      <c r="AX278" s="14" t="s">
        <v>71</v>
      </c>
      <c r="AY278" s="196" t="s">
        <v>133</v>
      </c>
    </row>
    <row r="279" spans="2:51" s="12" customFormat="1" ht="13.5">
      <c r="B279" s="183"/>
      <c r="C279" s="349"/>
      <c r="D279" s="343" t="s">
        <v>144</v>
      </c>
      <c r="E279" s="350" t="s">
        <v>5</v>
      </c>
      <c r="F279" s="351" t="s">
        <v>374</v>
      </c>
      <c r="G279" s="349"/>
      <c r="H279" s="352">
        <v>0.72</v>
      </c>
      <c r="I279" s="185"/>
      <c r="L279" s="183"/>
      <c r="M279" s="186"/>
      <c r="N279" s="187"/>
      <c r="O279" s="187"/>
      <c r="P279" s="187"/>
      <c r="Q279" s="187"/>
      <c r="R279" s="187"/>
      <c r="S279" s="187"/>
      <c r="T279" s="188"/>
      <c r="AT279" s="184" t="s">
        <v>144</v>
      </c>
      <c r="AU279" s="184" t="s">
        <v>83</v>
      </c>
      <c r="AV279" s="12" t="s">
        <v>83</v>
      </c>
      <c r="AW279" s="12" t="s">
        <v>34</v>
      </c>
      <c r="AX279" s="12" t="s">
        <v>71</v>
      </c>
      <c r="AY279" s="184" t="s">
        <v>133</v>
      </c>
    </row>
    <row r="280" spans="2:51" s="14" customFormat="1" ht="13.5">
      <c r="B280" s="195"/>
      <c r="C280" s="364"/>
      <c r="D280" s="343" t="s">
        <v>144</v>
      </c>
      <c r="E280" s="365" t="s">
        <v>5</v>
      </c>
      <c r="F280" s="366" t="s">
        <v>268</v>
      </c>
      <c r="G280" s="364"/>
      <c r="H280" s="367">
        <v>0.72</v>
      </c>
      <c r="I280" s="197"/>
      <c r="L280" s="195"/>
      <c r="M280" s="198"/>
      <c r="N280" s="199"/>
      <c r="O280" s="199"/>
      <c r="P280" s="199"/>
      <c r="Q280" s="199"/>
      <c r="R280" s="199"/>
      <c r="S280" s="199"/>
      <c r="T280" s="200"/>
      <c r="AT280" s="196" t="s">
        <v>144</v>
      </c>
      <c r="AU280" s="196" t="s">
        <v>83</v>
      </c>
      <c r="AV280" s="14" t="s">
        <v>157</v>
      </c>
      <c r="AW280" s="14" t="s">
        <v>34</v>
      </c>
      <c r="AX280" s="14" t="s">
        <v>71</v>
      </c>
      <c r="AY280" s="196" t="s">
        <v>133</v>
      </c>
    </row>
    <row r="281" spans="2:51" s="13" customFormat="1" ht="13.5">
      <c r="B281" s="189"/>
      <c r="C281" s="353"/>
      <c r="D281" s="354" t="s">
        <v>144</v>
      </c>
      <c r="E281" s="355" t="s">
        <v>5</v>
      </c>
      <c r="F281" s="356" t="s">
        <v>150</v>
      </c>
      <c r="G281" s="353"/>
      <c r="H281" s="357">
        <v>2.688</v>
      </c>
      <c r="I281" s="190"/>
      <c r="L281" s="189"/>
      <c r="M281" s="191"/>
      <c r="N281" s="192"/>
      <c r="O281" s="192"/>
      <c r="P281" s="192"/>
      <c r="Q281" s="192"/>
      <c r="R281" s="192"/>
      <c r="S281" s="192"/>
      <c r="T281" s="193"/>
      <c r="AT281" s="194" t="s">
        <v>144</v>
      </c>
      <c r="AU281" s="194" t="s">
        <v>83</v>
      </c>
      <c r="AV281" s="13" t="s">
        <v>140</v>
      </c>
      <c r="AW281" s="13" t="s">
        <v>34</v>
      </c>
      <c r="AX281" s="13" t="s">
        <v>76</v>
      </c>
      <c r="AY281" s="194" t="s">
        <v>133</v>
      </c>
    </row>
    <row r="282" spans="2:65" s="1" customFormat="1" ht="31.5" customHeight="1">
      <c r="B282" s="166"/>
      <c r="C282" s="337" t="s">
        <v>375</v>
      </c>
      <c r="D282" s="337" t="s">
        <v>135</v>
      </c>
      <c r="E282" s="338" t="s">
        <v>376</v>
      </c>
      <c r="F282" s="339" t="s">
        <v>377</v>
      </c>
      <c r="G282" s="340" t="s">
        <v>153</v>
      </c>
      <c r="H282" s="341">
        <v>2.688</v>
      </c>
      <c r="I282" s="168">
        <v>0</v>
      </c>
      <c r="J282" s="169">
        <f>ROUND(I282*H282,2)</f>
        <v>0</v>
      </c>
      <c r="K282" s="167" t="s">
        <v>139</v>
      </c>
      <c r="L282" s="41"/>
      <c r="M282" s="170" t="s">
        <v>5</v>
      </c>
      <c r="N282" s="171" t="s">
        <v>42</v>
      </c>
      <c r="O282" s="42"/>
      <c r="P282" s="172">
        <f>O282*H282</f>
        <v>0</v>
      </c>
      <c r="Q282" s="172">
        <v>0.04153</v>
      </c>
      <c r="R282" s="172">
        <f>Q282*H282</f>
        <v>0.11163264</v>
      </c>
      <c r="S282" s="172">
        <v>0</v>
      </c>
      <c r="T282" s="173">
        <f>S282*H282</f>
        <v>0</v>
      </c>
      <c r="AR282" s="24" t="s">
        <v>140</v>
      </c>
      <c r="AT282" s="24" t="s">
        <v>135</v>
      </c>
      <c r="AU282" s="24" t="s">
        <v>83</v>
      </c>
      <c r="AY282" s="24" t="s">
        <v>133</v>
      </c>
      <c r="BE282" s="174">
        <f>IF(N282="základní",J282,0)</f>
        <v>0</v>
      </c>
      <c r="BF282" s="174">
        <f>IF(N282="snížená",J282,0)</f>
        <v>0</v>
      </c>
      <c r="BG282" s="174">
        <f>IF(N282="zákl. přenesená",J282,0)</f>
        <v>0</v>
      </c>
      <c r="BH282" s="174">
        <f>IF(N282="sníž. přenesená",J282,0)</f>
        <v>0</v>
      </c>
      <c r="BI282" s="174">
        <f>IF(N282="nulová",J282,0)</f>
        <v>0</v>
      </c>
      <c r="BJ282" s="24" t="s">
        <v>76</v>
      </c>
      <c r="BK282" s="174">
        <f>ROUND(I282*H282,2)</f>
        <v>0</v>
      </c>
      <c r="BL282" s="24" t="s">
        <v>140</v>
      </c>
      <c r="BM282" s="24" t="s">
        <v>378</v>
      </c>
    </row>
    <row r="283" spans="2:51" s="12" customFormat="1" ht="13.5">
      <c r="B283" s="183"/>
      <c r="C283" s="349"/>
      <c r="D283" s="343" t="s">
        <v>144</v>
      </c>
      <c r="E283" s="350" t="s">
        <v>5</v>
      </c>
      <c r="F283" s="351" t="s">
        <v>372</v>
      </c>
      <c r="G283" s="349"/>
      <c r="H283" s="352">
        <v>1.008</v>
      </c>
      <c r="I283" s="185"/>
      <c r="L283" s="183"/>
      <c r="M283" s="186"/>
      <c r="N283" s="187"/>
      <c r="O283" s="187"/>
      <c r="P283" s="187"/>
      <c r="Q283" s="187"/>
      <c r="R283" s="187"/>
      <c r="S283" s="187"/>
      <c r="T283" s="188"/>
      <c r="AT283" s="184" t="s">
        <v>144</v>
      </c>
      <c r="AU283" s="184" t="s">
        <v>83</v>
      </c>
      <c r="AV283" s="12" t="s">
        <v>83</v>
      </c>
      <c r="AW283" s="12" t="s">
        <v>34</v>
      </c>
      <c r="AX283" s="12" t="s">
        <v>71</v>
      </c>
      <c r="AY283" s="184" t="s">
        <v>133</v>
      </c>
    </row>
    <row r="284" spans="2:51" s="12" customFormat="1" ht="13.5">
      <c r="B284" s="183"/>
      <c r="C284" s="349"/>
      <c r="D284" s="343" t="s">
        <v>144</v>
      </c>
      <c r="E284" s="350" t="s">
        <v>5</v>
      </c>
      <c r="F284" s="351" t="s">
        <v>373</v>
      </c>
      <c r="G284" s="349"/>
      <c r="H284" s="352">
        <v>0.96</v>
      </c>
      <c r="I284" s="185"/>
      <c r="L284" s="183"/>
      <c r="M284" s="186"/>
      <c r="N284" s="187"/>
      <c r="O284" s="187"/>
      <c r="P284" s="187"/>
      <c r="Q284" s="187"/>
      <c r="R284" s="187"/>
      <c r="S284" s="187"/>
      <c r="T284" s="188"/>
      <c r="AT284" s="184" t="s">
        <v>144</v>
      </c>
      <c r="AU284" s="184" t="s">
        <v>83</v>
      </c>
      <c r="AV284" s="12" t="s">
        <v>83</v>
      </c>
      <c r="AW284" s="12" t="s">
        <v>34</v>
      </c>
      <c r="AX284" s="12" t="s">
        <v>71</v>
      </c>
      <c r="AY284" s="184" t="s">
        <v>133</v>
      </c>
    </row>
    <row r="285" spans="2:51" s="14" customFormat="1" ht="13.5">
      <c r="B285" s="195"/>
      <c r="C285" s="364"/>
      <c r="D285" s="343" t="s">
        <v>144</v>
      </c>
      <c r="E285" s="365" t="s">
        <v>5</v>
      </c>
      <c r="F285" s="366" t="s">
        <v>268</v>
      </c>
      <c r="G285" s="364"/>
      <c r="H285" s="367">
        <v>1.968</v>
      </c>
      <c r="I285" s="197"/>
      <c r="L285" s="195"/>
      <c r="M285" s="198"/>
      <c r="N285" s="199"/>
      <c r="O285" s="199"/>
      <c r="P285" s="199"/>
      <c r="Q285" s="199"/>
      <c r="R285" s="199"/>
      <c r="S285" s="199"/>
      <c r="T285" s="200"/>
      <c r="AT285" s="196" t="s">
        <v>144</v>
      </c>
      <c r="AU285" s="196" t="s">
        <v>83</v>
      </c>
      <c r="AV285" s="14" t="s">
        <v>157</v>
      </c>
      <c r="AW285" s="14" t="s">
        <v>34</v>
      </c>
      <c r="AX285" s="14" t="s">
        <v>71</v>
      </c>
      <c r="AY285" s="196" t="s">
        <v>133</v>
      </c>
    </row>
    <row r="286" spans="2:51" s="12" customFormat="1" ht="13.5">
      <c r="B286" s="183"/>
      <c r="C286" s="349"/>
      <c r="D286" s="343" t="s">
        <v>144</v>
      </c>
      <c r="E286" s="350" t="s">
        <v>5</v>
      </c>
      <c r="F286" s="351" t="s">
        <v>374</v>
      </c>
      <c r="G286" s="349"/>
      <c r="H286" s="352">
        <v>0.72</v>
      </c>
      <c r="I286" s="185"/>
      <c r="L286" s="183"/>
      <c r="M286" s="186"/>
      <c r="N286" s="187"/>
      <c r="O286" s="187"/>
      <c r="P286" s="187"/>
      <c r="Q286" s="187"/>
      <c r="R286" s="187"/>
      <c r="S286" s="187"/>
      <c r="T286" s="188"/>
      <c r="AT286" s="184" t="s">
        <v>144</v>
      </c>
      <c r="AU286" s="184" t="s">
        <v>83</v>
      </c>
      <c r="AV286" s="12" t="s">
        <v>83</v>
      </c>
      <c r="AW286" s="12" t="s">
        <v>34</v>
      </c>
      <c r="AX286" s="12" t="s">
        <v>71</v>
      </c>
      <c r="AY286" s="184" t="s">
        <v>133</v>
      </c>
    </row>
    <row r="287" spans="2:51" s="14" customFormat="1" ht="13.5">
      <c r="B287" s="195"/>
      <c r="C287" s="364"/>
      <c r="D287" s="343" t="s">
        <v>144</v>
      </c>
      <c r="E287" s="365" t="s">
        <v>5</v>
      </c>
      <c r="F287" s="366" t="s">
        <v>268</v>
      </c>
      <c r="G287" s="364"/>
      <c r="H287" s="367">
        <v>0.72</v>
      </c>
      <c r="I287" s="197"/>
      <c r="L287" s="195"/>
      <c r="M287" s="198"/>
      <c r="N287" s="199"/>
      <c r="O287" s="199"/>
      <c r="P287" s="199"/>
      <c r="Q287" s="199"/>
      <c r="R287" s="199"/>
      <c r="S287" s="199"/>
      <c r="T287" s="200"/>
      <c r="AT287" s="196" t="s">
        <v>144</v>
      </c>
      <c r="AU287" s="196" t="s">
        <v>83</v>
      </c>
      <c r="AV287" s="14" t="s">
        <v>157</v>
      </c>
      <c r="AW287" s="14" t="s">
        <v>34</v>
      </c>
      <c r="AX287" s="14" t="s">
        <v>71</v>
      </c>
      <c r="AY287" s="196" t="s">
        <v>133</v>
      </c>
    </row>
    <row r="288" spans="2:51" s="13" customFormat="1" ht="13.5">
      <c r="B288" s="189"/>
      <c r="C288" s="353"/>
      <c r="D288" s="354" t="s">
        <v>144</v>
      </c>
      <c r="E288" s="355" t="s">
        <v>5</v>
      </c>
      <c r="F288" s="356" t="s">
        <v>150</v>
      </c>
      <c r="G288" s="353"/>
      <c r="H288" s="357">
        <v>2.688</v>
      </c>
      <c r="I288" s="190"/>
      <c r="L288" s="189"/>
      <c r="M288" s="191"/>
      <c r="N288" s="192"/>
      <c r="O288" s="192"/>
      <c r="P288" s="192"/>
      <c r="Q288" s="192"/>
      <c r="R288" s="192"/>
      <c r="S288" s="192"/>
      <c r="T288" s="193"/>
      <c r="AT288" s="194" t="s">
        <v>144</v>
      </c>
      <c r="AU288" s="194" t="s">
        <v>83</v>
      </c>
      <c r="AV288" s="13" t="s">
        <v>140</v>
      </c>
      <c r="AW288" s="13" t="s">
        <v>34</v>
      </c>
      <c r="AX288" s="13" t="s">
        <v>76</v>
      </c>
      <c r="AY288" s="194" t="s">
        <v>133</v>
      </c>
    </row>
    <row r="289" spans="2:65" s="1" customFormat="1" ht="31.5" customHeight="1">
      <c r="B289" s="166"/>
      <c r="C289" s="337" t="s">
        <v>379</v>
      </c>
      <c r="D289" s="337" t="s">
        <v>135</v>
      </c>
      <c r="E289" s="338" t="s">
        <v>380</v>
      </c>
      <c r="F289" s="339" t="s">
        <v>381</v>
      </c>
      <c r="G289" s="340" t="s">
        <v>153</v>
      </c>
      <c r="H289" s="341">
        <v>180.787</v>
      </c>
      <c r="I289" s="168">
        <v>0</v>
      </c>
      <c r="J289" s="169">
        <f>ROUND(I289*H289,2)</f>
        <v>0</v>
      </c>
      <c r="K289" s="167" t="s">
        <v>139</v>
      </c>
      <c r="L289" s="41"/>
      <c r="M289" s="170" t="s">
        <v>5</v>
      </c>
      <c r="N289" s="171" t="s">
        <v>42</v>
      </c>
      <c r="O289" s="42"/>
      <c r="P289" s="172">
        <f>O289*H289</f>
        <v>0</v>
      </c>
      <c r="Q289" s="172">
        <v>0.01838</v>
      </c>
      <c r="R289" s="172">
        <f>Q289*H289</f>
        <v>3.3228650600000003</v>
      </c>
      <c r="S289" s="172">
        <v>0</v>
      </c>
      <c r="T289" s="173">
        <f>S289*H289</f>
        <v>0</v>
      </c>
      <c r="AR289" s="24" t="s">
        <v>140</v>
      </c>
      <c r="AT289" s="24" t="s">
        <v>135</v>
      </c>
      <c r="AU289" s="24" t="s">
        <v>83</v>
      </c>
      <c r="AY289" s="24" t="s">
        <v>133</v>
      </c>
      <c r="BE289" s="174">
        <f>IF(N289="základní",J289,0)</f>
        <v>0</v>
      </c>
      <c r="BF289" s="174">
        <f>IF(N289="snížená",J289,0)</f>
        <v>0</v>
      </c>
      <c r="BG289" s="174">
        <f>IF(N289="zákl. přenesená",J289,0)</f>
        <v>0</v>
      </c>
      <c r="BH289" s="174">
        <f>IF(N289="sníž. přenesená",J289,0)</f>
        <v>0</v>
      </c>
      <c r="BI289" s="174">
        <f>IF(N289="nulová",J289,0)</f>
        <v>0</v>
      </c>
      <c r="BJ289" s="24" t="s">
        <v>76</v>
      </c>
      <c r="BK289" s="174">
        <f>ROUND(I289*H289,2)</f>
        <v>0</v>
      </c>
      <c r="BL289" s="24" t="s">
        <v>140</v>
      </c>
      <c r="BM289" s="24" t="s">
        <v>382</v>
      </c>
    </row>
    <row r="290" spans="2:47" s="1" customFormat="1" ht="67.5">
      <c r="B290" s="41"/>
      <c r="C290" s="342"/>
      <c r="D290" s="343" t="s">
        <v>142</v>
      </c>
      <c r="E290" s="342"/>
      <c r="F290" s="344" t="s">
        <v>383</v>
      </c>
      <c r="G290" s="342"/>
      <c r="H290" s="342"/>
      <c r="I290" s="175"/>
      <c r="L290" s="41"/>
      <c r="M290" s="176"/>
      <c r="N290" s="42"/>
      <c r="O290" s="42"/>
      <c r="P290" s="42"/>
      <c r="Q290" s="42"/>
      <c r="R290" s="42"/>
      <c r="S290" s="42"/>
      <c r="T290" s="70"/>
      <c r="AT290" s="24" t="s">
        <v>142</v>
      </c>
      <c r="AU290" s="24" t="s">
        <v>83</v>
      </c>
    </row>
    <row r="291" spans="2:51" s="12" customFormat="1" ht="13.5">
      <c r="B291" s="183"/>
      <c r="C291" s="349"/>
      <c r="D291" s="343" t="s">
        <v>144</v>
      </c>
      <c r="E291" s="350" t="s">
        <v>5</v>
      </c>
      <c r="F291" s="351" t="s">
        <v>384</v>
      </c>
      <c r="G291" s="349"/>
      <c r="H291" s="352">
        <v>39.648</v>
      </c>
      <c r="I291" s="185"/>
      <c r="L291" s="183"/>
      <c r="M291" s="186"/>
      <c r="N291" s="187"/>
      <c r="O291" s="187"/>
      <c r="P291" s="187"/>
      <c r="Q291" s="187"/>
      <c r="R291" s="187"/>
      <c r="S291" s="187"/>
      <c r="T291" s="188"/>
      <c r="AT291" s="184" t="s">
        <v>144</v>
      </c>
      <c r="AU291" s="184" t="s">
        <v>83</v>
      </c>
      <c r="AV291" s="12" t="s">
        <v>83</v>
      </c>
      <c r="AW291" s="12" t="s">
        <v>34</v>
      </c>
      <c r="AX291" s="12" t="s">
        <v>71</v>
      </c>
      <c r="AY291" s="184" t="s">
        <v>133</v>
      </c>
    </row>
    <row r="292" spans="2:51" s="12" customFormat="1" ht="13.5">
      <c r="B292" s="183"/>
      <c r="C292" s="349"/>
      <c r="D292" s="343" t="s">
        <v>144</v>
      </c>
      <c r="E292" s="350" t="s">
        <v>5</v>
      </c>
      <c r="F292" s="351" t="s">
        <v>385</v>
      </c>
      <c r="G292" s="349"/>
      <c r="H292" s="352">
        <v>-6.698</v>
      </c>
      <c r="I292" s="185"/>
      <c r="L292" s="183"/>
      <c r="M292" s="186"/>
      <c r="N292" s="187"/>
      <c r="O292" s="187"/>
      <c r="P292" s="187"/>
      <c r="Q292" s="187"/>
      <c r="R292" s="187"/>
      <c r="S292" s="187"/>
      <c r="T292" s="188"/>
      <c r="AT292" s="184" t="s">
        <v>144</v>
      </c>
      <c r="AU292" s="184" t="s">
        <v>83</v>
      </c>
      <c r="AV292" s="12" t="s">
        <v>83</v>
      </c>
      <c r="AW292" s="12" t="s">
        <v>34</v>
      </c>
      <c r="AX292" s="12" t="s">
        <v>71</v>
      </c>
      <c r="AY292" s="184" t="s">
        <v>133</v>
      </c>
    </row>
    <row r="293" spans="2:51" s="12" customFormat="1" ht="13.5">
      <c r="B293" s="183"/>
      <c r="C293" s="349"/>
      <c r="D293" s="343" t="s">
        <v>144</v>
      </c>
      <c r="E293" s="350" t="s">
        <v>5</v>
      </c>
      <c r="F293" s="351" t="s">
        <v>386</v>
      </c>
      <c r="G293" s="349"/>
      <c r="H293" s="352">
        <v>13.44</v>
      </c>
      <c r="I293" s="185"/>
      <c r="L293" s="183"/>
      <c r="M293" s="186"/>
      <c r="N293" s="187"/>
      <c r="O293" s="187"/>
      <c r="P293" s="187"/>
      <c r="Q293" s="187"/>
      <c r="R293" s="187"/>
      <c r="S293" s="187"/>
      <c r="T293" s="188"/>
      <c r="AT293" s="184" t="s">
        <v>144</v>
      </c>
      <c r="AU293" s="184" t="s">
        <v>83</v>
      </c>
      <c r="AV293" s="12" t="s">
        <v>83</v>
      </c>
      <c r="AW293" s="12" t="s">
        <v>34</v>
      </c>
      <c r="AX293" s="12" t="s">
        <v>71</v>
      </c>
      <c r="AY293" s="184" t="s">
        <v>133</v>
      </c>
    </row>
    <row r="294" spans="2:51" s="12" customFormat="1" ht="13.5">
      <c r="B294" s="183"/>
      <c r="C294" s="349"/>
      <c r="D294" s="343" t="s">
        <v>144</v>
      </c>
      <c r="E294" s="350" t="s">
        <v>5</v>
      </c>
      <c r="F294" s="351" t="s">
        <v>387</v>
      </c>
      <c r="G294" s="349"/>
      <c r="H294" s="352">
        <v>-3.546</v>
      </c>
      <c r="I294" s="185"/>
      <c r="L294" s="183"/>
      <c r="M294" s="186"/>
      <c r="N294" s="187"/>
      <c r="O294" s="187"/>
      <c r="P294" s="187"/>
      <c r="Q294" s="187"/>
      <c r="R294" s="187"/>
      <c r="S294" s="187"/>
      <c r="T294" s="188"/>
      <c r="AT294" s="184" t="s">
        <v>144</v>
      </c>
      <c r="AU294" s="184" t="s">
        <v>83</v>
      </c>
      <c r="AV294" s="12" t="s">
        <v>83</v>
      </c>
      <c r="AW294" s="12" t="s">
        <v>34</v>
      </c>
      <c r="AX294" s="12" t="s">
        <v>71</v>
      </c>
      <c r="AY294" s="184" t="s">
        <v>133</v>
      </c>
    </row>
    <row r="295" spans="2:51" s="14" customFormat="1" ht="13.5">
      <c r="B295" s="195"/>
      <c r="C295" s="364"/>
      <c r="D295" s="343" t="s">
        <v>144</v>
      </c>
      <c r="E295" s="365" t="s">
        <v>5</v>
      </c>
      <c r="F295" s="366" t="s">
        <v>268</v>
      </c>
      <c r="G295" s="364"/>
      <c r="H295" s="367">
        <v>42.844</v>
      </c>
      <c r="I295" s="197"/>
      <c r="L295" s="195"/>
      <c r="M295" s="198"/>
      <c r="N295" s="199"/>
      <c r="O295" s="199"/>
      <c r="P295" s="199"/>
      <c r="Q295" s="199"/>
      <c r="R295" s="199"/>
      <c r="S295" s="199"/>
      <c r="T295" s="200"/>
      <c r="AT295" s="196" t="s">
        <v>144</v>
      </c>
      <c r="AU295" s="196" t="s">
        <v>83</v>
      </c>
      <c r="AV295" s="14" t="s">
        <v>157</v>
      </c>
      <c r="AW295" s="14" t="s">
        <v>34</v>
      </c>
      <c r="AX295" s="14" t="s">
        <v>71</v>
      </c>
      <c r="AY295" s="196" t="s">
        <v>133</v>
      </c>
    </row>
    <row r="296" spans="2:51" s="12" customFormat="1" ht="13.5">
      <c r="B296" s="183"/>
      <c r="C296" s="349"/>
      <c r="D296" s="343" t="s">
        <v>144</v>
      </c>
      <c r="E296" s="350" t="s">
        <v>5</v>
      </c>
      <c r="F296" s="351" t="s">
        <v>388</v>
      </c>
      <c r="G296" s="349"/>
      <c r="H296" s="352">
        <v>78.81</v>
      </c>
      <c r="I296" s="185"/>
      <c r="L296" s="183"/>
      <c r="M296" s="186"/>
      <c r="N296" s="187"/>
      <c r="O296" s="187"/>
      <c r="P296" s="187"/>
      <c r="Q296" s="187"/>
      <c r="R296" s="187"/>
      <c r="S296" s="187"/>
      <c r="T296" s="188"/>
      <c r="AT296" s="184" t="s">
        <v>144</v>
      </c>
      <c r="AU296" s="184" t="s">
        <v>83</v>
      </c>
      <c r="AV296" s="12" t="s">
        <v>83</v>
      </c>
      <c r="AW296" s="12" t="s">
        <v>34</v>
      </c>
      <c r="AX296" s="12" t="s">
        <v>71</v>
      </c>
      <c r="AY296" s="184" t="s">
        <v>133</v>
      </c>
    </row>
    <row r="297" spans="2:51" s="12" customFormat="1" ht="13.5">
      <c r="B297" s="183"/>
      <c r="C297" s="349"/>
      <c r="D297" s="343" t="s">
        <v>144</v>
      </c>
      <c r="E297" s="350" t="s">
        <v>5</v>
      </c>
      <c r="F297" s="351" t="s">
        <v>389</v>
      </c>
      <c r="G297" s="349"/>
      <c r="H297" s="352">
        <v>-9.4</v>
      </c>
      <c r="I297" s="185"/>
      <c r="L297" s="183"/>
      <c r="M297" s="186"/>
      <c r="N297" s="187"/>
      <c r="O297" s="187"/>
      <c r="P297" s="187"/>
      <c r="Q297" s="187"/>
      <c r="R297" s="187"/>
      <c r="S297" s="187"/>
      <c r="T297" s="188"/>
      <c r="AT297" s="184" t="s">
        <v>144</v>
      </c>
      <c r="AU297" s="184" t="s">
        <v>83</v>
      </c>
      <c r="AV297" s="12" t="s">
        <v>83</v>
      </c>
      <c r="AW297" s="12" t="s">
        <v>34</v>
      </c>
      <c r="AX297" s="12" t="s">
        <v>71</v>
      </c>
      <c r="AY297" s="184" t="s">
        <v>133</v>
      </c>
    </row>
    <row r="298" spans="2:51" s="12" customFormat="1" ht="13.5">
      <c r="B298" s="183"/>
      <c r="C298" s="349"/>
      <c r="D298" s="343" t="s">
        <v>144</v>
      </c>
      <c r="E298" s="350" t="s">
        <v>5</v>
      </c>
      <c r="F298" s="351" t="s">
        <v>249</v>
      </c>
      <c r="G298" s="349"/>
      <c r="H298" s="352">
        <v>41.722</v>
      </c>
      <c r="I298" s="185"/>
      <c r="L298" s="183"/>
      <c r="M298" s="186"/>
      <c r="N298" s="187"/>
      <c r="O298" s="187"/>
      <c r="P298" s="187"/>
      <c r="Q298" s="187"/>
      <c r="R298" s="187"/>
      <c r="S298" s="187"/>
      <c r="T298" s="188"/>
      <c r="AT298" s="184" t="s">
        <v>144</v>
      </c>
      <c r="AU298" s="184" t="s">
        <v>83</v>
      </c>
      <c r="AV298" s="12" t="s">
        <v>83</v>
      </c>
      <c r="AW298" s="12" t="s">
        <v>34</v>
      </c>
      <c r="AX298" s="12" t="s">
        <v>71</v>
      </c>
      <c r="AY298" s="184" t="s">
        <v>133</v>
      </c>
    </row>
    <row r="299" spans="2:51" s="12" customFormat="1" ht="13.5">
      <c r="B299" s="183"/>
      <c r="C299" s="349"/>
      <c r="D299" s="343" t="s">
        <v>144</v>
      </c>
      <c r="E299" s="350" t="s">
        <v>5</v>
      </c>
      <c r="F299" s="351" t="s">
        <v>250</v>
      </c>
      <c r="G299" s="349"/>
      <c r="H299" s="352">
        <v>-2.205</v>
      </c>
      <c r="I299" s="185"/>
      <c r="L299" s="183"/>
      <c r="M299" s="186"/>
      <c r="N299" s="187"/>
      <c r="O299" s="187"/>
      <c r="P299" s="187"/>
      <c r="Q299" s="187"/>
      <c r="R299" s="187"/>
      <c r="S299" s="187"/>
      <c r="T299" s="188"/>
      <c r="AT299" s="184" t="s">
        <v>144</v>
      </c>
      <c r="AU299" s="184" t="s">
        <v>83</v>
      </c>
      <c r="AV299" s="12" t="s">
        <v>83</v>
      </c>
      <c r="AW299" s="12" t="s">
        <v>34</v>
      </c>
      <c r="AX299" s="12" t="s">
        <v>71</v>
      </c>
      <c r="AY299" s="184" t="s">
        <v>133</v>
      </c>
    </row>
    <row r="300" spans="2:51" s="12" customFormat="1" ht="13.5">
      <c r="B300" s="183"/>
      <c r="C300" s="349"/>
      <c r="D300" s="343" t="s">
        <v>144</v>
      </c>
      <c r="E300" s="350" t="s">
        <v>5</v>
      </c>
      <c r="F300" s="351" t="s">
        <v>390</v>
      </c>
      <c r="G300" s="349"/>
      <c r="H300" s="352">
        <v>29.016</v>
      </c>
      <c r="I300" s="185"/>
      <c r="L300" s="183"/>
      <c r="M300" s="186"/>
      <c r="N300" s="187"/>
      <c r="O300" s="187"/>
      <c r="P300" s="187"/>
      <c r="Q300" s="187"/>
      <c r="R300" s="187"/>
      <c r="S300" s="187"/>
      <c r="T300" s="188"/>
      <c r="AT300" s="184" t="s">
        <v>144</v>
      </c>
      <c r="AU300" s="184" t="s">
        <v>83</v>
      </c>
      <c r="AV300" s="12" t="s">
        <v>83</v>
      </c>
      <c r="AW300" s="12" t="s">
        <v>34</v>
      </c>
      <c r="AX300" s="12" t="s">
        <v>71</v>
      </c>
      <c r="AY300" s="184" t="s">
        <v>133</v>
      </c>
    </row>
    <row r="301" spans="2:51" s="13" customFormat="1" ht="13.5">
      <c r="B301" s="189"/>
      <c r="C301" s="353"/>
      <c r="D301" s="354" t="s">
        <v>144</v>
      </c>
      <c r="E301" s="355" t="s">
        <v>5</v>
      </c>
      <c r="F301" s="356" t="s">
        <v>150</v>
      </c>
      <c r="G301" s="353"/>
      <c r="H301" s="357">
        <v>180.787</v>
      </c>
      <c r="I301" s="190"/>
      <c r="L301" s="189"/>
      <c r="M301" s="191"/>
      <c r="N301" s="192"/>
      <c r="O301" s="192"/>
      <c r="P301" s="192"/>
      <c r="Q301" s="192"/>
      <c r="R301" s="192"/>
      <c r="S301" s="192"/>
      <c r="T301" s="193"/>
      <c r="AT301" s="194" t="s">
        <v>144</v>
      </c>
      <c r="AU301" s="194" t="s">
        <v>83</v>
      </c>
      <c r="AV301" s="13" t="s">
        <v>140</v>
      </c>
      <c r="AW301" s="13" t="s">
        <v>34</v>
      </c>
      <c r="AX301" s="13" t="s">
        <v>76</v>
      </c>
      <c r="AY301" s="194" t="s">
        <v>133</v>
      </c>
    </row>
    <row r="302" spans="2:65" s="1" customFormat="1" ht="22.5" customHeight="1">
      <c r="B302" s="166"/>
      <c r="C302" s="337" t="s">
        <v>391</v>
      </c>
      <c r="D302" s="337" t="s">
        <v>135</v>
      </c>
      <c r="E302" s="338" t="s">
        <v>392</v>
      </c>
      <c r="F302" s="339" t="s">
        <v>393</v>
      </c>
      <c r="G302" s="340" t="s">
        <v>153</v>
      </c>
      <c r="H302" s="341">
        <v>15.95</v>
      </c>
      <c r="I302" s="168">
        <v>0</v>
      </c>
      <c r="J302" s="169">
        <f>ROUND(I302*H302,2)</f>
        <v>0</v>
      </c>
      <c r="K302" s="167" t="s">
        <v>139</v>
      </c>
      <c r="L302" s="41"/>
      <c r="M302" s="170" t="s">
        <v>5</v>
      </c>
      <c r="N302" s="171" t="s">
        <v>42</v>
      </c>
      <c r="O302" s="42"/>
      <c r="P302" s="172">
        <f>O302*H302</f>
        <v>0</v>
      </c>
      <c r="Q302" s="172">
        <v>0.03358</v>
      </c>
      <c r="R302" s="172">
        <f>Q302*H302</f>
        <v>0.535601</v>
      </c>
      <c r="S302" s="172">
        <v>0</v>
      </c>
      <c r="T302" s="173">
        <f>S302*H302</f>
        <v>0</v>
      </c>
      <c r="AR302" s="24" t="s">
        <v>140</v>
      </c>
      <c r="AT302" s="24" t="s">
        <v>135</v>
      </c>
      <c r="AU302" s="24" t="s">
        <v>83</v>
      </c>
      <c r="AY302" s="24" t="s">
        <v>133</v>
      </c>
      <c r="BE302" s="174">
        <f>IF(N302="základní",J302,0)</f>
        <v>0</v>
      </c>
      <c r="BF302" s="174">
        <f>IF(N302="snížená",J302,0)</f>
        <v>0</v>
      </c>
      <c r="BG302" s="174">
        <f>IF(N302="zákl. přenesená",J302,0)</f>
        <v>0</v>
      </c>
      <c r="BH302" s="174">
        <f>IF(N302="sníž. přenesená",J302,0)</f>
        <v>0</v>
      </c>
      <c r="BI302" s="174">
        <f>IF(N302="nulová",J302,0)</f>
        <v>0</v>
      </c>
      <c r="BJ302" s="24" t="s">
        <v>76</v>
      </c>
      <c r="BK302" s="174">
        <f>ROUND(I302*H302,2)</f>
        <v>0</v>
      </c>
      <c r="BL302" s="24" t="s">
        <v>140</v>
      </c>
      <c r="BM302" s="24" t="s">
        <v>394</v>
      </c>
    </row>
    <row r="303" spans="2:47" s="1" customFormat="1" ht="40.5">
      <c r="B303" s="41"/>
      <c r="C303" s="342"/>
      <c r="D303" s="343" t="s">
        <v>142</v>
      </c>
      <c r="E303" s="342"/>
      <c r="F303" s="344" t="s">
        <v>395</v>
      </c>
      <c r="G303" s="342"/>
      <c r="H303" s="342"/>
      <c r="I303" s="175"/>
      <c r="L303" s="41"/>
      <c r="M303" s="176"/>
      <c r="N303" s="42"/>
      <c r="O303" s="42"/>
      <c r="P303" s="42"/>
      <c r="Q303" s="42"/>
      <c r="R303" s="42"/>
      <c r="S303" s="42"/>
      <c r="T303" s="70"/>
      <c r="AT303" s="24" t="s">
        <v>142</v>
      </c>
      <c r="AU303" s="24" t="s">
        <v>83</v>
      </c>
    </row>
    <row r="304" spans="2:51" s="12" customFormat="1" ht="13.5">
      <c r="B304" s="183"/>
      <c r="C304" s="349"/>
      <c r="D304" s="343" t="s">
        <v>144</v>
      </c>
      <c r="E304" s="350" t="s">
        <v>5</v>
      </c>
      <c r="F304" s="351" t="s">
        <v>396</v>
      </c>
      <c r="G304" s="349"/>
      <c r="H304" s="352">
        <v>11</v>
      </c>
      <c r="I304" s="185"/>
      <c r="L304" s="183"/>
      <c r="M304" s="186"/>
      <c r="N304" s="187"/>
      <c r="O304" s="187"/>
      <c r="P304" s="187"/>
      <c r="Q304" s="187"/>
      <c r="R304" s="187"/>
      <c r="S304" s="187"/>
      <c r="T304" s="188"/>
      <c r="AT304" s="184" t="s">
        <v>144</v>
      </c>
      <c r="AU304" s="184" t="s">
        <v>83</v>
      </c>
      <c r="AV304" s="12" t="s">
        <v>83</v>
      </c>
      <c r="AW304" s="12" t="s">
        <v>34</v>
      </c>
      <c r="AX304" s="12" t="s">
        <v>71</v>
      </c>
      <c r="AY304" s="184" t="s">
        <v>133</v>
      </c>
    </row>
    <row r="305" spans="2:51" s="12" customFormat="1" ht="13.5">
      <c r="B305" s="183"/>
      <c r="C305" s="349"/>
      <c r="D305" s="343" t="s">
        <v>144</v>
      </c>
      <c r="E305" s="350" t="s">
        <v>5</v>
      </c>
      <c r="F305" s="351" t="s">
        <v>397</v>
      </c>
      <c r="G305" s="349"/>
      <c r="H305" s="352">
        <v>4.95</v>
      </c>
      <c r="I305" s="185"/>
      <c r="L305" s="183"/>
      <c r="M305" s="186"/>
      <c r="N305" s="187"/>
      <c r="O305" s="187"/>
      <c r="P305" s="187"/>
      <c r="Q305" s="187"/>
      <c r="R305" s="187"/>
      <c r="S305" s="187"/>
      <c r="T305" s="188"/>
      <c r="AT305" s="184" t="s">
        <v>144</v>
      </c>
      <c r="AU305" s="184" t="s">
        <v>83</v>
      </c>
      <c r="AV305" s="12" t="s">
        <v>83</v>
      </c>
      <c r="AW305" s="12" t="s">
        <v>34</v>
      </c>
      <c r="AX305" s="12" t="s">
        <v>71</v>
      </c>
      <c r="AY305" s="184" t="s">
        <v>133</v>
      </c>
    </row>
    <row r="306" spans="2:51" s="13" customFormat="1" ht="13.5">
      <c r="B306" s="189"/>
      <c r="C306" s="353"/>
      <c r="D306" s="354" t="s">
        <v>144</v>
      </c>
      <c r="E306" s="355" t="s">
        <v>5</v>
      </c>
      <c r="F306" s="356" t="s">
        <v>150</v>
      </c>
      <c r="G306" s="353"/>
      <c r="H306" s="357">
        <v>15.95</v>
      </c>
      <c r="I306" s="190"/>
      <c r="L306" s="189"/>
      <c r="M306" s="191"/>
      <c r="N306" s="192"/>
      <c r="O306" s="192"/>
      <c r="P306" s="192"/>
      <c r="Q306" s="192"/>
      <c r="R306" s="192"/>
      <c r="S306" s="192"/>
      <c r="T306" s="193"/>
      <c r="AT306" s="194" t="s">
        <v>144</v>
      </c>
      <c r="AU306" s="194" t="s">
        <v>83</v>
      </c>
      <c r="AV306" s="13" t="s">
        <v>140</v>
      </c>
      <c r="AW306" s="13" t="s">
        <v>34</v>
      </c>
      <c r="AX306" s="13" t="s">
        <v>76</v>
      </c>
      <c r="AY306" s="194" t="s">
        <v>133</v>
      </c>
    </row>
    <row r="307" spans="2:65" s="1" customFormat="1" ht="31.5" customHeight="1">
      <c r="B307" s="166"/>
      <c r="C307" s="337" t="s">
        <v>398</v>
      </c>
      <c r="D307" s="337" t="s">
        <v>135</v>
      </c>
      <c r="E307" s="338" t="s">
        <v>399</v>
      </c>
      <c r="F307" s="339" t="s">
        <v>400</v>
      </c>
      <c r="G307" s="340" t="s">
        <v>153</v>
      </c>
      <c r="H307" s="341">
        <v>56.063</v>
      </c>
      <c r="I307" s="168">
        <v>0</v>
      </c>
      <c r="J307" s="169">
        <f>ROUND(I307*H307,2)</f>
        <v>0</v>
      </c>
      <c r="K307" s="167" t="s">
        <v>139</v>
      </c>
      <c r="L307" s="41"/>
      <c r="M307" s="170" t="s">
        <v>5</v>
      </c>
      <c r="N307" s="171" t="s">
        <v>42</v>
      </c>
      <c r="O307" s="42"/>
      <c r="P307" s="172">
        <f>O307*H307</f>
        <v>0</v>
      </c>
      <c r="Q307" s="172">
        <v>0.00268</v>
      </c>
      <c r="R307" s="172">
        <f>Q307*H307</f>
        <v>0.15024884000000002</v>
      </c>
      <c r="S307" s="172">
        <v>0</v>
      </c>
      <c r="T307" s="173">
        <f>S307*H307</f>
        <v>0</v>
      </c>
      <c r="AR307" s="24" t="s">
        <v>140</v>
      </c>
      <c r="AT307" s="24" t="s">
        <v>135</v>
      </c>
      <c r="AU307" s="24" t="s">
        <v>83</v>
      </c>
      <c r="AY307" s="24" t="s">
        <v>133</v>
      </c>
      <c r="BE307" s="174">
        <f>IF(N307="základní",J307,0)</f>
        <v>0</v>
      </c>
      <c r="BF307" s="174">
        <f>IF(N307="snížená",J307,0)</f>
        <v>0</v>
      </c>
      <c r="BG307" s="174">
        <f>IF(N307="zákl. přenesená",J307,0)</f>
        <v>0</v>
      </c>
      <c r="BH307" s="174">
        <f>IF(N307="sníž. přenesená",J307,0)</f>
        <v>0</v>
      </c>
      <c r="BI307" s="174">
        <f>IF(N307="nulová",J307,0)</f>
        <v>0</v>
      </c>
      <c r="BJ307" s="24" t="s">
        <v>76</v>
      </c>
      <c r="BK307" s="174">
        <f>ROUND(I307*H307,2)</f>
        <v>0</v>
      </c>
      <c r="BL307" s="24" t="s">
        <v>140</v>
      </c>
      <c r="BM307" s="24" t="s">
        <v>401</v>
      </c>
    </row>
    <row r="308" spans="2:47" s="1" customFormat="1" ht="40.5">
      <c r="B308" s="41"/>
      <c r="C308" s="342"/>
      <c r="D308" s="343" t="s">
        <v>180</v>
      </c>
      <c r="E308" s="342"/>
      <c r="F308" s="344" t="s">
        <v>402</v>
      </c>
      <c r="G308" s="342"/>
      <c r="H308" s="342"/>
      <c r="I308" s="175"/>
      <c r="L308" s="41"/>
      <c r="M308" s="176"/>
      <c r="N308" s="42"/>
      <c r="O308" s="42"/>
      <c r="P308" s="42"/>
      <c r="Q308" s="42"/>
      <c r="R308" s="42"/>
      <c r="S308" s="42"/>
      <c r="T308" s="70"/>
      <c r="AT308" s="24" t="s">
        <v>180</v>
      </c>
      <c r="AU308" s="24" t="s">
        <v>83</v>
      </c>
    </row>
    <row r="309" spans="2:51" s="12" customFormat="1" ht="13.5">
      <c r="B309" s="183"/>
      <c r="C309" s="349"/>
      <c r="D309" s="343" t="s">
        <v>144</v>
      </c>
      <c r="E309" s="350" t="s">
        <v>5</v>
      </c>
      <c r="F309" s="351" t="s">
        <v>403</v>
      </c>
      <c r="G309" s="349"/>
      <c r="H309" s="352">
        <v>19.292</v>
      </c>
      <c r="I309" s="185"/>
      <c r="L309" s="183"/>
      <c r="M309" s="186"/>
      <c r="N309" s="187"/>
      <c r="O309" s="187"/>
      <c r="P309" s="187"/>
      <c r="Q309" s="187"/>
      <c r="R309" s="187"/>
      <c r="S309" s="187"/>
      <c r="T309" s="188"/>
      <c r="AT309" s="184" t="s">
        <v>144</v>
      </c>
      <c r="AU309" s="184" t="s">
        <v>83</v>
      </c>
      <c r="AV309" s="12" t="s">
        <v>83</v>
      </c>
      <c r="AW309" s="12" t="s">
        <v>34</v>
      </c>
      <c r="AX309" s="12" t="s">
        <v>71</v>
      </c>
      <c r="AY309" s="184" t="s">
        <v>133</v>
      </c>
    </row>
    <row r="310" spans="2:51" s="12" customFormat="1" ht="13.5">
      <c r="B310" s="183"/>
      <c r="C310" s="349"/>
      <c r="D310" s="343" t="s">
        <v>144</v>
      </c>
      <c r="E310" s="350" t="s">
        <v>5</v>
      </c>
      <c r="F310" s="351" t="s">
        <v>404</v>
      </c>
      <c r="G310" s="349"/>
      <c r="H310" s="352">
        <v>38.976</v>
      </c>
      <c r="I310" s="185"/>
      <c r="L310" s="183"/>
      <c r="M310" s="186"/>
      <c r="N310" s="187"/>
      <c r="O310" s="187"/>
      <c r="P310" s="187"/>
      <c r="Q310" s="187"/>
      <c r="R310" s="187"/>
      <c r="S310" s="187"/>
      <c r="T310" s="188"/>
      <c r="AT310" s="184" t="s">
        <v>144</v>
      </c>
      <c r="AU310" s="184" t="s">
        <v>83</v>
      </c>
      <c r="AV310" s="12" t="s">
        <v>83</v>
      </c>
      <c r="AW310" s="12" t="s">
        <v>34</v>
      </c>
      <c r="AX310" s="12" t="s">
        <v>71</v>
      </c>
      <c r="AY310" s="184" t="s">
        <v>133</v>
      </c>
    </row>
    <row r="311" spans="2:51" s="12" customFormat="1" ht="13.5">
      <c r="B311" s="183"/>
      <c r="C311" s="349"/>
      <c r="D311" s="343" t="s">
        <v>144</v>
      </c>
      <c r="E311" s="350" t="s">
        <v>5</v>
      </c>
      <c r="F311" s="351" t="s">
        <v>250</v>
      </c>
      <c r="G311" s="349"/>
      <c r="H311" s="352">
        <v>-2.205</v>
      </c>
      <c r="I311" s="185"/>
      <c r="L311" s="183"/>
      <c r="M311" s="186"/>
      <c r="N311" s="187"/>
      <c r="O311" s="187"/>
      <c r="P311" s="187"/>
      <c r="Q311" s="187"/>
      <c r="R311" s="187"/>
      <c r="S311" s="187"/>
      <c r="T311" s="188"/>
      <c r="AT311" s="184" t="s">
        <v>144</v>
      </c>
      <c r="AU311" s="184" t="s">
        <v>83</v>
      </c>
      <c r="AV311" s="12" t="s">
        <v>83</v>
      </c>
      <c r="AW311" s="12" t="s">
        <v>34</v>
      </c>
      <c r="AX311" s="12" t="s">
        <v>71</v>
      </c>
      <c r="AY311" s="184" t="s">
        <v>133</v>
      </c>
    </row>
    <row r="312" spans="2:51" s="13" customFormat="1" ht="13.5">
      <c r="B312" s="189"/>
      <c r="C312" s="353"/>
      <c r="D312" s="354" t="s">
        <v>144</v>
      </c>
      <c r="E312" s="355" t="s">
        <v>5</v>
      </c>
      <c r="F312" s="356" t="s">
        <v>150</v>
      </c>
      <c r="G312" s="353"/>
      <c r="H312" s="357">
        <v>56.063</v>
      </c>
      <c r="I312" s="190"/>
      <c r="L312" s="189"/>
      <c r="M312" s="191"/>
      <c r="N312" s="192"/>
      <c r="O312" s="192"/>
      <c r="P312" s="192"/>
      <c r="Q312" s="192"/>
      <c r="R312" s="192"/>
      <c r="S312" s="192"/>
      <c r="T312" s="193"/>
      <c r="AT312" s="194" t="s">
        <v>144</v>
      </c>
      <c r="AU312" s="194" t="s">
        <v>83</v>
      </c>
      <c r="AV312" s="13" t="s">
        <v>140</v>
      </c>
      <c r="AW312" s="13" t="s">
        <v>34</v>
      </c>
      <c r="AX312" s="13" t="s">
        <v>76</v>
      </c>
      <c r="AY312" s="194" t="s">
        <v>133</v>
      </c>
    </row>
    <row r="313" spans="2:65" s="1" customFormat="1" ht="44.25" customHeight="1">
      <c r="B313" s="166"/>
      <c r="C313" s="337" t="s">
        <v>405</v>
      </c>
      <c r="D313" s="337" t="s">
        <v>135</v>
      </c>
      <c r="E313" s="338" t="s">
        <v>406</v>
      </c>
      <c r="F313" s="339" t="s">
        <v>407</v>
      </c>
      <c r="G313" s="340" t="s">
        <v>153</v>
      </c>
      <c r="H313" s="341">
        <v>50.835</v>
      </c>
      <c r="I313" s="168">
        <v>0</v>
      </c>
      <c r="J313" s="169">
        <f>ROUND(I313*H313,2)</f>
        <v>0</v>
      </c>
      <c r="K313" s="167" t="s">
        <v>139</v>
      </c>
      <c r="L313" s="41"/>
      <c r="M313" s="170" t="s">
        <v>5</v>
      </c>
      <c r="N313" s="171" t="s">
        <v>42</v>
      </c>
      <c r="O313" s="42"/>
      <c r="P313" s="172">
        <f>O313*H313</f>
        <v>0</v>
      </c>
      <c r="Q313" s="172">
        <v>0.01838</v>
      </c>
      <c r="R313" s="172">
        <f>Q313*H313</f>
        <v>0.9343473</v>
      </c>
      <c r="S313" s="172">
        <v>0</v>
      </c>
      <c r="T313" s="173">
        <f>S313*H313</f>
        <v>0</v>
      </c>
      <c r="AR313" s="24" t="s">
        <v>140</v>
      </c>
      <c r="AT313" s="24" t="s">
        <v>135</v>
      </c>
      <c r="AU313" s="24" t="s">
        <v>83</v>
      </c>
      <c r="AY313" s="24" t="s">
        <v>133</v>
      </c>
      <c r="BE313" s="174">
        <f>IF(N313="základní",J313,0)</f>
        <v>0</v>
      </c>
      <c r="BF313" s="174">
        <f>IF(N313="snížená",J313,0)</f>
        <v>0</v>
      </c>
      <c r="BG313" s="174">
        <f>IF(N313="zákl. přenesená",J313,0)</f>
        <v>0</v>
      </c>
      <c r="BH313" s="174">
        <f>IF(N313="sníž. přenesená",J313,0)</f>
        <v>0</v>
      </c>
      <c r="BI313" s="174">
        <f>IF(N313="nulová",J313,0)</f>
        <v>0</v>
      </c>
      <c r="BJ313" s="24" t="s">
        <v>76</v>
      </c>
      <c r="BK313" s="174">
        <f>ROUND(I313*H313,2)</f>
        <v>0</v>
      </c>
      <c r="BL313" s="24" t="s">
        <v>140</v>
      </c>
      <c r="BM313" s="24" t="s">
        <v>408</v>
      </c>
    </row>
    <row r="314" spans="2:47" s="1" customFormat="1" ht="67.5">
      <c r="B314" s="41"/>
      <c r="C314" s="342"/>
      <c r="D314" s="343" t="s">
        <v>142</v>
      </c>
      <c r="E314" s="342"/>
      <c r="F314" s="344" t="s">
        <v>383</v>
      </c>
      <c r="G314" s="342"/>
      <c r="H314" s="342"/>
      <c r="I314" s="175"/>
      <c r="L314" s="41"/>
      <c r="M314" s="176"/>
      <c r="N314" s="42"/>
      <c r="O314" s="42"/>
      <c r="P314" s="42"/>
      <c r="Q314" s="42"/>
      <c r="R314" s="42"/>
      <c r="S314" s="42"/>
      <c r="T314" s="70"/>
      <c r="AT314" s="24" t="s">
        <v>142</v>
      </c>
      <c r="AU314" s="24" t="s">
        <v>83</v>
      </c>
    </row>
    <row r="315" spans="2:51" s="12" customFormat="1" ht="13.5">
      <c r="B315" s="183"/>
      <c r="C315" s="349"/>
      <c r="D315" s="343" t="s">
        <v>144</v>
      </c>
      <c r="E315" s="350" t="s">
        <v>5</v>
      </c>
      <c r="F315" s="351" t="s">
        <v>409</v>
      </c>
      <c r="G315" s="349"/>
      <c r="H315" s="352">
        <v>47.61</v>
      </c>
      <c r="I315" s="185"/>
      <c r="L315" s="183"/>
      <c r="M315" s="186"/>
      <c r="N315" s="187"/>
      <c r="O315" s="187"/>
      <c r="P315" s="187"/>
      <c r="Q315" s="187"/>
      <c r="R315" s="187"/>
      <c r="S315" s="187"/>
      <c r="T315" s="188"/>
      <c r="AT315" s="184" t="s">
        <v>144</v>
      </c>
      <c r="AU315" s="184" t="s">
        <v>83</v>
      </c>
      <c r="AV315" s="12" t="s">
        <v>83</v>
      </c>
      <c r="AW315" s="12" t="s">
        <v>34</v>
      </c>
      <c r="AX315" s="12" t="s">
        <v>71</v>
      </c>
      <c r="AY315" s="184" t="s">
        <v>133</v>
      </c>
    </row>
    <row r="316" spans="2:51" s="12" customFormat="1" ht="13.5">
      <c r="B316" s="183"/>
      <c r="C316" s="349"/>
      <c r="D316" s="343" t="s">
        <v>144</v>
      </c>
      <c r="E316" s="350" t="s">
        <v>5</v>
      </c>
      <c r="F316" s="351" t="s">
        <v>410</v>
      </c>
      <c r="G316" s="349"/>
      <c r="H316" s="352">
        <v>3.225</v>
      </c>
      <c r="I316" s="185"/>
      <c r="L316" s="183"/>
      <c r="M316" s="186"/>
      <c r="N316" s="187"/>
      <c r="O316" s="187"/>
      <c r="P316" s="187"/>
      <c r="Q316" s="187"/>
      <c r="R316" s="187"/>
      <c r="S316" s="187"/>
      <c r="T316" s="188"/>
      <c r="AT316" s="184" t="s">
        <v>144</v>
      </c>
      <c r="AU316" s="184" t="s">
        <v>83</v>
      </c>
      <c r="AV316" s="12" t="s">
        <v>83</v>
      </c>
      <c r="AW316" s="12" t="s">
        <v>34</v>
      </c>
      <c r="AX316" s="12" t="s">
        <v>71</v>
      </c>
      <c r="AY316" s="184" t="s">
        <v>133</v>
      </c>
    </row>
    <row r="317" spans="2:51" s="13" customFormat="1" ht="13.5">
      <c r="B317" s="189"/>
      <c r="C317" s="353"/>
      <c r="D317" s="354" t="s">
        <v>144</v>
      </c>
      <c r="E317" s="355" t="s">
        <v>5</v>
      </c>
      <c r="F317" s="356" t="s">
        <v>150</v>
      </c>
      <c r="G317" s="353"/>
      <c r="H317" s="357">
        <v>50.835</v>
      </c>
      <c r="I317" s="190"/>
      <c r="L317" s="189"/>
      <c r="M317" s="191"/>
      <c r="N317" s="192"/>
      <c r="O317" s="192"/>
      <c r="P317" s="192"/>
      <c r="Q317" s="192"/>
      <c r="R317" s="192"/>
      <c r="S317" s="192"/>
      <c r="T317" s="193"/>
      <c r="AT317" s="194" t="s">
        <v>144</v>
      </c>
      <c r="AU317" s="194" t="s">
        <v>83</v>
      </c>
      <c r="AV317" s="13" t="s">
        <v>140</v>
      </c>
      <c r="AW317" s="13" t="s">
        <v>34</v>
      </c>
      <c r="AX317" s="13" t="s">
        <v>76</v>
      </c>
      <c r="AY317" s="194" t="s">
        <v>133</v>
      </c>
    </row>
    <row r="318" spans="2:65" s="1" customFormat="1" ht="22.5" customHeight="1">
      <c r="B318" s="166"/>
      <c r="C318" s="337" t="s">
        <v>411</v>
      </c>
      <c r="D318" s="337" t="s">
        <v>135</v>
      </c>
      <c r="E318" s="338" t="s">
        <v>412</v>
      </c>
      <c r="F318" s="339" t="s">
        <v>413</v>
      </c>
      <c r="G318" s="340" t="s">
        <v>263</v>
      </c>
      <c r="H318" s="341">
        <v>103.2</v>
      </c>
      <c r="I318" s="168">
        <v>0</v>
      </c>
      <c r="J318" s="169">
        <f>ROUND(I318*H318,2)</f>
        <v>0</v>
      </c>
      <c r="K318" s="167" t="s">
        <v>139</v>
      </c>
      <c r="L318" s="41"/>
      <c r="M318" s="170" t="s">
        <v>5</v>
      </c>
      <c r="N318" s="171" t="s">
        <v>42</v>
      </c>
      <c r="O318" s="42"/>
      <c r="P318" s="172">
        <f>O318*H318</f>
        <v>0</v>
      </c>
      <c r="Q318" s="172">
        <v>0.0015</v>
      </c>
      <c r="R318" s="172">
        <f>Q318*H318</f>
        <v>0.15480000000000002</v>
      </c>
      <c r="S318" s="172">
        <v>0</v>
      </c>
      <c r="T318" s="173">
        <f>S318*H318</f>
        <v>0</v>
      </c>
      <c r="AR318" s="24" t="s">
        <v>140</v>
      </c>
      <c r="AT318" s="24" t="s">
        <v>135</v>
      </c>
      <c r="AU318" s="24" t="s">
        <v>83</v>
      </c>
      <c r="AY318" s="24" t="s">
        <v>133</v>
      </c>
      <c r="BE318" s="174">
        <f>IF(N318="základní",J318,0)</f>
        <v>0</v>
      </c>
      <c r="BF318" s="174">
        <f>IF(N318="snížená",J318,0)</f>
        <v>0</v>
      </c>
      <c r="BG318" s="174">
        <f>IF(N318="zákl. přenesená",J318,0)</f>
        <v>0</v>
      </c>
      <c r="BH318" s="174">
        <f>IF(N318="sníž. přenesená",J318,0)</f>
        <v>0</v>
      </c>
      <c r="BI318" s="174">
        <f>IF(N318="nulová",J318,0)</f>
        <v>0</v>
      </c>
      <c r="BJ318" s="24" t="s">
        <v>76</v>
      </c>
      <c r="BK318" s="174">
        <f>ROUND(I318*H318,2)</f>
        <v>0</v>
      </c>
      <c r="BL318" s="24" t="s">
        <v>140</v>
      </c>
      <c r="BM318" s="24" t="s">
        <v>414</v>
      </c>
    </row>
    <row r="319" spans="2:47" s="1" customFormat="1" ht="54">
      <c r="B319" s="41"/>
      <c r="C319" s="342"/>
      <c r="D319" s="343" t="s">
        <v>142</v>
      </c>
      <c r="E319" s="342"/>
      <c r="F319" s="344" t="s">
        <v>415</v>
      </c>
      <c r="G319" s="342"/>
      <c r="H319" s="342"/>
      <c r="I319" s="175"/>
      <c r="L319" s="41"/>
      <c r="M319" s="176"/>
      <c r="N319" s="42"/>
      <c r="O319" s="42"/>
      <c r="P319" s="42"/>
      <c r="Q319" s="42"/>
      <c r="R319" s="42"/>
      <c r="S319" s="42"/>
      <c r="T319" s="70"/>
      <c r="AT319" s="24" t="s">
        <v>142</v>
      </c>
      <c r="AU319" s="24" t="s">
        <v>83</v>
      </c>
    </row>
    <row r="320" spans="2:51" s="12" customFormat="1" ht="13.5">
      <c r="B320" s="183"/>
      <c r="C320" s="349"/>
      <c r="D320" s="343" t="s">
        <v>144</v>
      </c>
      <c r="E320" s="350" t="s">
        <v>5</v>
      </c>
      <c r="F320" s="351" t="s">
        <v>416</v>
      </c>
      <c r="G320" s="349"/>
      <c r="H320" s="352">
        <v>18</v>
      </c>
      <c r="I320" s="185"/>
      <c r="L320" s="183"/>
      <c r="M320" s="186"/>
      <c r="N320" s="187"/>
      <c r="O320" s="187"/>
      <c r="P320" s="187"/>
      <c r="Q320" s="187"/>
      <c r="R320" s="187"/>
      <c r="S320" s="187"/>
      <c r="T320" s="188"/>
      <c r="AT320" s="184" t="s">
        <v>144</v>
      </c>
      <c r="AU320" s="184" t="s">
        <v>83</v>
      </c>
      <c r="AV320" s="12" t="s">
        <v>83</v>
      </c>
      <c r="AW320" s="12" t="s">
        <v>34</v>
      </c>
      <c r="AX320" s="12" t="s">
        <v>71</v>
      </c>
      <c r="AY320" s="184" t="s">
        <v>133</v>
      </c>
    </row>
    <row r="321" spans="2:51" s="12" customFormat="1" ht="13.5">
      <c r="B321" s="183"/>
      <c r="C321" s="349"/>
      <c r="D321" s="343" t="s">
        <v>144</v>
      </c>
      <c r="E321" s="350" t="s">
        <v>5</v>
      </c>
      <c r="F321" s="351" t="s">
        <v>417</v>
      </c>
      <c r="G321" s="349"/>
      <c r="H321" s="352">
        <v>45.6</v>
      </c>
      <c r="I321" s="185"/>
      <c r="L321" s="183"/>
      <c r="M321" s="186"/>
      <c r="N321" s="187"/>
      <c r="O321" s="187"/>
      <c r="P321" s="187"/>
      <c r="Q321" s="187"/>
      <c r="R321" s="187"/>
      <c r="S321" s="187"/>
      <c r="T321" s="188"/>
      <c r="AT321" s="184" t="s">
        <v>144</v>
      </c>
      <c r="AU321" s="184" t="s">
        <v>83</v>
      </c>
      <c r="AV321" s="12" t="s">
        <v>83</v>
      </c>
      <c r="AW321" s="12" t="s">
        <v>34</v>
      </c>
      <c r="AX321" s="12" t="s">
        <v>71</v>
      </c>
      <c r="AY321" s="184" t="s">
        <v>133</v>
      </c>
    </row>
    <row r="322" spans="2:51" s="12" customFormat="1" ht="13.5">
      <c r="B322" s="183"/>
      <c r="C322" s="349"/>
      <c r="D322" s="343" t="s">
        <v>144</v>
      </c>
      <c r="E322" s="350" t="s">
        <v>5</v>
      </c>
      <c r="F322" s="351" t="s">
        <v>418</v>
      </c>
      <c r="G322" s="349"/>
      <c r="H322" s="352">
        <v>39.6</v>
      </c>
      <c r="I322" s="185"/>
      <c r="L322" s="183"/>
      <c r="M322" s="186"/>
      <c r="N322" s="187"/>
      <c r="O322" s="187"/>
      <c r="P322" s="187"/>
      <c r="Q322" s="187"/>
      <c r="R322" s="187"/>
      <c r="S322" s="187"/>
      <c r="T322" s="188"/>
      <c r="AT322" s="184" t="s">
        <v>144</v>
      </c>
      <c r="AU322" s="184" t="s">
        <v>83</v>
      </c>
      <c r="AV322" s="12" t="s">
        <v>83</v>
      </c>
      <c r="AW322" s="12" t="s">
        <v>34</v>
      </c>
      <c r="AX322" s="12" t="s">
        <v>71</v>
      </c>
      <c r="AY322" s="184" t="s">
        <v>133</v>
      </c>
    </row>
    <row r="323" spans="2:51" s="13" customFormat="1" ht="13.5">
      <c r="B323" s="189"/>
      <c r="C323" s="353"/>
      <c r="D323" s="354" t="s">
        <v>144</v>
      </c>
      <c r="E323" s="355" t="s">
        <v>5</v>
      </c>
      <c r="F323" s="356" t="s">
        <v>150</v>
      </c>
      <c r="G323" s="353"/>
      <c r="H323" s="357">
        <v>103.2</v>
      </c>
      <c r="I323" s="190"/>
      <c r="L323" s="189"/>
      <c r="M323" s="191"/>
      <c r="N323" s="192"/>
      <c r="O323" s="192"/>
      <c r="P323" s="192"/>
      <c r="Q323" s="192"/>
      <c r="R323" s="192"/>
      <c r="S323" s="192"/>
      <c r="T323" s="193"/>
      <c r="AT323" s="194" t="s">
        <v>144</v>
      </c>
      <c r="AU323" s="194" t="s">
        <v>83</v>
      </c>
      <c r="AV323" s="13" t="s">
        <v>140</v>
      </c>
      <c r="AW323" s="13" t="s">
        <v>34</v>
      </c>
      <c r="AX323" s="13" t="s">
        <v>76</v>
      </c>
      <c r="AY323" s="194" t="s">
        <v>133</v>
      </c>
    </row>
    <row r="324" spans="2:65" s="1" customFormat="1" ht="31.5" customHeight="1">
      <c r="B324" s="166"/>
      <c r="C324" s="337" t="s">
        <v>419</v>
      </c>
      <c r="D324" s="337" t="s">
        <v>135</v>
      </c>
      <c r="E324" s="338" t="s">
        <v>420</v>
      </c>
      <c r="F324" s="339" t="s">
        <v>421</v>
      </c>
      <c r="G324" s="340" t="s">
        <v>138</v>
      </c>
      <c r="H324" s="341">
        <v>3.585</v>
      </c>
      <c r="I324" s="168">
        <v>0</v>
      </c>
      <c r="J324" s="169">
        <f>ROUND(I324*H324,2)</f>
        <v>0</v>
      </c>
      <c r="K324" s="167" t="s">
        <v>139</v>
      </c>
      <c r="L324" s="41"/>
      <c r="M324" s="170" t="s">
        <v>5</v>
      </c>
      <c r="N324" s="171" t="s">
        <v>42</v>
      </c>
      <c r="O324" s="42"/>
      <c r="P324" s="172">
        <f>O324*H324</f>
        <v>0</v>
      </c>
      <c r="Q324" s="172">
        <v>2.25634</v>
      </c>
      <c r="R324" s="172">
        <f>Q324*H324</f>
        <v>8.088978899999999</v>
      </c>
      <c r="S324" s="172">
        <v>0</v>
      </c>
      <c r="T324" s="173">
        <f>S324*H324</f>
        <v>0</v>
      </c>
      <c r="AR324" s="24" t="s">
        <v>140</v>
      </c>
      <c r="AT324" s="24" t="s">
        <v>135</v>
      </c>
      <c r="AU324" s="24" t="s">
        <v>83</v>
      </c>
      <c r="AY324" s="24" t="s">
        <v>133</v>
      </c>
      <c r="BE324" s="174">
        <f>IF(N324="základní",J324,0)</f>
        <v>0</v>
      </c>
      <c r="BF324" s="174">
        <f>IF(N324="snížená",J324,0)</f>
        <v>0</v>
      </c>
      <c r="BG324" s="174">
        <f>IF(N324="zákl. přenesená",J324,0)</f>
        <v>0</v>
      </c>
      <c r="BH324" s="174">
        <f>IF(N324="sníž. přenesená",J324,0)</f>
        <v>0</v>
      </c>
      <c r="BI324" s="174">
        <f>IF(N324="nulová",J324,0)</f>
        <v>0</v>
      </c>
      <c r="BJ324" s="24" t="s">
        <v>76</v>
      </c>
      <c r="BK324" s="174">
        <f>ROUND(I324*H324,2)</f>
        <v>0</v>
      </c>
      <c r="BL324" s="24" t="s">
        <v>140</v>
      </c>
      <c r="BM324" s="24" t="s">
        <v>422</v>
      </c>
    </row>
    <row r="325" spans="2:47" s="1" customFormat="1" ht="175.5">
      <c r="B325" s="41"/>
      <c r="C325" s="342"/>
      <c r="D325" s="343" t="s">
        <v>142</v>
      </c>
      <c r="E325" s="342"/>
      <c r="F325" s="344" t="s">
        <v>423</v>
      </c>
      <c r="G325" s="342"/>
      <c r="H325" s="342"/>
      <c r="I325" s="175"/>
      <c r="L325" s="41"/>
      <c r="M325" s="176"/>
      <c r="N325" s="42"/>
      <c r="O325" s="42"/>
      <c r="P325" s="42"/>
      <c r="Q325" s="42"/>
      <c r="R325" s="42"/>
      <c r="S325" s="42"/>
      <c r="T325" s="70"/>
      <c r="AT325" s="24" t="s">
        <v>142</v>
      </c>
      <c r="AU325" s="24" t="s">
        <v>83</v>
      </c>
    </row>
    <row r="326" spans="2:51" s="12" customFormat="1" ht="13.5">
      <c r="B326" s="183"/>
      <c r="C326" s="349"/>
      <c r="D326" s="343" t="s">
        <v>144</v>
      </c>
      <c r="E326" s="350" t="s">
        <v>5</v>
      </c>
      <c r="F326" s="351" t="s">
        <v>424</v>
      </c>
      <c r="G326" s="349"/>
      <c r="H326" s="352">
        <v>0.225</v>
      </c>
      <c r="I326" s="185"/>
      <c r="L326" s="183"/>
      <c r="M326" s="186"/>
      <c r="N326" s="187"/>
      <c r="O326" s="187"/>
      <c r="P326" s="187"/>
      <c r="Q326" s="187"/>
      <c r="R326" s="187"/>
      <c r="S326" s="187"/>
      <c r="T326" s="188"/>
      <c r="AT326" s="184" t="s">
        <v>144</v>
      </c>
      <c r="AU326" s="184" t="s">
        <v>83</v>
      </c>
      <c r="AV326" s="12" t="s">
        <v>83</v>
      </c>
      <c r="AW326" s="12" t="s">
        <v>34</v>
      </c>
      <c r="AX326" s="12" t="s">
        <v>71</v>
      </c>
      <c r="AY326" s="184" t="s">
        <v>133</v>
      </c>
    </row>
    <row r="327" spans="2:51" s="12" customFormat="1" ht="13.5">
      <c r="B327" s="183"/>
      <c r="C327" s="349"/>
      <c r="D327" s="343" t="s">
        <v>144</v>
      </c>
      <c r="E327" s="350" t="s">
        <v>5</v>
      </c>
      <c r="F327" s="351" t="s">
        <v>425</v>
      </c>
      <c r="G327" s="349"/>
      <c r="H327" s="352">
        <v>0.132</v>
      </c>
      <c r="I327" s="185"/>
      <c r="L327" s="183"/>
      <c r="M327" s="186"/>
      <c r="N327" s="187"/>
      <c r="O327" s="187"/>
      <c r="P327" s="187"/>
      <c r="Q327" s="187"/>
      <c r="R327" s="187"/>
      <c r="S327" s="187"/>
      <c r="T327" s="188"/>
      <c r="AT327" s="184" t="s">
        <v>144</v>
      </c>
      <c r="AU327" s="184" t="s">
        <v>83</v>
      </c>
      <c r="AV327" s="12" t="s">
        <v>83</v>
      </c>
      <c r="AW327" s="12" t="s">
        <v>34</v>
      </c>
      <c r="AX327" s="12" t="s">
        <v>71</v>
      </c>
      <c r="AY327" s="184" t="s">
        <v>133</v>
      </c>
    </row>
    <row r="328" spans="2:51" s="12" customFormat="1" ht="13.5">
      <c r="B328" s="183"/>
      <c r="C328" s="349"/>
      <c r="D328" s="343" t="s">
        <v>144</v>
      </c>
      <c r="E328" s="350" t="s">
        <v>5</v>
      </c>
      <c r="F328" s="351" t="s">
        <v>426</v>
      </c>
      <c r="G328" s="349"/>
      <c r="H328" s="352">
        <v>0.12</v>
      </c>
      <c r="I328" s="185"/>
      <c r="L328" s="183"/>
      <c r="M328" s="186"/>
      <c r="N328" s="187"/>
      <c r="O328" s="187"/>
      <c r="P328" s="187"/>
      <c r="Q328" s="187"/>
      <c r="R328" s="187"/>
      <c r="S328" s="187"/>
      <c r="T328" s="188"/>
      <c r="AT328" s="184" t="s">
        <v>144</v>
      </c>
      <c r="AU328" s="184" t="s">
        <v>83</v>
      </c>
      <c r="AV328" s="12" t="s">
        <v>83</v>
      </c>
      <c r="AW328" s="12" t="s">
        <v>34</v>
      </c>
      <c r="AX328" s="12" t="s">
        <v>71</v>
      </c>
      <c r="AY328" s="184" t="s">
        <v>133</v>
      </c>
    </row>
    <row r="329" spans="2:51" s="12" customFormat="1" ht="13.5">
      <c r="B329" s="183"/>
      <c r="C329" s="349"/>
      <c r="D329" s="343" t="s">
        <v>144</v>
      </c>
      <c r="E329" s="350" t="s">
        <v>5</v>
      </c>
      <c r="F329" s="351" t="s">
        <v>427</v>
      </c>
      <c r="G329" s="349"/>
      <c r="H329" s="352">
        <v>0.108</v>
      </c>
      <c r="I329" s="185"/>
      <c r="L329" s="183"/>
      <c r="M329" s="186"/>
      <c r="N329" s="187"/>
      <c r="O329" s="187"/>
      <c r="P329" s="187"/>
      <c r="Q329" s="187"/>
      <c r="R329" s="187"/>
      <c r="S329" s="187"/>
      <c r="T329" s="188"/>
      <c r="AT329" s="184" t="s">
        <v>144</v>
      </c>
      <c r="AU329" s="184" t="s">
        <v>83</v>
      </c>
      <c r="AV329" s="12" t="s">
        <v>83</v>
      </c>
      <c r="AW329" s="12" t="s">
        <v>34</v>
      </c>
      <c r="AX329" s="12" t="s">
        <v>71</v>
      </c>
      <c r="AY329" s="184" t="s">
        <v>133</v>
      </c>
    </row>
    <row r="330" spans="2:51" s="11" customFormat="1" ht="13.5">
      <c r="B330" s="177"/>
      <c r="C330" s="345"/>
      <c r="D330" s="343" t="s">
        <v>144</v>
      </c>
      <c r="E330" s="346" t="s">
        <v>5</v>
      </c>
      <c r="F330" s="347" t="s">
        <v>428</v>
      </c>
      <c r="G330" s="345"/>
      <c r="H330" s="348" t="s">
        <v>5</v>
      </c>
      <c r="I330" s="179"/>
      <c r="L330" s="177"/>
      <c r="M330" s="180"/>
      <c r="N330" s="181"/>
      <c r="O330" s="181"/>
      <c r="P330" s="181"/>
      <c r="Q330" s="181"/>
      <c r="R330" s="181"/>
      <c r="S330" s="181"/>
      <c r="T330" s="182"/>
      <c r="AT330" s="178" t="s">
        <v>144</v>
      </c>
      <c r="AU330" s="178" t="s">
        <v>83</v>
      </c>
      <c r="AV330" s="11" t="s">
        <v>76</v>
      </c>
      <c r="AW330" s="11" t="s">
        <v>34</v>
      </c>
      <c r="AX330" s="11" t="s">
        <v>71</v>
      </c>
      <c r="AY330" s="178" t="s">
        <v>133</v>
      </c>
    </row>
    <row r="331" spans="2:51" s="12" customFormat="1" ht="13.5">
      <c r="B331" s="183"/>
      <c r="C331" s="349"/>
      <c r="D331" s="343" t="s">
        <v>144</v>
      </c>
      <c r="E331" s="350" t="s">
        <v>5</v>
      </c>
      <c r="F331" s="351" t="s">
        <v>429</v>
      </c>
      <c r="G331" s="349"/>
      <c r="H331" s="352">
        <v>3</v>
      </c>
      <c r="I331" s="185"/>
      <c r="L331" s="183"/>
      <c r="M331" s="186"/>
      <c r="N331" s="187"/>
      <c r="O331" s="187"/>
      <c r="P331" s="187"/>
      <c r="Q331" s="187"/>
      <c r="R331" s="187"/>
      <c r="S331" s="187"/>
      <c r="T331" s="188"/>
      <c r="AT331" s="184" t="s">
        <v>144</v>
      </c>
      <c r="AU331" s="184" t="s">
        <v>83</v>
      </c>
      <c r="AV331" s="12" t="s">
        <v>83</v>
      </c>
      <c r="AW331" s="12" t="s">
        <v>34</v>
      </c>
      <c r="AX331" s="12" t="s">
        <v>71</v>
      </c>
      <c r="AY331" s="184" t="s">
        <v>133</v>
      </c>
    </row>
    <row r="332" spans="2:51" s="13" customFormat="1" ht="13.5">
      <c r="B332" s="189"/>
      <c r="C332" s="353"/>
      <c r="D332" s="354" t="s">
        <v>144</v>
      </c>
      <c r="E332" s="355" t="s">
        <v>5</v>
      </c>
      <c r="F332" s="356" t="s">
        <v>150</v>
      </c>
      <c r="G332" s="353"/>
      <c r="H332" s="357">
        <v>3.585</v>
      </c>
      <c r="I332" s="190"/>
      <c r="L332" s="189"/>
      <c r="M332" s="191"/>
      <c r="N332" s="192"/>
      <c r="O332" s="192"/>
      <c r="P332" s="192"/>
      <c r="Q332" s="192"/>
      <c r="R332" s="192"/>
      <c r="S332" s="192"/>
      <c r="T332" s="193"/>
      <c r="AT332" s="194" t="s">
        <v>144</v>
      </c>
      <c r="AU332" s="194" t="s">
        <v>83</v>
      </c>
      <c r="AV332" s="13" t="s">
        <v>140</v>
      </c>
      <c r="AW332" s="13" t="s">
        <v>34</v>
      </c>
      <c r="AX332" s="13" t="s">
        <v>76</v>
      </c>
      <c r="AY332" s="194" t="s">
        <v>133</v>
      </c>
    </row>
    <row r="333" spans="2:65" s="1" customFormat="1" ht="31.5" customHeight="1">
      <c r="B333" s="166"/>
      <c r="C333" s="337" t="s">
        <v>340</v>
      </c>
      <c r="D333" s="337" t="s">
        <v>135</v>
      </c>
      <c r="E333" s="338" t="s">
        <v>430</v>
      </c>
      <c r="F333" s="339" t="s">
        <v>431</v>
      </c>
      <c r="G333" s="340" t="s">
        <v>138</v>
      </c>
      <c r="H333" s="341">
        <v>0.248</v>
      </c>
      <c r="I333" s="168">
        <v>0</v>
      </c>
      <c r="J333" s="169">
        <f>ROUND(I333*H333,2)</f>
        <v>0</v>
      </c>
      <c r="K333" s="167" t="s">
        <v>139</v>
      </c>
      <c r="L333" s="41"/>
      <c r="M333" s="170" t="s">
        <v>5</v>
      </c>
      <c r="N333" s="171" t="s">
        <v>42</v>
      </c>
      <c r="O333" s="42"/>
      <c r="P333" s="172">
        <f>O333*H333</f>
        <v>0</v>
      </c>
      <c r="Q333" s="172">
        <v>2.25634</v>
      </c>
      <c r="R333" s="172">
        <f>Q333*H333</f>
        <v>0.5595723199999999</v>
      </c>
      <c r="S333" s="172">
        <v>0</v>
      </c>
      <c r="T333" s="173">
        <f>S333*H333</f>
        <v>0</v>
      </c>
      <c r="AR333" s="24" t="s">
        <v>140</v>
      </c>
      <c r="AT333" s="24" t="s">
        <v>135</v>
      </c>
      <c r="AU333" s="24" t="s">
        <v>83</v>
      </c>
      <c r="AY333" s="24" t="s">
        <v>133</v>
      </c>
      <c r="BE333" s="174">
        <f>IF(N333="základní",J333,0)</f>
        <v>0</v>
      </c>
      <c r="BF333" s="174">
        <f>IF(N333="snížená",J333,0)</f>
        <v>0</v>
      </c>
      <c r="BG333" s="174">
        <f>IF(N333="zákl. přenesená",J333,0)</f>
        <v>0</v>
      </c>
      <c r="BH333" s="174">
        <f>IF(N333="sníž. přenesená",J333,0)</f>
        <v>0</v>
      </c>
      <c r="BI333" s="174">
        <f>IF(N333="nulová",J333,0)</f>
        <v>0</v>
      </c>
      <c r="BJ333" s="24" t="s">
        <v>76</v>
      </c>
      <c r="BK333" s="174">
        <f>ROUND(I333*H333,2)</f>
        <v>0</v>
      </c>
      <c r="BL333" s="24" t="s">
        <v>140</v>
      </c>
      <c r="BM333" s="24" t="s">
        <v>432</v>
      </c>
    </row>
    <row r="334" spans="2:47" s="1" customFormat="1" ht="175.5">
      <c r="B334" s="41"/>
      <c r="C334" s="342"/>
      <c r="D334" s="343" t="s">
        <v>142</v>
      </c>
      <c r="E334" s="342"/>
      <c r="F334" s="344" t="s">
        <v>423</v>
      </c>
      <c r="G334" s="342"/>
      <c r="H334" s="342"/>
      <c r="I334" s="175"/>
      <c r="L334" s="41"/>
      <c r="M334" s="176"/>
      <c r="N334" s="42"/>
      <c r="O334" s="42"/>
      <c r="P334" s="42"/>
      <c r="Q334" s="42"/>
      <c r="R334" s="42"/>
      <c r="S334" s="42"/>
      <c r="T334" s="70"/>
      <c r="AT334" s="24" t="s">
        <v>142</v>
      </c>
      <c r="AU334" s="24" t="s">
        <v>83</v>
      </c>
    </row>
    <row r="335" spans="2:51" s="12" customFormat="1" ht="13.5">
      <c r="B335" s="183"/>
      <c r="C335" s="349"/>
      <c r="D335" s="354" t="s">
        <v>144</v>
      </c>
      <c r="E335" s="358" t="s">
        <v>5</v>
      </c>
      <c r="F335" s="359" t="s">
        <v>433</v>
      </c>
      <c r="G335" s="349"/>
      <c r="H335" s="360">
        <v>0.248</v>
      </c>
      <c r="I335" s="185"/>
      <c r="L335" s="183"/>
      <c r="M335" s="186"/>
      <c r="N335" s="187"/>
      <c r="O335" s="187"/>
      <c r="P335" s="187"/>
      <c r="Q335" s="187"/>
      <c r="R335" s="187"/>
      <c r="S335" s="187"/>
      <c r="T335" s="188"/>
      <c r="AT335" s="184" t="s">
        <v>144</v>
      </c>
      <c r="AU335" s="184" t="s">
        <v>83</v>
      </c>
      <c r="AV335" s="12" t="s">
        <v>83</v>
      </c>
      <c r="AW335" s="12" t="s">
        <v>34</v>
      </c>
      <c r="AX335" s="12" t="s">
        <v>76</v>
      </c>
      <c r="AY335" s="184" t="s">
        <v>133</v>
      </c>
    </row>
    <row r="336" spans="2:65" s="1" customFormat="1" ht="31.5" customHeight="1">
      <c r="B336" s="166"/>
      <c r="C336" s="337" t="s">
        <v>434</v>
      </c>
      <c r="D336" s="337" t="s">
        <v>135</v>
      </c>
      <c r="E336" s="338" t="s">
        <v>435</v>
      </c>
      <c r="F336" s="339" t="s">
        <v>436</v>
      </c>
      <c r="G336" s="340" t="s">
        <v>138</v>
      </c>
      <c r="H336" s="341">
        <v>10.822</v>
      </c>
      <c r="I336" s="168">
        <v>0</v>
      </c>
      <c r="J336" s="169">
        <f>ROUND(I336*H336,2)</f>
        <v>0</v>
      </c>
      <c r="K336" s="167" t="s">
        <v>139</v>
      </c>
      <c r="L336" s="41"/>
      <c r="M336" s="170" t="s">
        <v>5</v>
      </c>
      <c r="N336" s="171" t="s">
        <v>42</v>
      </c>
      <c r="O336" s="42"/>
      <c r="P336" s="172">
        <f>O336*H336</f>
        <v>0</v>
      </c>
      <c r="Q336" s="172">
        <v>2.25634</v>
      </c>
      <c r="R336" s="172">
        <f>Q336*H336</f>
        <v>24.418111479999997</v>
      </c>
      <c r="S336" s="172">
        <v>0</v>
      </c>
      <c r="T336" s="173">
        <f>S336*H336</f>
        <v>0</v>
      </c>
      <c r="AR336" s="24" t="s">
        <v>140</v>
      </c>
      <c r="AT336" s="24" t="s">
        <v>135</v>
      </c>
      <c r="AU336" s="24" t="s">
        <v>83</v>
      </c>
      <c r="AY336" s="24" t="s">
        <v>133</v>
      </c>
      <c r="BE336" s="174">
        <f>IF(N336="základní",J336,0)</f>
        <v>0</v>
      </c>
      <c r="BF336" s="174">
        <f>IF(N336="snížená",J336,0)</f>
        <v>0</v>
      </c>
      <c r="BG336" s="174">
        <f>IF(N336="zákl. přenesená",J336,0)</f>
        <v>0</v>
      </c>
      <c r="BH336" s="174">
        <f>IF(N336="sníž. přenesená",J336,0)</f>
        <v>0</v>
      </c>
      <c r="BI336" s="174">
        <f>IF(N336="nulová",J336,0)</f>
        <v>0</v>
      </c>
      <c r="BJ336" s="24" t="s">
        <v>76</v>
      </c>
      <c r="BK336" s="174">
        <f>ROUND(I336*H336,2)</f>
        <v>0</v>
      </c>
      <c r="BL336" s="24" t="s">
        <v>140</v>
      </c>
      <c r="BM336" s="24" t="s">
        <v>437</v>
      </c>
    </row>
    <row r="337" spans="2:47" s="1" customFormat="1" ht="175.5">
      <c r="B337" s="41"/>
      <c r="C337" s="342"/>
      <c r="D337" s="343" t="s">
        <v>142</v>
      </c>
      <c r="E337" s="342"/>
      <c r="F337" s="344" t="s">
        <v>423</v>
      </c>
      <c r="G337" s="342"/>
      <c r="H337" s="342"/>
      <c r="I337" s="175"/>
      <c r="L337" s="41"/>
      <c r="M337" s="176"/>
      <c r="N337" s="42"/>
      <c r="O337" s="42"/>
      <c r="P337" s="42"/>
      <c r="Q337" s="42"/>
      <c r="R337" s="42"/>
      <c r="S337" s="42"/>
      <c r="T337" s="70"/>
      <c r="AT337" s="24" t="s">
        <v>142</v>
      </c>
      <c r="AU337" s="24" t="s">
        <v>83</v>
      </c>
    </row>
    <row r="338" spans="2:47" s="1" customFormat="1" ht="27">
      <c r="B338" s="41"/>
      <c r="C338" s="342"/>
      <c r="D338" s="343" t="s">
        <v>180</v>
      </c>
      <c r="E338" s="342"/>
      <c r="F338" s="344" t="s">
        <v>438</v>
      </c>
      <c r="G338" s="342"/>
      <c r="H338" s="342"/>
      <c r="I338" s="175"/>
      <c r="L338" s="41"/>
      <c r="M338" s="176"/>
      <c r="N338" s="42"/>
      <c r="O338" s="42"/>
      <c r="P338" s="42"/>
      <c r="Q338" s="42"/>
      <c r="R338" s="42"/>
      <c r="S338" s="42"/>
      <c r="T338" s="70"/>
      <c r="AT338" s="24" t="s">
        <v>180</v>
      </c>
      <c r="AU338" s="24" t="s">
        <v>83</v>
      </c>
    </row>
    <row r="339" spans="2:51" s="11" customFormat="1" ht="13.5">
      <c r="B339" s="177"/>
      <c r="C339" s="345"/>
      <c r="D339" s="343" t="s">
        <v>144</v>
      </c>
      <c r="E339" s="346" t="s">
        <v>5</v>
      </c>
      <c r="F339" s="347" t="s">
        <v>439</v>
      </c>
      <c r="G339" s="345"/>
      <c r="H339" s="348" t="s">
        <v>5</v>
      </c>
      <c r="I339" s="179"/>
      <c r="L339" s="177"/>
      <c r="M339" s="180"/>
      <c r="N339" s="181"/>
      <c r="O339" s="181"/>
      <c r="P339" s="181"/>
      <c r="Q339" s="181"/>
      <c r="R339" s="181"/>
      <c r="S339" s="181"/>
      <c r="T339" s="182"/>
      <c r="AT339" s="178" t="s">
        <v>144</v>
      </c>
      <c r="AU339" s="178" t="s">
        <v>83</v>
      </c>
      <c r="AV339" s="11" t="s">
        <v>76</v>
      </c>
      <c r="AW339" s="11" t="s">
        <v>34</v>
      </c>
      <c r="AX339" s="11" t="s">
        <v>71</v>
      </c>
      <c r="AY339" s="178" t="s">
        <v>133</v>
      </c>
    </row>
    <row r="340" spans="2:51" s="12" customFormat="1" ht="13.5">
      <c r="B340" s="183"/>
      <c r="C340" s="349"/>
      <c r="D340" s="343" t="s">
        <v>144</v>
      </c>
      <c r="E340" s="350" t="s">
        <v>5</v>
      </c>
      <c r="F340" s="351" t="s">
        <v>440</v>
      </c>
      <c r="G340" s="349"/>
      <c r="H340" s="352">
        <v>0.386</v>
      </c>
      <c r="I340" s="185"/>
      <c r="L340" s="183"/>
      <c r="M340" s="186"/>
      <c r="N340" s="187"/>
      <c r="O340" s="187"/>
      <c r="P340" s="187"/>
      <c r="Q340" s="187"/>
      <c r="R340" s="187"/>
      <c r="S340" s="187"/>
      <c r="T340" s="188"/>
      <c r="AT340" s="184" t="s">
        <v>144</v>
      </c>
      <c r="AU340" s="184" t="s">
        <v>83</v>
      </c>
      <c r="AV340" s="12" t="s">
        <v>83</v>
      </c>
      <c r="AW340" s="12" t="s">
        <v>34</v>
      </c>
      <c r="AX340" s="12" t="s">
        <v>71</v>
      </c>
      <c r="AY340" s="184" t="s">
        <v>133</v>
      </c>
    </row>
    <row r="341" spans="2:51" s="12" customFormat="1" ht="13.5">
      <c r="B341" s="183"/>
      <c r="C341" s="349"/>
      <c r="D341" s="343" t="s">
        <v>144</v>
      </c>
      <c r="E341" s="350" t="s">
        <v>5</v>
      </c>
      <c r="F341" s="351" t="s">
        <v>441</v>
      </c>
      <c r="G341" s="349"/>
      <c r="H341" s="352">
        <v>3.12</v>
      </c>
      <c r="I341" s="185"/>
      <c r="L341" s="183"/>
      <c r="M341" s="186"/>
      <c r="N341" s="187"/>
      <c r="O341" s="187"/>
      <c r="P341" s="187"/>
      <c r="Q341" s="187"/>
      <c r="R341" s="187"/>
      <c r="S341" s="187"/>
      <c r="T341" s="188"/>
      <c r="AT341" s="184" t="s">
        <v>144</v>
      </c>
      <c r="AU341" s="184" t="s">
        <v>83</v>
      </c>
      <c r="AV341" s="12" t="s">
        <v>83</v>
      </c>
      <c r="AW341" s="12" t="s">
        <v>34</v>
      </c>
      <c r="AX341" s="12" t="s">
        <v>71</v>
      </c>
      <c r="AY341" s="184" t="s">
        <v>133</v>
      </c>
    </row>
    <row r="342" spans="2:51" s="11" customFormat="1" ht="13.5">
      <c r="B342" s="177"/>
      <c r="C342" s="345"/>
      <c r="D342" s="343" t="s">
        <v>144</v>
      </c>
      <c r="E342" s="346" t="s">
        <v>5</v>
      </c>
      <c r="F342" s="347" t="s">
        <v>442</v>
      </c>
      <c r="G342" s="345"/>
      <c r="H342" s="348" t="s">
        <v>5</v>
      </c>
      <c r="I342" s="179"/>
      <c r="L342" s="177"/>
      <c r="M342" s="180"/>
      <c r="N342" s="181"/>
      <c r="O342" s="181"/>
      <c r="P342" s="181"/>
      <c r="Q342" s="181"/>
      <c r="R342" s="181"/>
      <c r="S342" s="181"/>
      <c r="T342" s="182"/>
      <c r="AT342" s="178" t="s">
        <v>144</v>
      </c>
      <c r="AU342" s="178" t="s">
        <v>83</v>
      </c>
      <c r="AV342" s="11" t="s">
        <v>76</v>
      </c>
      <c r="AW342" s="11" t="s">
        <v>34</v>
      </c>
      <c r="AX342" s="11" t="s">
        <v>71</v>
      </c>
      <c r="AY342" s="178" t="s">
        <v>133</v>
      </c>
    </row>
    <row r="343" spans="2:51" s="12" customFormat="1" ht="13.5">
      <c r="B343" s="183"/>
      <c r="C343" s="349"/>
      <c r="D343" s="343" t="s">
        <v>144</v>
      </c>
      <c r="E343" s="350" t="s">
        <v>5</v>
      </c>
      <c r="F343" s="351" t="s">
        <v>443</v>
      </c>
      <c r="G343" s="349"/>
      <c r="H343" s="352">
        <v>0.181</v>
      </c>
      <c r="I343" s="185"/>
      <c r="L343" s="183"/>
      <c r="M343" s="186"/>
      <c r="N343" s="187"/>
      <c r="O343" s="187"/>
      <c r="P343" s="187"/>
      <c r="Q343" s="187"/>
      <c r="R343" s="187"/>
      <c r="S343" s="187"/>
      <c r="T343" s="188"/>
      <c r="AT343" s="184" t="s">
        <v>144</v>
      </c>
      <c r="AU343" s="184" t="s">
        <v>83</v>
      </c>
      <c r="AV343" s="12" t="s">
        <v>83</v>
      </c>
      <c r="AW343" s="12" t="s">
        <v>34</v>
      </c>
      <c r="AX343" s="12" t="s">
        <v>71</v>
      </c>
      <c r="AY343" s="184" t="s">
        <v>133</v>
      </c>
    </row>
    <row r="344" spans="2:51" s="12" customFormat="1" ht="13.5">
      <c r="B344" s="183"/>
      <c r="C344" s="349"/>
      <c r="D344" s="343" t="s">
        <v>144</v>
      </c>
      <c r="E344" s="350" t="s">
        <v>5</v>
      </c>
      <c r="F344" s="351" t="s">
        <v>444</v>
      </c>
      <c r="G344" s="349"/>
      <c r="H344" s="352">
        <v>1.463</v>
      </c>
      <c r="I344" s="185"/>
      <c r="L344" s="183"/>
      <c r="M344" s="186"/>
      <c r="N344" s="187"/>
      <c r="O344" s="187"/>
      <c r="P344" s="187"/>
      <c r="Q344" s="187"/>
      <c r="R344" s="187"/>
      <c r="S344" s="187"/>
      <c r="T344" s="188"/>
      <c r="AT344" s="184" t="s">
        <v>144</v>
      </c>
      <c r="AU344" s="184" t="s">
        <v>83</v>
      </c>
      <c r="AV344" s="12" t="s">
        <v>83</v>
      </c>
      <c r="AW344" s="12" t="s">
        <v>34</v>
      </c>
      <c r="AX344" s="12" t="s">
        <v>71</v>
      </c>
      <c r="AY344" s="184" t="s">
        <v>133</v>
      </c>
    </row>
    <row r="345" spans="2:51" s="11" customFormat="1" ht="13.5">
      <c r="B345" s="177"/>
      <c r="C345" s="345"/>
      <c r="D345" s="343" t="s">
        <v>144</v>
      </c>
      <c r="E345" s="346" t="s">
        <v>5</v>
      </c>
      <c r="F345" s="347" t="s">
        <v>445</v>
      </c>
      <c r="G345" s="345"/>
      <c r="H345" s="348" t="s">
        <v>5</v>
      </c>
      <c r="I345" s="179"/>
      <c r="L345" s="177"/>
      <c r="M345" s="180"/>
      <c r="N345" s="181"/>
      <c r="O345" s="181"/>
      <c r="P345" s="181"/>
      <c r="Q345" s="181"/>
      <c r="R345" s="181"/>
      <c r="S345" s="181"/>
      <c r="T345" s="182"/>
      <c r="AT345" s="178" t="s">
        <v>144</v>
      </c>
      <c r="AU345" s="178" t="s">
        <v>83</v>
      </c>
      <c r="AV345" s="11" t="s">
        <v>76</v>
      </c>
      <c r="AW345" s="11" t="s">
        <v>34</v>
      </c>
      <c r="AX345" s="11" t="s">
        <v>71</v>
      </c>
      <c r="AY345" s="178" t="s">
        <v>133</v>
      </c>
    </row>
    <row r="346" spans="2:51" s="12" customFormat="1" ht="13.5">
      <c r="B346" s="183"/>
      <c r="C346" s="349"/>
      <c r="D346" s="343" t="s">
        <v>144</v>
      </c>
      <c r="E346" s="350" t="s">
        <v>5</v>
      </c>
      <c r="F346" s="351" t="s">
        <v>446</v>
      </c>
      <c r="G346" s="349"/>
      <c r="H346" s="352">
        <v>5.672</v>
      </c>
      <c r="I346" s="185"/>
      <c r="L346" s="183"/>
      <c r="M346" s="186"/>
      <c r="N346" s="187"/>
      <c r="O346" s="187"/>
      <c r="P346" s="187"/>
      <c r="Q346" s="187"/>
      <c r="R346" s="187"/>
      <c r="S346" s="187"/>
      <c r="T346" s="188"/>
      <c r="AT346" s="184" t="s">
        <v>144</v>
      </c>
      <c r="AU346" s="184" t="s">
        <v>83</v>
      </c>
      <c r="AV346" s="12" t="s">
        <v>83</v>
      </c>
      <c r="AW346" s="12" t="s">
        <v>34</v>
      </c>
      <c r="AX346" s="12" t="s">
        <v>71</v>
      </c>
      <c r="AY346" s="184" t="s">
        <v>133</v>
      </c>
    </row>
    <row r="347" spans="2:51" s="13" customFormat="1" ht="13.5">
      <c r="B347" s="189"/>
      <c r="C347" s="353"/>
      <c r="D347" s="354" t="s">
        <v>144</v>
      </c>
      <c r="E347" s="355" t="s">
        <v>5</v>
      </c>
      <c r="F347" s="356" t="s">
        <v>150</v>
      </c>
      <c r="G347" s="353"/>
      <c r="H347" s="357">
        <v>10.822</v>
      </c>
      <c r="I347" s="190"/>
      <c r="L347" s="189"/>
      <c r="M347" s="191"/>
      <c r="N347" s="192"/>
      <c r="O347" s="192"/>
      <c r="P347" s="192"/>
      <c r="Q347" s="192"/>
      <c r="R347" s="192"/>
      <c r="S347" s="192"/>
      <c r="T347" s="193"/>
      <c r="AT347" s="194" t="s">
        <v>144</v>
      </c>
      <c r="AU347" s="194" t="s">
        <v>83</v>
      </c>
      <c r="AV347" s="13" t="s">
        <v>140</v>
      </c>
      <c r="AW347" s="13" t="s">
        <v>34</v>
      </c>
      <c r="AX347" s="13" t="s">
        <v>76</v>
      </c>
      <c r="AY347" s="194" t="s">
        <v>133</v>
      </c>
    </row>
    <row r="348" spans="2:65" s="1" customFormat="1" ht="22.5" customHeight="1">
      <c r="B348" s="166"/>
      <c r="C348" s="337" t="s">
        <v>447</v>
      </c>
      <c r="D348" s="337" t="s">
        <v>135</v>
      </c>
      <c r="E348" s="338" t="s">
        <v>448</v>
      </c>
      <c r="F348" s="339" t="s">
        <v>449</v>
      </c>
      <c r="G348" s="340" t="s">
        <v>197</v>
      </c>
      <c r="H348" s="341">
        <v>0.234</v>
      </c>
      <c r="I348" s="168">
        <v>0</v>
      </c>
      <c r="J348" s="169">
        <f>ROUND(I348*H348,2)</f>
        <v>0</v>
      </c>
      <c r="K348" s="167" t="s">
        <v>139</v>
      </c>
      <c r="L348" s="41"/>
      <c r="M348" s="170" t="s">
        <v>5</v>
      </c>
      <c r="N348" s="171" t="s">
        <v>42</v>
      </c>
      <c r="O348" s="42"/>
      <c r="P348" s="172">
        <f>O348*H348</f>
        <v>0</v>
      </c>
      <c r="Q348" s="172">
        <v>1.04143</v>
      </c>
      <c r="R348" s="172">
        <f>Q348*H348</f>
        <v>0.24369462000000003</v>
      </c>
      <c r="S348" s="172">
        <v>0</v>
      </c>
      <c r="T348" s="173">
        <f>S348*H348</f>
        <v>0</v>
      </c>
      <c r="AR348" s="24" t="s">
        <v>140</v>
      </c>
      <c r="AT348" s="24" t="s">
        <v>135</v>
      </c>
      <c r="AU348" s="24" t="s">
        <v>83</v>
      </c>
      <c r="AY348" s="24" t="s">
        <v>133</v>
      </c>
      <c r="BE348" s="174">
        <f>IF(N348="základní",J348,0)</f>
        <v>0</v>
      </c>
      <c r="BF348" s="174">
        <f>IF(N348="snížená",J348,0)</f>
        <v>0</v>
      </c>
      <c r="BG348" s="174">
        <f>IF(N348="zákl. přenesená",J348,0)</f>
        <v>0</v>
      </c>
      <c r="BH348" s="174">
        <f>IF(N348="sníž. přenesená",J348,0)</f>
        <v>0</v>
      </c>
      <c r="BI348" s="174">
        <f>IF(N348="nulová",J348,0)</f>
        <v>0</v>
      </c>
      <c r="BJ348" s="24" t="s">
        <v>76</v>
      </c>
      <c r="BK348" s="174">
        <f>ROUND(I348*H348,2)</f>
        <v>0</v>
      </c>
      <c r="BL348" s="24" t="s">
        <v>140</v>
      </c>
      <c r="BM348" s="24" t="s">
        <v>450</v>
      </c>
    </row>
    <row r="349" spans="2:47" s="1" customFormat="1" ht="40.5">
      <c r="B349" s="41"/>
      <c r="C349" s="342"/>
      <c r="D349" s="343" t="s">
        <v>180</v>
      </c>
      <c r="E349" s="342"/>
      <c r="F349" s="344" t="s">
        <v>451</v>
      </c>
      <c r="G349" s="342"/>
      <c r="H349" s="342"/>
      <c r="I349" s="175"/>
      <c r="L349" s="41"/>
      <c r="M349" s="176"/>
      <c r="N349" s="42"/>
      <c r="O349" s="42"/>
      <c r="P349" s="42"/>
      <c r="Q349" s="42"/>
      <c r="R349" s="42"/>
      <c r="S349" s="42"/>
      <c r="T349" s="70"/>
      <c r="AT349" s="24" t="s">
        <v>180</v>
      </c>
      <c r="AU349" s="24" t="s">
        <v>83</v>
      </c>
    </row>
    <row r="350" spans="2:51" s="12" customFormat="1" ht="13.5">
      <c r="B350" s="183"/>
      <c r="C350" s="349"/>
      <c r="D350" s="343" t="s">
        <v>144</v>
      </c>
      <c r="E350" s="350" t="s">
        <v>5</v>
      </c>
      <c r="F350" s="351" t="s">
        <v>452</v>
      </c>
      <c r="G350" s="349"/>
      <c r="H350" s="352">
        <v>0.026</v>
      </c>
      <c r="I350" s="185"/>
      <c r="L350" s="183"/>
      <c r="M350" s="186"/>
      <c r="N350" s="187"/>
      <c r="O350" s="187"/>
      <c r="P350" s="187"/>
      <c r="Q350" s="187"/>
      <c r="R350" s="187"/>
      <c r="S350" s="187"/>
      <c r="T350" s="188"/>
      <c r="AT350" s="184" t="s">
        <v>144</v>
      </c>
      <c r="AU350" s="184" t="s">
        <v>83</v>
      </c>
      <c r="AV350" s="12" t="s">
        <v>83</v>
      </c>
      <c r="AW350" s="12" t="s">
        <v>34</v>
      </c>
      <c r="AX350" s="12" t="s">
        <v>71</v>
      </c>
      <c r="AY350" s="184" t="s">
        <v>133</v>
      </c>
    </row>
    <row r="351" spans="2:51" s="12" customFormat="1" ht="13.5">
      <c r="B351" s="183"/>
      <c r="C351" s="349"/>
      <c r="D351" s="343" t="s">
        <v>144</v>
      </c>
      <c r="E351" s="350" t="s">
        <v>5</v>
      </c>
      <c r="F351" s="351" t="s">
        <v>453</v>
      </c>
      <c r="G351" s="349"/>
      <c r="H351" s="352">
        <v>0.208</v>
      </c>
      <c r="I351" s="185"/>
      <c r="L351" s="183"/>
      <c r="M351" s="186"/>
      <c r="N351" s="187"/>
      <c r="O351" s="187"/>
      <c r="P351" s="187"/>
      <c r="Q351" s="187"/>
      <c r="R351" s="187"/>
      <c r="S351" s="187"/>
      <c r="T351" s="188"/>
      <c r="AT351" s="184" t="s">
        <v>144</v>
      </c>
      <c r="AU351" s="184" t="s">
        <v>83</v>
      </c>
      <c r="AV351" s="12" t="s">
        <v>83</v>
      </c>
      <c r="AW351" s="12" t="s">
        <v>34</v>
      </c>
      <c r="AX351" s="12" t="s">
        <v>71</v>
      </c>
      <c r="AY351" s="184" t="s">
        <v>133</v>
      </c>
    </row>
    <row r="352" spans="2:51" s="13" customFormat="1" ht="13.5">
      <c r="B352" s="189"/>
      <c r="C352" s="353"/>
      <c r="D352" s="354" t="s">
        <v>144</v>
      </c>
      <c r="E352" s="355" t="s">
        <v>5</v>
      </c>
      <c r="F352" s="356" t="s">
        <v>150</v>
      </c>
      <c r="G352" s="353"/>
      <c r="H352" s="357">
        <v>0.234</v>
      </c>
      <c r="I352" s="190"/>
      <c r="L352" s="189"/>
      <c r="M352" s="191"/>
      <c r="N352" s="192"/>
      <c r="O352" s="192"/>
      <c r="P352" s="192"/>
      <c r="Q352" s="192"/>
      <c r="R352" s="192"/>
      <c r="S352" s="192"/>
      <c r="T352" s="193"/>
      <c r="AT352" s="194" t="s">
        <v>144</v>
      </c>
      <c r="AU352" s="194" t="s">
        <v>83</v>
      </c>
      <c r="AV352" s="13" t="s">
        <v>140</v>
      </c>
      <c r="AW352" s="13" t="s">
        <v>34</v>
      </c>
      <c r="AX352" s="13" t="s">
        <v>76</v>
      </c>
      <c r="AY352" s="194" t="s">
        <v>133</v>
      </c>
    </row>
    <row r="353" spans="2:65" s="1" customFormat="1" ht="22.5" customHeight="1">
      <c r="B353" s="166"/>
      <c r="C353" s="337" t="s">
        <v>454</v>
      </c>
      <c r="D353" s="337" t="s">
        <v>135</v>
      </c>
      <c r="E353" s="338" t="s">
        <v>455</v>
      </c>
      <c r="F353" s="339" t="s">
        <v>456</v>
      </c>
      <c r="G353" s="340" t="s">
        <v>197</v>
      </c>
      <c r="H353" s="341">
        <v>0.092</v>
      </c>
      <c r="I353" s="168">
        <v>0</v>
      </c>
      <c r="J353" s="169">
        <f>ROUND(I353*H353,2)</f>
        <v>0</v>
      </c>
      <c r="K353" s="167" t="s">
        <v>139</v>
      </c>
      <c r="L353" s="41"/>
      <c r="M353" s="170" t="s">
        <v>5</v>
      </c>
      <c r="N353" s="171" t="s">
        <v>42</v>
      </c>
      <c r="O353" s="42"/>
      <c r="P353" s="172">
        <f>O353*H353</f>
        <v>0</v>
      </c>
      <c r="Q353" s="172">
        <v>1.05306</v>
      </c>
      <c r="R353" s="172">
        <f>Q353*H353</f>
        <v>0.09688152000000001</v>
      </c>
      <c r="S353" s="172">
        <v>0</v>
      </c>
      <c r="T353" s="173">
        <f>S353*H353</f>
        <v>0</v>
      </c>
      <c r="AR353" s="24" t="s">
        <v>140</v>
      </c>
      <c r="AT353" s="24" t="s">
        <v>135</v>
      </c>
      <c r="AU353" s="24" t="s">
        <v>83</v>
      </c>
      <c r="AY353" s="24" t="s">
        <v>133</v>
      </c>
      <c r="BE353" s="174">
        <f>IF(N353="základní",J353,0)</f>
        <v>0</v>
      </c>
      <c r="BF353" s="174">
        <f>IF(N353="snížená",J353,0)</f>
        <v>0</v>
      </c>
      <c r="BG353" s="174">
        <f>IF(N353="zákl. přenesená",J353,0)</f>
        <v>0</v>
      </c>
      <c r="BH353" s="174">
        <f>IF(N353="sníž. přenesená",J353,0)</f>
        <v>0</v>
      </c>
      <c r="BI353" s="174">
        <f>IF(N353="nulová",J353,0)</f>
        <v>0</v>
      </c>
      <c r="BJ353" s="24" t="s">
        <v>76</v>
      </c>
      <c r="BK353" s="174">
        <f>ROUND(I353*H353,2)</f>
        <v>0</v>
      </c>
      <c r="BL353" s="24" t="s">
        <v>140</v>
      </c>
      <c r="BM353" s="24" t="s">
        <v>457</v>
      </c>
    </row>
    <row r="354" spans="2:47" s="1" customFormat="1" ht="40.5">
      <c r="B354" s="41"/>
      <c r="C354" s="342"/>
      <c r="D354" s="343" t="s">
        <v>180</v>
      </c>
      <c r="E354" s="342"/>
      <c r="F354" s="344" t="s">
        <v>458</v>
      </c>
      <c r="G354" s="342"/>
      <c r="H354" s="342"/>
      <c r="I354" s="175"/>
      <c r="L354" s="41"/>
      <c r="M354" s="176"/>
      <c r="N354" s="42"/>
      <c r="O354" s="42"/>
      <c r="P354" s="42"/>
      <c r="Q354" s="42"/>
      <c r="R354" s="42"/>
      <c r="S354" s="42"/>
      <c r="T354" s="70"/>
      <c r="AT354" s="24" t="s">
        <v>180</v>
      </c>
      <c r="AU354" s="24" t="s">
        <v>83</v>
      </c>
    </row>
    <row r="355" spans="2:51" s="12" customFormat="1" ht="13.5">
      <c r="B355" s="183"/>
      <c r="C355" s="349"/>
      <c r="D355" s="343" t="s">
        <v>144</v>
      </c>
      <c r="E355" s="350" t="s">
        <v>5</v>
      </c>
      <c r="F355" s="351" t="s">
        <v>459</v>
      </c>
      <c r="G355" s="349"/>
      <c r="H355" s="352">
        <v>0.01</v>
      </c>
      <c r="I355" s="185"/>
      <c r="L355" s="183"/>
      <c r="M355" s="186"/>
      <c r="N355" s="187"/>
      <c r="O355" s="187"/>
      <c r="P355" s="187"/>
      <c r="Q355" s="187"/>
      <c r="R355" s="187"/>
      <c r="S355" s="187"/>
      <c r="T355" s="188"/>
      <c r="AT355" s="184" t="s">
        <v>144</v>
      </c>
      <c r="AU355" s="184" t="s">
        <v>83</v>
      </c>
      <c r="AV355" s="12" t="s">
        <v>83</v>
      </c>
      <c r="AW355" s="12" t="s">
        <v>34</v>
      </c>
      <c r="AX355" s="12" t="s">
        <v>71</v>
      </c>
      <c r="AY355" s="184" t="s">
        <v>133</v>
      </c>
    </row>
    <row r="356" spans="2:51" s="12" customFormat="1" ht="13.5">
      <c r="B356" s="183"/>
      <c r="C356" s="349"/>
      <c r="D356" s="343" t="s">
        <v>144</v>
      </c>
      <c r="E356" s="350" t="s">
        <v>5</v>
      </c>
      <c r="F356" s="351" t="s">
        <v>460</v>
      </c>
      <c r="G356" s="349"/>
      <c r="H356" s="352">
        <v>0.082</v>
      </c>
      <c r="I356" s="185"/>
      <c r="L356" s="183"/>
      <c r="M356" s="186"/>
      <c r="N356" s="187"/>
      <c r="O356" s="187"/>
      <c r="P356" s="187"/>
      <c r="Q356" s="187"/>
      <c r="R356" s="187"/>
      <c r="S356" s="187"/>
      <c r="T356" s="188"/>
      <c r="AT356" s="184" t="s">
        <v>144</v>
      </c>
      <c r="AU356" s="184" t="s">
        <v>83</v>
      </c>
      <c r="AV356" s="12" t="s">
        <v>83</v>
      </c>
      <c r="AW356" s="12" t="s">
        <v>34</v>
      </c>
      <c r="AX356" s="12" t="s">
        <v>71</v>
      </c>
      <c r="AY356" s="184" t="s">
        <v>133</v>
      </c>
    </row>
    <row r="357" spans="2:51" s="13" customFormat="1" ht="13.5">
      <c r="B357" s="189"/>
      <c r="C357" s="353"/>
      <c r="D357" s="354" t="s">
        <v>144</v>
      </c>
      <c r="E357" s="355" t="s">
        <v>5</v>
      </c>
      <c r="F357" s="356" t="s">
        <v>150</v>
      </c>
      <c r="G357" s="353"/>
      <c r="H357" s="357">
        <v>0.092</v>
      </c>
      <c r="I357" s="190"/>
      <c r="L357" s="189"/>
      <c r="M357" s="191"/>
      <c r="N357" s="192"/>
      <c r="O357" s="192"/>
      <c r="P357" s="192"/>
      <c r="Q357" s="192"/>
      <c r="R357" s="192"/>
      <c r="S357" s="192"/>
      <c r="T357" s="193"/>
      <c r="AT357" s="194" t="s">
        <v>144</v>
      </c>
      <c r="AU357" s="194" t="s">
        <v>83</v>
      </c>
      <c r="AV357" s="13" t="s">
        <v>140</v>
      </c>
      <c r="AW357" s="13" t="s">
        <v>34</v>
      </c>
      <c r="AX357" s="13" t="s">
        <v>76</v>
      </c>
      <c r="AY357" s="194" t="s">
        <v>133</v>
      </c>
    </row>
    <row r="358" spans="2:65" s="1" customFormat="1" ht="22.5" customHeight="1">
      <c r="B358" s="166"/>
      <c r="C358" s="337" t="s">
        <v>461</v>
      </c>
      <c r="D358" s="337" t="s">
        <v>135</v>
      </c>
      <c r="E358" s="338" t="s">
        <v>462</v>
      </c>
      <c r="F358" s="339" t="s">
        <v>463</v>
      </c>
      <c r="G358" s="340" t="s">
        <v>153</v>
      </c>
      <c r="H358" s="341">
        <v>56.063</v>
      </c>
      <c r="I358" s="168">
        <v>0</v>
      </c>
      <c r="J358" s="169">
        <f>ROUND(I358*H358,2)</f>
        <v>0</v>
      </c>
      <c r="K358" s="167" t="s">
        <v>5</v>
      </c>
      <c r="L358" s="41"/>
      <c r="M358" s="170" t="s">
        <v>5</v>
      </c>
      <c r="N358" s="171" t="s">
        <v>42</v>
      </c>
      <c r="O358" s="42"/>
      <c r="P358" s="172">
        <f>O358*H358</f>
        <v>0</v>
      </c>
      <c r="Q358" s="172">
        <v>0.00012</v>
      </c>
      <c r="R358" s="172">
        <f>Q358*H358</f>
        <v>0.0067275600000000005</v>
      </c>
      <c r="S358" s="172">
        <v>0</v>
      </c>
      <c r="T358" s="173">
        <f>S358*H358</f>
        <v>0</v>
      </c>
      <c r="AR358" s="24" t="s">
        <v>140</v>
      </c>
      <c r="AT358" s="24" t="s">
        <v>135</v>
      </c>
      <c r="AU358" s="24" t="s">
        <v>83</v>
      </c>
      <c r="AY358" s="24" t="s">
        <v>133</v>
      </c>
      <c r="BE358" s="174">
        <f>IF(N358="základní",J358,0)</f>
        <v>0</v>
      </c>
      <c r="BF358" s="174">
        <f>IF(N358="snížená",J358,0)</f>
        <v>0</v>
      </c>
      <c r="BG358" s="174">
        <f>IF(N358="zákl. přenesená",J358,0)</f>
        <v>0</v>
      </c>
      <c r="BH358" s="174">
        <f>IF(N358="sníž. přenesená",J358,0)</f>
        <v>0</v>
      </c>
      <c r="BI358" s="174">
        <f>IF(N358="nulová",J358,0)</f>
        <v>0</v>
      </c>
      <c r="BJ358" s="24" t="s">
        <v>76</v>
      </c>
      <c r="BK358" s="174">
        <f>ROUND(I358*H358,2)</f>
        <v>0</v>
      </c>
      <c r="BL358" s="24" t="s">
        <v>140</v>
      </c>
      <c r="BM358" s="24" t="s">
        <v>464</v>
      </c>
    </row>
    <row r="359" spans="2:47" s="1" customFormat="1" ht="54">
      <c r="B359" s="41"/>
      <c r="C359" s="342"/>
      <c r="D359" s="343" t="s">
        <v>180</v>
      </c>
      <c r="E359" s="342"/>
      <c r="F359" s="344" t="s">
        <v>465</v>
      </c>
      <c r="G359" s="342"/>
      <c r="H359" s="342"/>
      <c r="I359" s="175"/>
      <c r="L359" s="41"/>
      <c r="M359" s="176"/>
      <c r="N359" s="42"/>
      <c r="O359" s="42"/>
      <c r="P359" s="42"/>
      <c r="Q359" s="42"/>
      <c r="R359" s="42"/>
      <c r="S359" s="42"/>
      <c r="T359" s="70"/>
      <c r="AT359" s="24" t="s">
        <v>180</v>
      </c>
      <c r="AU359" s="24" t="s">
        <v>83</v>
      </c>
    </row>
    <row r="360" spans="2:51" s="12" customFormat="1" ht="13.5">
      <c r="B360" s="183"/>
      <c r="C360" s="349"/>
      <c r="D360" s="343" t="s">
        <v>144</v>
      </c>
      <c r="E360" s="350" t="s">
        <v>5</v>
      </c>
      <c r="F360" s="351" t="s">
        <v>403</v>
      </c>
      <c r="G360" s="349"/>
      <c r="H360" s="352">
        <v>19.292</v>
      </c>
      <c r="I360" s="185"/>
      <c r="L360" s="183"/>
      <c r="M360" s="186"/>
      <c r="N360" s="187"/>
      <c r="O360" s="187"/>
      <c r="P360" s="187"/>
      <c r="Q360" s="187"/>
      <c r="R360" s="187"/>
      <c r="S360" s="187"/>
      <c r="T360" s="188"/>
      <c r="AT360" s="184" t="s">
        <v>144</v>
      </c>
      <c r="AU360" s="184" t="s">
        <v>83</v>
      </c>
      <c r="AV360" s="12" t="s">
        <v>83</v>
      </c>
      <c r="AW360" s="12" t="s">
        <v>34</v>
      </c>
      <c r="AX360" s="12" t="s">
        <v>71</v>
      </c>
      <c r="AY360" s="184" t="s">
        <v>133</v>
      </c>
    </row>
    <row r="361" spans="2:51" s="12" customFormat="1" ht="13.5">
      <c r="B361" s="183"/>
      <c r="C361" s="349"/>
      <c r="D361" s="343" t="s">
        <v>144</v>
      </c>
      <c r="E361" s="350" t="s">
        <v>5</v>
      </c>
      <c r="F361" s="351" t="s">
        <v>404</v>
      </c>
      <c r="G361" s="349"/>
      <c r="H361" s="352">
        <v>38.976</v>
      </c>
      <c r="I361" s="185"/>
      <c r="L361" s="183"/>
      <c r="M361" s="186"/>
      <c r="N361" s="187"/>
      <c r="O361" s="187"/>
      <c r="P361" s="187"/>
      <c r="Q361" s="187"/>
      <c r="R361" s="187"/>
      <c r="S361" s="187"/>
      <c r="T361" s="188"/>
      <c r="AT361" s="184" t="s">
        <v>144</v>
      </c>
      <c r="AU361" s="184" t="s">
        <v>83</v>
      </c>
      <c r="AV361" s="12" t="s">
        <v>83</v>
      </c>
      <c r="AW361" s="12" t="s">
        <v>34</v>
      </c>
      <c r="AX361" s="12" t="s">
        <v>71</v>
      </c>
      <c r="AY361" s="184" t="s">
        <v>133</v>
      </c>
    </row>
    <row r="362" spans="2:51" s="12" customFormat="1" ht="13.5">
      <c r="B362" s="183"/>
      <c r="C362" s="349"/>
      <c r="D362" s="343" t="s">
        <v>144</v>
      </c>
      <c r="E362" s="350" t="s">
        <v>5</v>
      </c>
      <c r="F362" s="351" t="s">
        <v>250</v>
      </c>
      <c r="G362" s="349"/>
      <c r="H362" s="352">
        <v>-2.205</v>
      </c>
      <c r="I362" s="185"/>
      <c r="L362" s="183"/>
      <c r="M362" s="186"/>
      <c r="N362" s="187"/>
      <c r="O362" s="187"/>
      <c r="P362" s="187"/>
      <c r="Q362" s="187"/>
      <c r="R362" s="187"/>
      <c r="S362" s="187"/>
      <c r="T362" s="188"/>
      <c r="AT362" s="184" t="s">
        <v>144</v>
      </c>
      <c r="AU362" s="184" t="s">
        <v>83</v>
      </c>
      <c r="AV362" s="12" t="s">
        <v>83</v>
      </c>
      <c r="AW362" s="12" t="s">
        <v>34</v>
      </c>
      <c r="AX362" s="12" t="s">
        <v>71</v>
      </c>
      <c r="AY362" s="184" t="s">
        <v>133</v>
      </c>
    </row>
    <row r="363" spans="2:51" s="13" customFormat="1" ht="13.5">
      <c r="B363" s="189"/>
      <c r="C363" s="353"/>
      <c r="D363" s="343" t="s">
        <v>144</v>
      </c>
      <c r="E363" s="361" t="s">
        <v>5</v>
      </c>
      <c r="F363" s="362" t="s">
        <v>150</v>
      </c>
      <c r="G363" s="353"/>
      <c r="H363" s="363">
        <v>56.063</v>
      </c>
      <c r="I363" s="190"/>
      <c r="L363" s="189"/>
      <c r="M363" s="191"/>
      <c r="N363" s="192"/>
      <c r="O363" s="192"/>
      <c r="P363" s="192"/>
      <c r="Q363" s="192"/>
      <c r="R363" s="192"/>
      <c r="S363" s="192"/>
      <c r="T363" s="193"/>
      <c r="AT363" s="194" t="s">
        <v>144</v>
      </c>
      <c r="AU363" s="194" t="s">
        <v>83</v>
      </c>
      <c r="AV363" s="13" t="s">
        <v>140</v>
      </c>
      <c r="AW363" s="13" t="s">
        <v>34</v>
      </c>
      <c r="AX363" s="13" t="s">
        <v>76</v>
      </c>
      <c r="AY363" s="194" t="s">
        <v>133</v>
      </c>
    </row>
    <row r="364" spans="2:63" s="10" customFormat="1" ht="29.85" customHeight="1">
      <c r="B364" s="155"/>
      <c r="C364" s="332"/>
      <c r="D364" s="335" t="s">
        <v>70</v>
      </c>
      <c r="E364" s="336" t="s">
        <v>188</v>
      </c>
      <c r="F364" s="336" t="s">
        <v>466</v>
      </c>
      <c r="G364" s="332"/>
      <c r="H364" s="332"/>
      <c r="I364" s="157"/>
      <c r="J364" s="165">
        <f>BK364</f>
        <v>0</v>
      </c>
      <c r="L364" s="155"/>
      <c r="M364" s="159"/>
      <c r="N364" s="160"/>
      <c r="O364" s="160"/>
      <c r="P364" s="161">
        <f>SUM(P365:P490)</f>
        <v>0</v>
      </c>
      <c r="Q364" s="160"/>
      <c r="R364" s="161">
        <f>SUM(R365:R490)</f>
        <v>11.792731</v>
      </c>
      <c r="S364" s="160"/>
      <c r="T364" s="162">
        <f>SUM(T365:T490)</f>
        <v>96.145508</v>
      </c>
      <c r="AR364" s="156" t="s">
        <v>76</v>
      </c>
      <c r="AT364" s="163" t="s">
        <v>70</v>
      </c>
      <c r="AU364" s="163" t="s">
        <v>76</v>
      </c>
      <c r="AY364" s="156" t="s">
        <v>133</v>
      </c>
      <c r="BK364" s="164">
        <f>SUM(BK365:BK490)</f>
        <v>0</v>
      </c>
    </row>
    <row r="365" spans="2:65" s="1" customFormat="1" ht="22.5" customHeight="1">
      <c r="B365" s="166"/>
      <c r="C365" s="337" t="s">
        <v>467</v>
      </c>
      <c r="D365" s="337" t="s">
        <v>135</v>
      </c>
      <c r="E365" s="338" t="s">
        <v>468</v>
      </c>
      <c r="F365" s="339" t="s">
        <v>469</v>
      </c>
      <c r="G365" s="340" t="s">
        <v>288</v>
      </c>
      <c r="H365" s="341">
        <v>1</v>
      </c>
      <c r="I365" s="168">
        <v>0</v>
      </c>
      <c r="J365" s="169">
        <f>ROUND(I365*H365,2)</f>
        <v>0</v>
      </c>
      <c r="K365" s="167" t="s">
        <v>5</v>
      </c>
      <c r="L365" s="41"/>
      <c r="M365" s="170" t="s">
        <v>5</v>
      </c>
      <c r="N365" s="171" t="s">
        <v>42</v>
      </c>
      <c r="O365" s="42"/>
      <c r="P365" s="172">
        <f>O365*H365</f>
        <v>0</v>
      </c>
      <c r="Q365" s="172">
        <v>0</v>
      </c>
      <c r="R365" s="172">
        <f>Q365*H365</f>
        <v>0</v>
      </c>
      <c r="S365" s="172">
        <v>0</v>
      </c>
      <c r="T365" s="173">
        <f>S365*H365</f>
        <v>0</v>
      </c>
      <c r="AR365" s="24" t="s">
        <v>140</v>
      </c>
      <c r="AT365" s="24" t="s">
        <v>135</v>
      </c>
      <c r="AU365" s="24" t="s">
        <v>83</v>
      </c>
      <c r="AY365" s="24" t="s">
        <v>133</v>
      </c>
      <c r="BE365" s="174">
        <f>IF(N365="základní",J365,0)</f>
        <v>0</v>
      </c>
      <c r="BF365" s="174">
        <f>IF(N365="snížená",J365,0)</f>
        <v>0</v>
      </c>
      <c r="BG365" s="174">
        <f>IF(N365="zákl. přenesená",J365,0)</f>
        <v>0</v>
      </c>
      <c r="BH365" s="174">
        <f>IF(N365="sníž. přenesená",J365,0)</f>
        <v>0</v>
      </c>
      <c r="BI365" s="174">
        <f>IF(N365="nulová",J365,0)</f>
        <v>0</v>
      </c>
      <c r="BJ365" s="24" t="s">
        <v>76</v>
      </c>
      <c r="BK365" s="174">
        <f>ROUND(I365*H365,2)</f>
        <v>0</v>
      </c>
      <c r="BL365" s="24" t="s">
        <v>140</v>
      </c>
      <c r="BM365" s="24" t="s">
        <v>470</v>
      </c>
    </row>
    <row r="366" spans="2:47" s="1" customFormat="1" ht="27">
      <c r="B366" s="41"/>
      <c r="C366" s="342"/>
      <c r="D366" s="354" t="s">
        <v>180</v>
      </c>
      <c r="E366" s="342"/>
      <c r="F366" s="373" t="s">
        <v>471</v>
      </c>
      <c r="G366" s="342"/>
      <c r="H366" s="342"/>
      <c r="I366" s="175"/>
      <c r="L366" s="41"/>
      <c r="M366" s="176"/>
      <c r="N366" s="42"/>
      <c r="O366" s="42"/>
      <c r="P366" s="42"/>
      <c r="Q366" s="42"/>
      <c r="R366" s="42"/>
      <c r="S366" s="42"/>
      <c r="T366" s="70"/>
      <c r="AT366" s="24" t="s">
        <v>180</v>
      </c>
      <c r="AU366" s="24" t="s">
        <v>83</v>
      </c>
    </row>
    <row r="367" spans="2:65" s="1" customFormat="1" ht="22.5" customHeight="1">
      <c r="B367" s="166"/>
      <c r="C367" s="337" t="s">
        <v>472</v>
      </c>
      <c r="D367" s="337" t="s">
        <v>135</v>
      </c>
      <c r="E367" s="338" t="s">
        <v>473</v>
      </c>
      <c r="F367" s="339" t="s">
        <v>474</v>
      </c>
      <c r="G367" s="340" t="s">
        <v>288</v>
      </c>
      <c r="H367" s="341">
        <v>1</v>
      </c>
      <c r="I367" s="168">
        <v>0</v>
      </c>
      <c r="J367" s="169">
        <f>ROUND(I367*H367,2)</f>
        <v>0</v>
      </c>
      <c r="K367" s="167" t="s">
        <v>5</v>
      </c>
      <c r="L367" s="41"/>
      <c r="M367" s="170" t="s">
        <v>5</v>
      </c>
      <c r="N367" s="171" t="s">
        <v>42</v>
      </c>
      <c r="O367" s="42"/>
      <c r="P367" s="172">
        <f>O367*H367</f>
        <v>0</v>
      </c>
      <c r="Q367" s="172">
        <v>0</v>
      </c>
      <c r="R367" s="172">
        <f>Q367*H367</f>
        <v>0</v>
      </c>
      <c r="S367" s="172">
        <v>0</v>
      </c>
      <c r="T367" s="173">
        <f>S367*H367</f>
        <v>0</v>
      </c>
      <c r="AR367" s="24" t="s">
        <v>140</v>
      </c>
      <c r="AT367" s="24" t="s">
        <v>135</v>
      </c>
      <c r="AU367" s="24" t="s">
        <v>83</v>
      </c>
      <c r="AY367" s="24" t="s">
        <v>133</v>
      </c>
      <c r="BE367" s="174">
        <f>IF(N367="základní",J367,0)</f>
        <v>0</v>
      </c>
      <c r="BF367" s="174">
        <f>IF(N367="snížená",J367,0)</f>
        <v>0</v>
      </c>
      <c r="BG367" s="174">
        <f>IF(N367="zákl. přenesená",J367,0)</f>
        <v>0</v>
      </c>
      <c r="BH367" s="174">
        <f>IF(N367="sníž. přenesená",J367,0)</f>
        <v>0</v>
      </c>
      <c r="BI367" s="174">
        <f>IF(N367="nulová",J367,0)</f>
        <v>0</v>
      </c>
      <c r="BJ367" s="24" t="s">
        <v>76</v>
      </c>
      <c r="BK367" s="174">
        <f>ROUND(I367*H367,2)</f>
        <v>0</v>
      </c>
      <c r="BL367" s="24" t="s">
        <v>140</v>
      </c>
      <c r="BM367" s="24" t="s">
        <v>475</v>
      </c>
    </row>
    <row r="368" spans="2:47" s="1" customFormat="1" ht="27">
      <c r="B368" s="41"/>
      <c r="C368" s="342"/>
      <c r="D368" s="354" t="s">
        <v>180</v>
      </c>
      <c r="E368" s="342"/>
      <c r="F368" s="373" t="s">
        <v>471</v>
      </c>
      <c r="G368" s="342"/>
      <c r="H368" s="342"/>
      <c r="I368" s="175"/>
      <c r="L368" s="41"/>
      <c r="M368" s="176"/>
      <c r="N368" s="42"/>
      <c r="O368" s="42"/>
      <c r="P368" s="42"/>
      <c r="Q368" s="42"/>
      <c r="R368" s="42"/>
      <c r="S368" s="42"/>
      <c r="T368" s="70"/>
      <c r="AT368" s="24" t="s">
        <v>180</v>
      </c>
      <c r="AU368" s="24" t="s">
        <v>83</v>
      </c>
    </row>
    <row r="369" spans="2:65" s="1" customFormat="1" ht="22.5" customHeight="1">
      <c r="B369" s="166"/>
      <c r="C369" s="337" t="s">
        <v>476</v>
      </c>
      <c r="D369" s="337" t="s">
        <v>135</v>
      </c>
      <c r="E369" s="338" t="s">
        <v>477</v>
      </c>
      <c r="F369" s="339" t="s">
        <v>478</v>
      </c>
      <c r="G369" s="340" t="s">
        <v>288</v>
      </c>
      <c r="H369" s="341">
        <v>1</v>
      </c>
      <c r="I369" s="168">
        <v>0</v>
      </c>
      <c r="J369" s="169">
        <f>ROUND(I369*H369,2)</f>
        <v>0</v>
      </c>
      <c r="K369" s="167" t="s">
        <v>5</v>
      </c>
      <c r="L369" s="41"/>
      <c r="M369" s="170" t="s">
        <v>5</v>
      </c>
      <c r="N369" s="171" t="s">
        <v>42</v>
      </c>
      <c r="O369" s="42"/>
      <c r="P369" s="172">
        <f>O369*H369</f>
        <v>0</v>
      </c>
      <c r="Q369" s="172">
        <v>0</v>
      </c>
      <c r="R369" s="172">
        <f>Q369*H369</f>
        <v>0</v>
      </c>
      <c r="S369" s="172">
        <v>0</v>
      </c>
      <c r="T369" s="173">
        <f>S369*H369</f>
        <v>0</v>
      </c>
      <c r="AR369" s="24" t="s">
        <v>140</v>
      </c>
      <c r="AT369" s="24" t="s">
        <v>135</v>
      </c>
      <c r="AU369" s="24" t="s">
        <v>83</v>
      </c>
      <c r="AY369" s="24" t="s">
        <v>133</v>
      </c>
      <c r="BE369" s="174">
        <f>IF(N369="základní",J369,0)</f>
        <v>0</v>
      </c>
      <c r="BF369" s="174">
        <f>IF(N369="snížená",J369,0)</f>
        <v>0</v>
      </c>
      <c r="BG369" s="174">
        <f>IF(N369="zákl. přenesená",J369,0)</f>
        <v>0</v>
      </c>
      <c r="BH369" s="174">
        <f>IF(N369="sníž. přenesená",J369,0)</f>
        <v>0</v>
      </c>
      <c r="BI369" s="174">
        <f>IF(N369="nulová",J369,0)</f>
        <v>0</v>
      </c>
      <c r="BJ369" s="24" t="s">
        <v>76</v>
      </c>
      <c r="BK369" s="174">
        <f>ROUND(I369*H369,2)</f>
        <v>0</v>
      </c>
      <c r="BL369" s="24" t="s">
        <v>140</v>
      </c>
      <c r="BM369" s="24" t="s">
        <v>479</v>
      </c>
    </row>
    <row r="370" spans="2:47" s="1" customFormat="1" ht="27">
      <c r="B370" s="41"/>
      <c r="C370" s="342"/>
      <c r="D370" s="354" t="s">
        <v>180</v>
      </c>
      <c r="E370" s="342"/>
      <c r="F370" s="373" t="s">
        <v>471</v>
      </c>
      <c r="G370" s="342"/>
      <c r="H370" s="342"/>
      <c r="I370" s="175"/>
      <c r="L370" s="41"/>
      <c r="M370" s="176"/>
      <c r="N370" s="42"/>
      <c r="O370" s="42"/>
      <c r="P370" s="42"/>
      <c r="Q370" s="42"/>
      <c r="R370" s="42"/>
      <c r="S370" s="42"/>
      <c r="T370" s="70"/>
      <c r="AT370" s="24" t="s">
        <v>180</v>
      </c>
      <c r="AU370" s="24" t="s">
        <v>83</v>
      </c>
    </row>
    <row r="371" spans="2:65" s="1" customFormat="1" ht="22.5" customHeight="1">
      <c r="B371" s="166"/>
      <c r="C371" s="337" t="s">
        <v>480</v>
      </c>
      <c r="D371" s="337" t="s">
        <v>135</v>
      </c>
      <c r="E371" s="338" t="s">
        <v>481</v>
      </c>
      <c r="F371" s="339" t="s">
        <v>482</v>
      </c>
      <c r="G371" s="340" t="s">
        <v>153</v>
      </c>
      <c r="H371" s="341">
        <v>6.75</v>
      </c>
      <c r="I371" s="168">
        <v>0</v>
      </c>
      <c r="J371" s="169">
        <f>ROUND(I371*H371,2)</f>
        <v>0</v>
      </c>
      <c r="K371" s="167" t="s">
        <v>139</v>
      </c>
      <c r="L371" s="41"/>
      <c r="M371" s="170" t="s">
        <v>5</v>
      </c>
      <c r="N371" s="171" t="s">
        <v>42</v>
      </c>
      <c r="O371" s="42"/>
      <c r="P371" s="172">
        <f>O371*H371</f>
        <v>0</v>
      </c>
      <c r="Q371" s="172">
        <v>0</v>
      </c>
      <c r="R371" s="172">
        <f>Q371*H371</f>
        <v>0</v>
      </c>
      <c r="S371" s="172">
        <v>0</v>
      </c>
      <c r="T371" s="173">
        <f>S371*H371</f>
        <v>0</v>
      </c>
      <c r="AR371" s="24" t="s">
        <v>140</v>
      </c>
      <c r="AT371" s="24" t="s">
        <v>135</v>
      </c>
      <c r="AU371" s="24" t="s">
        <v>83</v>
      </c>
      <c r="AY371" s="24" t="s">
        <v>133</v>
      </c>
      <c r="BE371" s="174">
        <f>IF(N371="základní",J371,0)</f>
        <v>0</v>
      </c>
      <c r="BF371" s="174">
        <f>IF(N371="snížená",J371,0)</f>
        <v>0</v>
      </c>
      <c r="BG371" s="174">
        <f>IF(N371="zákl. přenesená",J371,0)</f>
        <v>0</v>
      </c>
      <c r="BH371" s="174">
        <f>IF(N371="sníž. přenesená",J371,0)</f>
        <v>0</v>
      </c>
      <c r="BI371" s="174">
        <f>IF(N371="nulová",J371,0)</f>
        <v>0</v>
      </c>
      <c r="BJ371" s="24" t="s">
        <v>76</v>
      </c>
      <c r="BK371" s="174">
        <f>ROUND(I371*H371,2)</f>
        <v>0</v>
      </c>
      <c r="BL371" s="24" t="s">
        <v>140</v>
      </c>
      <c r="BM371" s="24" t="s">
        <v>483</v>
      </c>
    </row>
    <row r="372" spans="2:47" s="1" customFormat="1" ht="54">
      <c r="B372" s="41"/>
      <c r="C372" s="342"/>
      <c r="D372" s="343" t="s">
        <v>142</v>
      </c>
      <c r="E372" s="342"/>
      <c r="F372" s="344" t="s">
        <v>484</v>
      </c>
      <c r="G372" s="342"/>
      <c r="H372" s="342"/>
      <c r="I372" s="175"/>
      <c r="L372" s="41"/>
      <c r="M372" s="176"/>
      <c r="N372" s="42"/>
      <c r="O372" s="42"/>
      <c r="P372" s="42"/>
      <c r="Q372" s="42"/>
      <c r="R372" s="42"/>
      <c r="S372" s="42"/>
      <c r="T372" s="70"/>
      <c r="AT372" s="24" t="s">
        <v>142</v>
      </c>
      <c r="AU372" s="24" t="s">
        <v>83</v>
      </c>
    </row>
    <row r="373" spans="2:51" s="12" customFormat="1" ht="13.5">
      <c r="B373" s="183"/>
      <c r="C373" s="349"/>
      <c r="D373" s="354" t="s">
        <v>144</v>
      </c>
      <c r="E373" s="358" t="s">
        <v>5</v>
      </c>
      <c r="F373" s="359" t="s">
        <v>485</v>
      </c>
      <c r="G373" s="349"/>
      <c r="H373" s="360">
        <v>6.75</v>
      </c>
      <c r="I373" s="185"/>
      <c r="L373" s="183"/>
      <c r="M373" s="186"/>
      <c r="N373" s="187"/>
      <c r="O373" s="187"/>
      <c r="P373" s="187"/>
      <c r="Q373" s="187"/>
      <c r="R373" s="187"/>
      <c r="S373" s="187"/>
      <c r="T373" s="188"/>
      <c r="AT373" s="184" t="s">
        <v>144</v>
      </c>
      <c r="AU373" s="184" t="s">
        <v>83</v>
      </c>
      <c r="AV373" s="12" t="s">
        <v>83</v>
      </c>
      <c r="AW373" s="12" t="s">
        <v>34</v>
      </c>
      <c r="AX373" s="12" t="s">
        <v>76</v>
      </c>
      <c r="AY373" s="184" t="s">
        <v>133</v>
      </c>
    </row>
    <row r="374" spans="2:65" s="1" customFormat="1" ht="22.5" customHeight="1">
      <c r="B374" s="166"/>
      <c r="C374" s="337" t="s">
        <v>486</v>
      </c>
      <c r="D374" s="337" t="s">
        <v>135</v>
      </c>
      <c r="E374" s="338" t="s">
        <v>487</v>
      </c>
      <c r="F374" s="339" t="s">
        <v>488</v>
      </c>
      <c r="G374" s="340" t="s">
        <v>153</v>
      </c>
      <c r="H374" s="341">
        <v>6.75</v>
      </c>
      <c r="I374" s="168">
        <v>0</v>
      </c>
      <c r="J374" s="169">
        <f>ROUND(I374*H374,2)</f>
        <v>0</v>
      </c>
      <c r="K374" s="167" t="s">
        <v>139</v>
      </c>
      <c r="L374" s="41"/>
      <c r="M374" s="170" t="s">
        <v>5</v>
      </c>
      <c r="N374" s="171" t="s">
        <v>42</v>
      </c>
      <c r="O374" s="42"/>
      <c r="P374" s="172">
        <f>O374*H374</f>
        <v>0</v>
      </c>
      <c r="Q374" s="172">
        <v>0</v>
      </c>
      <c r="R374" s="172">
        <f>Q374*H374</f>
        <v>0</v>
      </c>
      <c r="S374" s="172">
        <v>0</v>
      </c>
      <c r="T374" s="173">
        <f>S374*H374</f>
        <v>0</v>
      </c>
      <c r="AR374" s="24" t="s">
        <v>140</v>
      </c>
      <c r="AT374" s="24" t="s">
        <v>135</v>
      </c>
      <c r="AU374" s="24" t="s">
        <v>83</v>
      </c>
      <c r="AY374" s="24" t="s">
        <v>133</v>
      </c>
      <c r="BE374" s="174">
        <f>IF(N374="základní",J374,0)</f>
        <v>0</v>
      </c>
      <c r="BF374" s="174">
        <f>IF(N374="snížená",J374,0)</f>
        <v>0</v>
      </c>
      <c r="BG374" s="174">
        <f>IF(N374="zákl. přenesená",J374,0)</f>
        <v>0</v>
      </c>
      <c r="BH374" s="174">
        <f>IF(N374="sníž. přenesená",J374,0)</f>
        <v>0</v>
      </c>
      <c r="BI374" s="174">
        <f>IF(N374="nulová",J374,0)</f>
        <v>0</v>
      </c>
      <c r="BJ374" s="24" t="s">
        <v>76</v>
      </c>
      <c r="BK374" s="174">
        <f>ROUND(I374*H374,2)</f>
        <v>0</v>
      </c>
      <c r="BL374" s="24" t="s">
        <v>140</v>
      </c>
      <c r="BM374" s="24" t="s">
        <v>489</v>
      </c>
    </row>
    <row r="375" spans="2:47" s="1" customFormat="1" ht="54">
      <c r="B375" s="41"/>
      <c r="C375" s="342"/>
      <c r="D375" s="343" t="s">
        <v>142</v>
      </c>
      <c r="E375" s="342"/>
      <c r="F375" s="344" t="s">
        <v>484</v>
      </c>
      <c r="G375" s="342"/>
      <c r="H375" s="342"/>
      <c r="I375" s="175"/>
      <c r="L375" s="41"/>
      <c r="M375" s="176"/>
      <c r="N375" s="42"/>
      <c r="O375" s="42"/>
      <c r="P375" s="42"/>
      <c r="Q375" s="42"/>
      <c r="R375" s="42"/>
      <c r="S375" s="42"/>
      <c r="T375" s="70"/>
      <c r="AT375" s="24" t="s">
        <v>142</v>
      </c>
      <c r="AU375" s="24" t="s">
        <v>83</v>
      </c>
    </row>
    <row r="376" spans="2:51" s="12" customFormat="1" ht="13.5">
      <c r="B376" s="183"/>
      <c r="C376" s="349"/>
      <c r="D376" s="354" t="s">
        <v>144</v>
      </c>
      <c r="E376" s="358" t="s">
        <v>5</v>
      </c>
      <c r="F376" s="359" t="s">
        <v>485</v>
      </c>
      <c r="G376" s="349"/>
      <c r="H376" s="360">
        <v>6.75</v>
      </c>
      <c r="I376" s="185"/>
      <c r="L376" s="183"/>
      <c r="M376" s="186"/>
      <c r="N376" s="187"/>
      <c r="O376" s="187"/>
      <c r="P376" s="187"/>
      <c r="Q376" s="187"/>
      <c r="R376" s="187"/>
      <c r="S376" s="187"/>
      <c r="T376" s="188"/>
      <c r="AT376" s="184" t="s">
        <v>144</v>
      </c>
      <c r="AU376" s="184" t="s">
        <v>83</v>
      </c>
      <c r="AV376" s="12" t="s">
        <v>83</v>
      </c>
      <c r="AW376" s="12" t="s">
        <v>34</v>
      </c>
      <c r="AX376" s="12" t="s">
        <v>76</v>
      </c>
      <c r="AY376" s="184" t="s">
        <v>133</v>
      </c>
    </row>
    <row r="377" spans="2:65" s="1" customFormat="1" ht="22.5" customHeight="1">
      <c r="B377" s="166"/>
      <c r="C377" s="337" t="s">
        <v>490</v>
      </c>
      <c r="D377" s="337" t="s">
        <v>135</v>
      </c>
      <c r="E377" s="338" t="s">
        <v>491</v>
      </c>
      <c r="F377" s="339" t="s">
        <v>492</v>
      </c>
      <c r="G377" s="340" t="s">
        <v>153</v>
      </c>
      <c r="H377" s="341">
        <v>6.75</v>
      </c>
      <c r="I377" s="168">
        <v>0</v>
      </c>
      <c r="J377" s="169">
        <f>ROUND(I377*H377,2)</f>
        <v>0</v>
      </c>
      <c r="K377" s="167" t="s">
        <v>139</v>
      </c>
      <c r="L377" s="41"/>
      <c r="M377" s="170" t="s">
        <v>5</v>
      </c>
      <c r="N377" s="171" t="s">
        <v>42</v>
      </c>
      <c r="O377" s="42"/>
      <c r="P377" s="172">
        <f>O377*H377</f>
        <v>0</v>
      </c>
      <c r="Q377" s="172">
        <v>0</v>
      </c>
      <c r="R377" s="172">
        <f>Q377*H377</f>
        <v>0</v>
      </c>
      <c r="S377" s="172">
        <v>0</v>
      </c>
      <c r="T377" s="173">
        <f>S377*H377</f>
        <v>0</v>
      </c>
      <c r="AR377" s="24" t="s">
        <v>140</v>
      </c>
      <c r="AT377" s="24" t="s">
        <v>135</v>
      </c>
      <c r="AU377" s="24" t="s">
        <v>83</v>
      </c>
      <c r="AY377" s="24" t="s">
        <v>133</v>
      </c>
      <c r="BE377" s="174">
        <f>IF(N377="základní",J377,0)</f>
        <v>0</v>
      </c>
      <c r="BF377" s="174">
        <f>IF(N377="snížená",J377,0)</f>
        <v>0</v>
      </c>
      <c r="BG377" s="174">
        <f>IF(N377="zákl. přenesená",J377,0)</f>
        <v>0</v>
      </c>
      <c r="BH377" s="174">
        <f>IF(N377="sníž. přenesená",J377,0)</f>
        <v>0</v>
      </c>
      <c r="BI377" s="174">
        <f>IF(N377="nulová",J377,0)</f>
        <v>0</v>
      </c>
      <c r="BJ377" s="24" t="s">
        <v>76</v>
      </c>
      <c r="BK377" s="174">
        <f>ROUND(I377*H377,2)</f>
        <v>0</v>
      </c>
      <c r="BL377" s="24" t="s">
        <v>140</v>
      </c>
      <c r="BM377" s="24" t="s">
        <v>493</v>
      </c>
    </row>
    <row r="378" spans="2:51" s="12" customFormat="1" ht="13.5">
      <c r="B378" s="183"/>
      <c r="C378" s="349"/>
      <c r="D378" s="354" t="s">
        <v>144</v>
      </c>
      <c r="E378" s="358" t="s">
        <v>5</v>
      </c>
      <c r="F378" s="359" t="s">
        <v>485</v>
      </c>
      <c r="G378" s="349"/>
      <c r="H378" s="360">
        <v>6.75</v>
      </c>
      <c r="I378" s="185"/>
      <c r="L378" s="183"/>
      <c r="M378" s="186"/>
      <c r="N378" s="187"/>
      <c r="O378" s="187"/>
      <c r="P378" s="187"/>
      <c r="Q378" s="187"/>
      <c r="R378" s="187"/>
      <c r="S378" s="187"/>
      <c r="T378" s="188"/>
      <c r="AT378" s="184" t="s">
        <v>144</v>
      </c>
      <c r="AU378" s="184" t="s">
        <v>83</v>
      </c>
      <c r="AV378" s="12" t="s">
        <v>83</v>
      </c>
      <c r="AW378" s="12" t="s">
        <v>34</v>
      </c>
      <c r="AX378" s="12" t="s">
        <v>76</v>
      </c>
      <c r="AY378" s="184" t="s">
        <v>133</v>
      </c>
    </row>
    <row r="379" spans="2:65" s="1" customFormat="1" ht="31.5" customHeight="1">
      <c r="B379" s="166"/>
      <c r="C379" s="337" t="s">
        <v>494</v>
      </c>
      <c r="D379" s="337" t="s">
        <v>135</v>
      </c>
      <c r="E379" s="338" t="s">
        <v>495</v>
      </c>
      <c r="F379" s="339" t="s">
        <v>496</v>
      </c>
      <c r="G379" s="340" t="s">
        <v>263</v>
      </c>
      <c r="H379" s="341">
        <v>10.58</v>
      </c>
      <c r="I379" s="168">
        <v>0</v>
      </c>
      <c r="J379" s="169">
        <f>ROUND(I379*H379,2)</f>
        <v>0</v>
      </c>
      <c r="K379" s="167" t="s">
        <v>139</v>
      </c>
      <c r="L379" s="41"/>
      <c r="M379" s="170" t="s">
        <v>5</v>
      </c>
      <c r="N379" s="171" t="s">
        <v>42</v>
      </c>
      <c r="O379" s="42"/>
      <c r="P379" s="172">
        <f>O379*H379</f>
        <v>0</v>
      </c>
      <c r="Q379" s="172">
        <v>0</v>
      </c>
      <c r="R379" s="172">
        <f>Q379*H379</f>
        <v>0</v>
      </c>
      <c r="S379" s="172">
        <v>0</v>
      </c>
      <c r="T379" s="173">
        <f>S379*H379</f>
        <v>0</v>
      </c>
      <c r="AR379" s="24" t="s">
        <v>140</v>
      </c>
      <c r="AT379" s="24" t="s">
        <v>135</v>
      </c>
      <c r="AU379" s="24" t="s">
        <v>83</v>
      </c>
      <c r="AY379" s="24" t="s">
        <v>133</v>
      </c>
      <c r="BE379" s="174">
        <f>IF(N379="základní",J379,0)</f>
        <v>0</v>
      </c>
      <c r="BF379" s="174">
        <f>IF(N379="snížená",J379,0)</f>
        <v>0</v>
      </c>
      <c r="BG379" s="174">
        <f>IF(N379="zákl. přenesená",J379,0)</f>
        <v>0</v>
      </c>
      <c r="BH379" s="174">
        <f>IF(N379="sníž. přenesená",J379,0)</f>
        <v>0</v>
      </c>
      <c r="BI379" s="174">
        <f>IF(N379="nulová",J379,0)</f>
        <v>0</v>
      </c>
      <c r="BJ379" s="24" t="s">
        <v>76</v>
      </c>
      <c r="BK379" s="174">
        <f>ROUND(I379*H379,2)</f>
        <v>0</v>
      </c>
      <c r="BL379" s="24" t="s">
        <v>140</v>
      </c>
      <c r="BM379" s="24" t="s">
        <v>497</v>
      </c>
    </row>
    <row r="380" spans="2:47" s="1" customFormat="1" ht="67.5">
      <c r="B380" s="41"/>
      <c r="C380" s="342"/>
      <c r="D380" s="343" t="s">
        <v>142</v>
      </c>
      <c r="E380" s="342"/>
      <c r="F380" s="344" t="s">
        <v>498</v>
      </c>
      <c r="G380" s="342"/>
      <c r="H380" s="342"/>
      <c r="I380" s="175"/>
      <c r="L380" s="41"/>
      <c r="M380" s="176"/>
      <c r="N380" s="42"/>
      <c r="O380" s="42"/>
      <c r="P380" s="42"/>
      <c r="Q380" s="42"/>
      <c r="R380" s="42"/>
      <c r="S380" s="42"/>
      <c r="T380" s="70"/>
      <c r="AT380" s="24" t="s">
        <v>142</v>
      </c>
      <c r="AU380" s="24" t="s">
        <v>83</v>
      </c>
    </row>
    <row r="381" spans="2:51" s="12" customFormat="1" ht="13.5">
      <c r="B381" s="183"/>
      <c r="C381" s="349"/>
      <c r="D381" s="354" t="s">
        <v>144</v>
      </c>
      <c r="E381" s="358" t="s">
        <v>5</v>
      </c>
      <c r="F381" s="359" t="s">
        <v>499</v>
      </c>
      <c r="G381" s="349"/>
      <c r="H381" s="360">
        <v>10.58</v>
      </c>
      <c r="I381" s="185"/>
      <c r="L381" s="183"/>
      <c r="M381" s="186"/>
      <c r="N381" s="187"/>
      <c r="O381" s="187"/>
      <c r="P381" s="187"/>
      <c r="Q381" s="187"/>
      <c r="R381" s="187"/>
      <c r="S381" s="187"/>
      <c r="T381" s="188"/>
      <c r="AT381" s="184" t="s">
        <v>144</v>
      </c>
      <c r="AU381" s="184" t="s">
        <v>83</v>
      </c>
      <c r="AV381" s="12" t="s">
        <v>83</v>
      </c>
      <c r="AW381" s="12" t="s">
        <v>34</v>
      </c>
      <c r="AX381" s="12" t="s">
        <v>76</v>
      </c>
      <c r="AY381" s="184" t="s">
        <v>133</v>
      </c>
    </row>
    <row r="382" spans="2:65" s="1" customFormat="1" ht="31.5" customHeight="1">
      <c r="B382" s="166"/>
      <c r="C382" s="337" t="s">
        <v>500</v>
      </c>
      <c r="D382" s="337" t="s">
        <v>135</v>
      </c>
      <c r="E382" s="338" t="s">
        <v>501</v>
      </c>
      <c r="F382" s="339" t="s">
        <v>502</v>
      </c>
      <c r="G382" s="340" t="s">
        <v>263</v>
      </c>
      <c r="H382" s="341">
        <v>10.58</v>
      </c>
      <c r="I382" s="168">
        <v>0</v>
      </c>
      <c r="J382" s="169">
        <f>ROUND(I382*H382,2)</f>
        <v>0</v>
      </c>
      <c r="K382" s="167" t="s">
        <v>139</v>
      </c>
      <c r="L382" s="41"/>
      <c r="M382" s="170" t="s">
        <v>5</v>
      </c>
      <c r="N382" s="171" t="s">
        <v>42</v>
      </c>
      <c r="O382" s="42"/>
      <c r="P382" s="172">
        <f>O382*H382</f>
        <v>0</v>
      </c>
      <c r="Q382" s="172">
        <v>0</v>
      </c>
      <c r="R382" s="172">
        <f>Q382*H382</f>
        <v>0</v>
      </c>
      <c r="S382" s="172">
        <v>0</v>
      </c>
      <c r="T382" s="173">
        <f>S382*H382</f>
        <v>0</v>
      </c>
      <c r="AR382" s="24" t="s">
        <v>140</v>
      </c>
      <c r="AT382" s="24" t="s">
        <v>135</v>
      </c>
      <c r="AU382" s="24" t="s">
        <v>83</v>
      </c>
      <c r="AY382" s="24" t="s">
        <v>133</v>
      </c>
      <c r="BE382" s="174">
        <f>IF(N382="základní",J382,0)</f>
        <v>0</v>
      </c>
      <c r="BF382" s="174">
        <f>IF(N382="snížená",J382,0)</f>
        <v>0</v>
      </c>
      <c r="BG382" s="174">
        <f>IF(N382="zákl. přenesená",J382,0)</f>
        <v>0</v>
      </c>
      <c r="BH382" s="174">
        <f>IF(N382="sníž. přenesená",J382,0)</f>
        <v>0</v>
      </c>
      <c r="BI382" s="174">
        <f>IF(N382="nulová",J382,0)</f>
        <v>0</v>
      </c>
      <c r="BJ382" s="24" t="s">
        <v>76</v>
      </c>
      <c r="BK382" s="174">
        <f>ROUND(I382*H382,2)</f>
        <v>0</v>
      </c>
      <c r="BL382" s="24" t="s">
        <v>140</v>
      </c>
      <c r="BM382" s="24" t="s">
        <v>503</v>
      </c>
    </row>
    <row r="383" spans="2:47" s="1" customFormat="1" ht="67.5">
      <c r="B383" s="41"/>
      <c r="C383" s="342"/>
      <c r="D383" s="343" t="s">
        <v>142</v>
      </c>
      <c r="E383" s="342"/>
      <c r="F383" s="344" t="s">
        <v>498</v>
      </c>
      <c r="G383" s="342"/>
      <c r="H383" s="342"/>
      <c r="I383" s="175"/>
      <c r="L383" s="41"/>
      <c r="M383" s="176"/>
      <c r="N383" s="42"/>
      <c r="O383" s="42"/>
      <c r="P383" s="42"/>
      <c r="Q383" s="42"/>
      <c r="R383" s="42"/>
      <c r="S383" s="42"/>
      <c r="T383" s="70"/>
      <c r="AT383" s="24" t="s">
        <v>142</v>
      </c>
      <c r="AU383" s="24" t="s">
        <v>83</v>
      </c>
    </row>
    <row r="384" spans="2:47" s="1" customFormat="1" ht="27">
      <c r="B384" s="41"/>
      <c r="C384" s="342"/>
      <c r="D384" s="343" t="s">
        <v>180</v>
      </c>
      <c r="E384" s="342"/>
      <c r="F384" s="344" t="s">
        <v>504</v>
      </c>
      <c r="G384" s="342"/>
      <c r="H384" s="342"/>
      <c r="I384" s="175"/>
      <c r="L384" s="41"/>
      <c r="M384" s="176"/>
      <c r="N384" s="42"/>
      <c r="O384" s="42"/>
      <c r="P384" s="42"/>
      <c r="Q384" s="42"/>
      <c r="R384" s="42"/>
      <c r="S384" s="42"/>
      <c r="T384" s="70"/>
      <c r="AT384" s="24" t="s">
        <v>180</v>
      </c>
      <c r="AU384" s="24" t="s">
        <v>83</v>
      </c>
    </row>
    <row r="385" spans="2:51" s="12" customFormat="1" ht="13.5">
      <c r="B385" s="183"/>
      <c r="C385" s="349"/>
      <c r="D385" s="354" t="s">
        <v>144</v>
      </c>
      <c r="E385" s="358" t="s">
        <v>5</v>
      </c>
      <c r="F385" s="359" t="s">
        <v>499</v>
      </c>
      <c r="G385" s="349"/>
      <c r="H385" s="360">
        <v>10.58</v>
      </c>
      <c r="I385" s="185"/>
      <c r="L385" s="183"/>
      <c r="M385" s="186"/>
      <c r="N385" s="187"/>
      <c r="O385" s="187"/>
      <c r="P385" s="187"/>
      <c r="Q385" s="187"/>
      <c r="R385" s="187"/>
      <c r="S385" s="187"/>
      <c r="T385" s="188"/>
      <c r="AT385" s="184" t="s">
        <v>144</v>
      </c>
      <c r="AU385" s="184" t="s">
        <v>83</v>
      </c>
      <c r="AV385" s="12" t="s">
        <v>83</v>
      </c>
      <c r="AW385" s="12" t="s">
        <v>34</v>
      </c>
      <c r="AX385" s="12" t="s">
        <v>76</v>
      </c>
      <c r="AY385" s="184" t="s">
        <v>133</v>
      </c>
    </row>
    <row r="386" spans="2:65" s="1" customFormat="1" ht="31.5" customHeight="1">
      <c r="B386" s="166"/>
      <c r="C386" s="337" t="s">
        <v>505</v>
      </c>
      <c r="D386" s="337" t="s">
        <v>135</v>
      </c>
      <c r="E386" s="338" t="s">
        <v>506</v>
      </c>
      <c r="F386" s="339" t="s">
        <v>507</v>
      </c>
      <c r="G386" s="340" t="s">
        <v>263</v>
      </c>
      <c r="H386" s="341">
        <v>10.58</v>
      </c>
      <c r="I386" s="168">
        <v>0</v>
      </c>
      <c r="J386" s="169">
        <f>ROUND(I386*H386,2)</f>
        <v>0</v>
      </c>
      <c r="K386" s="167" t="s">
        <v>139</v>
      </c>
      <c r="L386" s="41"/>
      <c r="M386" s="170" t="s">
        <v>5</v>
      </c>
      <c r="N386" s="171" t="s">
        <v>42</v>
      </c>
      <c r="O386" s="42"/>
      <c r="P386" s="172">
        <f>O386*H386</f>
        <v>0</v>
      </c>
      <c r="Q386" s="172">
        <v>0</v>
      </c>
      <c r="R386" s="172">
        <f>Q386*H386</f>
        <v>0</v>
      </c>
      <c r="S386" s="172">
        <v>0</v>
      </c>
      <c r="T386" s="173">
        <f>S386*H386</f>
        <v>0</v>
      </c>
      <c r="AR386" s="24" t="s">
        <v>140</v>
      </c>
      <c r="AT386" s="24" t="s">
        <v>135</v>
      </c>
      <c r="AU386" s="24" t="s">
        <v>83</v>
      </c>
      <c r="AY386" s="24" t="s">
        <v>133</v>
      </c>
      <c r="BE386" s="174">
        <f>IF(N386="základní",J386,0)</f>
        <v>0</v>
      </c>
      <c r="BF386" s="174">
        <f>IF(N386="snížená",J386,0)</f>
        <v>0</v>
      </c>
      <c r="BG386" s="174">
        <f>IF(N386="zákl. přenesená",J386,0)</f>
        <v>0</v>
      </c>
      <c r="BH386" s="174">
        <f>IF(N386="sníž. přenesená",J386,0)</f>
        <v>0</v>
      </c>
      <c r="BI386" s="174">
        <f>IF(N386="nulová",J386,0)</f>
        <v>0</v>
      </c>
      <c r="BJ386" s="24" t="s">
        <v>76</v>
      </c>
      <c r="BK386" s="174">
        <f>ROUND(I386*H386,2)</f>
        <v>0</v>
      </c>
      <c r="BL386" s="24" t="s">
        <v>140</v>
      </c>
      <c r="BM386" s="24" t="s">
        <v>508</v>
      </c>
    </row>
    <row r="387" spans="2:47" s="1" customFormat="1" ht="27">
      <c r="B387" s="41"/>
      <c r="C387" s="342"/>
      <c r="D387" s="343" t="s">
        <v>142</v>
      </c>
      <c r="E387" s="342"/>
      <c r="F387" s="344" t="s">
        <v>509</v>
      </c>
      <c r="G387" s="342"/>
      <c r="H387" s="342"/>
      <c r="I387" s="175"/>
      <c r="L387" s="41"/>
      <c r="M387" s="176"/>
      <c r="N387" s="42"/>
      <c r="O387" s="42"/>
      <c r="P387" s="42"/>
      <c r="Q387" s="42"/>
      <c r="R387" s="42"/>
      <c r="S387" s="42"/>
      <c r="T387" s="70"/>
      <c r="AT387" s="24" t="s">
        <v>142</v>
      </c>
      <c r="AU387" s="24" t="s">
        <v>83</v>
      </c>
    </row>
    <row r="388" spans="2:51" s="12" customFormat="1" ht="13.5">
      <c r="B388" s="183"/>
      <c r="C388" s="349"/>
      <c r="D388" s="354" t="s">
        <v>144</v>
      </c>
      <c r="E388" s="358" t="s">
        <v>5</v>
      </c>
      <c r="F388" s="359" t="s">
        <v>499</v>
      </c>
      <c r="G388" s="349"/>
      <c r="H388" s="360">
        <v>10.58</v>
      </c>
      <c r="I388" s="185"/>
      <c r="L388" s="183"/>
      <c r="M388" s="186"/>
      <c r="N388" s="187"/>
      <c r="O388" s="187"/>
      <c r="P388" s="187"/>
      <c r="Q388" s="187"/>
      <c r="R388" s="187"/>
      <c r="S388" s="187"/>
      <c r="T388" s="188"/>
      <c r="AT388" s="184" t="s">
        <v>144</v>
      </c>
      <c r="AU388" s="184" t="s">
        <v>83</v>
      </c>
      <c r="AV388" s="12" t="s">
        <v>83</v>
      </c>
      <c r="AW388" s="12" t="s">
        <v>34</v>
      </c>
      <c r="AX388" s="12" t="s">
        <v>76</v>
      </c>
      <c r="AY388" s="184" t="s">
        <v>133</v>
      </c>
    </row>
    <row r="389" spans="2:65" s="1" customFormat="1" ht="22.5" customHeight="1">
      <c r="B389" s="166"/>
      <c r="C389" s="337" t="s">
        <v>510</v>
      </c>
      <c r="D389" s="337" t="s">
        <v>135</v>
      </c>
      <c r="E389" s="338" t="s">
        <v>511</v>
      </c>
      <c r="F389" s="339" t="s">
        <v>512</v>
      </c>
      <c r="G389" s="340" t="s">
        <v>138</v>
      </c>
      <c r="H389" s="341">
        <v>2.853</v>
      </c>
      <c r="I389" s="168">
        <v>0</v>
      </c>
      <c r="J389" s="169">
        <f>ROUND(I389*H389,2)</f>
        <v>0</v>
      </c>
      <c r="K389" s="167" t="s">
        <v>139</v>
      </c>
      <c r="L389" s="41"/>
      <c r="M389" s="170" t="s">
        <v>5</v>
      </c>
      <c r="N389" s="171" t="s">
        <v>42</v>
      </c>
      <c r="O389" s="42"/>
      <c r="P389" s="172">
        <f>O389*H389</f>
        <v>0</v>
      </c>
      <c r="Q389" s="172">
        <v>0</v>
      </c>
      <c r="R389" s="172">
        <f>Q389*H389</f>
        <v>0</v>
      </c>
      <c r="S389" s="172">
        <v>2</v>
      </c>
      <c r="T389" s="173">
        <f>S389*H389</f>
        <v>5.706</v>
      </c>
      <c r="AR389" s="24" t="s">
        <v>140</v>
      </c>
      <c r="AT389" s="24" t="s">
        <v>135</v>
      </c>
      <c r="AU389" s="24" t="s">
        <v>83</v>
      </c>
      <c r="AY389" s="24" t="s">
        <v>133</v>
      </c>
      <c r="BE389" s="174">
        <f>IF(N389="základní",J389,0)</f>
        <v>0</v>
      </c>
      <c r="BF389" s="174">
        <f>IF(N389="snížená",J389,0)</f>
        <v>0</v>
      </c>
      <c r="BG389" s="174">
        <f>IF(N389="zákl. přenesená",J389,0)</f>
        <v>0</v>
      </c>
      <c r="BH389" s="174">
        <f>IF(N389="sníž. přenesená",J389,0)</f>
        <v>0</v>
      </c>
      <c r="BI389" s="174">
        <f>IF(N389="nulová",J389,0)</f>
        <v>0</v>
      </c>
      <c r="BJ389" s="24" t="s">
        <v>76</v>
      </c>
      <c r="BK389" s="174">
        <f>ROUND(I389*H389,2)</f>
        <v>0</v>
      </c>
      <c r="BL389" s="24" t="s">
        <v>140</v>
      </c>
      <c r="BM389" s="24" t="s">
        <v>513</v>
      </c>
    </row>
    <row r="390" spans="2:47" s="1" customFormat="1" ht="27">
      <c r="B390" s="41"/>
      <c r="C390" s="342"/>
      <c r="D390" s="343" t="s">
        <v>180</v>
      </c>
      <c r="E390" s="342"/>
      <c r="F390" s="344" t="s">
        <v>514</v>
      </c>
      <c r="G390" s="342"/>
      <c r="H390" s="342"/>
      <c r="I390" s="175"/>
      <c r="L390" s="41"/>
      <c r="M390" s="176"/>
      <c r="N390" s="42"/>
      <c r="O390" s="42"/>
      <c r="P390" s="42"/>
      <c r="Q390" s="42"/>
      <c r="R390" s="42"/>
      <c r="S390" s="42"/>
      <c r="T390" s="70"/>
      <c r="AT390" s="24" t="s">
        <v>180</v>
      </c>
      <c r="AU390" s="24" t="s">
        <v>83</v>
      </c>
    </row>
    <row r="391" spans="2:51" s="11" customFormat="1" ht="13.5">
      <c r="B391" s="177"/>
      <c r="C391" s="345"/>
      <c r="D391" s="343" t="s">
        <v>144</v>
      </c>
      <c r="E391" s="346" t="s">
        <v>5</v>
      </c>
      <c r="F391" s="347" t="s">
        <v>515</v>
      </c>
      <c r="G391" s="345"/>
      <c r="H391" s="348" t="s">
        <v>5</v>
      </c>
      <c r="I391" s="179"/>
      <c r="L391" s="177"/>
      <c r="M391" s="180"/>
      <c r="N391" s="181"/>
      <c r="O391" s="181"/>
      <c r="P391" s="181"/>
      <c r="Q391" s="181"/>
      <c r="R391" s="181"/>
      <c r="S391" s="181"/>
      <c r="T391" s="182"/>
      <c r="AT391" s="178" t="s">
        <v>144</v>
      </c>
      <c r="AU391" s="178" t="s">
        <v>83</v>
      </c>
      <c r="AV391" s="11" t="s">
        <v>76</v>
      </c>
      <c r="AW391" s="11" t="s">
        <v>34</v>
      </c>
      <c r="AX391" s="11" t="s">
        <v>71</v>
      </c>
      <c r="AY391" s="178" t="s">
        <v>133</v>
      </c>
    </row>
    <row r="392" spans="2:51" s="12" customFormat="1" ht="13.5">
      <c r="B392" s="183"/>
      <c r="C392" s="349"/>
      <c r="D392" s="343" t="s">
        <v>144</v>
      </c>
      <c r="E392" s="350" t="s">
        <v>5</v>
      </c>
      <c r="F392" s="351" t="s">
        <v>516</v>
      </c>
      <c r="G392" s="349"/>
      <c r="H392" s="352">
        <v>1.188</v>
      </c>
      <c r="I392" s="185"/>
      <c r="L392" s="183"/>
      <c r="M392" s="186"/>
      <c r="N392" s="187"/>
      <c r="O392" s="187"/>
      <c r="P392" s="187"/>
      <c r="Q392" s="187"/>
      <c r="R392" s="187"/>
      <c r="S392" s="187"/>
      <c r="T392" s="188"/>
      <c r="AT392" s="184" t="s">
        <v>144</v>
      </c>
      <c r="AU392" s="184" t="s">
        <v>83</v>
      </c>
      <c r="AV392" s="12" t="s">
        <v>83</v>
      </c>
      <c r="AW392" s="12" t="s">
        <v>34</v>
      </c>
      <c r="AX392" s="12" t="s">
        <v>71</v>
      </c>
      <c r="AY392" s="184" t="s">
        <v>133</v>
      </c>
    </row>
    <row r="393" spans="2:51" s="11" customFormat="1" ht="13.5">
      <c r="B393" s="177"/>
      <c r="C393" s="345"/>
      <c r="D393" s="343" t="s">
        <v>144</v>
      </c>
      <c r="E393" s="346" t="s">
        <v>5</v>
      </c>
      <c r="F393" s="347" t="s">
        <v>517</v>
      </c>
      <c r="G393" s="345"/>
      <c r="H393" s="348" t="s">
        <v>5</v>
      </c>
      <c r="I393" s="179"/>
      <c r="L393" s="177"/>
      <c r="M393" s="180"/>
      <c r="N393" s="181"/>
      <c r="O393" s="181"/>
      <c r="P393" s="181"/>
      <c r="Q393" s="181"/>
      <c r="R393" s="181"/>
      <c r="S393" s="181"/>
      <c r="T393" s="182"/>
      <c r="AT393" s="178" t="s">
        <v>144</v>
      </c>
      <c r="AU393" s="178" t="s">
        <v>83</v>
      </c>
      <c r="AV393" s="11" t="s">
        <v>76</v>
      </c>
      <c r="AW393" s="11" t="s">
        <v>34</v>
      </c>
      <c r="AX393" s="11" t="s">
        <v>71</v>
      </c>
      <c r="AY393" s="178" t="s">
        <v>133</v>
      </c>
    </row>
    <row r="394" spans="2:51" s="12" customFormat="1" ht="13.5">
      <c r="B394" s="183"/>
      <c r="C394" s="349"/>
      <c r="D394" s="343" t="s">
        <v>144</v>
      </c>
      <c r="E394" s="350" t="s">
        <v>5</v>
      </c>
      <c r="F394" s="351" t="s">
        <v>182</v>
      </c>
      <c r="G394" s="349"/>
      <c r="H394" s="352">
        <v>1.665</v>
      </c>
      <c r="I394" s="185"/>
      <c r="L394" s="183"/>
      <c r="M394" s="186"/>
      <c r="N394" s="187"/>
      <c r="O394" s="187"/>
      <c r="P394" s="187"/>
      <c r="Q394" s="187"/>
      <c r="R394" s="187"/>
      <c r="S394" s="187"/>
      <c r="T394" s="188"/>
      <c r="AT394" s="184" t="s">
        <v>144</v>
      </c>
      <c r="AU394" s="184" t="s">
        <v>83</v>
      </c>
      <c r="AV394" s="12" t="s">
        <v>83</v>
      </c>
      <c r="AW394" s="12" t="s">
        <v>34</v>
      </c>
      <c r="AX394" s="12" t="s">
        <v>71</v>
      </c>
      <c r="AY394" s="184" t="s">
        <v>133</v>
      </c>
    </row>
    <row r="395" spans="2:51" s="13" customFormat="1" ht="13.5">
      <c r="B395" s="189"/>
      <c r="C395" s="353"/>
      <c r="D395" s="354" t="s">
        <v>144</v>
      </c>
      <c r="E395" s="355" t="s">
        <v>5</v>
      </c>
      <c r="F395" s="356" t="s">
        <v>150</v>
      </c>
      <c r="G395" s="353"/>
      <c r="H395" s="357">
        <v>2.853</v>
      </c>
      <c r="I395" s="190"/>
      <c r="L395" s="189"/>
      <c r="M395" s="191"/>
      <c r="N395" s="192"/>
      <c r="O395" s="192"/>
      <c r="P395" s="192"/>
      <c r="Q395" s="192"/>
      <c r="R395" s="192"/>
      <c r="S395" s="192"/>
      <c r="T395" s="193"/>
      <c r="AT395" s="194" t="s">
        <v>144</v>
      </c>
      <c r="AU395" s="194" t="s">
        <v>83</v>
      </c>
      <c r="AV395" s="13" t="s">
        <v>140</v>
      </c>
      <c r="AW395" s="13" t="s">
        <v>34</v>
      </c>
      <c r="AX395" s="13" t="s">
        <v>76</v>
      </c>
      <c r="AY395" s="194" t="s">
        <v>133</v>
      </c>
    </row>
    <row r="396" spans="2:65" s="1" customFormat="1" ht="31.5" customHeight="1">
      <c r="B396" s="166"/>
      <c r="C396" s="337" t="s">
        <v>518</v>
      </c>
      <c r="D396" s="337" t="s">
        <v>135</v>
      </c>
      <c r="E396" s="338" t="s">
        <v>519</v>
      </c>
      <c r="F396" s="339" t="s">
        <v>520</v>
      </c>
      <c r="G396" s="340" t="s">
        <v>153</v>
      </c>
      <c r="H396" s="341">
        <v>49.608</v>
      </c>
      <c r="I396" s="168">
        <v>0</v>
      </c>
      <c r="J396" s="169">
        <f>ROUND(I396*H396,2)</f>
        <v>0</v>
      </c>
      <c r="K396" s="167" t="s">
        <v>139</v>
      </c>
      <c r="L396" s="41"/>
      <c r="M396" s="170" t="s">
        <v>5</v>
      </c>
      <c r="N396" s="171" t="s">
        <v>42</v>
      </c>
      <c r="O396" s="42"/>
      <c r="P396" s="172">
        <f>O396*H396</f>
        <v>0</v>
      </c>
      <c r="Q396" s="172">
        <v>0</v>
      </c>
      <c r="R396" s="172">
        <f>Q396*H396</f>
        <v>0</v>
      </c>
      <c r="S396" s="172">
        <v>0.261</v>
      </c>
      <c r="T396" s="173">
        <f>S396*H396</f>
        <v>12.947688</v>
      </c>
      <c r="AR396" s="24" t="s">
        <v>140</v>
      </c>
      <c r="AT396" s="24" t="s">
        <v>135</v>
      </c>
      <c r="AU396" s="24" t="s">
        <v>83</v>
      </c>
      <c r="AY396" s="24" t="s">
        <v>133</v>
      </c>
      <c r="BE396" s="174">
        <f>IF(N396="základní",J396,0)</f>
        <v>0</v>
      </c>
      <c r="BF396" s="174">
        <f>IF(N396="snížená",J396,0)</f>
        <v>0</v>
      </c>
      <c r="BG396" s="174">
        <f>IF(N396="zákl. přenesená",J396,0)</f>
        <v>0</v>
      </c>
      <c r="BH396" s="174">
        <f>IF(N396="sníž. přenesená",J396,0)</f>
        <v>0</v>
      </c>
      <c r="BI396" s="174">
        <f>IF(N396="nulová",J396,0)</f>
        <v>0</v>
      </c>
      <c r="BJ396" s="24" t="s">
        <v>76</v>
      </c>
      <c r="BK396" s="174">
        <f>ROUND(I396*H396,2)</f>
        <v>0</v>
      </c>
      <c r="BL396" s="24" t="s">
        <v>140</v>
      </c>
      <c r="BM396" s="24" t="s">
        <v>521</v>
      </c>
    </row>
    <row r="397" spans="2:51" s="12" customFormat="1" ht="13.5">
      <c r="B397" s="183"/>
      <c r="C397" s="349"/>
      <c r="D397" s="343" t="s">
        <v>144</v>
      </c>
      <c r="E397" s="350" t="s">
        <v>5</v>
      </c>
      <c r="F397" s="351" t="s">
        <v>522</v>
      </c>
      <c r="G397" s="349"/>
      <c r="H397" s="352">
        <v>13.104</v>
      </c>
      <c r="I397" s="185"/>
      <c r="L397" s="183"/>
      <c r="M397" s="186"/>
      <c r="N397" s="187"/>
      <c r="O397" s="187"/>
      <c r="P397" s="187"/>
      <c r="Q397" s="187"/>
      <c r="R397" s="187"/>
      <c r="S397" s="187"/>
      <c r="T397" s="188"/>
      <c r="AT397" s="184" t="s">
        <v>144</v>
      </c>
      <c r="AU397" s="184" t="s">
        <v>83</v>
      </c>
      <c r="AV397" s="12" t="s">
        <v>83</v>
      </c>
      <c r="AW397" s="12" t="s">
        <v>34</v>
      </c>
      <c r="AX397" s="12" t="s">
        <v>71</v>
      </c>
      <c r="AY397" s="184" t="s">
        <v>133</v>
      </c>
    </row>
    <row r="398" spans="2:51" s="12" customFormat="1" ht="13.5">
      <c r="B398" s="183"/>
      <c r="C398" s="349"/>
      <c r="D398" s="343" t="s">
        <v>144</v>
      </c>
      <c r="E398" s="350" t="s">
        <v>5</v>
      </c>
      <c r="F398" s="351" t="s">
        <v>523</v>
      </c>
      <c r="G398" s="349"/>
      <c r="H398" s="352">
        <v>-1.8</v>
      </c>
      <c r="I398" s="185"/>
      <c r="L398" s="183"/>
      <c r="M398" s="186"/>
      <c r="N398" s="187"/>
      <c r="O398" s="187"/>
      <c r="P398" s="187"/>
      <c r="Q398" s="187"/>
      <c r="R398" s="187"/>
      <c r="S398" s="187"/>
      <c r="T398" s="188"/>
      <c r="AT398" s="184" t="s">
        <v>144</v>
      </c>
      <c r="AU398" s="184" t="s">
        <v>83</v>
      </c>
      <c r="AV398" s="12" t="s">
        <v>83</v>
      </c>
      <c r="AW398" s="12" t="s">
        <v>34</v>
      </c>
      <c r="AX398" s="12" t="s">
        <v>71</v>
      </c>
      <c r="AY398" s="184" t="s">
        <v>133</v>
      </c>
    </row>
    <row r="399" spans="2:51" s="12" customFormat="1" ht="13.5">
      <c r="B399" s="183"/>
      <c r="C399" s="349"/>
      <c r="D399" s="343" t="s">
        <v>144</v>
      </c>
      <c r="E399" s="350" t="s">
        <v>5</v>
      </c>
      <c r="F399" s="351" t="s">
        <v>524</v>
      </c>
      <c r="G399" s="349"/>
      <c r="H399" s="352">
        <v>12.48</v>
      </c>
      <c r="I399" s="185"/>
      <c r="L399" s="183"/>
      <c r="M399" s="186"/>
      <c r="N399" s="187"/>
      <c r="O399" s="187"/>
      <c r="P399" s="187"/>
      <c r="Q399" s="187"/>
      <c r="R399" s="187"/>
      <c r="S399" s="187"/>
      <c r="T399" s="188"/>
      <c r="AT399" s="184" t="s">
        <v>144</v>
      </c>
      <c r="AU399" s="184" t="s">
        <v>83</v>
      </c>
      <c r="AV399" s="12" t="s">
        <v>83</v>
      </c>
      <c r="AW399" s="12" t="s">
        <v>34</v>
      </c>
      <c r="AX399" s="12" t="s">
        <v>71</v>
      </c>
      <c r="AY399" s="184" t="s">
        <v>133</v>
      </c>
    </row>
    <row r="400" spans="2:51" s="12" customFormat="1" ht="13.5">
      <c r="B400" s="183"/>
      <c r="C400" s="349"/>
      <c r="D400" s="343" t="s">
        <v>144</v>
      </c>
      <c r="E400" s="350" t="s">
        <v>5</v>
      </c>
      <c r="F400" s="351" t="s">
        <v>523</v>
      </c>
      <c r="G400" s="349"/>
      <c r="H400" s="352">
        <v>-1.8</v>
      </c>
      <c r="I400" s="185"/>
      <c r="L400" s="183"/>
      <c r="M400" s="186"/>
      <c r="N400" s="187"/>
      <c r="O400" s="187"/>
      <c r="P400" s="187"/>
      <c r="Q400" s="187"/>
      <c r="R400" s="187"/>
      <c r="S400" s="187"/>
      <c r="T400" s="188"/>
      <c r="AT400" s="184" t="s">
        <v>144</v>
      </c>
      <c r="AU400" s="184" t="s">
        <v>83</v>
      </c>
      <c r="AV400" s="12" t="s">
        <v>83</v>
      </c>
      <c r="AW400" s="12" t="s">
        <v>34</v>
      </c>
      <c r="AX400" s="12" t="s">
        <v>71</v>
      </c>
      <c r="AY400" s="184" t="s">
        <v>133</v>
      </c>
    </row>
    <row r="401" spans="2:51" s="14" customFormat="1" ht="13.5">
      <c r="B401" s="195"/>
      <c r="C401" s="364"/>
      <c r="D401" s="343" t="s">
        <v>144</v>
      </c>
      <c r="E401" s="365" t="s">
        <v>5</v>
      </c>
      <c r="F401" s="366" t="s">
        <v>268</v>
      </c>
      <c r="G401" s="364"/>
      <c r="H401" s="367">
        <v>21.984</v>
      </c>
      <c r="I401" s="197"/>
      <c r="L401" s="195"/>
      <c r="M401" s="198"/>
      <c r="N401" s="199"/>
      <c r="O401" s="199"/>
      <c r="P401" s="199"/>
      <c r="Q401" s="199"/>
      <c r="R401" s="199"/>
      <c r="S401" s="199"/>
      <c r="T401" s="200"/>
      <c r="AT401" s="196" t="s">
        <v>144</v>
      </c>
      <c r="AU401" s="196" t="s">
        <v>83</v>
      </c>
      <c r="AV401" s="14" t="s">
        <v>157</v>
      </c>
      <c r="AW401" s="14" t="s">
        <v>34</v>
      </c>
      <c r="AX401" s="14" t="s">
        <v>71</v>
      </c>
      <c r="AY401" s="196" t="s">
        <v>133</v>
      </c>
    </row>
    <row r="402" spans="2:51" s="12" customFormat="1" ht="13.5">
      <c r="B402" s="183"/>
      <c r="C402" s="349"/>
      <c r="D402" s="343" t="s">
        <v>144</v>
      </c>
      <c r="E402" s="350" t="s">
        <v>5</v>
      </c>
      <c r="F402" s="351" t="s">
        <v>525</v>
      </c>
      <c r="G402" s="349"/>
      <c r="H402" s="352">
        <v>27.75</v>
      </c>
      <c r="I402" s="185"/>
      <c r="L402" s="183"/>
      <c r="M402" s="186"/>
      <c r="N402" s="187"/>
      <c r="O402" s="187"/>
      <c r="P402" s="187"/>
      <c r="Q402" s="187"/>
      <c r="R402" s="187"/>
      <c r="S402" s="187"/>
      <c r="T402" s="188"/>
      <c r="AT402" s="184" t="s">
        <v>144</v>
      </c>
      <c r="AU402" s="184" t="s">
        <v>83</v>
      </c>
      <c r="AV402" s="12" t="s">
        <v>83</v>
      </c>
      <c r="AW402" s="12" t="s">
        <v>34</v>
      </c>
      <c r="AX402" s="12" t="s">
        <v>71</v>
      </c>
      <c r="AY402" s="184" t="s">
        <v>133</v>
      </c>
    </row>
    <row r="403" spans="2:51" s="12" customFormat="1" ht="13.5">
      <c r="B403" s="183"/>
      <c r="C403" s="349"/>
      <c r="D403" s="343" t="s">
        <v>144</v>
      </c>
      <c r="E403" s="350" t="s">
        <v>5</v>
      </c>
      <c r="F403" s="351" t="s">
        <v>526</v>
      </c>
      <c r="G403" s="349"/>
      <c r="H403" s="352">
        <v>-5</v>
      </c>
      <c r="I403" s="185"/>
      <c r="L403" s="183"/>
      <c r="M403" s="186"/>
      <c r="N403" s="187"/>
      <c r="O403" s="187"/>
      <c r="P403" s="187"/>
      <c r="Q403" s="187"/>
      <c r="R403" s="187"/>
      <c r="S403" s="187"/>
      <c r="T403" s="188"/>
      <c r="AT403" s="184" t="s">
        <v>144</v>
      </c>
      <c r="AU403" s="184" t="s">
        <v>83</v>
      </c>
      <c r="AV403" s="12" t="s">
        <v>83</v>
      </c>
      <c r="AW403" s="12" t="s">
        <v>34</v>
      </c>
      <c r="AX403" s="12" t="s">
        <v>71</v>
      </c>
      <c r="AY403" s="184" t="s">
        <v>133</v>
      </c>
    </row>
    <row r="404" spans="2:51" s="12" customFormat="1" ht="13.5">
      <c r="B404" s="183"/>
      <c r="C404" s="349"/>
      <c r="D404" s="343" t="s">
        <v>144</v>
      </c>
      <c r="E404" s="350" t="s">
        <v>5</v>
      </c>
      <c r="F404" s="351" t="s">
        <v>527</v>
      </c>
      <c r="G404" s="349"/>
      <c r="H404" s="352">
        <v>6.45</v>
      </c>
      <c r="I404" s="185"/>
      <c r="L404" s="183"/>
      <c r="M404" s="186"/>
      <c r="N404" s="187"/>
      <c r="O404" s="187"/>
      <c r="P404" s="187"/>
      <c r="Q404" s="187"/>
      <c r="R404" s="187"/>
      <c r="S404" s="187"/>
      <c r="T404" s="188"/>
      <c r="AT404" s="184" t="s">
        <v>144</v>
      </c>
      <c r="AU404" s="184" t="s">
        <v>83</v>
      </c>
      <c r="AV404" s="12" t="s">
        <v>83</v>
      </c>
      <c r="AW404" s="12" t="s">
        <v>34</v>
      </c>
      <c r="AX404" s="12" t="s">
        <v>71</v>
      </c>
      <c r="AY404" s="184" t="s">
        <v>133</v>
      </c>
    </row>
    <row r="405" spans="2:51" s="12" customFormat="1" ht="13.5">
      <c r="B405" s="183"/>
      <c r="C405" s="349"/>
      <c r="D405" s="343" t="s">
        <v>144</v>
      </c>
      <c r="E405" s="350" t="s">
        <v>5</v>
      </c>
      <c r="F405" s="351" t="s">
        <v>528</v>
      </c>
      <c r="G405" s="349"/>
      <c r="H405" s="352">
        <v>-1.576</v>
      </c>
      <c r="I405" s="185"/>
      <c r="L405" s="183"/>
      <c r="M405" s="186"/>
      <c r="N405" s="187"/>
      <c r="O405" s="187"/>
      <c r="P405" s="187"/>
      <c r="Q405" s="187"/>
      <c r="R405" s="187"/>
      <c r="S405" s="187"/>
      <c r="T405" s="188"/>
      <c r="AT405" s="184" t="s">
        <v>144</v>
      </c>
      <c r="AU405" s="184" t="s">
        <v>83</v>
      </c>
      <c r="AV405" s="12" t="s">
        <v>83</v>
      </c>
      <c r="AW405" s="12" t="s">
        <v>34</v>
      </c>
      <c r="AX405" s="12" t="s">
        <v>71</v>
      </c>
      <c r="AY405" s="184" t="s">
        <v>133</v>
      </c>
    </row>
    <row r="406" spans="2:51" s="14" customFormat="1" ht="13.5">
      <c r="B406" s="195"/>
      <c r="C406" s="364"/>
      <c r="D406" s="343" t="s">
        <v>144</v>
      </c>
      <c r="E406" s="365" t="s">
        <v>5</v>
      </c>
      <c r="F406" s="366" t="s">
        <v>268</v>
      </c>
      <c r="G406" s="364"/>
      <c r="H406" s="367">
        <v>27.624</v>
      </c>
      <c r="I406" s="197"/>
      <c r="L406" s="195"/>
      <c r="M406" s="198"/>
      <c r="N406" s="199"/>
      <c r="O406" s="199"/>
      <c r="P406" s="199"/>
      <c r="Q406" s="199"/>
      <c r="R406" s="199"/>
      <c r="S406" s="199"/>
      <c r="T406" s="200"/>
      <c r="AT406" s="196" t="s">
        <v>144</v>
      </c>
      <c r="AU406" s="196" t="s">
        <v>83</v>
      </c>
      <c r="AV406" s="14" t="s">
        <v>157</v>
      </c>
      <c r="AW406" s="14" t="s">
        <v>34</v>
      </c>
      <c r="AX406" s="14" t="s">
        <v>71</v>
      </c>
      <c r="AY406" s="196" t="s">
        <v>133</v>
      </c>
    </row>
    <row r="407" spans="2:51" s="12" customFormat="1" ht="13.5">
      <c r="B407" s="183"/>
      <c r="C407" s="349"/>
      <c r="D407" s="343" t="s">
        <v>144</v>
      </c>
      <c r="E407" s="350" t="s">
        <v>5</v>
      </c>
      <c r="F407" s="351" t="s">
        <v>5</v>
      </c>
      <c r="G407" s="349"/>
      <c r="H407" s="352">
        <v>0</v>
      </c>
      <c r="I407" s="185"/>
      <c r="L407" s="183"/>
      <c r="M407" s="186"/>
      <c r="N407" s="187"/>
      <c r="O407" s="187"/>
      <c r="P407" s="187"/>
      <c r="Q407" s="187"/>
      <c r="R407" s="187"/>
      <c r="S407" s="187"/>
      <c r="T407" s="188"/>
      <c r="AT407" s="184" t="s">
        <v>144</v>
      </c>
      <c r="AU407" s="184" t="s">
        <v>83</v>
      </c>
      <c r="AV407" s="12" t="s">
        <v>83</v>
      </c>
      <c r="AW407" s="12" t="s">
        <v>34</v>
      </c>
      <c r="AX407" s="12" t="s">
        <v>71</v>
      </c>
      <c r="AY407" s="184" t="s">
        <v>133</v>
      </c>
    </row>
    <row r="408" spans="2:51" s="13" customFormat="1" ht="13.5">
      <c r="B408" s="189"/>
      <c r="C408" s="353"/>
      <c r="D408" s="354" t="s">
        <v>144</v>
      </c>
      <c r="E408" s="355" t="s">
        <v>5</v>
      </c>
      <c r="F408" s="356" t="s">
        <v>150</v>
      </c>
      <c r="G408" s="353"/>
      <c r="H408" s="357">
        <v>49.608</v>
      </c>
      <c r="I408" s="190"/>
      <c r="L408" s="189"/>
      <c r="M408" s="191"/>
      <c r="N408" s="192"/>
      <c r="O408" s="192"/>
      <c r="P408" s="192"/>
      <c r="Q408" s="192"/>
      <c r="R408" s="192"/>
      <c r="S408" s="192"/>
      <c r="T408" s="193"/>
      <c r="AT408" s="194" t="s">
        <v>144</v>
      </c>
      <c r="AU408" s="194" t="s">
        <v>83</v>
      </c>
      <c r="AV408" s="13" t="s">
        <v>140</v>
      </c>
      <c r="AW408" s="13" t="s">
        <v>34</v>
      </c>
      <c r="AX408" s="13" t="s">
        <v>76</v>
      </c>
      <c r="AY408" s="194" t="s">
        <v>133</v>
      </c>
    </row>
    <row r="409" spans="2:65" s="1" customFormat="1" ht="22.5" customHeight="1">
      <c r="B409" s="166"/>
      <c r="C409" s="337" t="s">
        <v>529</v>
      </c>
      <c r="D409" s="337" t="s">
        <v>135</v>
      </c>
      <c r="E409" s="338" t="s">
        <v>530</v>
      </c>
      <c r="F409" s="339" t="s">
        <v>531</v>
      </c>
      <c r="G409" s="340" t="s">
        <v>138</v>
      </c>
      <c r="H409" s="341">
        <v>0.755</v>
      </c>
      <c r="I409" s="168">
        <v>0</v>
      </c>
      <c r="J409" s="169">
        <f>ROUND(I409*H409,2)</f>
        <v>0</v>
      </c>
      <c r="K409" s="167" t="s">
        <v>139</v>
      </c>
      <c r="L409" s="41"/>
      <c r="M409" s="170" t="s">
        <v>5</v>
      </c>
      <c r="N409" s="171" t="s">
        <v>42</v>
      </c>
      <c r="O409" s="42"/>
      <c r="P409" s="172">
        <f>O409*H409</f>
        <v>0</v>
      </c>
      <c r="Q409" s="172">
        <v>0</v>
      </c>
      <c r="R409" s="172">
        <f>Q409*H409</f>
        <v>0</v>
      </c>
      <c r="S409" s="172">
        <v>2.4</v>
      </c>
      <c r="T409" s="173">
        <f>S409*H409</f>
        <v>1.8119999999999998</v>
      </c>
      <c r="AR409" s="24" t="s">
        <v>140</v>
      </c>
      <c r="AT409" s="24" t="s">
        <v>135</v>
      </c>
      <c r="AU409" s="24" t="s">
        <v>83</v>
      </c>
      <c r="AY409" s="24" t="s">
        <v>133</v>
      </c>
      <c r="BE409" s="174">
        <f>IF(N409="základní",J409,0)</f>
        <v>0</v>
      </c>
      <c r="BF409" s="174">
        <f>IF(N409="snížená",J409,0)</f>
        <v>0</v>
      </c>
      <c r="BG409" s="174">
        <f>IF(N409="zákl. přenesená",J409,0)</f>
        <v>0</v>
      </c>
      <c r="BH409" s="174">
        <f>IF(N409="sníž. přenesená",J409,0)</f>
        <v>0</v>
      </c>
      <c r="BI409" s="174">
        <f>IF(N409="nulová",J409,0)</f>
        <v>0</v>
      </c>
      <c r="BJ409" s="24" t="s">
        <v>76</v>
      </c>
      <c r="BK409" s="174">
        <f>ROUND(I409*H409,2)</f>
        <v>0</v>
      </c>
      <c r="BL409" s="24" t="s">
        <v>140</v>
      </c>
      <c r="BM409" s="24" t="s">
        <v>532</v>
      </c>
    </row>
    <row r="410" spans="2:47" s="1" customFormat="1" ht="40.5">
      <c r="B410" s="41"/>
      <c r="C410" s="342"/>
      <c r="D410" s="343" t="s">
        <v>142</v>
      </c>
      <c r="E410" s="342"/>
      <c r="F410" s="344" t="s">
        <v>533</v>
      </c>
      <c r="G410" s="342"/>
      <c r="H410" s="342"/>
      <c r="I410" s="175"/>
      <c r="L410" s="41"/>
      <c r="M410" s="176"/>
      <c r="N410" s="42"/>
      <c r="O410" s="42"/>
      <c r="P410" s="42"/>
      <c r="Q410" s="42"/>
      <c r="R410" s="42"/>
      <c r="S410" s="42"/>
      <c r="T410" s="70"/>
      <c r="AT410" s="24" t="s">
        <v>142</v>
      </c>
      <c r="AU410" s="24" t="s">
        <v>83</v>
      </c>
    </row>
    <row r="411" spans="2:51" s="12" customFormat="1" ht="13.5">
      <c r="B411" s="183"/>
      <c r="C411" s="349"/>
      <c r="D411" s="354" t="s">
        <v>144</v>
      </c>
      <c r="E411" s="358" t="s">
        <v>5</v>
      </c>
      <c r="F411" s="359" t="s">
        <v>534</v>
      </c>
      <c r="G411" s="349"/>
      <c r="H411" s="360">
        <v>0.755</v>
      </c>
      <c r="I411" s="185"/>
      <c r="L411" s="183"/>
      <c r="M411" s="186"/>
      <c r="N411" s="187"/>
      <c r="O411" s="187"/>
      <c r="P411" s="187"/>
      <c r="Q411" s="187"/>
      <c r="R411" s="187"/>
      <c r="S411" s="187"/>
      <c r="T411" s="188"/>
      <c r="AT411" s="184" t="s">
        <v>144</v>
      </c>
      <c r="AU411" s="184" t="s">
        <v>83</v>
      </c>
      <c r="AV411" s="12" t="s">
        <v>83</v>
      </c>
      <c r="AW411" s="12" t="s">
        <v>34</v>
      </c>
      <c r="AX411" s="12" t="s">
        <v>76</v>
      </c>
      <c r="AY411" s="184" t="s">
        <v>133</v>
      </c>
    </row>
    <row r="412" spans="2:65" s="1" customFormat="1" ht="22.5" customHeight="1">
      <c r="B412" s="166"/>
      <c r="C412" s="337" t="s">
        <v>535</v>
      </c>
      <c r="D412" s="337" t="s">
        <v>135</v>
      </c>
      <c r="E412" s="338" t="s">
        <v>536</v>
      </c>
      <c r="F412" s="339" t="s">
        <v>537</v>
      </c>
      <c r="G412" s="340" t="s">
        <v>138</v>
      </c>
      <c r="H412" s="341">
        <v>9.36</v>
      </c>
      <c r="I412" s="168">
        <v>0</v>
      </c>
      <c r="J412" s="169">
        <f>ROUND(I412*H412,2)</f>
        <v>0</v>
      </c>
      <c r="K412" s="167" t="s">
        <v>139</v>
      </c>
      <c r="L412" s="41"/>
      <c r="M412" s="170" t="s">
        <v>5</v>
      </c>
      <c r="N412" s="171" t="s">
        <v>42</v>
      </c>
      <c r="O412" s="42"/>
      <c r="P412" s="172">
        <f>O412*H412</f>
        <v>0</v>
      </c>
      <c r="Q412" s="172">
        <v>0</v>
      </c>
      <c r="R412" s="172">
        <f>Q412*H412</f>
        <v>0</v>
      </c>
      <c r="S412" s="172">
        <v>2.2</v>
      </c>
      <c r="T412" s="173">
        <f>S412*H412</f>
        <v>20.592</v>
      </c>
      <c r="AR412" s="24" t="s">
        <v>140</v>
      </c>
      <c r="AT412" s="24" t="s">
        <v>135</v>
      </c>
      <c r="AU412" s="24" t="s">
        <v>83</v>
      </c>
      <c r="AY412" s="24" t="s">
        <v>133</v>
      </c>
      <c r="BE412" s="174">
        <f>IF(N412="základní",J412,0)</f>
        <v>0</v>
      </c>
      <c r="BF412" s="174">
        <f>IF(N412="snížená",J412,0)</f>
        <v>0</v>
      </c>
      <c r="BG412" s="174">
        <f>IF(N412="zákl. přenesená",J412,0)</f>
        <v>0</v>
      </c>
      <c r="BH412" s="174">
        <f>IF(N412="sníž. přenesená",J412,0)</f>
        <v>0</v>
      </c>
      <c r="BI412" s="174">
        <f>IF(N412="nulová",J412,0)</f>
        <v>0</v>
      </c>
      <c r="BJ412" s="24" t="s">
        <v>76</v>
      </c>
      <c r="BK412" s="174">
        <f>ROUND(I412*H412,2)</f>
        <v>0</v>
      </c>
      <c r="BL412" s="24" t="s">
        <v>140</v>
      </c>
      <c r="BM412" s="24" t="s">
        <v>538</v>
      </c>
    </row>
    <row r="413" spans="2:51" s="11" customFormat="1" ht="13.5">
      <c r="B413" s="177"/>
      <c r="C413" s="345"/>
      <c r="D413" s="343" t="s">
        <v>144</v>
      </c>
      <c r="E413" s="346" t="s">
        <v>5</v>
      </c>
      <c r="F413" s="347" t="s">
        <v>515</v>
      </c>
      <c r="G413" s="345"/>
      <c r="H413" s="348" t="s">
        <v>5</v>
      </c>
      <c r="I413" s="179"/>
      <c r="L413" s="177"/>
      <c r="M413" s="180"/>
      <c r="N413" s="181"/>
      <c r="O413" s="181"/>
      <c r="P413" s="181"/>
      <c r="Q413" s="181"/>
      <c r="R413" s="181"/>
      <c r="S413" s="181"/>
      <c r="T413" s="182"/>
      <c r="AT413" s="178" t="s">
        <v>144</v>
      </c>
      <c r="AU413" s="178" t="s">
        <v>83</v>
      </c>
      <c r="AV413" s="11" t="s">
        <v>76</v>
      </c>
      <c r="AW413" s="11" t="s">
        <v>34</v>
      </c>
      <c r="AX413" s="11" t="s">
        <v>71</v>
      </c>
      <c r="AY413" s="178" t="s">
        <v>133</v>
      </c>
    </row>
    <row r="414" spans="2:51" s="12" customFormat="1" ht="13.5">
      <c r="B414" s="183"/>
      <c r="C414" s="349"/>
      <c r="D414" s="343" t="s">
        <v>144</v>
      </c>
      <c r="E414" s="350" t="s">
        <v>5</v>
      </c>
      <c r="F414" s="351" t="s">
        <v>539</v>
      </c>
      <c r="G414" s="349"/>
      <c r="H414" s="352">
        <v>0.343</v>
      </c>
      <c r="I414" s="185"/>
      <c r="L414" s="183"/>
      <c r="M414" s="186"/>
      <c r="N414" s="187"/>
      <c r="O414" s="187"/>
      <c r="P414" s="187"/>
      <c r="Q414" s="187"/>
      <c r="R414" s="187"/>
      <c r="S414" s="187"/>
      <c r="T414" s="188"/>
      <c r="AT414" s="184" t="s">
        <v>144</v>
      </c>
      <c r="AU414" s="184" t="s">
        <v>83</v>
      </c>
      <c r="AV414" s="12" t="s">
        <v>83</v>
      </c>
      <c r="AW414" s="12" t="s">
        <v>34</v>
      </c>
      <c r="AX414" s="12" t="s">
        <v>71</v>
      </c>
      <c r="AY414" s="184" t="s">
        <v>133</v>
      </c>
    </row>
    <row r="415" spans="2:51" s="12" customFormat="1" ht="13.5">
      <c r="B415" s="183"/>
      <c r="C415" s="349"/>
      <c r="D415" s="343" t="s">
        <v>144</v>
      </c>
      <c r="E415" s="350" t="s">
        <v>5</v>
      </c>
      <c r="F415" s="351" t="s">
        <v>540</v>
      </c>
      <c r="G415" s="349"/>
      <c r="H415" s="352">
        <v>0.123</v>
      </c>
      <c r="I415" s="185"/>
      <c r="L415" s="183"/>
      <c r="M415" s="186"/>
      <c r="N415" s="187"/>
      <c r="O415" s="187"/>
      <c r="P415" s="187"/>
      <c r="Q415" s="187"/>
      <c r="R415" s="187"/>
      <c r="S415" s="187"/>
      <c r="T415" s="188"/>
      <c r="AT415" s="184" t="s">
        <v>144</v>
      </c>
      <c r="AU415" s="184" t="s">
        <v>83</v>
      </c>
      <c r="AV415" s="12" t="s">
        <v>83</v>
      </c>
      <c r="AW415" s="12" t="s">
        <v>34</v>
      </c>
      <c r="AX415" s="12" t="s">
        <v>71</v>
      </c>
      <c r="AY415" s="184" t="s">
        <v>133</v>
      </c>
    </row>
    <row r="416" spans="2:51" s="11" customFormat="1" ht="13.5">
      <c r="B416" s="177"/>
      <c r="C416" s="345"/>
      <c r="D416" s="343" t="s">
        <v>144</v>
      </c>
      <c r="E416" s="346" t="s">
        <v>5</v>
      </c>
      <c r="F416" s="347" t="s">
        <v>541</v>
      </c>
      <c r="G416" s="345"/>
      <c r="H416" s="348" t="s">
        <v>5</v>
      </c>
      <c r="I416" s="179"/>
      <c r="L416" s="177"/>
      <c r="M416" s="180"/>
      <c r="N416" s="181"/>
      <c r="O416" s="181"/>
      <c r="P416" s="181"/>
      <c r="Q416" s="181"/>
      <c r="R416" s="181"/>
      <c r="S416" s="181"/>
      <c r="T416" s="182"/>
      <c r="AT416" s="178" t="s">
        <v>144</v>
      </c>
      <c r="AU416" s="178" t="s">
        <v>83</v>
      </c>
      <c r="AV416" s="11" t="s">
        <v>76</v>
      </c>
      <c r="AW416" s="11" t="s">
        <v>34</v>
      </c>
      <c r="AX416" s="11" t="s">
        <v>71</v>
      </c>
      <c r="AY416" s="178" t="s">
        <v>133</v>
      </c>
    </row>
    <row r="417" spans="2:51" s="12" customFormat="1" ht="13.5">
      <c r="B417" s="183"/>
      <c r="C417" s="349"/>
      <c r="D417" s="343" t="s">
        <v>144</v>
      </c>
      <c r="E417" s="350" t="s">
        <v>5</v>
      </c>
      <c r="F417" s="351" t="s">
        <v>542</v>
      </c>
      <c r="G417" s="349"/>
      <c r="H417" s="352">
        <v>0.222</v>
      </c>
      <c r="I417" s="185"/>
      <c r="L417" s="183"/>
      <c r="M417" s="186"/>
      <c r="N417" s="187"/>
      <c r="O417" s="187"/>
      <c r="P417" s="187"/>
      <c r="Q417" s="187"/>
      <c r="R417" s="187"/>
      <c r="S417" s="187"/>
      <c r="T417" s="188"/>
      <c r="AT417" s="184" t="s">
        <v>144</v>
      </c>
      <c r="AU417" s="184" t="s">
        <v>83</v>
      </c>
      <c r="AV417" s="12" t="s">
        <v>83</v>
      </c>
      <c r="AW417" s="12" t="s">
        <v>34</v>
      </c>
      <c r="AX417" s="12" t="s">
        <v>71</v>
      </c>
      <c r="AY417" s="184" t="s">
        <v>133</v>
      </c>
    </row>
    <row r="418" spans="2:51" s="11" customFormat="1" ht="13.5">
      <c r="B418" s="177"/>
      <c r="C418" s="345"/>
      <c r="D418" s="343" t="s">
        <v>144</v>
      </c>
      <c r="E418" s="346" t="s">
        <v>5</v>
      </c>
      <c r="F418" s="347" t="s">
        <v>428</v>
      </c>
      <c r="G418" s="345"/>
      <c r="H418" s="348" t="s">
        <v>5</v>
      </c>
      <c r="I418" s="179"/>
      <c r="L418" s="177"/>
      <c r="M418" s="180"/>
      <c r="N418" s="181"/>
      <c r="O418" s="181"/>
      <c r="P418" s="181"/>
      <c r="Q418" s="181"/>
      <c r="R418" s="181"/>
      <c r="S418" s="181"/>
      <c r="T418" s="182"/>
      <c r="AT418" s="178" t="s">
        <v>144</v>
      </c>
      <c r="AU418" s="178" t="s">
        <v>83</v>
      </c>
      <c r="AV418" s="11" t="s">
        <v>76</v>
      </c>
      <c r="AW418" s="11" t="s">
        <v>34</v>
      </c>
      <c r="AX418" s="11" t="s">
        <v>71</v>
      </c>
      <c r="AY418" s="178" t="s">
        <v>133</v>
      </c>
    </row>
    <row r="419" spans="2:51" s="12" customFormat="1" ht="13.5">
      <c r="B419" s="183"/>
      <c r="C419" s="349"/>
      <c r="D419" s="343" t="s">
        <v>144</v>
      </c>
      <c r="E419" s="350" t="s">
        <v>5</v>
      </c>
      <c r="F419" s="351" t="s">
        <v>429</v>
      </c>
      <c r="G419" s="349"/>
      <c r="H419" s="352">
        <v>3</v>
      </c>
      <c r="I419" s="185"/>
      <c r="L419" s="183"/>
      <c r="M419" s="186"/>
      <c r="N419" s="187"/>
      <c r="O419" s="187"/>
      <c r="P419" s="187"/>
      <c r="Q419" s="187"/>
      <c r="R419" s="187"/>
      <c r="S419" s="187"/>
      <c r="T419" s="188"/>
      <c r="AT419" s="184" t="s">
        <v>144</v>
      </c>
      <c r="AU419" s="184" t="s">
        <v>83</v>
      </c>
      <c r="AV419" s="12" t="s">
        <v>83</v>
      </c>
      <c r="AW419" s="12" t="s">
        <v>34</v>
      </c>
      <c r="AX419" s="12" t="s">
        <v>71</v>
      </c>
      <c r="AY419" s="184" t="s">
        <v>133</v>
      </c>
    </row>
    <row r="420" spans="2:51" s="11" customFormat="1" ht="13.5">
      <c r="B420" s="177"/>
      <c r="C420" s="345"/>
      <c r="D420" s="343" t="s">
        <v>144</v>
      </c>
      <c r="E420" s="346" t="s">
        <v>5</v>
      </c>
      <c r="F420" s="347" t="s">
        <v>445</v>
      </c>
      <c r="G420" s="345"/>
      <c r="H420" s="348" t="s">
        <v>5</v>
      </c>
      <c r="I420" s="179"/>
      <c r="L420" s="177"/>
      <c r="M420" s="180"/>
      <c r="N420" s="181"/>
      <c r="O420" s="181"/>
      <c r="P420" s="181"/>
      <c r="Q420" s="181"/>
      <c r="R420" s="181"/>
      <c r="S420" s="181"/>
      <c r="T420" s="182"/>
      <c r="AT420" s="178" t="s">
        <v>144</v>
      </c>
      <c r="AU420" s="178" t="s">
        <v>83</v>
      </c>
      <c r="AV420" s="11" t="s">
        <v>76</v>
      </c>
      <c r="AW420" s="11" t="s">
        <v>34</v>
      </c>
      <c r="AX420" s="11" t="s">
        <v>71</v>
      </c>
      <c r="AY420" s="178" t="s">
        <v>133</v>
      </c>
    </row>
    <row r="421" spans="2:51" s="12" customFormat="1" ht="13.5">
      <c r="B421" s="183"/>
      <c r="C421" s="349"/>
      <c r="D421" s="343" t="s">
        <v>144</v>
      </c>
      <c r="E421" s="350" t="s">
        <v>5</v>
      </c>
      <c r="F421" s="351" t="s">
        <v>446</v>
      </c>
      <c r="G421" s="349"/>
      <c r="H421" s="352">
        <v>5.672</v>
      </c>
      <c r="I421" s="185"/>
      <c r="L421" s="183"/>
      <c r="M421" s="186"/>
      <c r="N421" s="187"/>
      <c r="O421" s="187"/>
      <c r="P421" s="187"/>
      <c r="Q421" s="187"/>
      <c r="R421" s="187"/>
      <c r="S421" s="187"/>
      <c r="T421" s="188"/>
      <c r="AT421" s="184" t="s">
        <v>144</v>
      </c>
      <c r="AU421" s="184" t="s">
        <v>83</v>
      </c>
      <c r="AV421" s="12" t="s">
        <v>83</v>
      </c>
      <c r="AW421" s="12" t="s">
        <v>34</v>
      </c>
      <c r="AX421" s="12" t="s">
        <v>71</v>
      </c>
      <c r="AY421" s="184" t="s">
        <v>133</v>
      </c>
    </row>
    <row r="422" spans="2:51" s="13" customFormat="1" ht="13.5">
      <c r="B422" s="189"/>
      <c r="C422" s="353"/>
      <c r="D422" s="354" t="s">
        <v>144</v>
      </c>
      <c r="E422" s="355" t="s">
        <v>5</v>
      </c>
      <c r="F422" s="356" t="s">
        <v>150</v>
      </c>
      <c r="G422" s="353"/>
      <c r="H422" s="357">
        <v>9.36</v>
      </c>
      <c r="I422" s="190"/>
      <c r="L422" s="189"/>
      <c r="M422" s="191"/>
      <c r="N422" s="192"/>
      <c r="O422" s="192"/>
      <c r="P422" s="192"/>
      <c r="Q422" s="192"/>
      <c r="R422" s="192"/>
      <c r="S422" s="192"/>
      <c r="T422" s="193"/>
      <c r="AT422" s="194" t="s">
        <v>144</v>
      </c>
      <c r="AU422" s="194" t="s">
        <v>83</v>
      </c>
      <c r="AV422" s="13" t="s">
        <v>140</v>
      </c>
      <c r="AW422" s="13" t="s">
        <v>34</v>
      </c>
      <c r="AX422" s="13" t="s">
        <v>76</v>
      </c>
      <c r="AY422" s="194" t="s">
        <v>133</v>
      </c>
    </row>
    <row r="423" spans="2:65" s="1" customFormat="1" ht="22.5" customHeight="1">
      <c r="B423" s="166"/>
      <c r="C423" s="337" t="s">
        <v>543</v>
      </c>
      <c r="D423" s="337" t="s">
        <v>135</v>
      </c>
      <c r="E423" s="338" t="s">
        <v>544</v>
      </c>
      <c r="F423" s="339" t="s">
        <v>545</v>
      </c>
      <c r="G423" s="340" t="s">
        <v>153</v>
      </c>
      <c r="H423" s="341">
        <v>11.43</v>
      </c>
      <c r="I423" s="168">
        <v>0</v>
      </c>
      <c r="J423" s="169">
        <f>ROUND(I423*H423,2)</f>
        <v>0</v>
      </c>
      <c r="K423" s="167" t="s">
        <v>139</v>
      </c>
      <c r="L423" s="41"/>
      <c r="M423" s="170" t="s">
        <v>5</v>
      </c>
      <c r="N423" s="171" t="s">
        <v>42</v>
      </c>
      <c r="O423" s="42"/>
      <c r="P423" s="172">
        <f>O423*H423</f>
        <v>0</v>
      </c>
      <c r="Q423" s="172">
        <v>0</v>
      </c>
      <c r="R423" s="172">
        <f>Q423*H423</f>
        <v>0</v>
      </c>
      <c r="S423" s="172">
        <v>0.09</v>
      </c>
      <c r="T423" s="173">
        <f>S423*H423</f>
        <v>1.0287</v>
      </c>
      <c r="AR423" s="24" t="s">
        <v>140</v>
      </c>
      <c r="AT423" s="24" t="s">
        <v>135</v>
      </c>
      <c r="AU423" s="24" t="s">
        <v>83</v>
      </c>
      <c r="AY423" s="24" t="s">
        <v>133</v>
      </c>
      <c r="BE423" s="174">
        <f>IF(N423="základní",J423,0)</f>
        <v>0</v>
      </c>
      <c r="BF423" s="174">
        <f>IF(N423="snížená",J423,0)</f>
        <v>0</v>
      </c>
      <c r="BG423" s="174">
        <f>IF(N423="zákl. přenesená",J423,0)</f>
        <v>0</v>
      </c>
      <c r="BH423" s="174">
        <f>IF(N423="sníž. přenesená",J423,0)</f>
        <v>0</v>
      </c>
      <c r="BI423" s="174">
        <f>IF(N423="nulová",J423,0)</f>
        <v>0</v>
      </c>
      <c r="BJ423" s="24" t="s">
        <v>76</v>
      </c>
      <c r="BK423" s="174">
        <f>ROUND(I423*H423,2)</f>
        <v>0</v>
      </c>
      <c r="BL423" s="24" t="s">
        <v>140</v>
      </c>
      <c r="BM423" s="24" t="s">
        <v>546</v>
      </c>
    </row>
    <row r="424" spans="2:51" s="12" customFormat="1" ht="13.5">
      <c r="B424" s="183"/>
      <c r="C424" s="349"/>
      <c r="D424" s="354" t="s">
        <v>144</v>
      </c>
      <c r="E424" s="358" t="s">
        <v>5</v>
      </c>
      <c r="F424" s="359" t="s">
        <v>547</v>
      </c>
      <c r="G424" s="349"/>
      <c r="H424" s="360">
        <v>11.43</v>
      </c>
      <c r="I424" s="185"/>
      <c r="L424" s="183"/>
      <c r="M424" s="186"/>
      <c r="N424" s="187"/>
      <c r="O424" s="187"/>
      <c r="P424" s="187"/>
      <c r="Q424" s="187"/>
      <c r="R424" s="187"/>
      <c r="S424" s="187"/>
      <c r="T424" s="188"/>
      <c r="AT424" s="184" t="s">
        <v>144</v>
      </c>
      <c r="AU424" s="184" t="s">
        <v>83</v>
      </c>
      <c r="AV424" s="12" t="s">
        <v>83</v>
      </c>
      <c r="AW424" s="12" t="s">
        <v>34</v>
      </c>
      <c r="AX424" s="12" t="s">
        <v>76</v>
      </c>
      <c r="AY424" s="184" t="s">
        <v>133</v>
      </c>
    </row>
    <row r="425" spans="2:65" s="1" customFormat="1" ht="44.25" customHeight="1">
      <c r="B425" s="166"/>
      <c r="C425" s="337" t="s">
        <v>548</v>
      </c>
      <c r="D425" s="337" t="s">
        <v>135</v>
      </c>
      <c r="E425" s="338" t="s">
        <v>549</v>
      </c>
      <c r="F425" s="339" t="s">
        <v>550</v>
      </c>
      <c r="G425" s="340" t="s">
        <v>153</v>
      </c>
      <c r="H425" s="341">
        <v>15.31</v>
      </c>
      <c r="I425" s="168">
        <v>0</v>
      </c>
      <c r="J425" s="169">
        <f>ROUND(I425*H425,2)</f>
        <v>0</v>
      </c>
      <c r="K425" s="167" t="s">
        <v>139</v>
      </c>
      <c r="L425" s="41"/>
      <c r="M425" s="170" t="s">
        <v>5</v>
      </c>
      <c r="N425" s="171" t="s">
        <v>42</v>
      </c>
      <c r="O425" s="42"/>
      <c r="P425" s="172">
        <f>O425*H425</f>
        <v>0</v>
      </c>
      <c r="Q425" s="172">
        <v>0</v>
      </c>
      <c r="R425" s="172">
        <f>Q425*H425</f>
        <v>0</v>
      </c>
      <c r="S425" s="172">
        <v>0.055</v>
      </c>
      <c r="T425" s="173">
        <f>S425*H425</f>
        <v>0.8420500000000001</v>
      </c>
      <c r="AR425" s="24" t="s">
        <v>140</v>
      </c>
      <c r="AT425" s="24" t="s">
        <v>135</v>
      </c>
      <c r="AU425" s="24" t="s">
        <v>83</v>
      </c>
      <c r="AY425" s="24" t="s">
        <v>133</v>
      </c>
      <c r="BE425" s="174">
        <f>IF(N425="základní",J425,0)</f>
        <v>0</v>
      </c>
      <c r="BF425" s="174">
        <f>IF(N425="snížená",J425,0)</f>
        <v>0</v>
      </c>
      <c r="BG425" s="174">
        <f>IF(N425="zákl. přenesená",J425,0)</f>
        <v>0</v>
      </c>
      <c r="BH425" s="174">
        <f>IF(N425="sníž. přenesená",J425,0)</f>
        <v>0</v>
      </c>
      <c r="BI425" s="174">
        <f>IF(N425="nulová",J425,0)</f>
        <v>0</v>
      </c>
      <c r="BJ425" s="24" t="s">
        <v>76</v>
      </c>
      <c r="BK425" s="174">
        <f>ROUND(I425*H425,2)</f>
        <v>0</v>
      </c>
      <c r="BL425" s="24" t="s">
        <v>140</v>
      </c>
      <c r="BM425" s="24" t="s">
        <v>551</v>
      </c>
    </row>
    <row r="426" spans="2:51" s="12" customFormat="1" ht="13.5">
      <c r="B426" s="183"/>
      <c r="C426" s="349"/>
      <c r="D426" s="343" t="s">
        <v>144</v>
      </c>
      <c r="E426" s="350" t="s">
        <v>5</v>
      </c>
      <c r="F426" s="351" t="s">
        <v>353</v>
      </c>
      <c r="G426" s="349"/>
      <c r="H426" s="352">
        <v>11.8</v>
      </c>
      <c r="I426" s="185"/>
      <c r="L426" s="183"/>
      <c r="M426" s="186"/>
      <c r="N426" s="187"/>
      <c r="O426" s="187"/>
      <c r="P426" s="187"/>
      <c r="Q426" s="187"/>
      <c r="R426" s="187"/>
      <c r="S426" s="187"/>
      <c r="T426" s="188"/>
      <c r="AT426" s="184" t="s">
        <v>144</v>
      </c>
      <c r="AU426" s="184" t="s">
        <v>83</v>
      </c>
      <c r="AV426" s="12" t="s">
        <v>83</v>
      </c>
      <c r="AW426" s="12" t="s">
        <v>34</v>
      </c>
      <c r="AX426" s="12" t="s">
        <v>71</v>
      </c>
      <c r="AY426" s="184" t="s">
        <v>133</v>
      </c>
    </row>
    <row r="427" spans="2:51" s="12" customFormat="1" ht="13.5">
      <c r="B427" s="183"/>
      <c r="C427" s="349"/>
      <c r="D427" s="343" t="s">
        <v>144</v>
      </c>
      <c r="E427" s="350" t="s">
        <v>5</v>
      </c>
      <c r="F427" s="351" t="s">
        <v>354</v>
      </c>
      <c r="G427" s="349"/>
      <c r="H427" s="352">
        <v>2.36</v>
      </c>
      <c r="I427" s="185"/>
      <c r="L427" s="183"/>
      <c r="M427" s="186"/>
      <c r="N427" s="187"/>
      <c r="O427" s="187"/>
      <c r="P427" s="187"/>
      <c r="Q427" s="187"/>
      <c r="R427" s="187"/>
      <c r="S427" s="187"/>
      <c r="T427" s="188"/>
      <c r="AT427" s="184" t="s">
        <v>144</v>
      </c>
      <c r="AU427" s="184" t="s">
        <v>83</v>
      </c>
      <c r="AV427" s="12" t="s">
        <v>83</v>
      </c>
      <c r="AW427" s="12" t="s">
        <v>34</v>
      </c>
      <c r="AX427" s="12" t="s">
        <v>71</v>
      </c>
      <c r="AY427" s="184" t="s">
        <v>133</v>
      </c>
    </row>
    <row r="428" spans="2:51" s="14" customFormat="1" ht="13.5">
      <c r="B428" s="195"/>
      <c r="C428" s="364"/>
      <c r="D428" s="343" t="s">
        <v>144</v>
      </c>
      <c r="E428" s="365" t="s">
        <v>5</v>
      </c>
      <c r="F428" s="366" t="s">
        <v>268</v>
      </c>
      <c r="G428" s="364"/>
      <c r="H428" s="367">
        <v>14.16</v>
      </c>
      <c r="I428" s="197"/>
      <c r="L428" s="195"/>
      <c r="M428" s="198"/>
      <c r="N428" s="199"/>
      <c r="O428" s="199"/>
      <c r="P428" s="199"/>
      <c r="Q428" s="199"/>
      <c r="R428" s="199"/>
      <c r="S428" s="199"/>
      <c r="T428" s="200"/>
      <c r="AT428" s="196" t="s">
        <v>144</v>
      </c>
      <c r="AU428" s="196" t="s">
        <v>83</v>
      </c>
      <c r="AV428" s="14" t="s">
        <v>157</v>
      </c>
      <c r="AW428" s="14" t="s">
        <v>34</v>
      </c>
      <c r="AX428" s="14" t="s">
        <v>71</v>
      </c>
      <c r="AY428" s="196" t="s">
        <v>133</v>
      </c>
    </row>
    <row r="429" spans="2:51" s="12" customFormat="1" ht="13.5">
      <c r="B429" s="183"/>
      <c r="C429" s="349"/>
      <c r="D429" s="343" t="s">
        <v>144</v>
      </c>
      <c r="E429" s="350" t="s">
        <v>5</v>
      </c>
      <c r="F429" s="351" t="s">
        <v>355</v>
      </c>
      <c r="G429" s="349"/>
      <c r="H429" s="352">
        <v>0.946</v>
      </c>
      <c r="I429" s="185"/>
      <c r="L429" s="183"/>
      <c r="M429" s="186"/>
      <c r="N429" s="187"/>
      <c r="O429" s="187"/>
      <c r="P429" s="187"/>
      <c r="Q429" s="187"/>
      <c r="R429" s="187"/>
      <c r="S429" s="187"/>
      <c r="T429" s="188"/>
      <c r="AT429" s="184" t="s">
        <v>144</v>
      </c>
      <c r="AU429" s="184" t="s">
        <v>83</v>
      </c>
      <c r="AV429" s="12" t="s">
        <v>83</v>
      </c>
      <c r="AW429" s="12" t="s">
        <v>34</v>
      </c>
      <c r="AX429" s="12" t="s">
        <v>71</v>
      </c>
      <c r="AY429" s="184" t="s">
        <v>133</v>
      </c>
    </row>
    <row r="430" spans="2:51" s="12" customFormat="1" ht="13.5">
      <c r="B430" s="183"/>
      <c r="C430" s="349"/>
      <c r="D430" s="343" t="s">
        <v>144</v>
      </c>
      <c r="E430" s="350" t="s">
        <v>5</v>
      </c>
      <c r="F430" s="351" t="s">
        <v>356</v>
      </c>
      <c r="G430" s="349"/>
      <c r="H430" s="352">
        <v>0.204</v>
      </c>
      <c r="I430" s="185"/>
      <c r="L430" s="183"/>
      <c r="M430" s="186"/>
      <c r="N430" s="187"/>
      <c r="O430" s="187"/>
      <c r="P430" s="187"/>
      <c r="Q430" s="187"/>
      <c r="R430" s="187"/>
      <c r="S430" s="187"/>
      <c r="T430" s="188"/>
      <c r="AT430" s="184" t="s">
        <v>144</v>
      </c>
      <c r="AU430" s="184" t="s">
        <v>83</v>
      </c>
      <c r="AV430" s="12" t="s">
        <v>83</v>
      </c>
      <c r="AW430" s="12" t="s">
        <v>34</v>
      </c>
      <c r="AX430" s="12" t="s">
        <v>71</v>
      </c>
      <c r="AY430" s="184" t="s">
        <v>133</v>
      </c>
    </row>
    <row r="431" spans="2:51" s="13" customFormat="1" ht="13.5">
      <c r="B431" s="189"/>
      <c r="C431" s="353"/>
      <c r="D431" s="354" t="s">
        <v>144</v>
      </c>
      <c r="E431" s="355" t="s">
        <v>5</v>
      </c>
      <c r="F431" s="356" t="s">
        <v>150</v>
      </c>
      <c r="G431" s="353"/>
      <c r="H431" s="357">
        <v>15.31</v>
      </c>
      <c r="I431" s="190"/>
      <c r="L431" s="189"/>
      <c r="M431" s="191"/>
      <c r="N431" s="192"/>
      <c r="O431" s="192"/>
      <c r="P431" s="192"/>
      <c r="Q431" s="192"/>
      <c r="R431" s="192"/>
      <c r="S431" s="192"/>
      <c r="T431" s="193"/>
      <c r="AT431" s="194" t="s">
        <v>144</v>
      </c>
      <c r="AU431" s="194" t="s">
        <v>83</v>
      </c>
      <c r="AV431" s="13" t="s">
        <v>140</v>
      </c>
      <c r="AW431" s="13" t="s">
        <v>34</v>
      </c>
      <c r="AX431" s="13" t="s">
        <v>76</v>
      </c>
      <c r="AY431" s="194" t="s">
        <v>133</v>
      </c>
    </row>
    <row r="432" spans="2:65" s="1" customFormat="1" ht="31.5" customHeight="1">
      <c r="B432" s="166"/>
      <c r="C432" s="337" t="s">
        <v>552</v>
      </c>
      <c r="D432" s="337" t="s">
        <v>135</v>
      </c>
      <c r="E432" s="338" t="s">
        <v>553</v>
      </c>
      <c r="F432" s="339" t="s">
        <v>554</v>
      </c>
      <c r="G432" s="340" t="s">
        <v>153</v>
      </c>
      <c r="H432" s="341">
        <v>16.2</v>
      </c>
      <c r="I432" s="168">
        <v>0</v>
      </c>
      <c r="J432" s="169">
        <f>ROUND(I432*H432,2)</f>
        <v>0</v>
      </c>
      <c r="K432" s="167" t="s">
        <v>139</v>
      </c>
      <c r="L432" s="41"/>
      <c r="M432" s="170" t="s">
        <v>5</v>
      </c>
      <c r="N432" s="171" t="s">
        <v>42</v>
      </c>
      <c r="O432" s="42"/>
      <c r="P432" s="172">
        <f>O432*H432</f>
        <v>0</v>
      </c>
      <c r="Q432" s="172">
        <v>0</v>
      </c>
      <c r="R432" s="172">
        <f>Q432*H432</f>
        <v>0</v>
      </c>
      <c r="S432" s="172">
        <v>0.034</v>
      </c>
      <c r="T432" s="173">
        <f>S432*H432</f>
        <v>0.5508000000000001</v>
      </c>
      <c r="AR432" s="24" t="s">
        <v>140</v>
      </c>
      <c r="AT432" s="24" t="s">
        <v>135</v>
      </c>
      <c r="AU432" s="24" t="s">
        <v>83</v>
      </c>
      <c r="AY432" s="24" t="s">
        <v>133</v>
      </c>
      <c r="BE432" s="174">
        <f>IF(N432="základní",J432,0)</f>
        <v>0</v>
      </c>
      <c r="BF432" s="174">
        <f>IF(N432="snížená",J432,0)</f>
        <v>0</v>
      </c>
      <c r="BG432" s="174">
        <f>IF(N432="zákl. přenesená",J432,0)</f>
        <v>0</v>
      </c>
      <c r="BH432" s="174">
        <f>IF(N432="sníž. přenesená",J432,0)</f>
        <v>0</v>
      </c>
      <c r="BI432" s="174">
        <f>IF(N432="nulová",J432,0)</f>
        <v>0</v>
      </c>
      <c r="BJ432" s="24" t="s">
        <v>76</v>
      </c>
      <c r="BK432" s="174">
        <f>ROUND(I432*H432,2)</f>
        <v>0</v>
      </c>
      <c r="BL432" s="24" t="s">
        <v>140</v>
      </c>
      <c r="BM432" s="24" t="s">
        <v>555</v>
      </c>
    </row>
    <row r="433" spans="2:47" s="1" customFormat="1" ht="40.5">
      <c r="B433" s="41"/>
      <c r="C433" s="342"/>
      <c r="D433" s="343" t="s">
        <v>142</v>
      </c>
      <c r="E433" s="342"/>
      <c r="F433" s="344" t="s">
        <v>556</v>
      </c>
      <c r="G433" s="342"/>
      <c r="H433" s="342"/>
      <c r="I433" s="175"/>
      <c r="L433" s="41"/>
      <c r="M433" s="176"/>
      <c r="N433" s="42"/>
      <c r="O433" s="42"/>
      <c r="P433" s="42"/>
      <c r="Q433" s="42"/>
      <c r="R433" s="42"/>
      <c r="S433" s="42"/>
      <c r="T433" s="70"/>
      <c r="AT433" s="24" t="s">
        <v>142</v>
      </c>
      <c r="AU433" s="24" t="s">
        <v>83</v>
      </c>
    </row>
    <row r="434" spans="2:51" s="12" customFormat="1" ht="13.5">
      <c r="B434" s="183"/>
      <c r="C434" s="349"/>
      <c r="D434" s="354" t="s">
        <v>144</v>
      </c>
      <c r="E434" s="358" t="s">
        <v>5</v>
      </c>
      <c r="F434" s="359" t="s">
        <v>557</v>
      </c>
      <c r="G434" s="349"/>
      <c r="H434" s="360">
        <v>16.2</v>
      </c>
      <c r="I434" s="185"/>
      <c r="L434" s="183"/>
      <c r="M434" s="186"/>
      <c r="N434" s="187"/>
      <c r="O434" s="187"/>
      <c r="P434" s="187"/>
      <c r="Q434" s="187"/>
      <c r="R434" s="187"/>
      <c r="S434" s="187"/>
      <c r="T434" s="188"/>
      <c r="AT434" s="184" t="s">
        <v>144</v>
      </c>
      <c r="AU434" s="184" t="s">
        <v>83</v>
      </c>
      <c r="AV434" s="12" t="s">
        <v>83</v>
      </c>
      <c r="AW434" s="12" t="s">
        <v>34</v>
      </c>
      <c r="AX434" s="12" t="s">
        <v>76</v>
      </c>
      <c r="AY434" s="184" t="s">
        <v>133</v>
      </c>
    </row>
    <row r="435" spans="2:65" s="1" customFormat="1" ht="31.5" customHeight="1">
      <c r="B435" s="166"/>
      <c r="C435" s="337" t="s">
        <v>558</v>
      </c>
      <c r="D435" s="337" t="s">
        <v>135</v>
      </c>
      <c r="E435" s="338" t="s">
        <v>559</v>
      </c>
      <c r="F435" s="339" t="s">
        <v>560</v>
      </c>
      <c r="G435" s="340" t="s">
        <v>153</v>
      </c>
      <c r="H435" s="341">
        <v>40.32</v>
      </c>
      <c r="I435" s="168">
        <v>0</v>
      </c>
      <c r="J435" s="169">
        <f>ROUND(I435*H435,2)</f>
        <v>0</v>
      </c>
      <c r="K435" s="167" t="s">
        <v>139</v>
      </c>
      <c r="L435" s="41"/>
      <c r="M435" s="170" t="s">
        <v>5</v>
      </c>
      <c r="N435" s="171" t="s">
        <v>42</v>
      </c>
      <c r="O435" s="42"/>
      <c r="P435" s="172">
        <f>O435*H435</f>
        <v>0</v>
      </c>
      <c r="Q435" s="172">
        <v>0</v>
      </c>
      <c r="R435" s="172">
        <f>Q435*H435</f>
        <v>0</v>
      </c>
      <c r="S435" s="172">
        <v>0.034</v>
      </c>
      <c r="T435" s="173">
        <f>S435*H435</f>
        <v>1.37088</v>
      </c>
      <c r="AR435" s="24" t="s">
        <v>140</v>
      </c>
      <c r="AT435" s="24" t="s">
        <v>135</v>
      </c>
      <c r="AU435" s="24" t="s">
        <v>83</v>
      </c>
      <c r="AY435" s="24" t="s">
        <v>133</v>
      </c>
      <c r="BE435" s="174">
        <f>IF(N435="základní",J435,0)</f>
        <v>0</v>
      </c>
      <c r="BF435" s="174">
        <f>IF(N435="snížená",J435,0)</f>
        <v>0</v>
      </c>
      <c r="BG435" s="174">
        <f>IF(N435="zákl. přenesená",J435,0)</f>
        <v>0</v>
      </c>
      <c r="BH435" s="174">
        <f>IF(N435="sníž. přenesená",J435,0)</f>
        <v>0</v>
      </c>
      <c r="BI435" s="174">
        <f>IF(N435="nulová",J435,0)</f>
        <v>0</v>
      </c>
      <c r="BJ435" s="24" t="s">
        <v>76</v>
      </c>
      <c r="BK435" s="174">
        <f>ROUND(I435*H435,2)</f>
        <v>0</v>
      </c>
      <c r="BL435" s="24" t="s">
        <v>140</v>
      </c>
      <c r="BM435" s="24" t="s">
        <v>561</v>
      </c>
    </row>
    <row r="436" spans="2:47" s="1" customFormat="1" ht="40.5">
      <c r="B436" s="41"/>
      <c r="C436" s="342"/>
      <c r="D436" s="343" t="s">
        <v>142</v>
      </c>
      <c r="E436" s="342"/>
      <c r="F436" s="344" t="s">
        <v>556</v>
      </c>
      <c r="G436" s="342"/>
      <c r="H436" s="342"/>
      <c r="I436" s="175"/>
      <c r="L436" s="41"/>
      <c r="M436" s="176"/>
      <c r="N436" s="42"/>
      <c r="O436" s="42"/>
      <c r="P436" s="42"/>
      <c r="Q436" s="42"/>
      <c r="R436" s="42"/>
      <c r="S436" s="42"/>
      <c r="T436" s="70"/>
      <c r="AT436" s="24" t="s">
        <v>142</v>
      </c>
      <c r="AU436" s="24" t="s">
        <v>83</v>
      </c>
    </row>
    <row r="437" spans="2:51" s="12" customFormat="1" ht="13.5">
      <c r="B437" s="183"/>
      <c r="C437" s="349"/>
      <c r="D437" s="343" t="s">
        <v>144</v>
      </c>
      <c r="E437" s="350" t="s">
        <v>5</v>
      </c>
      <c r="F437" s="351" t="s">
        <v>562</v>
      </c>
      <c r="G437" s="349"/>
      <c r="H437" s="352">
        <v>10.08</v>
      </c>
      <c r="I437" s="185"/>
      <c r="L437" s="183"/>
      <c r="M437" s="186"/>
      <c r="N437" s="187"/>
      <c r="O437" s="187"/>
      <c r="P437" s="187"/>
      <c r="Q437" s="187"/>
      <c r="R437" s="187"/>
      <c r="S437" s="187"/>
      <c r="T437" s="188"/>
      <c r="AT437" s="184" t="s">
        <v>144</v>
      </c>
      <c r="AU437" s="184" t="s">
        <v>83</v>
      </c>
      <c r="AV437" s="12" t="s">
        <v>83</v>
      </c>
      <c r="AW437" s="12" t="s">
        <v>34</v>
      </c>
      <c r="AX437" s="12" t="s">
        <v>71</v>
      </c>
      <c r="AY437" s="184" t="s">
        <v>133</v>
      </c>
    </row>
    <row r="438" spans="2:51" s="12" customFormat="1" ht="13.5">
      <c r="B438" s="183"/>
      <c r="C438" s="349"/>
      <c r="D438" s="343" t="s">
        <v>144</v>
      </c>
      <c r="E438" s="350" t="s">
        <v>5</v>
      </c>
      <c r="F438" s="351" t="s">
        <v>563</v>
      </c>
      <c r="G438" s="349"/>
      <c r="H438" s="352">
        <v>30.24</v>
      </c>
      <c r="I438" s="185"/>
      <c r="L438" s="183"/>
      <c r="M438" s="186"/>
      <c r="N438" s="187"/>
      <c r="O438" s="187"/>
      <c r="P438" s="187"/>
      <c r="Q438" s="187"/>
      <c r="R438" s="187"/>
      <c r="S438" s="187"/>
      <c r="T438" s="188"/>
      <c r="AT438" s="184" t="s">
        <v>144</v>
      </c>
      <c r="AU438" s="184" t="s">
        <v>83</v>
      </c>
      <c r="AV438" s="12" t="s">
        <v>83</v>
      </c>
      <c r="AW438" s="12" t="s">
        <v>34</v>
      </c>
      <c r="AX438" s="12" t="s">
        <v>71</v>
      </c>
      <c r="AY438" s="184" t="s">
        <v>133</v>
      </c>
    </row>
    <row r="439" spans="2:51" s="13" customFormat="1" ht="13.5">
      <c r="B439" s="189"/>
      <c r="C439" s="353"/>
      <c r="D439" s="354" t="s">
        <v>144</v>
      </c>
      <c r="E439" s="355" t="s">
        <v>5</v>
      </c>
      <c r="F439" s="356" t="s">
        <v>150</v>
      </c>
      <c r="G439" s="353"/>
      <c r="H439" s="357">
        <v>40.32</v>
      </c>
      <c r="I439" s="190"/>
      <c r="L439" s="189"/>
      <c r="M439" s="191"/>
      <c r="N439" s="192"/>
      <c r="O439" s="192"/>
      <c r="P439" s="192"/>
      <c r="Q439" s="192"/>
      <c r="R439" s="192"/>
      <c r="S439" s="192"/>
      <c r="T439" s="193"/>
      <c r="AT439" s="194" t="s">
        <v>144</v>
      </c>
      <c r="AU439" s="194" t="s">
        <v>83</v>
      </c>
      <c r="AV439" s="13" t="s">
        <v>140</v>
      </c>
      <c r="AW439" s="13" t="s">
        <v>34</v>
      </c>
      <c r="AX439" s="13" t="s">
        <v>76</v>
      </c>
      <c r="AY439" s="194" t="s">
        <v>133</v>
      </c>
    </row>
    <row r="440" spans="2:65" s="1" customFormat="1" ht="31.5" customHeight="1">
      <c r="B440" s="166"/>
      <c r="C440" s="337" t="s">
        <v>564</v>
      </c>
      <c r="D440" s="337" t="s">
        <v>135</v>
      </c>
      <c r="E440" s="338" t="s">
        <v>565</v>
      </c>
      <c r="F440" s="339" t="s">
        <v>566</v>
      </c>
      <c r="G440" s="340" t="s">
        <v>153</v>
      </c>
      <c r="H440" s="341">
        <v>5.6</v>
      </c>
      <c r="I440" s="168">
        <v>0</v>
      </c>
      <c r="J440" s="169">
        <f>ROUND(I440*H440,2)</f>
        <v>0</v>
      </c>
      <c r="K440" s="167" t="s">
        <v>139</v>
      </c>
      <c r="L440" s="41"/>
      <c r="M440" s="170" t="s">
        <v>5</v>
      </c>
      <c r="N440" s="171" t="s">
        <v>42</v>
      </c>
      <c r="O440" s="42"/>
      <c r="P440" s="172">
        <f>O440*H440</f>
        <v>0</v>
      </c>
      <c r="Q440" s="172">
        <v>0</v>
      </c>
      <c r="R440" s="172">
        <f>Q440*H440</f>
        <v>0</v>
      </c>
      <c r="S440" s="172">
        <v>0.076</v>
      </c>
      <c r="T440" s="173">
        <f>S440*H440</f>
        <v>0.4256</v>
      </c>
      <c r="AR440" s="24" t="s">
        <v>140</v>
      </c>
      <c r="AT440" s="24" t="s">
        <v>135</v>
      </c>
      <c r="AU440" s="24" t="s">
        <v>83</v>
      </c>
      <c r="AY440" s="24" t="s">
        <v>133</v>
      </c>
      <c r="BE440" s="174">
        <f>IF(N440="základní",J440,0)</f>
        <v>0</v>
      </c>
      <c r="BF440" s="174">
        <f>IF(N440="snížená",J440,0)</f>
        <v>0</v>
      </c>
      <c r="BG440" s="174">
        <f>IF(N440="zákl. přenesená",J440,0)</f>
        <v>0</v>
      </c>
      <c r="BH440" s="174">
        <f>IF(N440="sníž. přenesená",J440,0)</f>
        <v>0</v>
      </c>
      <c r="BI440" s="174">
        <f>IF(N440="nulová",J440,0)</f>
        <v>0</v>
      </c>
      <c r="BJ440" s="24" t="s">
        <v>76</v>
      </c>
      <c r="BK440" s="174">
        <f>ROUND(I440*H440,2)</f>
        <v>0</v>
      </c>
      <c r="BL440" s="24" t="s">
        <v>140</v>
      </c>
      <c r="BM440" s="24" t="s">
        <v>567</v>
      </c>
    </row>
    <row r="441" spans="2:47" s="1" customFormat="1" ht="40.5">
      <c r="B441" s="41"/>
      <c r="C441" s="342"/>
      <c r="D441" s="343" t="s">
        <v>142</v>
      </c>
      <c r="E441" s="342"/>
      <c r="F441" s="344" t="s">
        <v>556</v>
      </c>
      <c r="G441" s="342"/>
      <c r="H441" s="342"/>
      <c r="I441" s="175"/>
      <c r="L441" s="41"/>
      <c r="M441" s="176"/>
      <c r="N441" s="42"/>
      <c r="O441" s="42"/>
      <c r="P441" s="42"/>
      <c r="Q441" s="42"/>
      <c r="R441" s="42"/>
      <c r="S441" s="42"/>
      <c r="T441" s="70"/>
      <c r="AT441" s="24" t="s">
        <v>142</v>
      </c>
      <c r="AU441" s="24" t="s">
        <v>83</v>
      </c>
    </row>
    <row r="442" spans="2:51" s="12" customFormat="1" ht="13.5">
      <c r="B442" s="183"/>
      <c r="C442" s="349"/>
      <c r="D442" s="343" t="s">
        <v>144</v>
      </c>
      <c r="E442" s="350" t="s">
        <v>5</v>
      </c>
      <c r="F442" s="351" t="s">
        <v>568</v>
      </c>
      <c r="G442" s="349"/>
      <c r="H442" s="352">
        <v>4</v>
      </c>
      <c r="I442" s="185"/>
      <c r="L442" s="183"/>
      <c r="M442" s="186"/>
      <c r="N442" s="187"/>
      <c r="O442" s="187"/>
      <c r="P442" s="187"/>
      <c r="Q442" s="187"/>
      <c r="R442" s="187"/>
      <c r="S442" s="187"/>
      <c r="T442" s="188"/>
      <c r="AT442" s="184" t="s">
        <v>144</v>
      </c>
      <c r="AU442" s="184" t="s">
        <v>83</v>
      </c>
      <c r="AV442" s="12" t="s">
        <v>83</v>
      </c>
      <c r="AW442" s="12" t="s">
        <v>34</v>
      </c>
      <c r="AX442" s="12" t="s">
        <v>71</v>
      </c>
      <c r="AY442" s="184" t="s">
        <v>133</v>
      </c>
    </row>
    <row r="443" spans="2:51" s="12" customFormat="1" ht="13.5">
      <c r="B443" s="183"/>
      <c r="C443" s="349"/>
      <c r="D443" s="343" t="s">
        <v>144</v>
      </c>
      <c r="E443" s="350" t="s">
        <v>5</v>
      </c>
      <c r="F443" s="351" t="s">
        <v>569</v>
      </c>
      <c r="G443" s="349"/>
      <c r="H443" s="352">
        <v>1.6</v>
      </c>
      <c r="I443" s="185"/>
      <c r="L443" s="183"/>
      <c r="M443" s="186"/>
      <c r="N443" s="187"/>
      <c r="O443" s="187"/>
      <c r="P443" s="187"/>
      <c r="Q443" s="187"/>
      <c r="R443" s="187"/>
      <c r="S443" s="187"/>
      <c r="T443" s="188"/>
      <c r="AT443" s="184" t="s">
        <v>144</v>
      </c>
      <c r="AU443" s="184" t="s">
        <v>83</v>
      </c>
      <c r="AV443" s="12" t="s">
        <v>83</v>
      </c>
      <c r="AW443" s="12" t="s">
        <v>34</v>
      </c>
      <c r="AX443" s="12" t="s">
        <v>71</v>
      </c>
      <c r="AY443" s="184" t="s">
        <v>133</v>
      </c>
    </row>
    <row r="444" spans="2:51" s="13" customFormat="1" ht="13.5">
      <c r="B444" s="189"/>
      <c r="C444" s="353"/>
      <c r="D444" s="354" t="s">
        <v>144</v>
      </c>
      <c r="E444" s="355" t="s">
        <v>5</v>
      </c>
      <c r="F444" s="356" t="s">
        <v>150</v>
      </c>
      <c r="G444" s="353"/>
      <c r="H444" s="357">
        <v>5.6</v>
      </c>
      <c r="I444" s="190"/>
      <c r="L444" s="189"/>
      <c r="M444" s="191"/>
      <c r="N444" s="192"/>
      <c r="O444" s="192"/>
      <c r="P444" s="192"/>
      <c r="Q444" s="192"/>
      <c r="R444" s="192"/>
      <c r="S444" s="192"/>
      <c r="T444" s="193"/>
      <c r="AT444" s="194" t="s">
        <v>144</v>
      </c>
      <c r="AU444" s="194" t="s">
        <v>83</v>
      </c>
      <c r="AV444" s="13" t="s">
        <v>140</v>
      </c>
      <c r="AW444" s="13" t="s">
        <v>34</v>
      </c>
      <c r="AX444" s="13" t="s">
        <v>76</v>
      </c>
      <c r="AY444" s="194" t="s">
        <v>133</v>
      </c>
    </row>
    <row r="445" spans="2:65" s="1" customFormat="1" ht="22.5" customHeight="1">
      <c r="B445" s="166"/>
      <c r="C445" s="337" t="s">
        <v>570</v>
      </c>
      <c r="D445" s="337" t="s">
        <v>135</v>
      </c>
      <c r="E445" s="338" t="s">
        <v>571</v>
      </c>
      <c r="F445" s="339" t="s">
        <v>572</v>
      </c>
      <c r="G445" s="340" t="s">
        <v>153</v>
      </c>
      <c r="H445" s="341">
        <v>5</v>
      </c>
      <c r="I445" s="168">
        <v>0</v>
      </c>
      <c r="J445" s="169">
        <f>ROUND(I445*H445,2)</f>
        <v>0</v>
      </c>
      <c r="K445" s="167" t="s">
        <v>5</v>
      </c>
      <c r="L445" s="41"/>
      <c r="M445" s="170" t="s">
        <v>5</v>
      </c>
      <c r="N445" s="171" t="s">
        <v>42</v>
      </c>
      <c r="O445" s="42"/>
      <c r="P445" s="172">
        <f>O445*H445</f>
        <v>0</v>
      </c>
      <c r="Q445" s="172">
        <v>0</v>
      </c>
      <c r="R445" s="172">
        <f>Q445*H445</f>
        <v>0</v>
      </c>
      <c r="S445" s="172">
        <v>0.06</v>
      </c>
      <c r="T445" s="173">
        <f>S445*H445</f>
        <v>0.3</v>
      </c>
      <c r="AR445" s="24" t="s">
        <v>140</v>
      </c>
      <c r="AT445" s="24" t="s">
        <v>135</v>
      </c>
      <c r="AU445" s="24" t="s">
        <v>83</v>
      </c>
      <c r="AY445" s="24" t="s">
        <v>133</v>
      </c>
      <c r="BE445" s="174">
        <f>IF(N445="základní",J445,0)</f>
        <v>0</v>
      </c>
      <c r="BF445" s="174">
        <f>IF(N445="snížená",J445,0)</f>
        <v>0</v>
      </c>
      <c r="BG445" s="174">
        <f>IF(N445="zákl. přenesená",J445,0)</f>
        <v>0</v>
      </c>
      <c r="BH445" s="174">
        <f>IF(N445="sníž. přenesená",J445,0)</f>
        <v>0</v>
      </c>
      <c r="BI445" s="174">
        <f>IF(N445="nulová",J445,0)</f>
        <v>0</v>
      </c>
      <c r="BJ445" s="24" t="s">
        <v>76</v>
      </c>
      <c r="BK445" s="174">
        <f>ROUND(I445*H445,2)</f>
        <v>0</v>
      </c>
      <c r="BL445" s="24" t="s">
        <v>140</v>
      </c>
      <c r="BM445" s="24" t="s">
        <v>573</v>
      </c>
    </row>
    <row r="446" spans="2:47" s="1" customFormat="1" ht="27">
      <c r="B446" s="41"/>
      <c r="C446" s="342"/>
      <c r="D446" s="343" t="s">
        <v>180</v>
      </c>
      <c r="E446" s="342"/>
      <c r="F446" s="344" t="s">
        <v>574</v>
      </c>
      <c r="G446" s="342"/>
      <c r="H446" s="342"/>
      <c r="I446" s="175"/>
      <c r="L446" s="41"/>
      <c r="M446" s="176"/>
      <c r="N446" s="42"/>
      <c r="O446" s="42"/>
      <c r="P446" s="42"/>
      <c r="Q446" s="42"/>
      <c r="R446" s="42"/>
      <c r="S446" s="42"/>
      <c r="T446" s="70"/>
      <c r="AT446" s="24" t="s">
        <v>180</v>
      </c>
      <c r="AU446" s="24" t="s">
        <v>83</v>
      </c>
    </row>
    <row r="447" spans="2:51" s="12" customFormat="1" ht="13.5">
      <c r="B447" s="183"/>
      <c r="C447" s="349"/>
      <c r="D447" s="354" t="s">
        <v>144</v>
      </c>
      <c r="E447" s="358" t="s">
        <v>5</v>
      </c>
      <c r="F447" s="359" t="s">
        <v>575</v>
      </c>
      <c r="G447" s="349"/>
      <c r="H447" s="360">
        <v>5</v>
      </c>
      <c r="I447" s="185"/>
      <c r="L447" s="183"/>
      <c r="M447" s="186"/>
      <c r="N447" s="187"/>
      <c r="O447" s="187"/>
      <c r="P447" s="187"/>
      <c r="Q447" s="187"/>
      <c r="R447" s="187"/>
      <c r="S447" s="187"/>
      <c r="T447" s="188"/>
      <c r="AT447" s="184" t="s">
        <v>144</v>
      </c>
      <c r="AU447" s="184" t="s">
        <v>83</v>
      </c>
      <c r="AV447" s="12" t="s">
        <v>83</v>
      </c>
      <c r="AW447" s="12" t="s">
        <v>34</v>
      </c>
      <c r="AX447" s="12" t="s">
        <v>76</v>
      </c>
      <c r="AY447" s="184" t="s">
        <v>133</v>
      </c>
    </row>
    <row r="448" spans="2:65" s="1" customFormat="1" ht="44.25" customHeight="1">
      <c r="B448" s="166"/>
      <c r="C448" s="337" t="s">
        <v>576</v>
      </c>
      <c r="D448" s="337" t="s">
        <v>135</v>
      </c>
      <c r="E448" s="338" t="s">
        <v>577</v>
      </c>
      <c r="F448" s="339" t="s">
        <v>578</v>
      </c>
      <c r="G448" s="340" t="s">
        <v>153</v>
      </c>
      <c r="H448" s="341">
        <v>3.349</v>
      </c>
      <c r="I448" s="168">
        <v>0</v>
      </c>
      <c r="J448" s="169">
        <f>ROUND(I448*H448,2)</f>
        <v>0</v>
      </c>
      <c r="K448" s="167" t="s">
        <v>139</v>
      </c>
      <c r="L448" s="41"/>
      <c r="M448" s="170" t="s">
        <v>5</v>
      </c>
      <c r="N448" s="171" t="s">
        <v>42</v>
      </c>
      <c r="O448" s="42"/>
      <c r="P448" s="172">
        <f>O448*H448</f>
        <v>0</v>
      </c>
      <c r="Q448" s="172">
        <v>0</v>
      </c>
      <c r="R448" s="172">
        <f>Q448*H448</f>
        <v>0</v>
      </c>
      <c r="S448" s="172">
        <v>0.27</v>
      </c>
      <c r="T448" s="173">
        <f>S448*H448</f>
        <v>0.9042300000000001</v>
      </c>
      <c r="AR448" s="24" t="s">
        <v>140</v>
      </c>
      <c r="AT448" s="24" t="s">
        <v>135</v>
      </c>
      <c r="AU448" s="24" t="s">
        <v>83</v>
      </c>
      <c r="AY448" s="24" t="s">
        <v>133</v>
      </c>
      <c r="BE448" s="174">
        <f>IF(N448="základní",J448,0)</f>
        <v>0</v>
      </c>
      <c r="BF448" s="174">
        <f>IF(N448="snížená",J448,0)</f>
        <v>0</v>
      </c>
      <c r="BG448" s="174">
        <f>IF(N448="zákl. přenesená",J448,0)</f>
        <v>0</v>
      </c>
      <c r="BH448" s="174">
        <f>IF(N448="sníž. přenesená",J448,0)</f>
        <v>0</v>
      </c>
      <c r="BI448" s="174">
        <f>IF(N448="nulová",J448,0)</f>
        <v>0</v>
      </c>
      <c r="BJ448" s="24" t="s">
        <v>76</v>
      </c>
      <c r="BK448" s="174">
        <f>ROUND(I448*H448,2)</f>
        <v>0</v>
      </c>
      <c r="BL448" s="24" t="s">
        <v>140</v>
      </c>
      <c r="BM448" s="24" t="s">
        <v>579</v>
      </c>
    </row>
    <row r="449" spans="2:51" s="12" customFormat="1" ht="13.5">
      <c r="B449" s="183"/>
      <c r="C449" s="349"/>
      <c r="D449" s="343" t="s">
        <v>144</v>
      </c>
      <c r="E449" s="350" t="s">
        <v>5</v>
      </c>
      <c r="F449" s="351" t="s">
        <v>580</v>
      </c>
      <c r="G449" s="349"/>
      <c r="H449" s="352">
        <v>1.576</v>
      </c>
      <c r="I449" s="185"/>
      <c r="L449" s="183"/>
      <c r="M449" s="186"/>
      <c r="N449" s="187"/>
      <c r="O449" s="187"/>
      <c r="P449" s="187"/>
      <c r="Q449" s="187"/>
      <c r="R449" s="187"/>
      <c r="S449" s="187"/>
      <c r="T449" s="188"/>
      <c r="AT449" s="184" t="s">
        <v>144</v>
      </c>
      <c r="AU449" s="184" t="s">
        <v>83</v>
      </c>
      <c r="AV449" s="12" t="s">
        <v>83</v>
      </c>
      <c r="AW449" s="12" t="s">
        <v>34</v>
      </c>
      <c r="AX449" s="12" t="s">
        <v>71</v>
      </c>
      <c r="AY449" s="184" t="s">
        <v>133</v>
      </c>
    </row>
    <row r="450" spans="2:51" s="12" customFormat="1" ht="13.5">
      <c r="B450" s="183"/>
      <c r="C450" s="349"/>
      <c r="D450" s="343" t="s">
        <v>144</v>
      </c>
      <c r="E450" s="350" t="s">
        <v>5</v>
      </c>
      <c r="F450" s="351" t="s">
        <v>581</v>
      </c>
      <c r="G450" s="349"/>
      <c r="H450" s="352">
        <v>1.773</v>
      </c>
      <c r="I450" s="185"/>
      <c r="L450" s="183"/>
      <c r="M450" s="186"/>
      <c r="N450" s="187"/>
      <c r="O450" s="187"/>
      <c r="P450" s="187"/>
      <c r="Q450" s="187"/>
      <c r="R450" s="187"/>
      <c r="S450" s="187"/>
      <c r="T450" s="188"/>
      <c r="AT450" s="184" t="s">
        <v>144</v>
      </c>
      <c r="AU450" s="184" t="s">
        <v>83</v>
      </c>
      <c r="AV450" s="12" t="s">
        <v>83</v>
      </c>
      <c r="AW450" s="12" t="s">
        <v>34</v>
      </c>
      <c r="AX450" s="12" t="s">
        <v>71</v>
      </c>
      <c r="AY450" s="184" t="s">
        <v>133</v>
      </c>
    </row>
    <row r="451" spans="2:51" s="13" customFormat="1" ht="13.5">
      <c r="B451" s="189"/>
      <c r="C451" s="353"/>
      <c r="D451" s="354" t="s">
        <v>144</v>
      </c>
      <c r="E451" s="355" t="s">
        <v>5</v>
      </c>
      <c r="F451" s="356" t="s">
        <v>150</v>
      </c>
      <c r="G451" s="353"/>
      <c r="H451" s="357">
        <v>3.349</v>
      </c>
      <c r="I451" s="190"/>
      <c r="L451" s="189"/>
      <c r="M451" s="191"/>
      <c r="N451" s="192"/>
      <c r="O451" s="192"/>
      <c r="P451" s="192"/>
      <c r="Q451" s="192"/>
      <c r="R451" s="192"/>
      <c r="S451" s="192"/>
      <c r="T451" s="193"/>
      <c r="AT451" s="194" t="s">
        <v>144</v>
      </c>
      <c r="AU451" s="194" t="s">
        <v>83</v>
      </c>
      <c r="AV451" s="13" t="s">
        <v>140</v>
      </c>
      <c r="AW451" s="13" t="s">
        <v>34</v>
      </c>
      <c r="AX451" s="13" t="s">
        <v>76</v>
      </c>
      <c r="AY451" s="194" t="s">
        <v>133</v>
      </c>
    </row>
    <row r="452" spans="2:65" s="1" customFormat="1" ht="44.25" customHeight="1">
      <c r="B452" s="166"/>
      <c r="C452" s="337" t="s">
        <v>582</v>
      </c>
      <c r="D452" s="337" t="s">
        <v>135</v>
      </c>
      <c r="E452" s="338" t="s">
        <v>583</v>
      </c>
      <c r="F452" s="339" t="s">
        <v>584</v>
      </c>
      <c r="G452" s="340" t="s">
        <v>138</v>
      </c>
      <c r="H452" s="341">
        <v>1.128</v>
      </c>
      <c r="I452" s="168">
        <v>0</v>
      </c>
      <c r="J452" s="169">
        <f>ROUND(I452*H452,2)</f>
        <v>0</v>
      </c>
      <c r="K452" s="167" t="s">
        <v>139</v>
      </c>
      <c r="L452" s="41"/>
      <c r="M452" s="170" t="s">
        <v>5</v>
      </c>
      <c r="N452" s="171" t="s">
        <v>42</v>
      </c>
      <c r="O452" s="42"/>
      <c r="P452" s="172">
        <f>O452*H452</f>
        <v>0</v>
      </c>
      <c r="Q452" s="172">
        <v>0</v>
      </c>
      <c r="R452" s="172">
        <f>Q452*H452</f>
        <v>0</v>
      </c>
      <c r="S452" s="172">
        <v>1.8</v>
      </c>
      <c r="T452" s="173">
        <f>S452*H452</f>
        <v>2.0303999999999998</v>
      </c>
      <c r="AR452" s="24" t="s">
        <v>140</v>
      </c>
      <c r="AT452" s="24" t="s">
        <v>135</v>
      </c>
      <c r="AU452" s="24" t="s">
        <v>83</v>
      </c>
      <c r="AY452" s="24" t="s">
        <v>133</v>
      </c>
      <c r="BE452" s="174">
        <f>IF(N452="základní",J452,0)</f>
        <v>0</v>
      </c>
      <c r="BF452" s="174">
        <f>IF(N452="snížená",J452,0)</f>
        <v>0</v>
      </c>
      <c r="BG452" s="174">
        <f>IF(N452="zákl. přenesená",J452,0)</f>
        <v>0</v>
      </c>
      <c r="BH452" s="174">
        <f>IF(N452="sníž. přenesená",J452,0)</f>
        <v>0</v>
      </c>
      <c r="BI452" s="174">
        <f>IF(N452="nulová",J452,0)</f>
        <v>0</v>
      </c>
      <c r="BJ452" s="24" t="s">
        <v>76</v>
      </c>
      <c r="BK452" s="174">
        <f>ROUND(I452*H452,2)</f>
        <v>0</v>
      </c>
      <c r="BL452" s="24" t="s">
        <v>140</v>
      </c>
      <c r="BM452" s="24" t="s">
        <v>585</v>
      </c>
    </row>
    <row r="453" spans="2:51" s="12" customFormat="1" ht="13.5">
      <c r="B453" s="183"/>
      <c r="C453" s="349"/>
      <c r="D453" s="354" t="s">
        <v>144</v>
      </c>
      <c r="E453" s="358" t="s">
        <v>5</v>
      </c>
      <c r="F453" s="359" t="s">
        <v>586</v>
      </c>
      <c r="G453" s="349"/>
      <c r="H453" s="360">
        <v>1.128</v>
      </c>
      <c r="I453" s="185"/>
      <c r="L453" s="183"/>
      <c r="M453" s="186"/>
      <c r="N453" s="187"/>
      <c r="O453" s="187"/>
      <c r="P453" s="187"/>
      <c r="Q453" s="187"/>
      <c r="R453" s="187"/>
      <c r="S453" s="187"/>
      <c r="T453" s="188"/>
      <c r="AT453" s="184" t="s">
        <v>144</v>
      </c>
      <c r="AU453" s="184" t="s">
        <v>83</v>
      </c>
      <c r="AV453" s="12" t="s">
        <v>83</v>
      </c>
      <c r="AW453" s="12" t="s">
        <v>34</v>
      </c>
      <c r="AX453" s="12" t="s">
        <v>76</v>
      </c>
      <c r="AY453" s="184" t="s">
        <v>133</v>
      </c>
    </row>
    <row r="454" spans="2:65" s="1" customFormat="1" ht="44.25" customHeight="1">
      <c r="B454" s="166"/>
      <c r="C454" s="337" t="s">
        <v>587</v>
      </c>
      <c r="D454" s="337" t="s">
        <v>135</v>
      </c>
      <c r="E454" s="338" t="s">
        <v>588</v>
      </c>
      <c r="F454" s="339" t="s">
        <v>589</v>
      </c>
      <c r="G454" s="340" t="s">
        <v>138</v>
      </c>
      <c r="H454" s="341">
        <v>5.64</v>
      </c>
      <c r="I454" s="168">
        <v>0</v>
      </c>
      <c r="J454" s="169">
        <f>ROUND(I454*H454,2)</f>
        <v>0</v>
      </c>
      <c r="K454" s="167" t="s">
        <v>139</v>
      </c>
      <c r="L454" s="41"/>
      <c r="M454" s="170" t="s">
        <v>5</v>
      </c>
      <c r="N454" s="171" t="s">
        <v>42</v>
      </c>
      <c r="O454" s="42"/>
      <c r="P454" s="172">
        <f>O454*H454</f>
        <v>0</v>
      </c>
      <c r="Q454" s="172">
        <v>0</v>
      </c>
      <c r="R454" s="172">
        <f>Q454*H454</f>
        <v>0</v>
      </c>
      <c r="S454" s="172">
        <v>1.8</v>
      </c>
      <c r="T454" s="173">
        <f>S454*H454</f>
        <v>10.152</v>
      </c>
      <c r="AR454" s="24" t="s">
        <v>140</v>
      </c>
      <c r="AT454" s="24" t="s">
        <v>135</v>
      </c>
      <c r="AU454" s="24" t="s">
        <v>83</v>
      </c>
      <c r="AY454" s="24" t="s">
        <v>133</v>
      </c>
      <c r="BE454" s="174">
        <f>IF(N454="základní",J454,0)</f>
        <v>0</v>
      </c>
      <c r="BF454" s="174">
        <f>IF(N454="snížená",J454,0)</f>
        <v>0</v>
      </c>
      <c r="BG454" s="174">
        <f>IF(N454="zákl. přenesená",J454,0)</f>
        <v>0</v>
      </c>
      <c r="BH454" s="174">
        <f>IF(N454="sníž. přenesená",J454,0)</f>
        <v>0</v>
      </c>
      <c r="BI454" s="174">
        <f>IF(N454="nulová",J454,0)</f>
        <v>0</v>
      </c>
      <c r="BJ454" s="24" t="s">
        <v>76</v>
      </c>
      <c r="BK454" s="174">
        <f>ROUND(I454*H454,2)</f>
        <v>0</v>
      </c>
      <c r="BL454" s="24" t="s">
        <v>140</v>
      </c>
      <c r="BM454" s="24" t="s">
        <v>590</v>
      </c>
    </row>
    <row r="455" spans="2:51" s="12" customFormat="1" ht="13.5">
      <c r="B455" s="183"/>
      <c r="C455" s="349"/>
      <c r="D455" s="354" t="s">
        <v>144</v>
      </c>
      <c r="E455" s="358" t="s">
        <v>5</v>
      </c>
      <c r="F455" s="359" t="s">
        <v>591</v>
      </c>
      <c r="G455" s="349"/>
      <c r="H455" s="360">
        <v>5.64</v>
      </c>
      <c r="I455" s="185"/>
      <c r="L455" s="183"/>
      <c r="M455" s="186"/>
      <c r="N455" s="187"/>
      <c r="O455" s="187"/>
      <c r="P455" s="187"/>
      <c r="Q455" s="187"/>
      <c r="R455" s="187"/>
      <c r="S455" s="187"/>
      <c r="T455" s="188"/>
      <c r="AT455" s="184" t="s">
        <v>144</v>
      </c>
      <c r="AU455" s="184" t="s">
        <v>83</v>
      </c>
      <c r="AV455" s="12" t="s">
        <v>83</v>
      </c>
      <c r="AW455" s="12" t="s">
        <v>34</v>
      </c>
      <c r="AX455" s="12" t="s">
        <v>76</v>
      </c>
      <c r="AY455" s="184" t="s">
        <v>133</v>
      </c>
    </row>
    <row r="456" spans="2:65" s="1" customFormat="1" ht="31.5" customHeight="1">
      <c r="B456" s="166"/>
      <c r="C456" s="337" t="s">
        <v>592</v>
      </c>
      <c r="D456" s="337" t="s">
        <v>135</v>
      </c>
      <c r="E456" s="338" t="s">
        <v>593</v>
      </c>
      <c r="F456" s="339" t="s">
        <v>594</v>
      </c>
      <c r="G456" s="340" t="s">
        <v>263</v>
      </c>
      <c r="H456" s="341">
        <v>23.32</v>
      </c>
      <c r="I456" s="168">
        <v>0</v>
      </c>
      <c r="J456" s="169">
        <f>ROUND(I456*H456,2)</f>
        <v>0</v>
      </c>
      <c r="K456" s="167" t="s">
        <v>139</v>
      </c>
      <c r="L456" s="41"/>
      <c r="M456" s="170" t="s">
        <v>5</v>
      </c>
      <c r="N456" s="171" t="s">
        <v>42</v>
      </c>
      <c r="O456" s="42"/>
      <c r="P456" s="172">
        <f>O456*H456</f>
        <v>0</v>
      </c>
      <c r="Q456" s="172">
        <v>0</v>
      </c>
      <c r="R456" s="172">
        <f>Q456*H456</f>
        <v>0</v>
      </c>
      <c r="S456" s="172">
        <v>0.009</v>
      </c>
      <c r="T456" s="173">
        <f>S456*H456</f>
        <v>0.20987999999999998</v>
      </c>
      <c r="AR456" s="24" t="s">
        <v>140</v>
      </c>
      <c r="AT456" s="24" t="s">
        <v>135</v>
      </c>
      <c r="AU456" s="24" t="s">
        <v>83</v>
      </c>
      <c r="AY456" s="24" t="s">
        <v>133</v>
      </c>
      <c r="BE456" s="174">
        <f>IF(N456="základní",J456,0)</f>
        <v>0</v>
      </c>
      <c r="BF456" s="174">
        <f>IF(N456="snížená",J456,0)</f>
        <v>0</v>
      </c>
      <c r="BG456" s="174">
        <f>IF(N456="zákl. přenesená",J456,0)</f>
        <v>0</v>
      </c>
      <c r="BH456" s="174">
        <f>IF(N456="sníž. přenesená",J456,0)</f>
        <v>0</v>
      </c>
      <c r="BI456" s="174">
        <f>IF(N456="nulová",J456,0)</f>
        <v>0</v>
      </c>
      <c r="BJ456" s="24" t="s">
        <v>76</v>
      </c>
      <c r="BK456" s="174">
        <f>ROUND(I456*H456,2)</f>
        <v>0</v>
      </c>
      <c r="BL456" s="24" t="s">
        <v>140</v>
      </c>
      <c r="BM456" s="24" t="s">
        <v>595</v>
      </c>
    </row>
    <row r="457" spans="2:51" s="12" customFormat="1" ht="13.5">
      <c r="B457" s="183"/>
      <c r="C457" s="349"/>
      <c r="D457" s="343" t="s">
        <v>144</v>
      </c>
      <c r="E457" s="350" t="s">
        <v>5</v>
      </c>
      <c r="F457" s="351" t="s">
        <v>266</v>
      </c>
      <c r="G457" s="349"/>
      <c r="H457" s="352">
        <v>10.08</v>
      </c>
      <c r="I457" s="185"/>
      <c r="L457" s="183"/>
      <c r="M457" s="186"/>
      <c r="N457" s="187"/>
      <c r="O457" s="187"/>
      <c r="P457" s="187"/>
      <c r="Q457" s="187"/>
      <c r="R457" s="187"/>
      <c r="S457" s="187"/>
      <c r="T457" s="188"/>
      <c r="AT457" s="184" t="s">
        <v>144</v>
      </c>
      <c r="AU457" s="184" t="s">
        <v>83</v>
      </c>
      <c r="AV457" s="12" t="s">
        <v>83</v>
      </c>
      <c r="AW457" s="12" t="s">
        <v>34</v>
      </c>
      <c r="AX457" s="12" t="s">
        <v>71</v>
      </c>
      <c r="AY457" s="184" t="s">
        <v>133</v>
      </c>
    </row>
    <row r="458" spans="2:51" s="12" customFormat="1" ht="13.5">
      <c r="B458" s="183"/>
      <c r="C458" s="349"/>
      <c r="D458" s="343" t="s">
        <v>144</v>
      </c>
      <c r="E458" s="350" t="s">
        <v>5</v>
      </c>
      <c r="F458" s="351" t="s">
        <v>267</v>
      </c>
      <c r="G458" s="349"/>
      <c r="H458" s="352">
        <v>3.2</v>
      </c>
      <c r="I458" s="185"/>
      <c r="L458" s="183"/>
      <c r="M458" s="186"/>
      <c r="N458" s="187"/>
      <c r="O458" s="187"/>
      <c r="P458" s="187"/>
      <c r="Q458" s="187"/>
      <c r="R458" s="187"/>
      <c r="S458" s="187"/>
      <c r="T458" s="188"/>
      <c r="AT458" s="184" t="s">
        <v>144</v>
      </c>
      <c r="AU458" s="184" t="s">
        <v>83</v>
      </c>
      <c r="AV458" s="12" t="s">
        <v>83</v>
      </c>
      <c r="AW458" s="12" t="s">
        <v>34</v>
      </c>
      <c r="AX458" s="12" t="s">
        <v>71</v>
      </c>
      <c r="AY458" s="184" t="s">
        <v>133</v>
      </c>
    </row>
    <row r="459" spans="2:51" s="14" customFormat="1" ht="13.5">
      <c r="B459" s="195"/>
      <c r="C459" s="364"/>
      <c r="D459" s="343" t="s">
        <v>144</v>
      </c>
      <c r="E459" s="365" t="s">
        <v>5</v>
      </c>
      <c r="F459" s="366" t="s">
        <v>268</v>
      </c>
      <c r="G459" s="364"/>
      <c r="H459" s="367">
        <v>13.28</v>
      </c>
      <c r="I459" s="197"/>
      <c r="L459" s="195"/>
      <c r="M459" s="198"/>
      <c r="N459" s="199"/>
      <c r="O459" s="199"/>
      <c r="P459" s="199"/>
      <c r="Q459" s="199"/>
      <c r="R459" s="199"/>
      <c r="S459" s="199"/>
      <c r="T459" s="200"/>
      <c r="AT459" s="196" t="s">
        <v>144</v>
      </c>
      <c r="AU459" s="196" t="s">
        <v>83</v>
      </c>
      <c r="AV459" s="14" t="s">
        <v>157</v>
      </c>
      <c r="AW459" s="14" t="s">
        <v>34</v>
      </c>
      <c r="AX459" s="14" t="s">
        <v>71</v>
      </c>
      <c r="AY459" s="196" t="s">
        <v>133</v>
      </c>
    </row>
    <row r="460" spans="2:51" s="12" customFormat="1" ht="13.5">
      <c r="B460" s="183"/>
      <c r="C460" s="349"/>
      <c r="D460" s="343" t="s">
        <v>144</v>
      </c>
      <c r="E460" s="350" t="s">
        <v>5</v>
      </c>
      <c r="F460" s="351" t="s">
        <v>596</v>
      </c>
      <c r="G460" s="349"/>
      <c r="H460" s="352">
        <v>10.04</v>
      </c>
      <c r="I460" s="185"/>
      <c r="L460" s="183"/>
      <c r="M460" s="186"/>
      <c r="N460" s="187"/>
      <c r="O460" s="187"/>
      <c r="P460" s="187"/>
      <c r="Q460" s="187"/>
      <c r="R460" s="187"/>
      <c r="S460" s="187"/>
      <c r="T460" s="188"/>
      <c r="AT460" s="184" t="s">
        <v>144</v>
      </c>
      <c r="AU460" s="184" t="s">
        <v>83</v>
      </c>
      <c r="AV460" s="12" t="s">
        <v>83</v>
      </c>
      <c r="AW460" s="12" t="s">
        <v>34</v>
      </c>
      <c r="AX460" s="12" t="s">
        <v>71</v>
      </c>
      <c r="AY460" s="184" t="s">
        <v>133</v>
      </c>
    </row>
    <row r="461" spans="2:51" s="12" customFormat="1" ht="13.5">
      <c r="B461" s="183"/>
      <c r="C461" s="349"/>
      <c r="D461" s="343" t="s">
        <v>144</v>
      </c>
      <c r="E461" s="350" t="s">
        <v>5</v>
      </c>
      <c r="F461" s="351" t="s">
        <v>5</v>
      </c>
      <c r="G461" s="349"/>
      <c r="H461" s="352">
        <v>0</v>
      </c>
      <c r="I461" s="185"/>
      <c r="L461" s="183"/>
      <c r="M461" s="186"/>
      <c r="N461" s="187"/>
      <c r="O461" s="187"/>
      <c r="P461" s="187"/>
      <c r="Q461" s="187"/>
      <c r="R461" s="187"/>
      <c r="S461" s="187"/>
      <c r="T461" s="188"/>
      <c r="AT461" s="184" t="s">
        <v>144</v>
      </c>
      <c r="AU461" s="184" t="s">
        <v>83</v>
      </c>
      <c r="AV461" s="12" t="s">
        <v>83</v>
      </c>
      <c r="AW461" s="12" t="s">
        <v>34</v>
      </c>
      <c r="AX461" s="12" t="s">
        <v>71</v>
      </c>
      <c r="AY461" s="184" t="s">
        <v>133</v>
      </c>
    </row>
    <row r="462" spans="2:51" s="13" customFormat="1" ht="13.5">
      <c r="B462" s="189"/>
      <c r="C462" s="353"/>
      <c r="D462" s="354" t="s">
        <v>144</v>
      </c>
      <c r="E462" s="355" t="s">
        <v>5</v>
      </c>
      <c r="F462" s="356" t="s">
        <v>150</v>
      </c>
      <c r="G462" s="353"/>
      <c r="H462" s="357">
        <v>23.32</v>
      </c>
      <c r="I462" s="190"/>
      <c r="L462" s="189"/>
      <c r="M462" s="191"/>
      <c r="N462" s="192"/>
      <c r="O462" s="192"/>
      <c r="P462" s="192"/>
      <c r="Q462" s="192"/>
      <c r="R462" s="192"/>
      <c r="S462" s="192"/>
      <c r="T462" s="193"/>
      <c r="AT462" s="194" t="s">
        <v>144</v>
      </c>
      <c r="AU462" s="194" t="s">
        <v>83</v>
      </c>
      <c r="AV462" s="13" t="s">
        <v>140</v>
      </c>
      <c r="AW462" s="13" t="s">
        <v>34</v>
      </c>
      <c r="AX462" s="13" t="s">
        <v>76</v>
      </c>
      <c r="AY462" s="194" t="s">
        <v>133</v>
      </c>
    </row>
    <row r="463" spans="2:65" s="1" customFormat="1" ht="31.5" customHeight="1">
      <c r="B463" s="166"/>
      <c r="C463" s="337" t="s">
        <v>597</v>
      </c>
      <c r="D463" s="337" t="s">
        <v>135</v>
      </c>
      <c r="E463" s="338" t="s">
        <v>598</v>
      </c>
      <c r="F463" s="339" t="s">
        <v>599</v>
      </c>
      <c r="G463" s="340" t="s">
        <v>263</v>
      </c>
      <c r="H463" s="341">
        <v>21.02</v>
      </c>
      <c r="I463" s="168">
        <v>0</v>
      </c>
      <c r="J463" s="169">
        <f>ROUND(I463*H463,2)</f>
        <v>0</v>
      </c>
      <c r="K463" s="167" t="s">
        <v>139</v>
      </c>
      <c r="L463" s="41"/>
      <c r="M463" s="170" t="s">
        <v>5</v>
      </c>
      <c r="N463" s="171" t="s">
        <v>42</v>
      </c>
      <c r="O463" s="42"/>
      <c r="P463" s="172">
        <f>O463*H463</f>
        <v>0</v>
      </c>
      <c r="Q463" s="172">
        <v>0</v>
      </c>
      <c r="R463" s="172">
        <f>Q463*H463</f>
        <v>0</v>
      </c>
      <c r="S463" s="172">
        <v>0.009</v>
      </c>
      <c r="T463" s="173">
        <f>S463*H463</f>
        <v>0.18918</v>
      </c>
      <c r="AR463" s="24" t="s">
        <v>140</v>
      </c>
      <c r="AT463" s="24" t="s">
        <v>135</v>
      </c>
      <c r="AU463" s="24" t="s">
        <v>83</v>
      </c>
      <c r="AY463" s="24" t="s">
        <v>133</v>
      </c>
      <c r="BE463" s="174">
        <f>IF(N463="základní",J463,0)</f>
        <v>0</v>
      </c>
      <c r="BF463" s="174">
        <f>IF(N463="snížená",J463,0)</f>
        <v>0</v>
      </c>
      <c r="BG463" s="174">
        <f>IF(N463="zákl. přenesená",J463,0)</f>
        <v>0</v>
      </c>
      <c r="BH463" s="174">
        <f>IF(N463="sníž. přenesená",J463,0)</f>
        <v>0</v>
      </c>
      <c r="BI463" s="174">
        <f>IF(N463="nulová",J463,0)</f>
        <v>0</v>
      </c>
      <c r="BJ463" s="24" t="s">
        <v>76</v>
      </c>
      <c r="BK463" s="174">
        <f>ROUND(I463*H463,2)</f>
        <v>0</v>
      </c>
      <c r="BL463" s="24" t="s">
        <v>140</v>
      </c>
      <c r="BM463" s="24" t="s">
        <v>600</v>
      </c>
    </row>
    <row r="464" spans="2:51" s="12" customFormat="1" ht="13.5">
      <c r="B464" s="183"/>
      <c r="C464" s="349"/>
      <c r="D464" s="343" t="s">
        <v>144</v>
      </c>
      <c r="E464" s="350" t="s">
        <v>5</v>
      </c>
      <c r="F464" s="351" t="s">
        <v>274</v>
      </c>
      <c r="G464" s="349"/>
      <c r="H464" s="352">
        <v>13.92</v>
      </c>
      <c r="I464" s="185"/>
      <c r="L464" s="183"/>
      <c r="M464" s="186"/>
      <c r="N464" s="187"/>
      <c r="O464" s="187"/>
      <c r="P464" s="187"/>
      <c r="Q464" s="187"/>
      <c r="R464" s="187"/>
      <c r="S464" s="187"/>
      <c r="T464" s="188"/>
      <c r="AT464" s="184" t="s">
        <v>144</v>
      </c>
      <c r="AU464" s="184" t="s">
        <v>83</v>
      </c>
      <c r="AV464" s="12" t="s">
        <v>83</v>
      </c>
      <c r="AW464" s="12" t="s">
        <v>34</v>
      </c>
      <c r="AX464" s="12" t="s">
        <v>71</v>
      </c>
      <c r="AY464" s="184" t="s">
        <v>133</v>
      </c>
    </row>
    <row r="465" spans="2:51" s="14" customFormat="1" ht="13.5">
      <c r="B465" s="195"/>
      <c r="C465" s="364"/>
      <c r="D465" s="343" t="s">
        <v>144</v>
      </c>
      <c r="E465" s="365" t="s">
        <v>5</v>
      </c>
      <c r="F465" s="366" t="s">
        <v>268</v>
      </c>
      <c r="G465" s="364"/>
      <c r="H465" s="367">
        <v>13.92</v>
      </c>
      <c r="I465" s="197"/>
      <c r="L465" s="195"/>
      <c r="M465" s="198"/>
      <c r="N465" s="199"/>
      <c r="O465" s="199"/>
      <c r="P465" s="199"/>
      <c r="Q465" s="199"/>
      <c r="R465" s="199"/>
      <c r="S465" s="199"/>
      <c r="T465" s="200"/>
      <c r="AT465" s="196" t="s">
        <v>144</v>
      </c>
      <c r="AU465" s="196" t="s">
        <v>83</v>
      </c>
      <c r="AV465" s="14" t="s">
        <v>157</v>
      </c>
      <c r="AW465" s="14" t="s">
        <v>34</v>
      </c>
      <c r="AX465" s="14" t="s">
        <v>71</v>
      </c>
      <c r="AY465" s="196" t="s">
        <v>133</v>
      </c>
    </row>
    <row r="466" spans="2:51" s="12" customFormat="1" ht="13.5">
      <c r="B466" s="183"/>
      <c r="C466" s="349"/>
      <c r="D466" s="343" t="s">
        <v>144</v>
      </c>
      <c r="E466" s="350" t="s">
        <v>5</v>
      </c>
      <c r="F466" s="351" t="s">
        <v>276</v>
      </c>
      <c r="G466" s="349"/>
      <c r="H466" s="352">
        <v>7.1</v>
      </c>
      <c r="I466" s="185"/>
      <c r="L466" s="183"/>
      <c r="M466" s="186"/>
      <c r="N466" s="187"/>
      <c r="O466" s="187"/>
      <c r="P466" s="187"/>
      <c r="Q466" s="187"/>
      <c r="R466" s="187"/>
      <c r="S466" s="187"/>
      <c r="T466" s="188"/>
      <c r="AT466" s="184" t="s">
        <v>144</v>
      </c>
      <c r="AU466" s="184" t="s">
        <v>83</v>
      </c>
      <c r="AV466" s="12" t="s">
        <v>83</v>
      </c>
      <c r="AW466" s="12" t="s">
        <v>34</v>
      </c>
      <c r="AX466" s="12" t="s">
        <v>71</v>
      </c>
      <c r="AY466" s="184" t="s">
        <v>133</v>
      </c>
    </row>
    <row r="467" spans="2:51" s="13" customFormat="1" ht="13.5">
      <c r="B467" s="189"/>
      <c r="C467" s="353"/>
      <c r="D467" s="354" t="s">
        <v>144</v>
      </c>
      <c r="E467" s="355" t="s">
        <v>5</v>
      </c>
      <c r="F467" s="356" t="s">
        <v>150</v>
      </c>
      <c r="G467" s="353"/>
      <c r="H467" s="357">
        <v>21.02</v>
      </c>
      <c r="I467" s="190"/>
      <c r="L467" s="189"/>
      <c r="M467" s="191"/>
      <c r="N467" s="192"/>
      <c r="O467" s="192"/>
      <c r="P467" s="192"/>
      <c r="Q467" s="192"/>
      <c r="R467" s="192"/>
      <c r="S467" s="192"/>
      <c r="T467" s="193"/>
      <c r="AT467" s="194" t="s">
        <v>144</v>
      </c>
      <c r="AU467" s="194" t="s">
        <v>83</v>
      </c>
      <c r="AV467" s="13" t="s">
        <v>140</v>
      </c>
      <c r="AW467" s="13" t="s">
        <v>34</v>
      </c>
      <c r="AX467" s="13" t="s">
        <v>76</v>
      </c>
      <c r="AY467" s="194" t="s">
        <v>133</v>
      </c>
    </row>
    <row r="468" spans="2:65" s="1" customFormat="1" ht="31.5" customHeight="1">
      <c r="B468" s="166"/>
      <c r="C468" s="337" t="s">
        <v>601</v>
      </c>
      <c r="D468" s="337" t="s">
        <v>135</v>
      </c>
      <c r="E468" s="338" t="s">
        <v>602</v>
      </c>
      <c r="F468" s="339" t="s">
        <v>603</v>
      </c>
      <c r="G468" s="340" t="s">
        <v>263</v>
      </c>
      <c r="H468" s="341">
        <v>5.64</v>
      </c>
      <c r="I468" s="168">
        <v>0</v>
      </c>
      <c r="J468" s="169">
        <f>ROUND(I468*H468,2)</f>
        <v>0</v>
      </c>
      <c r="K468" s="167" t="s">
        <v>139</v>
      </c>
      <c r="L468" s="41"/>
      <c r="M468" s="170" t="s">
        <v>5</v>
      </c>
      <c r="N468" s="171" t="s">
        <v>42</v>
      </c>
      <c r="O468" s="42"/>
      <c r="P468" s="172">
        <f>O468*H468</f>
        <v>0</v>
      </c>
      <c r="Q468" s="172">
        <v>0</v>
      </c>
      <c r="R468" s="172">
        <f>Q468*H468</f>
        <v>0</v>
      </c>
      <c r="S468" s="172">
        <v>0.015</v>
      </c>
      <c r="T468" s="173">
        <f>S468*H468</f>
        <v>0.0846</v>
      </c>
      <c r="AR468" s="24" t="s">
        <v>140</v>
      </c>
      <c r="AT468" s="24" t="s">
        <v>135</v>
      </c>
      <c r="AU468" s="24" t="s">
        <v>83</v>
      </c>
      <c r="AY468" s="24" t="s">
        <v>133</v>
      </c>
      <c r="BE468" s="174">
        <f>IF(N468="základní",J468,0)</f>
        <v>0</v>
      </c>
      <c r="BF468" s="174">
        <f>IF(N468="snížená",J468,0)</f>
        <v>0</v>
      </c>
      <c r="BG468" s="174">
        <f>IF(N468="zákl. přenesená",J468,0)</f>
        <v>0</v>
      </c>
      <c r="BH468" s="174">
        <f>IF(N468="sníž. přenesená",J468,0)</f>
        <v>0</v>
      </c>
      <c r="BI468" s="174">
        <f>IF(N468="nulová",J468,0)</f>
        <v>0</v>
      </c>
      <c r="BJ468" s="24" t="s">
        <v>76</v>
      </c>
      <c r="BK468" s="174">
        <f>ROUND(I468*H468,2)</f>
        <v>0</v>
      </c>
      <c r="BL468" s="24" t="s">
        <v>140</v>
      </c>
      <c r="BM468" s="24" t="s">
        <v>604</v>
      </c>
    </row>
    <row r="469" spans="2:51" s="12" customFormat="1" ht="13.5">
      <c r="B469" s="183"/>
      <c r="C469" s="349"/>
      <c r="D469" s="354" t="s">
        <v>144</v>
      </c>
      <c r="E469" s="358" t="s">
        <v>5</v>
      </c>
      <c r="F469" s="359" t="s">
        <v>275</v>
      </c>
      <c r="G469" s="349"/>
      <c r="H469" s="360">
        <v>5.64</v>
      </c>
      <c r="I469" s="185"/>
      <c r="L469" s="183"/>
      <c r="M469" s="186"/>
      <c r="N469" s="187"/>
      <c r="O469" s="187"/>
      <c r="P469" s="187"/>
      <c r="Q469" s="187"/>
      <c r="R469" s="187"/>
      <c r="S469" s="187"/>
      <c r="T469" s="188"/>
      <c r="AT469" s="184" t="s">
        <v>144</v>
      </c>
      <c r="AU469" s="184" t="s">
        <v>83</v>
      </c>
      <c r="AV469" s="12" t="s">
        <v>83</v>
      </c>
      <c r="AW469" s="12" t="s">
        <v>34</v>
      </c>
      <c r="AX469" s="12" t="s">
        <v>76</v>
      </c>
      <c r="AY469" s="184" t="s">
        <v>133</v>
      </c>
    </row>
    <row r="470" spans="2:65" s="1" customFormat="1" ht="22.5" customHeight="1">
      <c r="B470" s="166"/>
      <c r="C470" s="337" t="s">
        <v>605</v>
      </c>
      <c r="D470" s="337" t="s">
        <v>135</v>
      </c>
      <c r="E470" s="338" t="s">
        <v>606</v>
      </c>
      <c r="F470" s="339" t="s">
        <v>607</v>
      </c>
      <c r="G470" s="340" t="s">
        <v>263</v>
      </c>
      <c r="H470" s="341">
        <v>3.3</v>
      </c>
      <c r="I470" s="168">
        <v>0</v>
      </c>
      <c r="J470" s="169">
        <f>ROUND(I470*H470,2)</f>
        <v>0</v>
      </c>
      <c r="K470" s="167" t="s">
        <v>5</v>
      </c>
      <c r="L470" s="41"/>
      <c r="M470" s="170" t="s">
        <v>5</v>
      </c>
      <c r="N470" s="171" t="s">
        <v>42</v>
      </c>
      <c r="O470" s="42"/>
      <c r="P470" s="172">
        <f>O470*H470</f>
        <v>0</v>
      </c>
      <c r="Q470" s="172">
        <v>0</v>
      </c>
      <c r="R470" s="172">
        <f>Q470*H470</f>
        <v>0</v>
      </c>
      <c r="S470" s="172">
        <v>0.023</v>
      </c>
      <c r="T470" s="173">
        <f>S470*H470</f>
        <v>0.0759</v>
      </c>
      <c r="AR470" s="24" t="s">
        <v>140</v>
      </c>
      <c r="AT470" s="24" t="s">
        <v>135</v>
      </c>
      <c r="AU470" s="24" t="s">
        <v>83</v>
      </c>
      <c r="AY470" s="24" t="s">
        <v>133</v>
      </c>
      <c r="BE470" s="174">
        <f>IF(N470="základní",J470,0)</f>
        <v>0</v>
      </c>
      <c r="BF470" s="174">
        <f>IF(N470="snížená",J470,0)</f>
        <v>0</v>
      </c>
      <c r="BG470" s="174">
        <f>IF(N470="zákl. přenesená",J470,0)</f>
        <v>0</v>
      </c>
      <c r="BH470" s="174">
        <f>IF(N470="sníž. přenesená",J470,0)</f>
        <v>0</v>
      </c>
      <c r="BI470" s="174">
        <f>IF(N470="nulová",J470,0)</f>
        <v>0</v>
      </c>
      <c r="BJ470" s="24" t="s">
        <v>76</v>
      </c>
      <c r="BK470" s="174">
        <f>ROUND(I470*H470,2)</f>
        <v>0</v>
      </c>
      <c r="BL470" s="24" t="s">
        <v>140</v>
      </c>
      <c r="BM470" s="24" t="s">
        <v>608</v>
      </c>
    </row>
    <row r="471" spans="2:47" s="1" customFormat="1" ht="27">
      <c r="B471" s="41"/>
      <c r="C471" s="342"/>
      <c r="D471" s="343" t="s">
        <v>180</v>
      </c>
      <c r="E471" s="342"/>
      <c r="F471" s="344" t="s">
        <v>574</v>
      </c>
      <c r="G471" s="342"/>
      <c r="H471" s="342"/>
      <c r="I471" s="175"/>
      <c r="L471" s="41"/>
      <c r="M471" s="176"/>
      <c r="N471" s="42"/>
      <c r="O471" s="42"/>
      <c r="P471" s="42"/>
      <c r="Q471" s="42"/>
      <c r="R471" s="42"/>
      <c r="S471" s="42"/>
      <c r="T471" s="70"/>
      <c r="AT471" s="24" t="s">
        <v>180</v>
      </c>
      <c r="AU471" s="24" t="s">
        <v>83</v>
      </c>
    </row>
    <row r="472" spans="2:51" s="12" customFormat="1" ht="13.5">
      <c r="B472" s="183"/>
      <c r="C472" s="349"/>
      <c r="D472" s="354" t="s">
        <v>144</v>
      </c>
      <c r="E472" s="358" t="s">
        <v>5</v>
      </c>
      <c r="F472" s="359" t="s">
        <v>609</v>
      </c>
      <c r="G472" s="349"/>
      <c r="H472" s="360">
        <v>3.3</v>
      </c>
      <c r="I472" s="185"/>
      <c r="L472" s="183"/>
      <c r="M472" s="186"/>
      <c r="N472" s="187"/>
      <c r="O472" s="187"/>
      <c r="P472" s="187"/>
      <c r="Q472" s="187"/>
      <c r="R472" s="187"/>
      <c r="S472" s="187"/>
      <c r="T472" s="188"/>
      <c r="AT472" s="184" t="s">
        <v>144</v>
      </c>
      <c r="AU472" s="184" t="s">
        <v>83</v>
      </c>
      <c r="AV472" s="12" t="s">
        <v>83</v>
      </c>
      <c r="AW472" s="12" t="s">
        <v>34</v>
      </c>
      <c r="AX472" s="12" t="s">
        <v>76</v>
      </c>
      <c r="AY472" s="184" t="s">
        <v>133</v>
      </c>
    </row>
    <row r="473" spans="2:65" s="1" customFormat="1" ht="22.5" customHeight="1">
      <c r="B473" s="166"/>
      <c r="C473" s="337" t="s">
        <v>610</v>
      </c>
      <c r="D473" s="337" t="s">
        <v>135</v>
      </c>
      <c r="E473" s="338" t="s">
        <v>611</v>
      </c>
      <c r="F473" s="339" t="s">
        <v>612</v>
      </c>
      <c r="G473" s="340" t="s">
        <v>263</v>
      </c>
      <c r="H473" s="341">
        <v>36.8</v>
      </c>
      <c r="I473" s="168">
        <v>0</v>
      </c>
      <c r="J473" s="169">
        <f>ROUND(I473*H473,2)</f>
        <v>0</v>
      </c>
      <c r="K473" s="167" t="s">
        <v>5</v>
      </c>
      <c r="L473" s="41"/>
      <c r="M473" s="170" t="s">
        <v>5</v>
      </c>
      <c r="N473" s="171" t="s">
        <v>42</v>
      </c>
      <c r="O473" s="42"/>
      <c r="P473" s="172">
        <f>O473*H473</f>
        <v>0</v>
      </c>
      <c r="Q473" s="172">
        <v>0</v>
      </c>
      <c r="R473" s="172">
        <f>Q473*H473</f>
        <v>0</v>
      </c>
      <c r="S473" s="172">
        <v>0.042</v>
      </c>
      <c r="T473" s="173">
        <f>S473*H473</f>
        <v>1.5456</v>
      </c>
      <c r="AR473" s="24" t="s">
        <v>140</v>
      </c>
      <c r="AT473" s="24" t="s">
        <v>135</v>
      </c>
      <c r="AU473" s="24" t="s">
        <v>83</v>
      </c>
      <c r="AY473" s="24" t="s">
        <v>133</v>
      </c>
      <c r="BE473" s="174">
        <f>IF(N473="základní",J473,0)</f>
        <v>0</v>
      </c>
      <c r="BF473" s="174">
        <f>IF(N473="snížená",J473,0)</f>
        <v>0</v>
      </c>
      <c r="BG473" s="174">
        <f>IF(N473="zákl. přenesená",J473,0)</f>
        <v>0</v>
      </c>
      <c r="BH473" s="174">
        <f>IF(N473="sníž. přenesená",J473,0)</f>
        <v>0</v>
      </c>
      <c r="BI473" s="174">
        <f>IF(N473="nulová",J473,0)</f>
        <v>0</v>
      </c>
      <c r="BJ473" s="24" t="s">
        <v>76</v>
      </c>
      <c r="BK473" s="174">
        <f>ROUND(I473*H473,2)</f>
        <v>0</v>
      </c>
      <c r="BL473" s="24" t="s">
        <v>140</v>
      </c>
      <c r="BM473" s="24" t="s">
        <v>613</v>
      </c>
    </row>
    <row r="474" spans="2:47" s="1" customFormat="1" ht="27">
      <c r="B474" s="41"/>
      <c r="C474" s="342"/>
      <c r="D474" s="343" t="s">
        <v>180</v>
      </c>
      <c r="E474" s="342"/>
      <c r="F474" s="344" t="s">
        <v>574</v>
      </c>
      <c r="G474" s="342"/>
      <c r="H474" s="342"/>
      <c r="I474" s="175"/>
      <c r="L474" s="41"/>
      <c r="M474" s="176"/>
      <c r="N474" s="42"/>
      <c r="O474" s="42"/>
      <c r="P474" s="42"/>
      <c r="Q474" s="42"/>
      <c r="R474" s="42"/>
      <c r="S474" s="42"/>
      <c r="T474" s="70"/>
      <c r="AT474" s="24" t="s">
        <v>180</v>
      </c>
      <c r="AU474" s="24" t="s">
        <v>83</v>
      </c>
    </row>
    <row r="475" spans="2:51" s="12" customFormat="1" ht="13.5">
      <c r="B475" s="183"/>
      <c r="C475" s="349"/>
      <c r="D475" s="354" t="s">
        <v>144</v>
      </c>
      <c r="E475" s="358" t="s">
        <v>5</v>
      </c>
      <c r="F475" s="359" t="s">
        <v>614</v>
      </c>
      <c r="G475" s="349"/>
      <c r="H475" s="360">
        <v>36.8</v>
      </c>
      <c r="I475" s="185"/>
      <c r="L475" s="183"/>
      <c r="M475" s="186"/>
      <c r="N475" s="187"/>
      <c r="O475" s="187"/>
      <c r="P475" s="187"/>
      <c r="Q475" s="187"/>
      <c r="R475" s="187"/>
      <c r="S475" s="187"/>
      <c r="T475" s="188"/>
      <c r="AT475" s="184" t="s">
        <v>144</v>
      </c>
      <c r="AU475" s="184" t="s">
        <v>83</v>
      </c>
      <c r="AV475" s="12" t="s">
        <v>83</v>
      </c>
      <c r="AW475" s="12" t="s">
        <v>34</v>
      </c>
      <c r="AX475" s="12" t="s">
        <v>76</v>
      </c>
      <c r="AY475" s="184" t="s">
        <v>133</v>
      </c>
    </row>
    <row r="476" spans="2:65" s="1" customFormat="1" ht="22.5" customHeight="1">
      <c r="B476" s="166"/>
      <c r="C476" s="337" t="s">
        <v>615</v>
      </c>
      <c r="D476" s="337" t="s">
        <v>135</v>
      </c>
      <c r="E476" s="338" t="s">
        <v>616</v>
      </c>
      <c r="F476" s="339" t="s">
        <v>617</v>
      </c>
      <c r="G476" s="340" t="s">
        <v>153</v>
      </c>
      <c r="H476" s="341">
        <v>136</v>
      </c>
      <c r="I476" s="168">
        <v>0</v>
      </c>
      <c r="J476" s="169">
        <f>ROUND(I476*H476,2)</f>
        <v>0</v>
      </c>
      <c r="K476" s="167" t="s">
        <v>5</v>
      </c>
      <c r="L476" s="41"/>
      <c r="M476" s="170" t="s">
        <v>5</v>
      </c>
      <c r="N476" s="171" t="s">
        <v>42</v>
      </c>
      <c r="O476" s="42"/>
      <c r="P476" s="172">
        <f>O476*H476</f>
        <v>0</v>
      </c>
      <c r="Q476" s="172">
        <v>0</v>
      </c>
      <c r="R476" s="172">
        <f>Q476*H476</f>
        <v>0</v>
      </c>
      <c r="S476" s="172">
        <v>0.26</v>
      </c>
      <c r="T476" s="173">
        <f>S476*H476</f>
        <v>35.36</v>
      </c>
      <c r="AR476" s="24" t="s">
        <v>140</v>
      </c>
      <c r="AT476" s="24" t="s">
        <v>135</v>
      </c>
      <c r="AU476" s="24" t="s">
        <v>83</v>
      </c>
      <c r="AY476" s="24" t="s">
        <v>133</v>
      </c>
      <c r="BE476" s="174">
        <f>IF(N476="základní",J476,0)</f>
        <v>0</v>
      </c>
      <c r="BF476" s="174">
        <f>IF(N476="snížená",J476,0)</f>
        <v>0</v>
      </c>
      <c r="BG476" s="174">
        <f>IF(N476="zákl. přenesená",J476,0)</f>
        <v>0</v>
      </c>
      <c r="BH476" s="174">
        <f>IF(N476="sníž. přenesená",J476,0)</f>
        <v>0</v>
      </c>
      <c r="BI476" s="174">
        <f>IF(N476="nulová",J476,0)</f>
        <v>0</v>
      </c>
      <c r="BJ476" s="24" t="s">
        <v>76</v>
      </c>
      <c r="BK476" s="174">
        <f>ROUND(I476*H476,2)</f>
        <v>0</v>
      </c>
      <c r="BL476" s="24" t="s">
        <v>140</v>
      </c>
      <c r="BM476" s="24" t="s">
        <v>618</v>
      </c>
    </row>
    <row r="477" spans="2:47" s="1" customFormat="1" ht="27">
      <c r="B477" s="41"/>
      <c r="C477" s="342"/>
      <c r="D477" s="343" t="s">
        <v>180</v>
      </c>
      <c r="E477" s="342"/>
      <c r="F477" s="344" t="s">
        <v>574</v>
      </c>
      <c r="G477" s="342"/>
      <c r="H477" s="342"/>
      <c r="I477" s="175"/>
      <c r="L477" s="41"/>
      <c r="M477" s="176"/>
      <c r="N477" s="42"/>
      <c r="O477" s="42"/>
      <c r="P477" s="42"/>
      <c r="Q477" s="42"/>
      <c r="R477" s="42"/>
      <c r="S477" s="42"/>
      <c r="T477" s="70"/>
      <c r="AT477" s="24" t="s">
        <v>180</v>
      </c>
      <c r="AU477" s="24" t="s">
        <v>83</v>
      </c>
    </row>
    <row r="478" spans="2:51" s="12" customFormat="1" ht="13.5">
      <c r="B478" s="183"/>
      <c r="C478" s="349"/>
      <c r="D478" s="354" t="s">
        <v>144</v>
      </c>
      <c r="E478" s="358" t="s">
        <v>5</v>
      </c>
      <c r="F478" s="359" t="s">
        <v>339</v>
      </c>
      <c r="G478" s="349"/>
      <c r="H478" s="360">
        <v>136</v>
      </c>
      <c r="I478" s="185"/>
      <c r="L478" s="183"/>
      <c r="M478" s="186"/>
      <c r="N478" s="187"/>
      <c r="O478" s="187"/>
      <c r="P478" s="187"/>
      <c r="Q478" s="187"/>
      <c r="R478" s="187"/>
      <c r="S478" s="187"/>
      <c r="T478" s="188"/>
      <c r="AT478" s="184" t="s">
        <v>144</v>
      </c>
      <c r="AU478" s="184" t="s">
        <v>83</v>
      </c>
      <c r="AV478" s="12" t="s">
        <v>83</v>
      </c>
      <c r="AW478" s="12" t="s">
        <v>34</v>
      </c>
      <c r="AX478" s="12" t="s">
        <v>76</v>
      </c>
      <c r="AY478" s="184" t="s">
        <v>133</v>
      </c>
    </row>
    <row r="479" spans="2:65" s="1" customFormat="1" ht="22.5" customHeight="1">
      <c r="B479" s="166"/>
      <c r="C479" s="337" t="s">
        <v>619</v>
      </c>
      <c r="D479" s="337" t="s">
        <v>135</v>
      </c>
      <c r="E479" s="338" t="s">
        <v>620</v>
      </c>
      <c r="F479" s="339" t="s">
        <v>621</v>
      </c>
      <c r="G479" s="340" t="s">
        <v>153</v>
      </c>
      <c r="H479" s="341">
        <v>136</v>
      </c>
      <c r="I479" s="168">
        <v>0</v>
      </c>
      <c r="J479" s="169">
        <f>ROUND(I479*H479,2)</f>
        <v>0</v>
      </c>
      <c r="K479" s="167" t="s">
        <v>5</v>
      </c>
      <c r="L479" s="41"/>
      <c r="M479" s="170" t="s">
        <v>5</v>
      </c>
      <c r="N479" s="171" t="s">
        <v>42</v>
      </c>
      <c r="O479" s="42"/>
      <c r="P479" s="172">
        <f>O479*H479</f>
        <v>0</v>
      </c>
      <c r="Q479" s="172">
        <v>0.08565</v>
      </c>
      <c r="R479" s="172">
        <f>Q479*H479</f>
        <v>11.6484</v>
      </c>
      <c r="S479" s="172">
        <v>0</v>
      </c>
      <c r="T479" s="173">
        <f>S479*H479</f>
        <v>0</v>
      </c>
      <c r="AR479" s="24" t="s">
        <v>140</v>
      </c>
      <c r="AT479" s="24" t="s">
        <v>135</v>
      </c>
      <c r="AU479" s="24" t="s">
        <v>83</v>
      </c>
      <c r="AY479" s="24" t="s">
        <v>133</v>
      </c>
      <c r="BE479" s="174">
        <f>IF(N479="základní",J479,0)</f>
        <v>0</v>
      </c>
      <c r="BF479" s="174">
        <f>IF(N479="snížená",J479,0)</f>
        <v>0</v>
      </c>
      <c r="BG479" s="174">
        <f>IF(N479="zákl. přenesená",J479,0)</f>
        <v>0</v>
      </c>
      <c r="BH479" s="174">
        <f>IF(N479="sníž. přenesená",J479,0)</f>
        <v>0</v>
      </c>
      <c r="BI479" s="174">
        <f>IF(N479="nulová",J479,0)</f>
        <v>0</v>
      </c>
      <c r="BJ479" s="24" t="s">
        <v>76</v>
      </c>
      <c r="BK479" s="174">
        <f>ROUND(I479*H479,2)</f>
        <v>0</v>
      </c>
      <c r="BL479" s="24" t="s">
        <v>140</v>
      </c>
      <c r="BM479" s="24" t="s">
        <v>622</v>
      </c>
    </row>
    <row r="480" spans="2:47" s="1" customFormat="1" ht="27">
      <c r="B480" s="41"/>
      <c r="C480" s="342"/>
      <c r="D480" s="343" t="s">
        <v>180</v>
      </c>
      <c r="E480" s="342"/>
      <c r="F480" s="344" t="s">
        <v>227</v>
      </c>
      <c r="G480" s="342"/>
      <c r="H480" s="342"/>
      <c r="I480" s="175"/>
      <c r="L480" s="41"/>
      <c r="M480" s="176"/>
      <c r="N480" s="42"/>
      <c r="O480" s="42"/>
      <c r="P480" s="42"/>
      <c r="Q480" s="42"/>
      <c r="R480" s="42"/>
      <c r="S480" s="42"/>
      <c r="T480" s="70"/>
      <c r="AT480" s="24" t="s">
        <v>180</v>
      </c>
      <c r="AU480" s="24" t="s">
        <v>83</v>
      </c>
    </row>
    <row r="481" spans="2:51" s="12" customFormat="1" ht="13.5">
      <c r="B481" s="183"/>
      <c r="C481" s="349"/>
      <c r="D481" s="354" t="s">
        <v>144</v>
      </c>
      <c r="E481" s="358" t="s">
        <v>5</v>
      </c>
      <c r="F481" s="359" t="s">
        <v>339</v>
      </c>
      <c r="G481" s="349"/>
      <c r="H481" s="360">
        <v>136</v>
      </c>
      <c r="I481" s="185"/>
      <c r="L481" s="183"/>
      <c r="M481" s="186"/>
      <c r="N481" s="187"/>
      <c r="O481" s="187"/>
      <c r="P481" s="187"/>
      <c r="Q481" s="187"/>
      <c r="R481" s="187"/>
      <c r="S481" s="187"/>
      <c r="T481" s="188"/>
      <c r="AT481" s="184" t="s">
        <v>144</v>
      </c>
      <c r="AU481" s="184" t="s">
        <v>83</v>
      </c>
      <c r="AV481" s="12" t="s">
        <v>83</v>
      </c>
      <c r="AW481" s="12" t="s">
        <v>34</v>
      </c>
      <c r="AX481" s="12" t="s">
        <v>76</v>
      </c>
      <c r="AY481" s="184" t="s">
        <v>133</v>
      </c>
    </row>
    <row r="482" spans="2:65" s="1" customFormat="1" ht="31.5" customHeight="1">
      <c r="B482" s="166"/>
      <c r="C482" s="337" t="s">
        <v>623</v>
      </c>
      <c r="D482" s="337" t="s">
        <v>135</v>
      </c>
      <c r="E482" s="338" t="s">
        <v>624</v>
      </c>
      <c r="F482" s="339" t="s">
        <v>625</v>
      </c>
      <c r="G482" s="340" t="s">
        <v>263</v>
      </c>
      <c r="H482" s="341">
        <v>3.1</v>
      </c>
      <c r="I482" s="168">
        <v>0</v>
      </c>
      <c r="J482" s="169">
        <f>ROUND(I482*H482,2)</f>
        <v>0</v>
      </c>
      <c r="K482" s="167" t="s">
        <v>5</v>
      </c>
      <c r="L482" s="41"/>
      <c r="M482" s="170" t="s">
        <v>5</v>
      </c>
      <c r="N482" s="171" t="s">
        <v>42</v>
      </c>
      <c r="O482" s="42"/>
      <c r="P482" s="172">
        <f>O482*H482</f>
        <v>0</v>
      </c>
      <c r="Q482" s="172">
        <v>0.00953</v>
      </c>
      <c r="R482" s="172">
        <f>Q482*H482</f>
        <v>0.029543000000000003</v>
      </c>
      <c r="S482" s="172">
        <v>0</v>
      </c>
      <c r="T482" s="173">
        <f>S482*H482</f>
        <v>0</v>
      </c>
      <c r="AR482" s="24" t="s">
        <v>140</v>
      </c>
      <c r="AT482" s="24" t="s">
        <v>135</v>
      </c>
      <c r="AU482" s="24" t="s">
        <v>83</v>
      </c>
      <c r="AY482" s="24" t="s">
        <v>133</v>
      </c>
      <c r="BE482" s="174">
        <f>IF(N482="základní",J482,0)</f>
        <v>0</v>
      </c>
      <c r="BF482" s="174">
        <f>IF(N482="snížená",J482,0)</f>
        <v>0</v>
      </c>
      <c r="BG482" s="174">
        <f>IF(N482="zákl. přenesená",J482,0)</f>
        <v>0</v>
      </c>
      <c r="BH482" s="174">
        <f>IF(N482="sníž. přenesená",J482,0)</f>
        <v>0</v>
      </c>
      <c r="BI482" s="174">
        <f>IF(N482="nulová",J482,0)</f>
        <v>0</v>
      </c>
      <c r="BJ482" s="24" t="s">
        <v>76</v>
      </c>
      <c r="BK482" s="174">
        <f>ROUND(I482*H482,2)</f>
        <v>0</v>
      </c>
      <c r="BL482" s="24" t="s">
        <v>140</v>
      </c>
      <c r="BM482" s="24" t="s">
        <v>626</v>
      </c>
    </row>
    <row r="483" spans="2:47" s="1" customFormat="1" ht="27">
      <c r="B483" s="41"/>
      <c r="C483" s="342"/>
      <c r="D483" s="343" t="s">
        <v>180</v>
      </c>
      <c r="E483" s="342"/>
      <c r="F483" s="344" t="s">
        <v>574</v>
      </c>
      <c r="G483" s="342"/>
      <c r="H483" s="342"/>
      <c r="I483" s="175"/>
      <c r="L483" s="41"/>
      <c r="M483" s="176"/>
      <c r="N483" s="42"/>
      <c r="O483" s="42"/>
      <c r="P483" s="42"/>
      <c r="Q483" s="42"/>
      <c r="R483" s="42"/>
      <c r="S483" s="42"/>
      <c r="T483" s="70"/>
      <c r="AT483" s="24" t="s">
        <v>180</v>
      </c>
      <c r="AU483" s="24" t="s">
        <v>83</v>
      </c>
    </row>
    <row r="484" spans="2:51" s="12" customFormat="1" ht="13.5">
      <c r="B484" s="183"/>
      <c r="C484" s="349"/>
      <c r="D484" s="354" t="s">
        <v>144</v>
      </c>
      <c r="E484" s="358" t="s">
        <v>5</v>
      </c>
      <c r="F484" s="359" t="s">
        <v>627</v>
      </c>
      <c r="G484" s="349"/>
      <c r="H484" s="360">
        <v>3.1</v>
      </c>
      <c r="I484" s="185"/>
      <c r="L484" s="183"/>
      <c r="M484" s="186"/>
      <c r="N484" s="187"/>
      <c r="O484" s="187"/>
      <c r="P484" s="187"/>
      <c r="Q484" s="187"/>
      <c r="R484" s="187"/>
      <c r="S484" s="187"/>
      <c r="T484" s="188"/>
      <c r="AT484" s="184" t="s">
        <v>144</v>
      </c>
      <c r="AU484" s="184" t="s">
        <v>83</v>
      </c>
      <c r="AV484" s="12" t="s">
        <v>83</v>
      </c>
      <c r="AW484" s="12" t="s">
        <v>34</v>
      </c>
      <c r="AX484" s="12" t="s">
        <v>76</v>
      </c>
      <c r="AY484" s="184" t="s">
        <v>133</v>
      </c>
    </row>
    <row r="485" spans="2:65" s="1" customFormat="1" ht="22.5" customHeight="1">
      <c r="B485" s="166"/>
      <c r="C485" s="337" t="s">
        <v>628</v>
      </c>
      <c r="D485" s="337" t="s">
        <v>135</v>
      </c>
      <c r="E485" s="338" t="s">
        <v>629</v>
      </c>
      <c r="F485" s="339" t="s">
        <v>630</v>
      </c>
      <c r="G485" s="340" t="s">
        <v>631</v>
      </c>
      <c r="H485" s="341">
        <v>12</v>
      </c>
      <c r="I485" s="168">
        <v>0</v>
      </c>
      <c r="J485" s="169">
        <f>ROUND(I485*H485,2)</f>
        <v>0</v>
      </c>
      <c r="K485" s="167" t="s">
        <v>5</v>
      </c>
      <c r="L485" s="41"/>
      <c r="M485" s="170" t="s">
        <v>5</v>
      </c>
      <c r="N485" s="171" t="s">
        <v>42</v>
      </c>
      <c r="O485" s="42"/>
      <c r="P485" s="172">
        <f>O485*H485</f>
        <v>0</v>
      </c>
      <c r="Q485" s="172">
        <v>0.00953</v>
      </c>
      <c r="R485" s="172">
        <f>Q485*H485</f>
        <v>0.11436</v>
      </c>
      <c r="S485" s="172">
        <v>0</v>
      </c>
      <c r="T485" s="173">
        <f>S485*H485</f>
        <v>0</v>
      </c>
      <c r="AR485" s="24" t="s">
        <v>140</v>
      </c>
      <c r="AT485" s="24" t="s">
        <v>135</v>
      </c>
      <c r="AU485" s="24" t="s">
        <v>83</v>
      </c>
      <c r="AY485" s="24" t="s">
        <v>133</v>
      </c>
      <c r="BE485" s="174">
        <f>IF(N485="základní",J485,0)</f>
        <v>0</v>
      </c>
      <c r="BF485" s="174">
        <f>IF(N485="snížená",J485,0)</f>
        <v>0</v>
      </c>
      <c r="BG485" s="174">
        <f>IF(N485="zákl. přenesená",J485,0)</f>
        <v>0</v>
      </c>
      <c r="BH485" s="174">
        <f>IF(N485="sníž. přenesená",J485,0)</f>
        <v>0</v>
      </c>
      <c r="BI485" s="174">
        <f>IF(N485="nulová",J485,0)</f>
        <v>0</v>
      </c>
      <c r="BJ485" s="24" t="s">
        <v>76</v>
      </c>
      <c r="BK485" s="174">
        <f>ROUND(I485*H485,2)</f>
        <v>0</v>
      </c>
      <c r="BL485" s="24" t="s">
        <v>140</v>
      </c>
      <c r="BM485" s="24" t="s">
        <v>632</v>
      </c>
    </row>
    <row r="486" spans="2:47" s="1" customFormat="1" ht="27">
      <c r="B486" s="41"/>
      <c r="C486" s="342"/>
      <c r="D486" s="343" t="s">
        <v>180</v>
      </c>
      <c r="E486" s="342"/>
      <c r="F486" s="344" t="s">
        <v>574</v>
      </c>
      <c r="G486" s="342"/>
      <c r="H486" s="342"/>
      <c r="I486" s="175"/>
      <c r="L486" s="41"/>
      <c r="M486" s="176"/>
      <c r="N486" s="42"/>
      <c r="O486" s="42"/>
      <c r="P486" s="42"/>
      <c r="Q486" s="42"/>
      <c r="R486" s="42"/>
      <c r="S486" s="42"/>
      <c r="T486" s="70"/>
      <c r="AT486" s="24" t="s">
        <v>180</v>
      </c>
      <c r="AU486" s="24" t="s">
        <v>83</v>
      </c>
    </row>
    <row r="487" spans="2:51" s="12" customFormat="1" ht="13.5">
      <c r="B487" s="183"/>
      <c r="C487" s="349"/>
      <c r="D487" s="354" t="s">
        <v>144</v>
      </c>
      <c r="E487" s="358" t="s">
        <v>5</v>
      </c>
      <c r="F487" s="359" t="s">
        <v>633</v>
      </c>
      <c r="G487" s="349"/>
      <c r="H487" s="360">
        <v>12</v>
      </c>
      <c r="I487" s="185"/>
      <c r="L487" s="183"/>
      <c r="M487" s="186"/>
      <c r="N487" s="187"/>
      <c r="O487" s="187"/>
      <c r="P487" s="187"/>
      <c r="Q487" s="187"/>
      <c r="R487" s="187"/>
      <c r="S487" s="187"/>
      <c r="T487" s="188"/>
      <c r="AT487" s="184" t="s">
        <v>144</v>
      </c>
      <c r="AU487" s="184" t="s">
        <v>83</v>
      </c>
      <c r="AV487" s="12" t="s">
        <v>83</v>
      </c>
      <c r="AW487" s="12" t="s">
        <v>34</v>
      </c>
      <c r="AX487" s="12" t="s">
        <v>76</v>
      </c>
      <c r="AY487" s="184" t="s">
        <v>133</v>
      </c>
    </row>
    <row r="488" spans="2:65" s="1" customFormat="1" ht="31.5" customHeight="1">
      <c r="B488" s="166"/>
      <c r="C488" s="337" t="s">
        <v>634</v>
      </c>
      <c r="D488" s="337" t="s">
        <v>135</v>
      </c>
      <c r="E488" s="338" t="s">
        <v>635</v>
      </c>
      <c r="F488" s="339" t="s">
        <v>636</v>
      </c>
      <c r="G488" s="340" t="s">
        <v>263</v>
      </c>
      <c r="H488" s="341">
        <v>0.4</v>
      </c>
      <c r="I488" s="168">
        <v>0</v>
      </c>
      <c r="J488" s="169">
        <f>ROUND(I488*H488,2)</f>
        <v>0</v>
      </c>
      <c r="K488" s="167" t="s">
        <v>139</v>
      </c>
      <c r="L488" s="41"/>
      <c r="M488" s="170" t="s">
        <v>5</v>
      </c>
      <c r="N488" s="171" t="s">
        <v>42</v>
      </c>
      <c r="O488" s="42"/>
      <c r="P488" s="172">
        <f>O488*H488</f>
        <v>0</v>
      </c>
      <c r="Q488" s="172">
        <v>0.00107</v>
      </c>
      <c r="R488" s="172">
        <f>Q488*H488</f>
        <v>0.000428</v>
      </c>
      <c r="S488" s="172">
        <v>0.045</v>
      </c>
      <c r="T488" s="173">
        <f>S488*H488</f>
        <v>0.018</v>
      </c>
      <c r="AR488" s="24" t="s">
        <v>140</v>
      </c>
      <c r="AT488" s="24" t="s">
        <v>135</v>
      </c>
      <c r="AU488" s="24" t="s">
        <v>83</v>
      </c>
      <c r="AY488" s="24" t="s">
        <v>133</v>
      </c>
      <c r="BE488" s="174">
        <f>IF(N488="základní",J488,0)</f>
        <v>0</v>
      </c>
      <c r="BF488" s="174">
        <f>IF(N488="snížená",J488,0)</f>
        <v>0</v>
      </c>
      <c r="BG488" s="174">
        <f>IF(N488="zákl. přenesená",J488,0)</f>
        <v>0</v>
      </c>
      <c r="BH488" s="174">
        <f>IF(N488="sníž. přenesená",J488,0)</f>
        <v>0</v>
      </c>
      <c r="BI488" s="174">
        <f>IF(N488="nulová",J488,0)</f>
        <v>0</v>
      </c>
      <c r="BJ488" s="24" t="s">
        <v>76</v>
      </c>
      <c r="BK488" s="174">
        <f>ROUND(I488*H488,2)</f>
        <v>0</v>
      </c>
      <c r="BL488" s="24" t="s">
        <v>140</v>
      </c>
      <c r="BM488" s="24" t="s">
        <v>637</v>
      </c>
    </row>
    <row r="489" spans="2:47" s="1" customFormat="1" ht="54">
      <c r="B489" s="41"/>
      <c r="C489" s="342"/>
      <c r="D489" s="343" t="s">
        <v>142</v>
      </c>
      <c r="E489" s="342"/>
      <c r="F489" s="344" t="s">
        <v>638</v>
      </c>
      <c r="G489" s="342"/>
      <c r="H489" s="342"/>
      <c r="I489" s="175"/>
      <c r="L489" s="41"/>
      <c r="M489" s="176"/>
      <c r="N489" s="42"/>
      <c r="O489" s="42"/>
      <c r="P489" s="42"/>
      <c r="Q489" s="42"/>
      <c r="R489" s="42"/>
      <c r="S489" s="42"/>
      <c r="T489" s="70"/>
      <c r="AT489" s="24" t="s">
        <v>142</v>
      </c>
      <c r="AU489" s="24" t="s">
        <v>83</v>
      </c>
    </row>
    <row r="490" spans="2:51" s="12" customFormat="1" ht="13.5">
      <c r="B490" s="183"/>
      <c r="C490" s="349"/>
      <c r="D490" s="343" t="s">
        <v>144</v>
      </c>
      <c r="E490" s="350" t="s">
        <v>5</v>
      </c>
      <c r="F490" s="351" t="s">
        <v>639</v>
      </c>
      <c r="G490" s="349"/>
      <c r="H490" s="352">
        <v>0.4</v>
      </c>
      <c r="I490" s="185"/>
      <c r="L490" s="183"/>
      <c r="M490" s="186"/>
      <c r="N490" s="187"/>
      <c r="O490" s="187"/>
      <c r="P490" s="187"/>
      <c r="Q490" s="187"/>
      <c r="R490" s="187"/>
      <c r="S490" s="187"/>
      <c r="T490" s="188"/>
      <c r="AT490" s="184" t="s">
        <v>144</v>
      </c>
      <c r="AU490" s="184" t="s">
        <v>83</v>
      </c>
      <c r="AV490" s="12" t="s">
        <v>83</v>
      </c>
      <c r="AW490" s="12" t="s">
        <v>34</v>
      </c>
      <c r="AX490" s="12" t="s">
        <v>76</v>
      </c>
      <c r="AY490" s="184" t="s">
        <v>133</v>
      </c>
    </row>
    <row r="491" spans="2:63" s="10" customFormat="1" ht="29.85" customHeight="1">
      <c r="B491" s="155"/>
      <c r="C491" s="332"/>
      <c r="D491" s="335" t="s">
        <v>70</v>
      </c>
      <c r="E491" s="336" t="s">
        <v>640</v>
      </c>
      <c r="F491" s="336" t="s">
        <v>641</v>
      </c>
      <c r="G491" s="332"/>
      <c r="H491" s="332"/>
      <c r="I491" s="157"/>
      <c r="J491" s="165">
        <f>BK491</f>
        <v>0</v>
      </c>
      <c r="L491" s="155"/>
      <c r="M491" s="159"/>
      <c r="N491" s="160"/>
      <c r="O491" s="160"/>
      <c r="P491" s="161">
        <f>SUM(P492:P499)</f>
        <v>0</v>
      </c>
      <c r="Q491" s="160"/>
      <c r="R491" s="161">
        <f>SUM(R492:R499)</f>
        <v>0</v>
      </c>
      <c r="S491" s="160"/>
      <c r="T491" s="162">
        <f>SUM(T492:T499)</f>
        <v>0</v>
      </c>
      <c r="AR491" s="156" t="s">
        <v>76</v>
      </c>
      <c r="AT491" s="163" t="s">
        <v>70</v>
      </c>
      <c r="AU491" s="163" t="s">
        <v>76</v>
      </c>
      <c r="AY491" s="156" t="s">
        <v>133</v>
      </c>
      <c r="BK491" s="164">
        <f>SUM(BK492:BK499)</f>
        <v>0</v>
      </c>
    </row>
    <row r="492" spans="2:65" s="1" customFormat="1" ht="31.5" customHeight="1">
      <c r="B492" s="166"/>
      <c r="C492" s="337" t="s">
        <v>642</v>
      </c>
      <c r="D492" s="337" t="s">
        <v>135</v>
      </c>
      <c r="E492" s="338" t="s">
        <v>643</v>
      </c>
      <c r="F492" s="339" t="s">
        <v>644</v>
      </c>
      <c r="G492" s="340" t="s">
        <v>197</v>
      </c>
      <c r="H492" s="341">
        <v>98.612</v>
      </c>
      <c r="I492" s="168">
        <v>0</v>
      </c>
      <c r="J492" s="169">
        <f>ROUND(I492*H492,2)</f>
        <v>0</v>
      </c>
      <c r="K492" s="167" t="s">
        <v>139</v>
      </c>
      <c r="L492" s="41"/>
      <c r="M492" s="170" t="s">
        <v>5</v>
      </c>
      <c r="N492" s="171" t="s">
        <v>42</v>
      </c>
      <c r="O492" s="42"/>
      <c r="P492" s="172">
        <f>O492*H492</f>
        <v>0</v>
      </c>
      <c r="Q492" s="172">
        <v>0</v>
      </c>
      <c r="R492" s="172">
        <f>Q492*H492</f>
        <v>0</v>
      </c>
      <c r="S492" s="172">
        <v>0</v>
      </c>
      <c r="T492" s="173">
        <f>S492*H492</f>
        <v>0</v>
      </c>
      <c r="AR492" s="24" t="s">
        <v>140</v>
      </c>
      <c r="AT492" s="24" t="s">
        <v>135</v>
      </c>
      <c r="AU492" s="24" t="s">
        <v>83</v>
      </c>
      <c r="AY492" s="24" t="s">
        <v>133</v>
      </c>
      <c r="BE492" s="174">
        <f>IF(N492="základní",J492,0)</f>
        <v>0</v>
      </c>
      <c r="BF492" s="174">
        <f>IF(N492="snížená",J492,0)</f>
        <v>0</v>
      </c>
      <c r="BG492" s="174">
        <f>IF(N492="zákl. přenesená",J492,0)</f>
        <v>0</v>
      </c>
      <c r="BH492" s="174">
        <f>IF(N492="sníž. přenesená",J492,0)</f>
        <v>0</v>
      </c>
      <c r="BI492" s="174">
        <f>IF(N492="nulová",J492,0)</f>
        <v>0</v>
      </c>
      <c r="BJ492" s="24" t="s">
        <v>76</v>
      </c>
      <c r="BK492" s="174">
        <f>ROUND(I492*H492,2)</f>
        <v>0</v>
      </c>
      <c r="BL492" s="24" t="s">
        <v>140</v>
      </c>
      <c r="BM492" s="24" t="s">
        <v>645</v>
      </c>
    </row>
    <row r="493" spans="2:47" s="1" customFormat="1" ht="121.5">
      <c r="B493" s="41"/>
      <c r="C493" s="342"/>
      <c r="D493" s="354" t="s">
        <v>142</v>
      </c>
      <c r="E493" s="342"/>
      <c r="F493" s="373" t="s">
        <v>646</v>
      </c>
      <c r="G493" s="342"/>
      <c r="H493" s="342"/>
      <c r="I493" s="175"/>
      <c r="L493" s="41"/>
      <c r="M493" s="176"/>
      <c r="N493" s="42"/>
      <c r="O493" s="42"/>
      <c r="P493" s="42"/>
      <c r="Q493" s="42"/>
      <c r="R493" s="42"/>
      <c r="S493" s="42"/>
      <c r="T493" s="70"/>
      <c r="AT493" s="24" t="s">
        <v>142</v>
      </c>
      <c r="AU493" s="24" t="s">
        <v>83</v>
      </c>
    </row>
    <row r="494" spans="2:65" s="1" customFormat="1" ht="22.5" customHeight="1">
      <c r="B494" s="166"/>
      <c r="C494" s="337" t="s">
        <v>647</v>
      </c>
      <c r="D494" s="337" t="s">
        <v>135</v>
      </c>
      <c r="E494" s="338" t="s">
        <v>648</v>
      </c>
      <c r="F494" s="339" t="s">
        <v>649</v>
      </c>
      <c r="G494" s="340" t="s">
        <v>197</v>
      </c>
      <c r="H494" s="341">
        <v>72</v>
      </c>
      <c r="I494" s="168"/>
      <c r="J494" s="169">
        <f>ROUND(I494*H494,2)</f>
        <v>0</v>
      </c>
      <c r="K494" s="167" t="s">
        <v>5</v>
      </c>
      <c r="L494" s="41"/>
      <c r="M494" s="170" t="s">
        <v>5</v>
      </c>
      <c r="N494" s="171" t="s">
        <v>42</v>
      </c>
      <c r="O494" s="42"/>
      <c r="P494" s="172">
        <f>O494*H494</f>
        <v>0</v>
      </c>
      <c r="Q494" s="172">
        <v>0</v>
      </c>
      <c r="R494" s="172">
        <f>Q494*H494</f>
        <v>0</v>
      </c>
      <c r="S494" s="172">
        <v>0</v>
      </c>
      <c r="T494" s="173">
        <f>S494*H494</f>
        <v>0</v>
      </c>
      <c r="AR494" s="24" t="s">
        <v>140</v>
      </c>
      <c r="AT494" s="24" t="s">
        <v>135</v>
      </c>
      <c r="AU494" s="24" t="s">
        <v>83</v>
      </c>
      <c r="AY494" s="24" t="s">
        <v>133</v>
      </c>
      <c r="BE494" s="174">
        <f>IF(N494="základní",J494,0)</f>
        <v>0</v>
      </c>
      <c r="BF494" s="174">
        <f>IF(N494="snížená",J494,0)</f>
        <v>0</v>
      </c>
      <c r="BG494" s="174">
        <f>IF(N494="zákl. přenesená",J494,0)</f>
        <v>0</v>
      </c>
      <c r="BH494" s="174">
        <f>IF(N494="sníž. přenesená",J494,0)</f>
        <v>0</v>
      </c>
      <c r="BI494" s="174">
        <f>IF(N494="nulová",J494,0)</f>
        <v>0</v>
      </c>
      <c r="BJ494" s="24" t="s">
        <v>76</v>
      </c>
      <c r="BK494" s="174">
        <f>ROUND(I494*H494,2)</f>
        <v>0</v>
      </c>
      <c r="BL494" s="24" t="s">
        <v>140</v>
      </c>
      <c r="BM494" s="24" t="s">
        <v>650</v>
      </c>
    </row>
    <row r="495" spans="2:47" s="1" customFormat="1" ht="27">
      <c r="B495" s="41"/>
      <c r="C495" s="342"/>
      <c r="D495" s="343" t="s">
        <v>180</v>
      </c>
      <c r="E495" s="342"/>
      <c r="F495" s="344" t="s">
        <v>227</v>
      </c>
      <c r="G495" s="342"/>
      <c r="H495" s="342"/>
      <c r="I495" s="175"/>
      <c r="L495" s="41"/>
      <c r="M495" s="176"/>
      <c r="N495" s="42"/>
      <c r="O495" s="42"/>
      <c r="P495" s="42"/>
      <c r="Q495" s="42"/>
      <c r="R495" s="42"/>
      <c r="S495" s="42"/>
      <c r="T495" s="70"/>
      <c r="AT495" s="24" t="s">
        <v>180</v>
      </c>
      <c r="AU495" s="24" t="s">
        <v>83</v>
      </c>
    </row>
    <row r="496" spans="2:51" s="12" customFormat="1" ht="13.5">
      <c r="B496" s="183"/>
      <c r="C496" s="349"/>
      <c r="D496" s="354" t="s">
        <v>144</v>
      </c>
      <c r="E496" s="358" t="s">
        <v>5</v>
      </c>
      <c r="F496" s="359" t="s">
        <v>651</v>
      </c>
      <c r="G496" s="349"/>
      <c r="H496" s="360">
        <v>72</v>
      </c>
      <c r="I496" s="185"/>
      <c r="L496" s="183"/>
      <c r="M496" s="186"/>
      <c r="N496" s="187"/>
      <c r="O496" s="187"/>
      <c r="P496" s="187"/>
      <c r="Q496" s="187"/>
      <c r="R496" s="187"/>
      <c r="S496" s="187"/>
      <c r="T496" s="188"/>
      <c r="AT496" s="184" t="s">
        <v>144</v>
      </c>
      <c r="AU496" s="184" t="s">
        <v>83</v>
      </c>
      <c r="AV496" s="12" t="s">
        <v>83</v>
      </c>
      <c r="AW496" s="12" t="s">
        <v>34</v>
      </c>
      <c r="AX496" s="12" t="s">
        <v>76</v>
      </c>
      <c r="AY496" s="184" t="s">
        <v>133</v>
      </c>
    </row>
    <row r="497" spans="2:65" s="1" customFormat="1" ht="22.5" customHeight="1">
      <c r="B497" s="166"/>
      <c r="C497" s="337" t="s">
        <v>652</v>
      </c>
      <c r="D497" s="337" t="s">
        <v>135</v>
      </c>
      <c r="E497" s="338" t="s">
        <v>653</v>
      </c>
      <c r="F497" s="339" t="s">
        <v>654</v>
      </c>
      <c r="G497" s="340" t="s">
        <v>197</v>
      </c>
      <c r="H497" s="341">
        <v>6.652</v>
      </c>
      <c r="I497" s="168">
        <v>0</v>
      </c>
      <c r="J497" s="169">
        <f>ROUND(I497*H497,2)</f>
        <v>0</v>
      </c>
      <c r="K497" s="167" t="s">
        <v>5</v>
      </c>
      <c r="L497" s="41"/>
      <c r="M497" s="170" t="s">
        <v>5</v>
      </c>
      <c r="N497" s="171" t="s">
        <v>42</v>
      </c>
      <c r="O497" s="42"/>
      <c r="P497" s="172">
        <f>O497*H497</f>
        <v>0</v>
      </c>
      <c r="Q497" s="172">
        <v>0</v>
      </c>
      <c r="R497" s="172">
        <f>Q497*H497</f>
        <v>0</v>
      </c>
      <c r="S497" s="172">
        <v>0</v>
      </c>
      <c r="T497" s="173">
        <f>S497*H497</f>
        <v>0</v>
      </c>
      <c r="AR497" s="24" t="s">
        <v>140</v>
      </c>
      <c r="AT497" s="24" t="s">
        <v>135</v>
      </c>
      <c r="AU497" s="24" t="s">
        <v>83</v>
      </c>
      <c r="AY497" s="24" t="s">
        <v>133</v>
      </c>
      <c r="BE497" s="174">
        <f>IF(N497="základní",J497,0)</f>
        <v>0</v>
      </c>
      <c r="BF497" s="174">
        <f>IF(N497="snížená",J497,0)</f>
        <v>0</v>
      </c>
      <c r="BG497" s="174">
        <f>IF(N497="zákl. přenesená",J497,0)</f>
        <v>0</v>
      </c>
      <c r="BH497" s="174">
        <f>IF(N497="sníž. přenesená",J497,0)</f>
        <v>0</v>
      </c>
      <c r="BI497" s="174">
        <f>IF(N497="nulová",J497,0)</f>
        <v>0</v>
      </c>
      <c r="BJ497" s="24" t="s">
        <v>76</v>
      </c>
      <c r="BK497" s="174">
        <f>ROUND(I497*H497,2)</f>
        <v>0</v>
      </c>
      <c r="BL497" s="24" t="s">
        <v>140</v>
      </c>
      <c r="BM497" s="24" t="s">
        <v>655</v>
      </c>
    </row>
    <row r="498" spans="2:47" s="1" customFormat="1" ht="27">
      <c r="B498" s="41"/>
      <c r="C498" s="342"/>
      <c r="D498" s="343" t="s">
        <v>180</v>
      </c>
      <c r="E498" s="342"/>
      <c r="F498" s="344" t="s">
        <v>227</v>
      </c>
      <c r="G498" s="342"/>
      <c r="H498" s="342"/>
      <c r="I498" s="175"/>
      <c r="L498" s="41"/>
      <c r="M498" s="176"/>
      <c r="N498" s="42"/>
      <c r="O498" s="42"/>
      <c r="P498" s="42"/>
      <c r="Q498" s="42"/>
      <c r="R498" s="42"/>
      <c r="S498" s="42"/>
      <c r="T498" s="70"/>
      <c r="AT498" s="24" t="s">
        <v>180</v>
      </c>
      <c r="AU498" s="24" t="s">
        <v>83</v>
      </c>
    </row>
    <row r="499" spans="2:51" s="12" customFormat="1" ht="13.5">
      <c r="B499" s="183"/>
      <c r="C499" s="349"/>
      <c r="D499" s="343" t="s">
        <v>144</v>
      </c>
      <c r="E499" s="350" t="s">
        <v>5</v>
      </c>
      <c r="F499" s="351" t="s">
        <v>656</v>
      </c>
      <c r="G499" s="349"/>
      <c r="H499" s="352">
        <v>6.652</v>
      </c>
      <c r="I499" s="185"/>
      <c r="L499" s="183"/>
      <c r="M499" s="186"/>
      <c r="N499" s="187"/>
      <c r="O499" s="187"/>
      <c r="P499" s="187"/>
      <c r="Q499" s="187"/>
      <c r="R499" s="187"/>
      <c r="S499" s="187"/>
      <c r="T499" s="188"/>
      <c r="AT499" s="184" t="s">
        <v>144</v>
      </c>
      <c r="AU499" s="184" t="s">
        <v>83</v>
      </c>
      <c r="AV499" s="12" t="s">
        <v>83</v>
      </c>
      <c r="AW499" s="12" t="s">
        <v>34</v>
      </c>
      <c r="AX499" s="12" t="s">
        <v>76</v>
      </c>
      <c r="AY499" s="184" t="s">
        <v>133</v>
      </c>
    </row>
    <row r="500" spans="2:63" s="10" customFormat="1" ht="29.85" customHeight="1">
      <c r="B500" s="155"/>
      <c r="C500" s="332"/>
      <c r="D500" s="335" t="s">
        <v>70</v>
      </c>
      <c r="E500" s="336" t="s">
        <v>657</v>
      </c>
      <c r="F500" s="336" t="s">
        <v>658</v>
      </c>
      <c r="G500" s="332"/>
      <c r="H500" s="332"/>
      <c r="I500" s="157"/>
      <c r="J500" s="165">
        <f>BK500</f>
        <v>0</v>
      </c>
      <c r="L500" s="155"/>
      <c r="M500" s="159"/>
      <c r="N500" s="160"/>
      <c r="O500" s="160"/>
      <c r="P500" s="161">
        <f>SUM(P501:P502)</f>
        <v>0</v>
      </c>
      <c r="Q500" s="160"/>
      <c r="R500" s="161">
        <f>SUM(R501:R502)</f>
        <v>0</v>
      </c>
      <c r="S500" s="160"/>
      <c r="T500" s="162">
        <f>SUM(T501:T502)</f>
        <v>0</v>
      </c>
      <c r="AR500" s="156" t="s">
        <v>76</v>
      </c>
      <c r="AT500" s="163" t="s">
        <v>70</v>
      </c>
      <c r="AU500" s="163" t="s">
        <v>76</v>
      </c>
      <c r="AY500" s="156" t="s">
        <v>133</v>
      </c>
      <c r="BK500" s="164">
        <f>SUM(BK501:BK502)</f>
        <v>0</v>
      </c>
    </row>
    <row r="501" spans="2:65" s="1" customFormat="1" ht="44.25" customHeight="1">
      <c r="B501" s="166"/>
      <c r="C501" s="337" t="s">
        <v>659</v>
      </c>
      <c r="D501" s="337" t="s">
        <v>135</v>
      </c>
      <c r="E501" s="338" t="s">
        <v>660</v>
      </c>
      <c r="F501" s="339" t="s">
        <v>661</v>
      </c>
      <c r="G501" s="340" t="s">
        <v>197</v>
      </c>
      <c r="H501" s="341">
        <v>172.202</v>
      </c>
      <c r="I501" s="168">
        <v>0</v>
      </c>
      <c r="J501" s="169">
        <f>ROUND(I501*H501,2)</f>
        <v>0</v>
      </c>
      <c r="K501" s="167" t="s">
        <v>139</v>
      </c>
      <c r="L501" s="41"/>
      <c r="M501" s="170" t="s">
        <v>5</v>
      </c>
      <c r="N501" s="171" t="s">
        <v>42</v>
      </c>
      <c r="O501" s="42"/>
      <c r="P501" s="172">
        <f>O501*H501</f>
        <v>0</v>
      </c>
      <c r="Q501" s="172">
        <v>0</v>
      </c>
      <c r="R501" s="172">
        <f>Q501*H501</f>
        <v>0</v>
      </c>
      <c r="S501" s="172">
        <v>0</v>
      </c>
      <c r="T501" s="173">
        <f>S501*H501</f>
        <v>0</v>
      </c>
      <c r="AR501" s="24" t="s">
        <v>140</v>
      </c>
      <c r="AT501" s="24" t="s">
        <v>135</v>
      </c>
      <c r="AU501" s="24" t="s">
        <v>83</v>
      </c>
      <c r="AY501" s="24" t="s">
        <v>133</v>
      </c>
      <c r="BE501" s="174">
        <f>IF(N501="základní",J501,0)</f>
        <v>0</v>
      </c>
      <c r="BF501" s="174">
        <f>IF(N501="snížená",J501,0)</f>
        <v>0</v>
      </c>
      <c r="BG501" s="174">
        <f>IF(N501="zákl. přenesená",J501,0)</f>
        <v>0</v>
      </c>
      <c r="BH501" s="174">
        <f>IF(N501="sníž. přenesená",J501,0)</f>
        <v>0</v>
      </c>
      <c r="BI501" s="174">
        <f>IF(N501="nulová",J501,0)</f>
        <v>0</v>
      </c>
      <c r="BJ501" s="24" t="s">
        <v>76</v>
      </c>
      <c r="BK501" s="174">
        <f>ROUND(I501*H501,2)</f>
        <v>0</v>
      </c>
      <c r="BL501" s="24" t="s">
        <v>140</v>
      </c>
      <c r="BM501" s="24" t="s">
        <v>662</v>
      </c>
    </row>
    <row r="502" spans="2:47" s="1" customFormat="1" ht="81">
      <c r="B502" s="41"/>
      <c r="C502" s="342"/>
      <c r="D502" s="343" t="s">
        <v>142</v>
      </c>
      <c r="E502" s="342"/>
      <c r="F502" s="344" t="s">
        <v>663</v>
      </c>
      <c r="G502" s="342"/>
      <c r="H502" s="342"/>
      <c r="I502" s="175"/>
      <c r="L502" s="41"/>
      <c r="M502" s="176"/>
      <c r="N502" s="42"/>
      <c r="O502" s="42"/>
      <c r="P502" s="42"/>
      <c r="Q502" s="42"/>
      <c r="R502" s="42"/>
      <c r="S502" s="42"/>
      <c r="T502" s="70"/>
      <c r="AT502" s="24" t="s">
        <v>142</v>
      </c>
      <c r="AU502" s="24" t="s">
        <v>83</v>
      </c>
    </row>
    <row r="503" spans="2:63" s="10" customFormat="1" ht="37.35" customHeight="1">
      <c r="B503" s="155"/>
      <c r="C503" s="332"/>
      <c r="D503" s="333" t="s">
        <v>70</v>
      </c>
      <c r="E503" s="334" t="s">
        <v>664</v>
      </c>
      <c r="F503" s="334" t="s">
        <v>665</v>
      </c>
      <c r="G503" s="332"/>
      <c r="H503" s="332"/>
      <c r="I503" s="157"/>
      <c r="J503" s="158">
        <f>BK503</f>
        <v>0</v>
      </c>
      <c r="L503" s="155"/>
      <c r="M503" s="159"/>
      <c r="N503" s="160"/>
      <c r="O503" s="160"/>
      <c r="P503" s="161">
        <f>P504+P521+P553+P557+P559+P575+P579+P589+P618+P643+P670+P685+P693+P699+P750</f>
        <v>0</v>
      </c>
      <c r="Q503" s="160"/>
      <c r="R503" s="161">
        <f>R504+R521+R553+R557+R559+R575+R579+R589+R618+R643+R670+R685+R693+R699+R750</f>
        <v>8.717334539999998</v>
      </c>
      <c r="S503" s="160"/>
      <c r="T503" s="162">
        <f>T504+T521+T553+T557+T559+T575+T579+T589+T618+T643+T670+T685+T693+T699+T750</f>
        <v>2.4667966</v>
      </c>
      <c r="AR503" s="156" t="s">
        <v>83</v>
      </c>
      <c r="AT503" s="163" t="s">
        <v>70</v>
      </c>
      <c r="AU503" s="163" t="s">
        <v>71</v>
      </c>
      <c r="AY503" s="156" t="s">
        <v>133</v>
      </c>
      <c r="BK503" s="164">
        <f>BK504+BK521+BK553+BK557+BK559+BK575+BK579+BK589+BK618+BK643+BK670+BK685+BK693+BK699+BK750</f>
        <v>0</v>
      </c>
    </row>
    <row r="504" spans="2:63" s="10" customFormat="1" ht="19.9" customHeight="1">
      <c r="B504" s="155"/>
      <c r="C504" s="332"/>
      <c r="D504" s="335" t="s">
        <v>70</v>
      </c>
      <c r="E504" s="336" t="s">
        <v>666</v>
      </c>
      <c r="F504" s="336" t="s">
        <v>667</v>
      </c>
      <c r="G504" s="332"/>
      <c r="H504" s="332"/>
      <c r="I504" s="157"/>
      <c r="J504" s="165">
        <f>BK504</f>
        <v>0</v>
      </c>
      <c r="L504" s="155"/>
      <c r="M504" s="159"/>
      <c r="N504" s="160"/>
      <c r="O504" s="160"/>
      <c r="P504" s="161">
        <f>SUM(P505:P520)</f>
        <v>0</v>
      </c>
      <c r="Q504" s="160"/>
      <c r="R504" s="161">
        <f>SUM(R505:R520)</f>
        <v>0.0627198</v>
      </c>
      <c r="S504" s="160"/>
      <c r="T504" s="162">
        <f>SUM(T505:T520)</f>
        <v>0.09012</v>
      </c>
      <c r="AR504" s="156" t="s">
        <v>83</v>
      </c>
      <c r="AT504" s="163" t="s">
        <v>70</v>
      </c>
      <c r="AU504" s="163" t="s">
        <v>76</v>
      </c>
      <c r="AY504" s="156" t="s">
        <v>133</v>
      </c>
      <c r="BK504" s="164">
        <f>SUM(BK505:BK520)</f>
        <v>0</v>
      </c>
    </row>
    <row r="505" spans="2:65" s="1" customFormat="1" ht="22.5" customHeight="1">
      <c r="B505" s="166"/>
      <c r="C505" s="337" t="s">
        <v>668</v>
      </c>
      <c r="D505" s="337" t="s">
        <v>135</v>
      </c>
      <c r="E505" s="338" t="s">
        <v>669</v>
      </c>
      <c r="F505" s="339" t="s">
        <v>670</v>
      </c>
      <c r="G505" s="340" t="s">
        <v>153</v>
      </c>
      <c r="H505" s="341">
        <v>22.53</v>
      </c>
      <c r="I505" s="168">
        <v>0</v>
      </c>
      <c r="J505" s="169">
        <f>ROUND(I505*H505,2)</f>
        <v>0</v>
      </c>
      <c r="K505" s="167" t="s">
        <v>139</v>
      </c>
      <c r="L505" s="41"/>
      <c r="M505" s="170" t="s">
        <v>5</v>
      </c>
      <c r="N505" s="171" t="s">
        <v>42</v>
      </c>
      <c r="O505" s="42"/>
      <c r="P505" s="172">
        <f>O505*H505</f>
        <v>0</v>
      </c>
      <c r="Q505" s="172">
        <v>0</v>
      </c>
      <c r="R505" s="172">
        <f>Q505*H505</f>
        <v>0</v>
      </c>
      <c r="S505" s="172">
        <v>0.004</v>
      </c>
      <c r="T505" s="173">
        <f>S505*H505</f>
        <v>0.09012</v>
      </c>
      <c r="AR505" s="24" t="s">
        <v>235</v>
      </c>
      <c r="AT505" s="24" t="s">
        <v>135</v>
      </c>
      <c r="AU505" s="24" t="s">
        <v>83</v>
      </c>
      <c r="AY505" s="24" t="s">
        <v>133</v>
      </c>
      <c r="BE505" s="174">
        <f>IF(N505="základní",J505,0)</f>
        <v>0</v>
      </c>
      <c r="BF505" s="174">
        <f>IF(N505="snížená",J505,0)</f>
        <v>0</v>
      </c>
      <c r="BG505" s="174">
        <f>IF(N505="zákl. přenesená",J505,0)</f>
        <v>0</v>
      </c>
      <c r="BH505" s="174">
        <f>IF(N505="sníž. přenesená",J505,0)</f>
        <v>0</v>
      </c>
      <c r="BI505" s="174">
        <f>IF(N505="nulová",J505,0)</f>
        <v>0</v>
      </c>
      <c r="BJ505" s="24" t="s">
        <v>76</v>
      </c>
      <c r="BK505" s="174">
        <f>ROUND(I505*H505,2)</f>
        <v>0</v>
      </c>
      <c r="BL505" s="24" t="s">
        <v>235</v>
      </c>
      <c r="BM505" s="24" t="s">
        <v>671</v>
      </c>
    </row>
    <row r="506" spans="2:47" s="1" customFormat="1" ht="40.5">
      <c r="B506" s="41"/>
      <c r="C506" s="342"/>
      <c r="D506" s="343" t="s">
        <v>142</v>
      </c>
      <c r="E506" s="342"/>
      <c r="F506" s="344" t="s">
        <v>672</v>
      </c>
      <c r="G506" s="342"/>
      <c r="H506" s="342"/>
      <c r="I506" s="175"/>
      <c r="L506" s="41"/>
      <c r="M506" s="176"/>
      <c r="N506" s="42"/>
      <c r="O506" s="42"/>
      <c r="P506" s="42"/>
      <c r="Q506" s="42"/>
      <c r="R506" s="42"/>
      <c r="S506" s="42"/>
      <c r="T506" s="70"/>
      <c r="AT506" s="24" t="s">
        <v>142</v>
      </c>
      <c r="AU506" s="24" t="s">
        <v>83</v>
      </c>
    </row>
    <row r="507" spans="2:51" s="11" customFormat="1" ht="13.5">
      <c r="B507" s="177"/>
      <c r="C507" s="345"/>
      <c r="D507" s="343" t="s">
        <v>144</v>
      </c>
      <c r="E507" s="346" t="s">
        <v>5</v>
      </c>
      <c r="F507" s="347" t="s">
        <v>515</v>
      </c>
      <c r="G507" s="345"/>
      <c r="H507" s="348" t="s">
        <v>5</v>
      </c>
      <c r="I507" s="179"/>
      <c r="L507" s="177"/>
      <c r="M507" s="180"/>
      <c r="N507" s="181"/>
      <c r="O507" s="181"/>
      <c r="P507" s="181"/>
      <c r="Q507" s="181"/>
      <c r="R507" s="181"/>
      <c r="S507" s="181"/>
      <c r="T507" s="182"/>
      <c r="AT507" s="178" t="s">
        <v>144</v>
      </c>
      <c r="AU507" s="178" t="s">
        <v>83</v>
      </c>
      <c r="AV507" s="11" t="s">
        <v>76</v>
      </c>
      <c r="AW507" s="11" t="s">
        <v>34</v>
      </c>
      <c r="AX507" s="11" t="s">
        <v>71</v>
      </c>
      <c r="AY507" s="178" t="s">
        <v>133</v>
      </c>
    </row>
    <row r="508" spans="2:51" s="12" customFormat="1" ht="13.5">
      <c r="B508" s="183"/>
      <c r="C508" s="349"/>
      <c r="D508" s="343" t="s">
        <v>144</v>
      </c>
      <c r="E508" s="350" t="s">
        <v>5</v>
      </c>
      <c r="F508" s="351" t="s">
        <v>547</v>
      </c>
      <c r="G508" s="349"/>
      <c r="H508" s="352">
        <v>11.43</v>
      </c>
      <c r="I508" s="185"/>
      <c r="L508" s="183"/>
      <c r="M508" s="186"/>
      <c r="N508" s="187"/>
      <c r="O508" s="187"/>
      <c r="P508" s="187"/>
      <c r="Q508" s="187"/>
      <c r="R508" s="187"/>
      <c r="S508" s="187"/>
      <c r="T508" s="188"/>
      <c r="AT508" s="184" t="s">
        <v>144</v>
      </c>
      <c r="AU508" s="184" t="s">
        <v>83</v>
      </c>
      <c r="AV508" s="12" t="s">
        <v>83</v>
      </c>
      <c r="AW508" s="12" t="s">
        <v>34</v>
      </c>
      <c r="AX508" s="12" t="s">
        <v>71</v>
      </c>
      <c r="AY508" s="184" t="s">
        <v>133</v>
      </c>
    </row>
    <row r="509" spans="2:51" s="11" customFormat="1" ht="13.5">
      <c r="B509" s="177"/>
      <c r="C509" s="345"/>
      <c r="D509" s="343" t="s">
        <v>144</v>
      </c>
      <c r="E509" s="346" t="s">
        <v>5</v>
      </c>
      <c r="F509" s="347" t="s">
        <v>517</v>
      </c>
      <c r="G509" s="345"/>
      <c r="H509" s="348" t="s">
        <v>5</v>
      </c>
      <c r="I509" s="179"/>
      <c r="L509" s="177"/>
      <c r="M509" s="180"/>
      <c r="N509" s="181"/>
      <c r="O509" s="181"/>
      <c r="P509" s="181"/>
      <c r="Q509" s="181"/>
      <c r="R509" s="181"/>
      <c r="S509" s="181"/>
      <c r="T509" s="182"/>
      <c r="AT509" s="178" t="s">
        <v>144</v>
      </c>
      <c r="AU509" s="178" t="s">
        <v>83</v>
      </c>
      <c r="AV509" s="11" t="s">
        <v>76</v>
      </c>
      <c r="AW509" s="11" t="s">
        <v>34</v>
      </c>
      <c r="AX509" s="11" t="s">
        <v>71</v>
      </c>
      <c r="AY509" s="178" t="s">
        <v>133</v>
      </c>
    </row>
    <row r="510" spans="2:51" s="12" customFormat="1" ht="13.5">
      <c r="B510" s="183"/>
      <c r="C510" s="349"/>
      <c r="D510" s="343" t="s">
        <v>144</v>
      </c>
      <c r="E510" s="350" t="s">
        <v>5</v>
      </c>
      <c r="F510" s="351" t="s">
        <v>673</v>
      </c>
      <c r="G510" s="349"/>
      <c r="H510" s="352">
        <v>11.1</v>
      </c>
      <c r="I510" s="185"/>
      <c r="L510" s="183"/>
      <c r="M510" s="186"/>
      <c r="N510" s="187"/>
      <c r="O510" s="187"/>
      <c r="P510" s="187"/>
      <c r="Q510" s="187"/>
      <c r="R510" s="187"/>
      <c r="S510" s="187"/>
      <c r="T510" s="188"/>
      <c r="AT510" s="184" t="s">
        <v>144</v>
      </c>
      <c r="AU510" s="184" t="s">
        <v>83</v>
      </c>
      <c r="AV510" s="12" t="s">
        <v>83</v>
      </c>
      <c r="AW510" s="12" t="s">
        <v>34</v>
      </c>
      <c r="AX510" s="12" t="s">
        <v>71</v>
      </c>
      <c r="AY510" s="184" t="s">
        <v>133</v>
      </c>
    </row>
    <row r="511" spans="2:51" s="13" customFormat="1" ht="13.5">
      <c r="B511" s="189"/>
      <c r="C511" s="353"/>
      <c r="D511" s="354" t="s">
        <v>144</v>
      </c>
      <c r="E511" s="355" t="s">
        <v>5</v>
      </c>
      <c r="F511" s="356" t="s">
        <v>150</v>
      </c>
      <c r="G511" s="353"/>
      <c r="H511" s="357">
        <v>22.53</v>
      </c>
      <c r="I511" s="190"/>
      <c r="L511" s="189"/>
      <c r="M511" s="191"/>
      <c r="N511" s="192"/>
      <c r="O511" s="192"/>
      <c r="P511" s="192"/>
      <c r="Q511" s="192"/>
      <c r="R511" s="192"/>
      <c r="S511" s="192"/>
      <c r="T511" s="193"/>
      <c r="AT511" s="194" t="s">
        <v>144</v>
      </c>
      <c r="AU511" s="194" t="s">
        <v>83</v>
      </c>
      <c r="AV511" s="13" t="s">
        <v>140</v>
      </c>
      <c r="AW511" s="13" t="s">
        <v>34</v>
      </c>
      <c r="AX511" s="13" t="s">
        <v>76</v>
      </c>
      <c r="AY511" s="194" t="s">
        <v>133</v>
      </c>
    </row>
    <row r="512" spans="2:65" s="1" customFormat="1" ht="22.5" customHeight="1">
      <c r="B512" s="166"/>
      <c r="C512" s="337" t="s">
        <v>674</v>
      </c>
      <c r="D512" s="337" t="s">
        <v>135</v>
      </c>
      <c r="E512" s="338" t="s">
        <v>675</v>
      </c>
      <c r="F512" s="339" t="s">
        <v>676</v>
      </c>
      <c r="G512" s="340" t="s">
        <v>153</v>
      </c>
      <c r="H512" s="341">
        <v>12.9</v>
      </c>
      <c r="I512" s="168">
        <v>0</v>
      </c>
      <c r="J512" s="169">
        <f>ROUND(I512*H512,2)</f>
        <v>0</v>
      </c>
      <c r="K512" s="167" t="s">
        <v>139</v>
      </c>
      <c r="L512" s="41"/>
      <c r="M512" s="170" t="s">
        <v>5</v>
      </c>
      <c r="N512" s="171" t="s">
        <v>42</v>
      </c>
      <c r="O512" s="42"/>
      <c r="P512" s="172">
        <f>O512*H512</f>
        <v>0</v>
      </c>
      <c r="Q512" s="172">
        <v>0.0004</v>
      </c>
      <c r="R512" s="172">
        <f>Q512*H512</f>
        <v>0.0051600000000000005</v>
      </c>
      <c r="S512" s="172">
        <v>0</v>
      </c>
      <c r="T512" s="173">
        <f>S512*H512</f>
        <v>0</v>
      </c>
      <c r="AR512" s="24" t="s">
        <v>235</v>
      </c>
      <c r="AT512" s="24" t="s">
        <v>135</v>
      </c>
      <c r="AU512" s="24" t="s">
        <v>83</v>
      </c>
      <c r="AY512" s="24" t="s">
        <v>133</v>
      </c>
      <c r="BE512" s="174">
        <f>IF(N512="základní",J512,0)</f>
        <v>0</v>
      </c>
      <c r="BF512" s="174">
        <f>IF(N512="snížená",J512,0)</f>
        <v>0</v>
      </c>
      <c r="BG512" s="174">
        <f>IF(N512="zákl. přenesená",J512,0)</f>
        <v>0</v>
      </c>
      <c r="BH512" s="174">
        <f>IF(N512="sníž. přenesená",J512,0)</f>
        <v>0</v>
      </c>
      <c r="BI512" s="174">
        <f>IF(N512="nulová",J512,0)</f>
        <v>0</v>
      </c>
      <c r="BJ512" s="24" t="s">
        <v>76</v>
      </c>
      <c r="BK512" s="174">
        <f>ROUND(I512*H512,2)</f>
        <v>0</v>
      </c>
      <c r="BL512" s="24" t="s">
        <v>235</v>
      </c>
      <c r="BM512" s="24" t="s">
        <v>677</v>
      </c>
    </row>
    <row r="513" spans="2:47" s="1" customFormat="1" ht="40.5">
      <c r="B513" s="41"/>
      <c r="C513" s="342"/>
      <c r="D513" s="343" t="s">
        <v>142</v>
      </c>
      <c r="E513" s="342"/>
      <c r="F513" s="344" t="s">
        <v>678</v>
      </c>
      <c r="G513" s="342"/>
      <c r="H513" s="342"/>
      <c r="I513" s="175"/>
      <c r="L513" s="41"/>
      <c r="M513" s="176"/>
      <c r="N513" s="42"/>
      <c r="O513" s="42"/>
      <c r="P513" s="42"/>
      <c r="Q513" s="42"/>
      <c r="R513" s="42"/>
      <c r="S513" s="42"/>
      <c r="T513" s="70"/>
      <c r="AT513" s="24" t="s">
        <v>142</v>
      </c>
      <c r="AU513" s="24" t="s">
        <v>83</v>
      </c>
    </row>
    <row r="514" spans="2:51" s="12" customFormat="1" ht="13.5">
      <c r="B514" s="183"/>
      <c r="C514" s="349"/>
      <c r="D514" s="354" t="s">
        <v>144</v>
      </c>
      <c r="E514" s="358" t="s">
        <v>5</v>
      </c>
      <c r="F514" s="359" t="s">
        <v>679</v>
      </c>
      <c r="G514" s="349"/>
      <c r="H514" s="360">
        <v>12.9</v>
      </c>
      <c r="I514" s="185"/>
      <c r="L514" s="183"/>
      <c r="M514" s="186"/>
      <c r="N514" s="187"/>
      <c r="O514" s="187"/>
      <c r="P514" s="187"/>
      <c r="Q514" s="187"/>
      <c r="R514" s="187"/>
      <c r="S514" s="187"/>
      <c r="T514" s="188"/>
      <c r="AT514" s="184" t="s">
        <v>144</v>
      </c>
      <c r="AU514" s="184" t="s">
        <v>83</v>
      </c>
      <c r="AV514" s="12" t="s">
        <v>83</v>
      </c>
      <c r="AW514" s="12" t="s">
        <v>34</v>
      </c>
      <c r="AX514" s="12" t="s">
        <v>76</v>
      </c>
      <c r="AY514" s="184" t="s">
        <v>133</v>
      </c>
    </row>
    <row r="515" spans="2:65" s="1" customFormat="1" ht="22.5" customHeight="1">
      <c r="B515" s="166"/>
      <c r="C515" s="368" t="s">
        <v>680</v>
      </c>
      <c r="D515" s="368" t="s">
        <v>298</v>
      </c>
      <c r="E515" s="369" t="s">
        <v>681</v>
      </c>
      <c r="F515" s="370" t="s">
        <v>682</v>
      </c>
      <c r="G515" s="371" t="s">
        <v>153</v>
      </c>
      <c r="H515" s="372">
        <v>14.835</v>
      </c>
      <c r="I515" s="202">
        <v>0</v>
      </c>
      <c r="J515" s="203">
        <f>ROUND(I515*H515,2)</f>
        <v>0</v>
      </c>
      <c r="K515" s="201" t="s">
        <v>139</v>
      </c>
      <c r="L515" s="204"/>
      <c r="M515" s="205" t="s">
        <v>5</v>
      </c>
      <c r="N515" s="206" t="s">
        <v>42</v>
      </c>
      <c r="O515" s="42"/>
      <c r="P515" s="172">
        <f>O515*H515</f>
        <v>0</v>
      </c>
      <c r="Q515" s="172">
        <v>0.00388</v>
      </c>
      <c r="R515" s="172">
        <f>Q515*H515</f>
        <v>0.05755980000000001</v>
      </c>
      <c r="S515" s="172">
        <v>0</v>
      </c>
      <c r="T515" s="173">
        <f>S515*H515</f>
        <v>0</v>
      </c>
      <c r="AR515" s="24" t="s">
        <v>348</v>
      </c>
      <c r="AT515" s="24" t="s">
        <v>298</v>
      </c>
      <c r="AU515" s="24" t="s">
        <v>83</v>
      </c>
      <c r="AY515" s="24" t="s">
        <v>133</v>
      </c>
      <c r="BE515" s="174">
        <f>IF(N515="základní",J515,0)</f>
        <v>0</v>
      </c>
      <c r="BF515" s="174">
        <f>IF(N515="snížená",J515,0)</f>
        <v>0</v>
      </c>
      <c r="BG515" s="174">
        <f>IF(N515="zákl. přenesená",J515,0)</f>
        <v>0</v>
      </c>
      <c r="BH515" s="174">
        <f>IF(N515="sníž. přenesená",J515,0)</f>
        <v>0</v>
      </c>
      <c r="BI515" s="174">
        <f>IF(N515="nulová",J515,0)</f>
        <v>0</v>
      </c>
      <c r="BJ515" s="24" t="s">
        <v>76</v>
      </c>
      <c r="BK515" s="174">
        <f>ROUND(I515*H515,2)</f>
        <v>0</v>
      </c>
      <c r="BL515" s="24" t="s">
        <v>235</v>
      </c>
      <c r="BM515" s="24" t="s">
        <v>683</v>
      </c>
    </row>
    <row r="516" spans="2:47" s="1" customFormat="1" ht="40.5">
      <c r="B516" s="41"/>
      <c r="C516" s="342"/>
      <c r="D516" s="343" t="s">
        <v>180</v>
      </c>
      <c r="E516" s="342"/>
      <c r="F516" s="344" t="s">
        <v>684</v>
      </c>
      <c r="G516" s="342"/>
      <c r="H516" s="342"/>
      <c r="I516" s="175"/>
      <c r="L516" s="41"/>
      <c r="M516" s="176"/>
      <c r="N516" s="42"/>
      <c r="O516" s="42"/>
      <c r="P516" s="42"/>
      <c r="Q516" s="42"/>
      <c r="R516" s="42"/>
      <c r="S516" s="42"/>
      <c r="T516" s="70"/>
      <c r="AT516" s="24" t="s">
        <v>180</v>
      </c>
      <c r="AU516" s="24" t="s">
        <v>83</v>
      </c>
    </row>
    <row r="517" spans="2:51" s="12" customFormat="1" ht="13.5">
      <c r="B517" s="183"/>
      <c r="C517" s="349"/>
      <c r="D517" s="343" t="s">
        <v>144</v>
      </c>
      <c r="E517" s="350" t="s">
        <v>5</v>
      </c>
      <c r="F517" s="351" t="s">
        <v>679</v>
      </c>
      <c r="G517" s="349"/>
      <c r="H517" s="352">
        <v>12.9</v>
      </c>
      <c r="I517" s="185"/>
      <c r="L517" s="183"/>
      <c r="M517" s="186"/>
      <c r="N517" s="187"/>
      <c r="O517" s="187"/>
      <c r="P517" s="187"/>
      <c r="Q517" s="187"/>
      <c r="R517" s="187"/>
      <c r="S517" s="187"/>
      <c r="T517" s="188"/>
      <c r="AT517" s="184" t="s">
        <v>144</v>
      </c>
      <c r="AU517" s="184" t="s">
        <v>83</v>
      </c>
      <c r="AV517" s="12" t="s">
        <v>83</v>
      </c>
      <c r="AW517" s="12" t="s">
        <v>34</v>
      </c>
      <c r="AX517" s="12" t="s">
        <v>76</v>
      </c>
      <c r="AY517" s="184" t="s">
        <v>133</v>
      </c>
    </row>
    <row r="518" spans="2:51" s="12" customFormat="1" ht="13.5">
      <c r="B518" s="183"/>
      <c r="C518" s="349"/>
      <c r="D518" s="354" t="s">
        <v>144</v>
      </c>
      <c r="E518" s="349"/>
      <c r="F518" s="359" t="s">
        <v>685</v>
      </c>
      <c r="G518" s="349"/>
      <c r="H518" s="360">
        <v>14.835</v>
      </c>
      <c r="I518" s="185"/>
      <c r="L518" s="183"/>
      <c r="M518" s="186"/>
      <c r="N518" s="187"/>
      <c r="O518" s="187"/>
      <c r="P518" s="187"/>
      <c r="Q518" s="187"/>
      <c r="R518" s="187"/>
      <c r="S518" s="187"/>
      <c r="T518" s="188"/>
      <c r="AT518" s="184" t="s">
        <v>144</v>
      </c>
      <c r="AU518" s="184" t="s">
        <v>83</v>
      </c>
      <c r="AV518" s="12" t="s">
        <v>83</v>
      </c>
      <c r="AW518" s="12" t="s">
        <v>6</v>
      </c>
      <c r="AX518" s="12" t="s">
        <v>76</v>
      </c>
      <c r="AY518" s="184" t="s">
        <v>133</v>
      </c>
    </row>
    <row r="519" spans="2:65" s="1" customFormat="1" ht="31.5" customHeight="1">
      <c r="B519" s="166"/>
      <c r="C519" s="337" t="s">
        <v>686</v>
      </c>
      <c r="D519" s="337" t="s">
        <v>135</v>
      </c>
      <c r="E519" s="338" t="s">
        <v>687</v>
      </c>
      <c r="F519" s="339" t="s">
        <v>688</v>
      </c>
      <c r="G519" s="340" t="s">
        <v>689</v>
      </c>
      <c r="H519" s="393">
        <v>0</v>
      </c>
      <c r="I519" s="168">
        <v>0</v>
      </c>
      <c r="J519" s="169">
        <f>ROUND(I519*H519,2)</f>
        <v>0</v>
      </c>
      <c r="K519" s="167" t="s">
        <v>139</v>
      </c>
      <c r="L519" s="41"/>
      <c r="M519" s="170" t="s">
        <v>5</v>
      </c>
      <c r="N519" s="171" t="s">
        <v>42</v>
      </c>
      <c r="O519" s="42"/>
      <c r="P519" s="172">
        <f>O519*H519</f>
        <v>0</v>
      </c>
      <c r="Q519" s="172">
        <v>0</v>
      </c>
      <c r="R519" s="172">
        <f>Q519*H519</f>
        <v>0</v>
      </c>
      <c r="S519" s="172">
        <v>0</v>
      </c>
      <c r="T519" s="173">
        <f>S519*H519</f>
        <v>0</v>
      </c>
      <c r="AR519" s="24" t="s">
        <v>235</v>
      </c>
      <c r="AT519" s="24" t="s">
        <v>135</v>
      </c>
      <c r="AU519" s="24" t="s">
        <v>83</v>
      </c>
      <c r="AY519" s="24" t="s">
        <v>133</v>
      </c>
      <c r="BE519" s="174">
        <f>IF(N519="základní",J519,0)</f>
        <v>0</v>
      </c>
      <c r="BF519" s="174">
        <f>IF(N519="snížená",J519,0)</f>
        <v>0</v>
      </c>
      <c r="BG519" s="174">
        <f>IF(N519="zákl. přenesená",J519,0)</f>
        <v>0</v>
      </c>
      <c r="BH519" s="174">
        <f>IF(N519="sníž. přenesená",J519,0)</f>
        <v>0</v>
      </c>
      <c r="BI519" s="174">
        <f>IF(N519="nulová",J519,0)</f>
        <v>0</v>
      </c>
      <c r="BJ519" s="24" t="s">
        <v>76</v>
      </c>
      <c r="BK519" s="174">
        <f>ROUND(I519*H519,2)</f>
        <v>0</v>
      </c>
      <c r="BL519" s="24" t="s">
        <v>235</v>
      </c>
      <c r="BM519" s="24" t="s">
        <v>690</v>
      </c>
    </row>
    <row r="520" spans="2:47" s="1" customFormat="1" ht="121.5">
      <c r="B520" s="41"/>
      <c r="C520" s="342"/>
      <c r="D520" s="343" t="s">
        <v>142</v>
      </c>
      <c r="E520" s="342"/>
      <c r="F520" s="344" t="s">
        <v>691</v>
      </c>
      <c r="G520" s="342"/>
      <c r="H520" s="342"/>
      <c r="I520" s="175"/>
      <c r="L520" s="41"/>
      <c r="M520" s="176"/>
      <c r="N520" s="42"/>
      <c r="O520" s="42"/>
      <c r="P520" s="42"/>
      <c r="Q520" s="42"/>
      <c r="R520" s="42"/>
      <c r="S520" s="42"/>
      <c r="T520" s="70"/>
      <c r="AT520" s="24" t="s">
        <v>142</v>
      </c>
      <c r="AU520" s="24" t="s">
        <v>83</v>
      </c>
    </row>
    <row r="521" spans="2:63" s="10" customFormat="1" ht="29.85" customHeight="1">
      <c r="B521" s="155"/>
      <c r="C521" s="332"/>
      <c r="D521" s="335" t="s">
        <v>70</v>
      </c>
      <c r="E521" s="336" t="s">
        <v>692</v>
      </c>
      <c r="F521" s="336" t="s">
        <v>693</v>
      </c>
      <c r="G521" s="332"/>
      <c r="H521" s="332"/>
      <c r="I521" s="157"/>
      <c r="J521" s="165">
        <f>BK521</f>
        <v>0</v>
      </c>
      <c r="L521" s="155"/>
      <c r="M521" s="159"/>
      <c r="N521" s="160"/>
      <c r="O521" s="160"/>
      <c r="P521" s="161">
        <f>SUM(P522:P552)</f>
        <v>0</v>
      </c>
      <c r="Q521" s="160"/>
      <c r="R521" s="161">
        <f>SUM(R522:R552)</f>
        <v>4.1943943</v>
      </c>
      <c r="S521" s="160"/>
      <c r="T521" s="162">
        <f>SUM(T522:T552)</f>
        <v>0.0034056</v>
      </c>
      <c r="AR521" s="156" t="s">
        <v>83</v>
      </c>
      <c r="AT521" s="163" t="s">
        <v>70</v>
      </c>
      <c r="AU521" s="163" t="s">
        <v>76</v>
      </c>
      <c r="AY521" s="156" t="s">
        <v>133</v>
      </c>
      <c r="BK521" s="164">
        <f>SUM(BK522:BK552)</f>
        <v>0</v>
      </c>
    </row>
    <row r="522" spans="2:65" s="1" customFormat="1" ht="31.5" customHeight="1">
      <c r="B522" s="166"/>
      <c r="C522" s="337" t="s">
        <v>694</v>
      </c>
      <c r="D522" s="337" t="s">
        <v>135</v>
      </c>
      <c r="E522" s="338" t="s">
        <v>695</v>
      </c>
      <c r="F522" s="339" t="s">
        <v>696</v>
      </c>
      <c r="G522" s="340" t="s">
        <v>153</v>
      </c>
      <c r="H522" s="341">
        <v>140.93</v>
      </c>
      <c r="I522" s="168">
        <v>0</v>
      </c>
      <c r="J522" s="169">
        <f>ROUND(I522*H522,2)</f>
        <v>0</v>
      </c>
      <c r="K522" s="167" t="s">
        <v>139</v>
      </c>
      <c r="L522" s="41"/>
      <c r="M522" s="170" t="s">
        <v>5</v>
      </c>
      <c r="N522" s="171" t="s">
        <v>42</v>
      </c>
      <c r="O522" s="42"/>
      <c r="P522" s="172">
        <f>O522*H522</f>
        <v>0</v>
      </c>
      <c r="Q522" s="172">
        <v>0</v>
      </c>
      <c r="R522" s="172">
        <f>Q522*H522</f>
        <v>0</v>
      </c>
      <c r="S522" s="172">
        <v>0</v>
      </c>
      <c r="T522" s="173">
        <f>S522*H522</f>
        <v>0</v>
      </c>
      <c r="AR522" s="24" t="s">
        <v>235</v>
      </c>
      <c r="AT522" s="24" t="s">
        <v>135</v>
      </c>
      <c r="AU522" s="24" t="s">
        <v>83</v>
      </c>
      <c r="AY522" s="24" t="s">
        <v>133</v>
      </c>
      <c r="BE522" s="174">
        <f>IF(N522="základní",J522,0)</f>
        <v>0</v>
      </c>
      <c r="BF522" s="174">
        <f>IF(N522="snížená",J522,0)</f>
        <v>0</v>
      </c>
      <c r="BG522" s="174">
        <f>IF(N522="zákl. přenesená",J522,0)</f>
        <v>0</v>
      </c>
      <c r="BH522" s="174">
        <f>IF(N522="sníž. přenesená",J522,0)</f>
        <v>0</v>
      </c>
      <c r="BI522" s="174">
        <f>IF(N522="nulová",J522,0)</f>
        <v>0</v>
      </c>
      <c r="BJ522" s="24" t="s">
        <v>76</v>
      </c>
      <c r="BK522" s="174">
        <f>ROUND(I522*H522,2)</f>
        <v>0</v>
      </c>
      <c r="BL522" s="24" t="s">
        <v>235</v>
      </c>
      <c r="BM522" s="24" t="s">
        <v>697</v>
      </c>
    </row>
    <row r="523" spans="2:51" s="12" customFormat="1" ht="13.5">
      <c r="B523" s="183"/>
      <c r="C523" s="349"/>
      <c r="D523" s="343" t="s">
        <v>144</v>
      </c>
      <c r="E523" s="350" t="s">
        <v>5</v>
      </c>
      <c r="F523" s="351" t="s">
        <v>698</v>
      </c>
      <c r="G523" s="349"/>
      <c r="H523" s="352">
        <v>4.83</v>
      </c>
      <c r="I523" s="185"/>
      <c r="L523" s="183"/>
      <c r="M523" s="186"/>
      <c r="N523" s="187"/>
      <c r="O523" s="187"/>
      <c r="P523" s="187"/>
      <c r="Q523" s="187"/>
      <c r="R523" s="187"/>
      <c r="S523" s="187"/>
      <c r="T523" s="188"/>
      <c r="AT523" s="184" t="s">
        <v>144</v>
      </c>
      <c r="AU523" s="184" t="s">
        <v>83</v>
      </c>
      <c r="AV523" s="12" t="s">
        <v>83</v>
      </c>
      <c r="AW523" s="12" t="s">
        <v>34</v>
      </c>
      <c r="AX523" s="12" t="s">
        <v>71</v>
      </c>
      <c r="AY523" s="184" t="s">
        <v>133</v>
      </c>
    </row>
    <row r="524" spans="2:51" s="12" customFormat="1" ht="13.5">
      <c r="B524" s="183"/>
      <c r="C524" s="349"/>
      <c r="D524" s="343" t="s">
        <v>144</v>
      </c>
      <c r="E524" s="350" t="s">
        <v>5</v>
      </c>
      <c r="F524" s="351" t="s">
        <v>699</v>
      </c>
      <c r="G524" s="349"/>
      <c r="H524" s="352">
        <v>136.1</v>
      </c>
      <c r="I524" s="185"/>
      <c r="L524" s="183"/>
      <c r="M524" s="186"/>
      <c r="N524" s="187"/>
      <c r="O524" s="187"/>
      <c r="P524" s="187"/>
      <c r="Q524" s="187"/>
      <c r="R524" s="187"/>
      <c r="S524" s="187"/>
      <c r="T524" s="188"/>
      <c r="AT524" s="184" t="s">
        <v>144</v>
      </c>
      <c r="AU524" s="184" t="s">
        <v>83</v>
      </c>
      <c r="AV524" s="12" t="s">
        <v>83</v>
      </c>
      <c r="AW524" s="12" t="s">
        <v>34</v>
      </c>
      <c r="AX524" s="12" t="s">
        <v>71</v>
      </c>
      <c r="AY524" s="184" t="s">
        <v>133</v>
      </c>
    </row>
    <row r="525" spans="2:51" s="13" customFormat="1" ht="13.5">
      <c r="B525" s="189"/>
      <c r="C525" s="353"/>
      <c r="D525" s="354" t="s">
        <v>144</v>
      </c>
      <c r="E525" s="355" t="s">
        <v>5</v>
      </c>
      <c r="F525" s="356" t="s">
        <v>150</v>
      </c>
      <c r="G525" s="353"/>
      <c r="H525" s="357">
        <v>140.93</v>
      </c>
      <c r="I525" s="190"/>
      <c r="L525" s="189"/>
      <c r="M525" s="191"/>
      <c r="N525" s="192"/>
      <c r="O525" s="192"/>
      <c r="P525" s="192"/>
      <c r="Q525" s="192"/>
      <c r="R525" s="192"/>
      <c r="S525" s="192"/>
      <c r="T525" s="193"/>
      <c r="AT525" s="194" t="s">
        <v>144</v>
      </c>
      <c r="AU525" s="194" t="s">
        <v>83</v>
      </c>
      <c r="AV525" s="13" t="s">
        <v>140</v>
      </c>
      <c r="AW525" s="13" t="s">
        <v>34</v>
      </c>
      <c r="AX525" s="13" t="s">
        <v>76</v>
      </c>
      <c r="AY525" s="194" t="s">
        <v>133</v>
      </c>
    </row>
    <row r="526" spans="2:65" s="1" customFormat="1" ht="22.5" customHeight="1">
      <c r="B526" s="166"/>
      <c r="C526" s="368" t="s">
        <v>700</v>
      </c>
      <c r="D526" s="368" t="s">
        <v>298</v>
      </c>
      <c r="E526" s="369" t="s">
        <v>701</v>
      </c>
      <c r="F526" s="370" t="s">
        <v>702</v>
      </c>
      <c r="G526" s="371" t="s">
        <v>153</v>
      </c>
      <c r="H526" s="372">
        <v>143.647</v>
      </c>
      <c r="I526" s="202">
        <v>0</v>
      </c>
      <c r="J526" s="203">
        <f>ROUND(I526*H526,2)</f>
        <v>0</v>
      </c>
      <c r="K526" s="201" t="s">
        <v>5</v>
      </c>
      <c r="L526" s="204"/>
      <c r="M526" s="205" t="s">
        <v>5</v>
      </c>
      <c r="N526" s="206" t="s">
        <v>42</v>
      </c>
      <c r="O526" s="42"/>
      <c r="P526" s="172">
        <f>O526*H526</f>
        <v>0</v>
      </c>
      <c r="Q526" s="172">
        <v>0.024</v>
      </c>
      <c r="R526" s="172">
        <f>Q526*H526</f>
        <v>3.4475279999999997</v>
      </c>
      <c r="S526" s="172">
        <v>0</v>
      </c>
      <c r="T526" s="173">
        <f>S526*H526</f>
        <v>0</v>
      </c>
      <c r="AR526" s="24" t="s">
        <v>183</v>
      </c>
      <c r="AT526" s="24" t="s">
        <v>298</v>
      </c>
      <c r="AU526" s="24" t="s">
        <v>83</v>
      </c>
      <c r="AY526" s="24" t="s">
        <v>133</v>
      </c>
      <c r="BE526" s="174">
        <f>IF(N526="základní",J526,0)</f>
        <v>0</v>
      </c>
      <c r="BF526" s="174">
        <f>IF(N526="snížená",J526,0)</f>
        <v>0</v>
      </c>
      <c r="BG526" s="174">
        <f>IF(N526="zákl. přenesená",J526,0)</f>
        <v>0</v>
      </c>
      <c r="BH526" s="174">
        <f>IF(N526="sníž. přenesená",J526,0)</f>
        <v>0</v>
      </c>
      <c r="BI526" s="174">
        <f>IF(N526="nulová",J526,0)</f>
        <v>0</v>
      </c>
      <c r="BJ526" s="24" t="s">
        <v>76</v>
      </c>
      <c r="BK526" s="174">
        <f>ROUND(I526*H526,2)</f>
        <v>0</v>
      </c>
      <c r="BL526" s="24" t="s">
        <v>140</v>
      </c>
      <c r="BM526" s="24" t="s">
        <v>703</v>
      </c>
    </row>
    <row r="527" spans="2:47" s="1" customFormat="1" ht="40.5">
      <c r="B527" s="41"/>
      <c r="C527" s="342"/>
      <c r="D527" s="343" t="s">
        <v>180</v>
      </c>
      <c r="E527" s="342"/>
      <c r="F527" s="344" t="s">
        <v>704</v>
      </c>
      <c r="G527" s="342"/>
      <c r="H527" s="342"/>
      <c r="I527" s="175"/>
      <c r="L527" s="41"/>
      <c r="M527" s="176"/>
      <c r="N527" s="42"/>
      <c r="O527" s="42"/>
      <c r="P527" s="42"/>
      <c r="Q527" s="42"/>
      <c r="R527" s="42"/>
      <c r="S527" s="42"/>
      <c r="T527" s="70"/>
      <c r="AT527" s="24" t="s">
        <v>180</v>
      </c>
      <c r="AU527" s="24" t="s">
        <v>83</v>
      </c>
    </row>
    <row r="528" spans="2:51" s="12" customFormat="1" ht="13.5">
      <c r="B528" s="183"/>
      <c r="C528" s="349"/>
      <c r="D528" s="343" t="s">
        <v>144</v>
      </c>
      <c r="E528" s="350" t="s">
        <v>5</v>
      </c>
      <c r="F528" s="351" t="s">
        <v>698</v>
      </c>
      <c r="G528" s="349"/>
      <c r="H528" s="352">
        <v>4.83</v>
      </c>
      <c r="I528" s="185"/>
      <c r="L528" s="183"/>
      <c r="M528" s="186"/>
      <c r="N528" s="187"/>
      <c r="O528" s="187"/>
      <c r="P528" s="187"/>
      <c r="Q528" s="187"/>
      <c r="R528" s="187"/>
      <c r="S528" s="187"/>
      <c r="T528" s="188"/>
      <c r="AT528" s="184" t="s">
        <v>144</v>
      </c>
      <c r="AU528" s="184" t="s">
        <v>83</v>
      </c>
      <c r="AV528" s="12" t="s">
        <v>83</v>
      </c>
      <c r="AW528" s="12" t="s">
        <v>34</v>
      </c>
      <c r="AX528" s="12" t="s">
        <v>71</v>
      </c>
      <c r="AY528" s="184" t="s">
        <v>133</v>
      </c>
    </row>
    <row r="529" spans="2:51" s="12" customFormat="1" ht="13.5">
      <c r="B529" s="183"/>
      <c r="C529" s="349"/>
      <c r="D529" s="343" t="s">
        <v>144</v>
      </c>
      <c r="E529" s="350" t="s">
        <v>5</v>
      </c>
      <c r="F529" s="351" t="s">
        <v>339</v>
      </c>
      <c r="G529" s="349"/>
      <c r="H529" s="352">
        <v>136</v>
      </c>
      <c r="I529" s="185"/>
      <c r="L529" s="183"/>
      <c r="M529" s="186"/>
      <c r="N529" s="187"/>
      <c r="O529" s="187"/>
      <c r="P529" s="187"/>
      <c r="Q529" s="187"/>
      <c r="R529" s="187"/>
      <c r="S529" s="187"/>
      <c r="T529" s="188"/>
      <c r="AT529" s="184" t="s">
        <v>144</v>
      </c>
      <c r="AU529" s="184" t="s">
        <v>83</v>
      </c>
      <c r="AV529" s="12" t="s">
        <v>83</v>
      </c>
      <c r="AW529" s="12" t="s">
        <v>34</v>
      </c>
      <c r="AX529" s="12" t="s">
        <v>71</v>
      </c>
      <c r="AY529" s="184" t="s">
        <v>133</v>
      </c>
    </row>
    <row r="530" spans="2:51" s="13" customFormat="1" ht="13.5">
      <c r="B530" s="189"/>
      <c r="C530" s="353"/>
      <c r="D530" s="343" t="s">
        <v>144</v>
      </c>
      <c r="E530" s="361" t="s">
        <v>5</v>
      </c>
      <c r="F530" s="362" t="s">
        <v>150</v>
      </c>
      <c r="G530" s="353"/>
      <c r="H530" s="363">
        <v>140.83</v>
      </c>
      <c r="I530" s="190"/>
      <c r="L530" s="189"/>
      <c r="M530" s="191"/>
      <c r="N530" s="192"/>
      <c r="O530" s="192"/>
      <c r="P530" s="192"/>
      <c r="Q530" s="192"/>
      <c r="R530" s="192"/>
      <c r="S530" s="192"/>
      <c r="T530" s="193"/>
      <c r="AT530" s="194" t="s">
        <v>144</v>
      </c>
      <c r="AU530" s="194" t="s">
        <v>83</v>
      </c>
      <c r="AV530" s="13" t="s">
        <v>140</v>
      </c>
      <c r="AW530" s="13" t="s">
        <v>34</v>
      </c>
      <c r="AX530" s="13" t="s">
        <v>76</v>
      </c>
      <c r="AY530" s="194" t="s">
        <v>133</v>
      </c>
    </row>
    <row r="531" spans="2:51" s="12" customFormat="1" ht="13.5">
      <c r="B531" s="183"/>
      <c r="C531" s="349"/>
      <c r="D531" s="354" t="s">
        <v>144</v>
      </c>
      <c r="E531" s="349"/>
      <c r="F531" s="359" t="s">
        <v>705</v>
      </c>
      <c r="G531" s="349"/>
      <c r="H531" s="360">
        <v>143.647</v>
      </c>
      <c r="I531" s="185"/>
      <c r="L531" s="183"/>
      <c r="M531" s="186"/>
      <c r="N531" s="187"/>
      <c r="O531" s="187"/>
      <c r="P531" s="187"/>
      <c r="Q531" s="187"/>
      <c r="R531" s="187"/>
      <c r="S531" s="187"/>
      <c r="T531" s="188"/>
      <c r="AT531" s="184" t="s">
        <v>144</v>
      </c>
      <c r="AU531" s="184" t="s">
        <v>83</v>
      </c>
      <c r="AV531" s="12" t="s">
        <v>83</v>
      </c>
      <c r="AW531" s="12" t="s">
        <v>6</v>
      </c>
      <c r="AX531" s="12" t="s">
        <v>76</v>
      </c>
      <c r="AY531" s="184" t="s">
        <v>133</v>
      </c>
    </row>
    <row r="532" spans="2:65" s="1" customFormat="1" ht="31.5" customHeight="1">
      <c r="B532" s="166"/>
      <c r="C532" s="337" t="s">
        <v>706</v>
      </c>
      <c r="D532" s="337" t="s">
        <v>135</v>
      </c>
      <c r="E532" s="338" t="s">
        <v>707</v>
      </c>
      <c r="F532" s="339" t="s">
        <v>708</v>
      </c>
      <c r="G532" s="340" t="s">
        <v>153</v>
      </c>
      <c r="H532" s="341">
        <v>56.063</v>
      </c>
      <c r="I532" s="168">
        <v>0</v>
      </c>
      <c r="J532" s="169">
        <f>ROUND(I532*H532,2)</f>
        <v>0</v>
      </c>
      <c r="K532" s="167" t="s">
        <v>139</v>
      </c>
      <c r="L532" s="41"/>
      <c r="M532" s="170" t="s">
        <v>5</v>
      </c>
      <c r="N532" s="171" t="s">
        <v>42</v>
      </c>
      <c r="O532" s="42"/>
      <c r="P532" s="172">
        <f>O532*H532</f>
        <v>0</v>
      </c>
      <c r="Q532" s="172">
        <v>0.006</v>
      </c>
      <c r="R532" s="172">
        <f>Q532*H532</f>
        <v>0.336378</v>
      </c>
      <c r="S532" s="172">
        <v>0</v>
      </c>
      <c r="T532" s="173">
        <f>S532*H532</f>
        <v>0</v>
      </c>
      <c r="AR532" s="24" t="s">
        <v>235</v>
      </c>
      <c r="AT532" s="24" t="s">
        <v>135</v>
      </c>
      <c r="AU532" s="24" t="s">
        <v>83</v>
      </c>
      <c r="AY532" s="24" t="s">
        <v>133</v>
      </c>
      <c r="BE532" s="174">
        <f>IF(N532="základní",J532,0)</f>
        <v>0</v>
      </c>
      <c r="BF532" s="174">
        <f>IF(N532="snížená",J532,0)</f>
        <v>0</v>
      </c>
      <c r="BG532" s="174">
        <f>IF(N532="zákl. přenesená",J532,0)</f>
        <v>0</v>
      </c>
      <c r="BH532" s="174">
        <f>IF(N532="sníž. přenesená",J532,0)</f>
        <v>0</v>
      </c>
      <c r="BI532" s="174">
        <f>IF(N532="nulová",J532,0)</f>
        <v>0</v>
      </c>
      <c r="BJ532" s="24" t="s">
        <v>76</v>
      </c>
      <c r="BK532" s="174">
        <f>ROUND(I532*H532,2)</f>
        <v>0</v>
      </c>
      <c r="BL532" s="24" t="s">
        <v>235</v>
      </c>
      <c r="BM532" s="24" t="s">
        <v>709</v>
      </c>
    </row>
    <row r="533" spans="2:47" s="1" customFormat="1" ht="81">
      <c r="B533" s="41"/>
      <c r="C533" s="342"/>
      <c r="D533" s="343" t="s">
        <v>142</v>
      </c>
      <c r="E533" s="342"/>
      <c r="F533" s="344" t="s">
        <v>710</v>
      </c>
      <c r="G533" s="342"/>
      <c r="H533" s="342"/>
      <c r="I533" s="175"/>
      <c r="L533" s="41"/>
      <c r="M533" s="176"/>
      <c r="N533" s="42"/>
      <c r="O533" s="42"/>
      <c r="P533" s="42"/>
      <c r="Q533" s="42"/>
      <c r="R533" s="42"/>
      <c r="S533" s="42"/>
      <c r="T533" s="70"/>
      <c r="AT533" s="24" t="s">
        <v>142</v>
      </c>
      <c r="AU533" s="24" t="s">
        <v>83</v>
      </c>
    </row>
    <row r="534" spans="2:51" s="12" customFormat="1" ht="13.5">
      <c r="B534" s="183"/>
      <c r="C534" s="349"/>
      <c r="D534" s="343" t="s">
        <v>144</v>
      </c>
      <c r="E534" s="350" t="s">
        <v>5</v>
      </c>
      <c r="F534" s="351" t="s">
        <v>403</v>
      </c>
      <c r="G534" s="349"/>
      <c r="H534" s="352">
        <v>19.292</v>
      </c>
      <c r="I534" s="185"/>
      <c r="L534" s="183"/>
      <c r="M534" s="186"/>
      <c r="N534" s="187"/>
      <c r="O534" s="187"/>
      <c r="P534" s="187"/>
      <c r="Q534" s="187"/>
      <c r="R534" s="187"/>
      <c r="S534" s="187"/>
      <c r="T534" s="188"/>
      <c r="AT534" s="184" t="s">
        <v>144</v>
      </c>
      <c r="AU534" s="184" t="s">
        <v>83</v>
      </c>
      <c r="AV534" s="12" t="s">
        <v>83</v>
      </c>
      <c r="AW534" s="12" t="s">
        <v>34</v>
      </c>
      <c r="AX534" s="12" t="s">
        <v>71</v>
      </c>
      <c r="AY534" s="184" t="s">
        <v>133</v>
      </c>
    </row>
    <row r="535" spans="2:51" s="12" customFormat="1" ht="13.5">
      <c r="B535" s="183"/>
      <c r="C535" s="349"/>
      <c r="D535" s="343" t="s">
        <v>144</v>
      </c>
      <c r="E535" s="350" t="s">
        <v>5</v>
      </c>
      <c r="F535" s="351" t="s">
        <v>404</v>
      </c>
      <c r="G535" s="349"/>
      <c r="H535" s="352">
        <v>38.976</v>
      </c>
      <c r="I535" s="185"/>
      <c r="L535" s="183"/>
      <c r="M535" s="186"/>
      <c r="N535" s="187"/>
      <c r="O535" s="187"/>
      <c r="P535" s="187"/>
      <c r="Q535" s="187"/>
      <c r="R535" s="187"/>
      <c r="S535" s="187"/>
      <c r="T535" s="188"/>
      <c r="AT535" s="184" t="s">
        <v>144</v>
      </c>
      <c r="AU535" s="184" t="s">
        <v>83</v>
      </c>
      <c r="AV535" s="12" t="s">
        <v>83</v>
      </c>
      <c r="AW535" s="12" t="s">
        <v>34</v>
      </c>
      <c r="AX535" s="12" t="s">
        <v>71</v>
      </c>
      <c r="AY535" s="184" t="s">
        <v>133</v>
      </c>
    </row>
    <row r="536" spans="2:51" s="12" customFormat="1" ht="13.5">
      <c r="B536" s="183"/>
      <c r="C536" s="349"/>
      <c r="D536" s="343" t="s">
        <v>144</v>
      </c>
      <c r="E536" s="350" t="s">
        <v>5</v>
      </c>
      <c r="F536" s="351" t="s">
        <v>250</v>
      </c>
      <c r="G536" s="349"/>
      <c r="H536" s="352">
        <v>-2.205</v>
      </c>
      <c r="I536" s="185"/>
      <c r="L536" s="183"/>
      <c r="M536" s="186"/>
      <c r="N536" s="187"/>
      <c r="O536" s="187"/>
      <c r="P536" s="187"/>
      <c r="Q536" s="187"/>
      <c r="R536" s="187"/>
      <c r="S536" s="187"/>
      <c r="T536" s="188"/>
      <c r="AT536" s="184" t="s">
        <v>144</v>
      </c>
      <c r="AU536" s="184" t="s">
        <v>83</v>
      </c>
      <c r="AV536" s="12" t="s">
        <v>83</v>
      </c>
      <c r="AW536" s="12" t="s">
        <v>34</v>
      </c>
      <c r="AX536" s="12" t="s">
        <v>71</v>
      </c>
      <c r="AY536" s="184" t="s">
        <v>133</v>
      </c>
    </row>
    <row r="537" spans="2:51" s="13" customFormat="1" ht="13.5">
      <c r="B537" s="189"/>
      <c r="C537" s="353"/>
      <c r="D537" s="354" t="s">
        <v>144</v>
      </c>
      <c r="E537" s="355" t="s">
        <v>5</v>
      </c>
      <c r="F537" s="356" t="s">
        <v>150</v>
      </c>
      <c r="G537" s="353"/>
      <c r="H537" s="357">
        <v>56.063</v>
      </c>
      <c r="I537" s="190"/>
      <c r="L537" s="189"/>
      <c r="M537" s="191"/>
      <c r="N537" s="192"/>
      <c r="O537" s="192"/>
      <c r="P537" s="192"/>
      <c r="Q537" s="192"/>
      <c r="R537" s="192"/>
      <c r="S537" s="192"/>
      <c r="T537" s="193"/>
      <c r="AT537" s="194" t="s">
        <v>144</v>
      </c>
      <c r="AU537" s="194" t="s">
        <v>83</v>
      </c>
      <c r="AV537" s="13" t="s">
        <v>140</v>
      </c>
      <c r="AW537" s="13" t="s">
        <v>34</v>
      </c>
      <c r="AX537" s="13" t="s">
        <v>76</v>
      </c>
      <c r="AY537" s="194" t="s">
        <v>133</v>
      </c>
    </row>
    <row r="538" spans="2:65" s="1" customFormat="1" ht="22.5" customHeight="1">
      <c r="B538" s="166"/>
      <c r="C538" s="368" t="s">
        <v>711</v>
      </c>
      <c r="D538" s="368" t="s">
        <v>298</v>
      </c>
      <c r="E538" s="369" t="s">
        <v>712</v>
      </c>
      <c r="F538" s="370" t="s">
        <v>713</v>
      </c>
      <c r="G538" s="371" t="s">
        <v>153</v>
      </c>
      <c r="H538" s="372">
        <v>19.678</v>
      </c>
      <c r="I538" s="202">
        <v>0</v>
      </c>
      <c r="J538" s="203">
        <f>ROUND(I538*H538,2)</f>
        <v>0</v>
      </c>
      <c r="K538" s="201" t="s">
        <v>5</v>
      </c>
      <c r="L538" s="204"/>
      <c r="M538" s="205" t="s">
        <v>5</v>
      </c>
      <c r="N538" s="206" t="s">
        <v>42</v>
      </c>
      <c r="O538" s="42"/>
      <c r="P538" s="172">
        <f>O538*H538</f>
        <v>0</v>
      </c>
      <c r="Q538" s="172">
        <v>0.016</v>
      </c>
      <c r="R538" s="172">
        <f>Q538*H538</f>
        <v>0.314848</v>
      </c>
      <c r="S538" s="172">
        <v>0</v>
      </c>
      <c r="T538" s="173">
        <f>S538*H538</f>
        <v>0</v>
      </c>
      <c r="AR538" s="24" t="s">
        <v>183</v>
      </c>
      <c r="AT538" s="24" t="s">
        <v>298</v>
      </c>
      <c r="AU538" s="24" t="s">
        <v>83</v>
      </c>
      <c r="AY538" s="24" t="s">
        <v>133</v>
      </c>
      <c r="BE538" s="174">
        <f>IF(N538="základní",J538,0)</f>
        <v>0</v>
      </c>
      <c r="BF538" s="174">
        <f>IF(N538="snížená",J538,0)</f>
        <v>0</v>
      </c>
      <c r="BG538" s="174">
        <f>IF(N538="zákl. přenesená",J538,0)</f>
        <v>0</v>
      </c>
      <c r="BH538" s="174">
        <f>IF(N538="sníž. přenesená",J538,0)</f>
        <v>0</v>
      </c>
      <c r="BI538" s="174">
        <f>IF(N538="nulová",J538,0)</f>
        <v>0</v>
      </c>
      <c r="BJ538" s="24" t="s">
        <v>76</v>
      </c>
      <c r="BK538" s="174">
        <f>ROUND(I538*H538,2)</f>
        <v>0</v>
      </c>
      <c r="BL538" s="24" t="s">
        <v>140</v>
      </c>
      <c r="BM538" s="24" t="s">
        <v>714</v>
      </c>
    </row>
    <row r="539" spans="2:47" s="1" customFormat="1" ht="54">
      <c r="B539" s="41"/>
      <c r="C539" s="342"/>
      <c r="D539" s="343" t="s">
        <v>180</v>
      </c>
      <c r="E539" s="342"/>
      <c r="F539" s="344" t="s">
        <v>715</v>
      </c>
      <c r="G539" s="342"/>
      <c r="H539" s="342"/>
      <c r="I539" s="175"/>
      <c r="L539" s="41"/>
      <c r="M539" s="176"/>
      <c r="N539" s="42"/>
      <c r="O539" s="42"/>
      <c r="P539" s="42"/>
      <c r="Q539" s="42"/>
      <c r="R539" s="42"/>
      <c r="S539" s="42"/>
      <c r="T539" s="70"/>
      <c r="AT539" s="24" t="s">
        <v>180</v>
      </c>
      <c r="AU539" s="24" t="s">
        <v>83</v>
      </c>
    </row>
    <row r="540" spans="2:51" s="12" customFormat="1" ht="13.5">
      <c r="B540" s="183"/>
      <c r="C540" s="349"/>
      <c r="D540" s="343" t="s">
        <v>144</v>
      </c>
      <c r="E540" s="350" t="s">
        <v>5</v>
      </c>
      <c r="F540" s="351" t="s">
        <v>403</v>
      </c>
      <c r="G540" s="349"/>
      <c r="H540" s="352">
        <v>19.292</v>
      </c>
      <c r="I540" s="185"/>
      <c r="L540" s="183"/>
      <c r="M540" s="186"/>
      <c r="N540" s="187"/>
      <c r="O540" s="187"/>
      <c r="P540" s="187"/>
      <c r="Q540" s="187"/>
      <c r="R540" s="187"/>
      <c r="S540" s="187"/>
      <c r="T540" s="188"/>
      <c r="AT540" s="184" t="s">
        <v>144</v>
      </c>
      <c r="AU540" s="184" t="s">
        <v>83</v>
      </c>
      <c r="AV540" s="12" t="s">
        <v>83</v>
      </c>
      <c r="AW540" s="12" t="s">
        <v>34</v>
      </c>
      <c r="AX540" s="12" t="s">
        <v>76</v>
      </c>
      <c r="AY540" s="184" t="s">
        <v>133</v>
      </c>
    </row>
    <row r="541" spans="2:51" s="12" customFormat="1" ht="13.5">
      <c r="B541" s="183"/>
      <c r="C541" s="349"/>
      <c r="D541" s="354" t="s">
        <v>144</v>
      </c>
      <c r="E541" s="349"/>
      <c r="F541" s="359" t="s">
        <v>716</v>
      </c>
      <c r="G541" s="349"/>
      <c r="H541" s="360">
        <v>19.678</v>
      </c>
      <c r="I541" s="185"/>
      <c r="L541" s="183"/>
      <c r="M541" s="186"/>
      <c r="N541" s="187"/>
      <c r="O541" s="187"/>
      <c r="P541" s="187"/>
      <c r="Q541" s="187"/>
      <c r="R541" s="187"/>
      <c r="S541" s="187"/>
      <c r="T541" s="188"/>
      <c r="AT541" s="184" t="s">
        <v>144</v>
      </c>
      <c r="AU541" s="184" t="s">
        <v>83</v>
      </c>
      <c r="AV541" s="12" t="s">
        <v>83</v>
      </c>
      <c r="AW541" s="12" t="s">
        <v>6</v>
      </c>
      <c r="AX541" s="12" t="s">
        <v>76</v>
      </c>
      <c r="AY541" s="184" t="s">
        <v>133</v>
      </c>
    </row>
    <row r="542" spans="2:65" s="1" customFormat="1" ht="22.5" customHeight="1">
      <c r="B542" s="166"/>
      <c r="C542" s="368" t="s">
        <v>717</v>
      </c>
      <c r="D542" s="368" t="s">
        <v>298</v>
      </c>
      <c r="E542" s="369" t="s">
        <v>718</v>
      </c>
      <c r="F542" s="370" t="s">
        <v>719</v>
      </c>
      <c r="G542" s="371" t="s">
        <v>153</v>
      </c>
      <c r="H542" s="372">
        <v>37.506</v>
      </c>
      <c r="I542" s="202">
        <v>0</v>
      </c>
      <c r="J542" s="203">
        <f>ROUND(I542*H542,2)</f>
        <v>0</v>
      </c>
      <c r="K542" s="201" t="s">
        <v>139</v>
      </c>
      <c r="L542" s="204"/>
      <c r="M542" s="205" t="s">
        <v>5</v>
      </c>
      <c r="N542" s="206" t="s">
        <v>42</v>
      </c>
      <c r="O542" s="42"/>
      <c r="P542" s="172">
        <f>O542*H542</f>
        <v>0</v>
      </c>
      <c r="Q542" s="172">
        <v>0.00255</v>
      </c>
      <c r="R542" s="172">
        <f>Q542*H542</f>
        <v>0.09564030000000001</v>
      </c>
      <c r="S542" s="172">
        <v>0</v>
      </c>
      <c r="T542" s="173">
        <f>S542*H542</f>
        <v>0</v>
      </c>
      <c r="AR542" s="24" t="s">
        <v>183</v>
      </c>
      <c r="AT542" s="24" t="s">
        <v>298</v>
      </c>
      <c r="AU542" s="24" t="s">
        <v>83</v>
      </c>
      <c r="AY542" s="24" t="s">
        <v>133</v>
      </c>
      <c r="BE542" s="174">
        <f>IF(N542="základní",J542,0)</f>
        <v>0</v>
      </c>
      <c r="BF542" s="174">
        <f>IF(N542="snížená",J542,0)</f>
        <v>0</v>
      </c>
      <c r="BG542" s="174">
        <f>IF(N542="zákl. přenesená",J542,0)</f>
        <v>0</v>
      </c>
      <c r="BH542" s="174">
        <f>IF(N542="sníž. přenesená",J542,0)</f>
        <v>0</v>
      </c>
      <c r="BI542" s="174">
        <f>IF(N542="nulová",J542,0)</f>
        <v>0</v>
      </c>
      <c r="BJ542" s="24" t="s">
        <v>76</v>
      </c>
      <c r="BK542" s="174">
        <f>ROUND(I542*H542,2)</f>
        <v>0</v>
      </c>
      <c r="BL542" s="24" t="s">
        <v>140</v>
      </c>
      <c r="BM542" s="24" t="s">
        <v>720</v>
      </c>
    </row>
    <row r="543" spans="2:47" s="1" customFormat="1" ht="27">
      <c r="B543" s="41"/>
      <c r="C543" s="342"/>
      <c r="D543" s="343" t="s">
        <v>180</v>
      </c>
      <c r="E543" s="342"/>
      <c r="F543" s="344" t="s">
        <v>721</v>
      </c>
      <c r="G543" s="342"/>
      <c r="H543" s="342"/>
      <c r="I543" s="175"/>
      <c r="L543" s="41"/>
      <c r="M543" s="176"/>
      <c r="N543" s="42"/>
      <c r="O543" s="42"/>
      <c r="P543" s="42"/>
      <c r="Q543" s="42"/>
      <c r="R543" s="42"/>
      <c r="S543" s="42"/>
      <c r="T543" s="70"/>
      <c r="AT543" s="24" t="s">
        <v>180</v>
      </c>
      <c r="AU543" s="24" t="s">
        <v>83</v>
      </c>
    </row>
    <row r="544" spans="2:51" s="12" customFormat="1" ht="13.5">
      <c r="B544" s="183"/>
      <c r="C544" s="349"/>
      <c r="D544" s="343" t="s">
        <v>144</v>
      </c>
      <c r="E544" s="350" t="s">
        <v>5</v>
      </c>
      <c r="F544" s="351" t="s">
        <v>404</v>
      </c>
      <c r="G544" s="349"/>
      <c r="H544" s="352">
        <v>38.976</v>
      </c>
      <c r="I544" s="185"/>
      <c r="L544" s="183"/>
      <c r="M544" s="186"/>
      <c r="N544" s="187"/>
      <c r="O544" s="187"/>
      <c r="P544" s="187"/>
      <c r="Q544" s="187"/>
      <c r="R544" s="187"/>
      <c r="S544" s="187"/>
      <c r="T544" s="188"/>
      <c r="AT544" s="184" t="s">
        <v>144</v>
      </c>
      <c r="AU544" s="184" t="s">
        <v>83</v>
      </c>
      <c r="AV544" s="12" t="s">
        <v>83</v>
      </c>
      <c r="AW544" s="12" t="s">
        <v>34</v>
      </c>
      <c r="AX544" s="12" t="s">
        <v>71</v>
      </c>
      <c r="AY544" s="184" t="s">
        <v>133</v>
      </c>
    </row>
    <row r="545" spans="2:51" s="12" customFormat="1" ht="13.5">
      <c r="B545" s="183"/>
      <c r="C545" s="349"/>
      <c r="D545" s="343" t="s">
        <v>144</v>
      </c>
      <c r="E545" s="350" t="s">
        <v>5</v>
      </c>
      <c r="F545" s="351" t="s">
        <v>250</v>
      </c>
      <c r="G545" s="349"/>
      <c r="H545" s="352">
        <v>-2.205</v>
      </c>
      <c r="I545" s="185"/>
      <c r="L545" s="183"/>
      <c r="M545" s="186"/>
      <c r="N545" s="187"/>
      <c r="O545" s="187"/>
      <c r="P545" s="187"/>
      <c r="Q545" s="187"/>
      <c r="R545" s="187"/>
      <c r="S545" s="187"/>
      <c r="T545" s="188"/>
      <c r="AT545" s="184" t="s">
        <v>144</v>
      </c>
      <c r="AU545" s="184" t="s">
        <v>83</v>
      </c>
      <c r="AV545" s="12" t="s">
        <v>83</v>
      </c>
      <c r="AW545" s="12" t="s">
        <v>34</v>
      </c>
      <c r="AX545" s="12" t="s">
        <v>71</v>
      </c>
      <c r="AY545" s="184" t="s">
        <v>133</v>
      </c>
    </row>
    <row r="546" spans="2:51" s="13" customFormat="1" ht="13.5">
      <c r="B546" s="189"/>
      <c r="C546" s="353"/>
      <c r="D546" s="343" t="s">
        <v>144</v>
      </c>
      <c r="E546" s="361" t="s">
        <v>5</v>
      </c>
      <c r="F546" s="362" t="s">
        <v>150</v>
      </c>
      <c r="G546" s="353"/>
      <c r="H546" s="363">
        <v>36.771</v>
      </c>
      <c r="I546" s="190"/>
      <c r="L546" s="189"/>
      <c r="M546" s="191"/>
      <c r="N546" s="192"/>
      <c r="O546" s="192"/>
      <c r="P546" s="192"/>
      <c r="Q546" s="192"/>
      <c r="R546" s="192"/>
      <c r="S546" s="192"/>
      <c r="T546" s="193"/>
      <c r="AT546" s="194" t="s">
        <v>144</v>
      </c>
      <c r="AU546" s="194" t="s">
        <v>83</v>
      </c>
      <c r="AV546" s="13" t="s">
        <v>140</v>
      </c>
      <c r="AW546" s="13" t="s">
        <v>34</v>
      </c>
      <c r="AX546" s="13" t="s">
        <v>76</v>
      </c>
      <c r="AY546" s="194" t="s">
        <v>133</v>
      </c>
    </row>
    <row r="547" spans="2:51" s="12" customFormat="1" ht="13.5">
      <c r="B547" s="183"/>
      <c r="C547" s="349"/>
      <c r="D547" s="354" t="s">
        <v>144</v>
      </c>
      <c r="E547" s="349"/>
      <c r="F547" s="359" t="s">
        <v>722</v>
      </c>
      <c r="G547" s="349"/>
      <c r="H547" s="360">
        <v>37.506</v>
      </c>
      <c r="I547" s="185"/>
      <c r="L547" s="183"/>
      <c r="M547" s="186"/>
      <c r="N547" s="187"/>
      <c r="O547" s="187"/>
      <c r="P547" s="187"/>
      <c r="Q547" s="187"/>
      <c r="R547" s="187"/>
      <c r="S547" s="187"/>
      <c r="T547" s="188"/>
      <c r="AT547" s="184" t="s">
        <v>144</v>
      </c>
      <c r="AU547" s="184" t="s">
        <v>83</v>
      </c>
      <c r="AV547" s="12" t="s">
        <v>83</v>
      </c>
      <c r="AW547" s="12" t="s">
        <v>6</v>
      </c>
      <c r="AX547" s="12" t="s">
        <v>76</v>
      </c>
      <c r="AY547" s="184" t="s">
        <v>133</v>
      </c>
    </row>
    <row r="548" spans="2:65" s="1" customFormat="1" ht="31.5" customHeight="1">
      <c r="B548" s="166"/>
      <c r="C548" s="337" t="s">
        <v>723</v>
      </c>
      <c r="D548" s="337" t="s">
        <v>135</v>
      </c>
      <c r="E548" s="338" t="s">
        <v>724</v>
      </c>
      <c r="F548" s="339" t="s">
        <v>725</v>
      </c>
      <c r="G548" s="340" t="s">
        <v>153</v>
      </c>
      <c r="H548" s="341">
        <v>7.92</v>
      </c>
      <c r="I548" s="168">
        <v>0</v>
      </c>
      <c r="J548" s="169">
        <f>ROUND(I548*H548,2)</f>
        <v>0</v>
      </c>
      <c r="K548" s="167" t="s">
        <v>139</v>
      </c>
      <c r="L548" s="41"/>
      <c r="M548" s="170" t="s">
        <v>5</v>
      </c>
      <c r="N548" s="171" t="s">
        <v>42</v>
      </c>
      <c r="O548" s="42"/>
      <c r="P548" s="172">
        <f>O548*H548</f>
        <v>0</v>
      </c>
      <c r="Q548" s="172">
        <v>0</v>
      </c>
      <c r="R548" s="172">
        <f>Q548*H548</f>
        <v>0</v>
      </c>
      <c r="S548" s="172">
        <v>0.00043</v>
      </c>
      <c r="T548" s="173">
        <f>S548*H548</f>
        <v>0.0034056</v>
      </c>
      <c r="AR548" s="24" t="s">
        <v>235</v>
      </c>
      <c r="AT548" s="24" t="s">
        <v>135</v>
      </c>
      <c r="AU548" s="24" t="s">
        <v>83</v>
      </c>
      <c r="AY548" s="24" t="s">
        <v>133</v>
      </c>
      <c r="BE548" s="174">
        <f>IF(N548="základní",J548,0)</f>
        <v>0</v>
      </c>
      <c r="BF548" s="174">
        <f>IF(N548="snížená",J548,0)</f>
        <v>0</v>
      </c>
      <c r="BG548" s="174">
        <f>IF(N548="zákl. přenesená",J548,0)</f>
        <v>0</v>
      </c>
      <c r="BH548" s="174">
        <f>IF(N548="sníž. přenesená",J548,0)</f>
        <v>0</v>
      </c>
      <c r="BI548" s="174">
        <f>IF(N548="nulová",J548,0)</f>
        <v>0</v>
      </c>
      <c r="BJ548" s="24" t="s">
        <v>76</v>
      </c>
      <c r="BK548" s="174">
        <f>ROUND(I548*H548,2)</f>
        <v>0</v>
      </c>
      <c r="BL548" s="24" t="s">
        <v>235</v>
      </c>
      <c r="BM548" s="24" t="s">
        <v>726</v>
      </c>
    </row>
    <row r="549" spans="2:47" s="1" customFormat="1" ht="67.5">
      <c r="B549" s="41"/>
      <c r="C549" s="342"/>
      <c r="D549" s="343" t="s">
        <v>142</v>
      </c>
      <c r="E549" s="342"/>
      <c r="F549" s="344" t="s">
        <v>727</v>
      </c>
      <c r="G549" s="342"/>
      <c r="H549" s="342"/>
      <c r="I549" s="175"/>
      <c r="L549" s="41"/>
      <c r="M549" s="176"/>
      <c r="N549" s="42"/>
      <c r="O549" s="42"/>
      <c r="P549" s="42"/>
      <c r="Q549" s="42"/>
      <c r="R549" s="42"/>
      <c r="S549" s="42"/>
      <c r="T549" s="70"/>
      <c r="AT549" s="24" t="s">
        <v>142</v>
      </c>
      <c r="AU549" s="24" t="s">
        <v>83</v>
      </c>
    </row>
    <row r="550" spans="2:51" s="12" customFormat="1" ht="13.5">
      <c r="B550" s="183"/>
      <c r="C550" s="349"/>
      <c r="D550" s="354" t="s">
        <v>144</v>
      </c>
      <c r="E550" s="358" t="s">
        <v>5</v>
      </c>
      <c r="F550" s="359" t="s">
        <v>728</v>
      </c>
      <c r="G550" s="349"/>
      <c r="H550" s="360">
        <v>7.92</v>
      </c>
      <c r="I550" s="185"/>
      <c r="L550" s="183"/>
      <c r="M550" s="186"/>
      <c r="N550" s="187"/>
      <c r="O550" s="187"/>
      <c r="P550" s="187"/>
      <c r="Q550" s="187"/>
      <c r="R550" s="187"/>
      <c r="S550" s="187"/>
      <c r="T550" s="188"/>
      <c r="AT550" s="184" t="s">
        <v>144</v>
      </c>
      <c r="AU550" s="184" t="s">
        <v>83</v>
      </c>
      <c r="AV550" s="12" t="s">
        <v>83</v>
      </c>
      <c r="AW550" s="12" t="s">
        <v>34</v>
      </c>
      <c r="AX550" s="12" t="s">
        <v>76</v>
      </c>
      <c r="AY550" s="184" t="s">
        <v>133</v>
      </c>
    </row>
    <row r="551" spans="2:65" s="1" customFormat="1" ht="31.5" customHeight="1">
      <c r="B551" s="166"/>
      <c r="C551" s="337" t="s">
        <v>729</v>
      </c>
      <c r="D551" s="337" t="s">
        <v>135</v>
      </c>
      <c r="E551" s="338" t="s">
        <v>730</v>
      </c>
      <c r="F551" s="339" t="s">
        <v>731</v>
      </c>
      <c r="G551" s="340" t="s">
        <v>689</v>
      </c>
      <c r="H551" s="393">
        <v>0</v>
      </c>
      <c r="I551" s="168">
        <v>0</v>
      </c>
      <c r="J551" s="169">
        <f>ROUND(I551*H551,2)</f>
        <v>0</v>
      </c>
      <c r="K551" s="167" t="s">
        <v>139</v>
      </c>
      <c r="L551" s="41"/>
      <c r="M551" s="170" t="s">
        <v>5</v>
      </c>
      <c r="N551" s="171" t="s">
        <v>42</v>
      </c>
      <c r="O551" s="42"/>
      <c r="P551" s="172">
        <f>O551*H551</f>
        <v>0</v>
      </c>
      <c r="Q551" s="172">
        <v>0</v>
      </c>
      <c r="R551" s="172">
        <f>Q551*H551</f>
        <v>0</v>
      </c>
      <c r="S551" s="172">
        <v>0</v>
      </c>
      <c r="T551" s="173">
        <f>S551*H551</f>
        <v>0</v>
      </c>
      <c r="AR551" s="24" t="s">
        <v>235</v>
      </c>
      <c r="AT551" s="24" t="s">
        <v>135</v>
      </c>
      <c r="AU551" s="24" t="s">
        <v>83</v>
      </c>
      <c r="AY551" s="24" t="s">
        <v>133</v>
      </c>
      <c r="BE551" s="174">
        <f>IF(N551="základní",J551,0)</f>
        <v>0</v>
      </c>
      <c r="BF551" s="174">
        <f>IF(N551="snížená",J551,0)</f>
        <v>0</v>
      </c>
      <c r="BG551" s="174">
        <f>IF(N551="zákl. přenesená",J551,0)</f>
        <v>0</v>
      </c>
      <c r="BH551" s="174">
        <f>IF(N551="sníž. přenesená",J551,0)</f>
        <v>0</v>
      </c>
      <c r="BI551" s="174">
        <f>IF(N551="nulová",J551,0)</f>
        <v>0</v>
      </c>
      <c r="BJ551" s="24" t="s">
        <v>76</v>
      </c>
      <c r="BK551" s="174">
        <f>ROUND(I551*H551,2)</f>
        <v>0</v>
      </c>
      <c r="BL551" s="24" t="s">
        <v>235</v>
      </c>
      <c r="BM551" s="24" t="s">
        <v>732</v>
      </c>
    </row>
    <row r="552" spans="2:47" s="1" customFormat="1" ht="121.5">
      <c r="B552" s="41"/>
      <c r="C552" s="342"/>
      <c r="D552" s="343" t="s">
        <v>142</v>
      </c>
      <c r="E552" s="342"/>
      <c r="F552" s="344" t="s">
        <v>733</v>
      </c>
      <c r="G552" s="342"/>
      <c r="H552" s="342"/>
      <c r="I552" s="175"/>
      <c r="L552" s="41"/>
      <c r="M552" s="176"/>
      <c r="N552" s="42"/>
      <c r="O552" s="42"/>
      <c r="P552" s="42"/>
      <c r="Q552" s="42"/>
      <c r="R552" s="42"/>
      <c r="S552" s="42"/>
      <c r="T552" s="70"/>
      <c r="AT552" s="24" t="s">
        <v>142</v>
      </c>
      <c r="AU552" s="24" t="s">
        <v>83</v>
      </c>
    </row>
    <row r="553" spans="2:63" s="10" customFormat="1" ht="29.85" customHeight="1">
      <c r="B553" s="155"/>
      <c r="C553" s="332"/>
      <c r="D553" s="335" t="s">
        <v>70</v>
      </c>
      <c r="E553" s="336" t="s">
        <v>734</v>
      </c>
      <c r="F553" s="336" t="s">
        <v>735</v>
      </c>
      <c r="G553" s="332"/>
      <c r="H553" s="332"/>
      <c r="I553" s="157"/>
      <c r="J553" s="165">
        <f>BK553</f>
        <v>0</v>
      </c>
      <c r="L553" s="155"/>
      <c r="M553" s="159"/>
      <c r="N553" s="160"/>
      <c r="O553" s="160"/>
      <c r="P553" s="161">
        <f>SUM(P554:P556)</f>
        <v>0</v>
      </c>
      <c r="Q553" s="160"/>
      <c r="R553" s="161">
        <f>SUM(R554:R556)</f>
        <v>0</v>
      </c>
      <c r="S553" s="160"/>
      <c r="T553" s="162">
        <f>SUM(T554:T556)</f>
        <v>0</v>
      </c>
      <c r="AR553" s="156" t="s">
        <v>83</v>
      </c>
      <c r="AT553" s="163" t="s">
        <v>70</v>
      </c>
      <c r="AU553" s="163" t="s">
        <v>76</v>
      </c>
      <c r="AY553" s="156" t="s">
        <v>133</v>
      </c>
      <c r="BK553" s="164">
        <f>SUM(BK554:BK556)</f>
        <v>0</v>
      </c>
    </row>
    <row r="554" spans="2:65" s="1" customFormat="1" ht="22.5" customHeight="1">
      <c r="B554" s="166"/>
      <c r="C554" s="337" t="s">
        <v>736</v>
      </c>
      <c r="D554" s="337" t="s">
        <v>135</v>
      </c>
      <c r="E554" s="338" t="s">
        <v>737</v>
      </c>
      <c r="F554" s="339" t="s">
        <v>738</v>
      </c>
      <c r="G554" s="340" t="s">
        <v>345</v>
      </c>
      <c r="H554" s="341">
        <v>1</v>
      </c>
      <c r="I554" s="168">
        <f>SUM(Vytápění!H104)</f>
        <v>0</v>
      </c>
      <c r="J554" s="169">
        <f>ROUND(I554*H554,2)</f>
        <v>0</v>
      </c>
      <c r="K554" s="167" t="s">
        <v>5</v>
      </c>
      <c r="L554" s="41"/>
      <c r="M554" s="170" t="s">
        <v>5</v>
      </c>
      <c r="N554" s="171" t="s">
        <v>42</v>
      </c>
      <c r="O554" s="42"/>
      <c r="P554" s="172">
        <f>O554*H554</f>
        <v>0</v>
      </c>
      <c r="Q554" s="172">
        <v>0</v>
      </c>
      <c r="R554" s="172">
        <f>Q554*H554</f>
        <v>0</v>
      </c>
      <c r="S554" s="172">
        <v>0</v>
      </c>
      <c r="T554" s="173">
        <f>S554*H554</f>
        <v>0</v>
      </c>
      <c r="AR554" s="24" t="s">
        <v>235</v>
      </c>
      <c r="AT554" s="24" t="s">
        <v>135</v>
      </c>
      <c r="AU554" s="24" t="s">
        <v>83</v>
      </c>
      <c r="AY554" s="24" t="s">
        <v>133</v>
      </c>
      <c r="BE554" s="174">
        <f>IF(N554="základní",J554,0)</f>
        <v>0</v>
      </c>
      <c r="BF554" s="174">
        <f>IF(N554="snížená",J554,0)</f>
        <v>0</v>
      </c>
      <c r="BG554" s="174">
        <f>IF(N554="zákl. přenesená",J554,0)</f>
        <v>0</v>
      </c>
      <c r="BH554" s="174">
        <f>IF(N554="sníž. přenesená",J554,0)</f>
        <v>0</v>
      </c>
      <c r="BI554" s="174">
        <f>IF(N554="nulová",J554,0)</f>
        <v>0</v>
      </c>
      <c r="BJ554" s="24" t="s">
        <v>76</v>
      </c>
      <c r="BK554" s="174">
        <f>ROUND(I554*H554,2)</f>
        <v>0</v>
      </c>
      <c r="BL554" s="24" t="s">
        <v>235</v>
      </c>
      <c r="BM554" s="24" t="s">
        <v>739</v>
      </c>
    </row>
    <row r="555" spans="2:65" s="1" customFormat="1" ht="22.5" customHeight="1">
      <c r="B555" s="166"/>
      <c r="C555" s="337" t="s">
        <v>740</v>
      </c>
      <c r="D555" s="337" t="s">
        <v>135</v>
      </c>
      <c r="E555" s="338" t="s">
        <v>741</v>
      </c>
      <c r="F555" s="339" t="s">
        <v>742</v>
      </c>
      <c r="G555" s="340" t="s">
        <v>288</v>
      </c>
      <c r="H555" s="341">
        <v>6</v>
      </c>
      <c r="I555" s="168">
        <v>0</v>
      </c>
      <c r="J555" s="169">
        <f>ROUND(I555*H555,2)</f>
        <v>0</v>
      </c>
      <c r="K555" s="167" t="s">
        <v>5</v>
      </c>
      <c r="L555" s="41"/>
      <c r="M555" s="170" t="s">
        <v>5</v>
      </c>
      <c r="N555" s="171" t="s">
        <v>42</v>
      </c>
      <c r="O555" s="42"/>
      <c r="P555" s="172">
        <f>O555*H555</f>
        <v>0</v>
      </c>
      <c r="Q555" s="172">
        <v>0</v>
      </c>
      <c r="R555" s="172">
        <f>Q555*H555</f>
        <v>0</v>
      </c>
      <c r="S555" s="172">
        <v>0</v>
      </c>
      <c r="T555" s="173">
        <f>S555*H555</f>
        <v>0</v>
      </c>
      <c r="AR555" s="24" t="s">
        <v>235</v>
      </c>
      <c r="AT555" s="24" t="s">
        <v>135</v>
      </c>
      <c r="AU555" s="24" t="s">
        <v>83</v>
      </c>
      <c r="AY555" s="24" t="s">
        <v>133</v>
      </c>
      <c r="BE555" s="174">
        <f>IF(N555="základní",J555,0)</f>
        <v>0</v>
      </c>
      <c r="BF555" s="174">
        <f>IF(N555="snížená",J555,0)</f>
        <v>0</v>
      </c>
      <c r="BG555" s="174">
        <f>IF(N555="zákl. přenesená",J555,0)</f>
        <v>0</v>
      </c>
      <c r="BH555" s="174">
        <f>IF(N555="sníž. přenesená",J555,0)</f>
        <v>0</v>
      </c>
      <c r="BI555" s="174">
        <f>IF(N555="nulová",J555,0)</f>
        <v>0</v>
      </c>
      <c r="BJ555" s="24" t="s">
        <v>76</v>
      </c>
      <c r="BK555" s="174">
        <f>ROUND(I555*H555,2)</f>
        <v>0</v>
      </c>
      <c r="BL555" s="24" t="s">
        <v>235</v>
      </c>
      <c r="BM555" s="24" t="s">
        <v>743</v>
      </c>
    </row>
    <row r="556" spans="2:47" s="1" customFormat="1" ht="27">
      <c r="B556" s="41"/>
      <c r="C556" s="342"/>
      <c r="D556" s="343" t="s">
        <v>180</v>
      </c>
      <c r="E556" s="342"/>
      <c r="F556" s="344" t="s">
        <v>574</v>
      </c>
      <c r="G556" s="342"/>
      <c r="H556" s="342"/>
      <c r="I556" s="175"/>
      <c r="L556" s="41"/>
      <c r="M556" s="176"/>
      <c r="N556" s="42"/>
      <c r="O556" s="42"/>
      <c r="P556" s="42"/>
      <c r="Q556" s="42"/>
      <c r="R556" s="42"/>
      <c r="S556" s="42"/>
      <c r="T556" s="70"/>
      <c r="AT556" s="24" t="s">
        <v>180</v>
      </c>
      <c r="AU556" s="24" t="s">
        <v>83</v>
      </c>
    </row>
    <row r="557" spans="2:63" s="10" customFormat="1" ht="29.85" customHeight="1">
      <c r="B557" s="155"/>
      <c r="C557" s="332"/>
      <c r="D557" s="335" t="s">
        <v>70</v>
      </c>
      <c r="E557" s="336" t="s">
        <v>744</v>
      </c>
      <c r="F557" s="336" t="s">
        <v>745</v>
      </c>
      <c r="G557" s="332"/>
      <c r="H557" s="332"/>
      <c r="I557" s="157"/>
      <c r="J557" s="165">
        <f>BK557</f>
        <v>0</v>
      </c>
      <c r="L557" s="155"/>
      <c r="M557" s="159"/>
      <c r="N557" s="160"/>
      <c r="O557" s="160"/>
      <c r="P557" s="161">
        <f>P558</f>
        <v>0</v>
      </c>
      <c r="Q557" s="160"/>
      <c r="R557" s="161">
        <f>R558</f>
        <v>0</v>
      </c>
      <c r="S557" s="160"/>
      <c r="T557" s="162">
        <f>T558</f>
        <v>0</v>
      </c>
      <c r="AR557" s="156" t="s">
        <v>83</v>
      </c>
      <c r="AT557" s="163" t="s">
        <v>70</v>
      </c>
      <c r="AU557" s="163" t="s">
        <v>76</v>
      </c>
      <c r="AY557" s="156" t="s">
        <v>133</v>
      </c>
      <c r="BK557" s="164">
        <f>BK558</f>
        <v>0</v>
      </c>
    </row>
    <row r="558" spans="2:65" s="1" customFormat="1" ht="22.5" customHeight="1">
      <c r="B558" s="166"/>
      <c r="C558" s="337" t="s">
        <v>746</v>
      </c>
      <c r="D558" s="337" t="s">
        <v>135</v>
      </c>
      <c r="E558" s="338" t="s">
        <v>747</v>
      </c>
      <c r="F558" s="339" t="s">
        <v>748</v>
      </c>
      <c r="G558" s="340" t="s">
        <v>345</v>
      </c>
      <c r="H558" s="341">
        <v>1</v>
      </c>
      <c r="I558" s="168">
        <f>SUM('Silnoproudá elektroinstalace'!H28)</f>
        <v>0</v>
      </c>
      <c r="J558" s="169">
        <f>ROUND(I558*H558,2)</f>
        <v>0</v>
      </c>
      <c r="K558" s="167" t="s">
        <v>5</v>
      </c>
      <c r="L558" s="41"/>
      <c r="M558" s="170" t="s">
        <v>5</v>
      </c>
      <c r="N558" s="171" t="s">
        <v>42</v>
      </c>
      <c r="O558" s="42"/>
      <c r="P558" s="172">
        <f>O558*H558</f>
        <v>0</v>
      </c>
      <c r="Q558" s="172">
        <v>0</v>
      </c>
      <c r="R558" s="172">
        <f>Q558*H558</f>
        <v>0</v>
      </c>
      <c r="S558" s="172">
        <v>0</v>
      </c>
      <c r="T558" s="173">
        <f>S558*H558</f>
        <v>0</v>
      </c>
      <c r="AR558" s="24" t="s">
        <v>235</v>
      </c>
      <c r="AT558" s="24" t="s">
        <v>135</v>
      </c>
      <c r="AU558" s="24" t="s">
        <v>83</v>
      </c>
      <c r="AY558" s="24" t="s">
        <v>133</v>
      </c>
      <c r="BE558" s="174">
        <f>IF(N558="základní",J558,0)</f>
        <v>0</v>
      </c>
      <c r="BF558" s="174">
        <f>IF(N558="snížená",J558,0)</f>
        <v>0</v>
      </c>
      <c r="BG558" s="174">
        <f>IF(N558="zákl. přenesená",J558,0)</f>
        <v>0</v>
      </c>
      <c r="BH558" s="174">
        <f>IF(N558="sníž. přenesená",J558,0)</f>
        <v>0</v>
      </c>
      <c r="BI558" s="174">
        <f>IF(N558="nulová",J558,0)</f>
        <v>0</v>
      </c>
      <c r="BJ558" s="24" t="s">
        <v>76</v>
      </c>
      <c r="BK558" s="174">
        <f>ROUND(I558*H558,2)</f>
        <v>0</v>
      </c>
      <c r="BL558" s="24" t="s">
        <v>235</v>
      </c>
      <c r="BM558" s="24" t="s">
        <v>749</v>
      </c>
    </row>
    <row r="559" spans="2:63" s="10" customFormat="1" ht="29.85" customHeight="1">
      <c r="B559" s="155"/>
      <c r="C559" s="332"/>
      <c r="D559" s="335" t="s">
        <v>70</v>
      </c>
      <c r="E559" s="336" t="s">
        <v>750</v>
      </c>
      <c r="F559" s="336" t="s">
        <v>751</v>
      </c>
      <c r="G559" s="332"/>
      <c r="H559" s="332"/>
      <c r="I559" s="157"/>
      <c r="J559" s="165">
        <f>BK559</f>
        <v>0</v>
      </c>
      <c r="L559" s="155"/>
      <c r="M559" s="159"/>
      <c r="N559" s="160"/>
      <c r="O559" s="160"/>
      <c r="P559" s="161">
        <f>SUM(P560:P574)</f>
        <v>0</v>
      </c>
      <c r="Q559" s="160"/>
      <c r="R559" s="161">
        <f>SUM(R560:R574)</f>
        <v>0</v>
      </c>
      <c r="S559" s="160"/>
      <c r="T559" s="162">
        <f>SUM(T560:T574)</f>
        <v>0</v>
      </c>
      <c r="AR559" s="156" t="s">
        <v>83</v>
      </c>
      <c r="AT559" s="163" t="s">
        <v>70</v>
      </c>
      <c r="AU559" s="163" t="s">
        <v>76</v>
      </c>
      <c r="AY559" s="156" t="s">
        <v>133</v>
      </c>
      <c r="BK559" s="164">
        <f>SUM(BK560:BK574)</f>
        <v>0</v>
      </c>
    </row>
    <row r="560" spans="2:65" s="1" customFormat="1" ht="22.5" customHeight="1">
      <c r="B560" s="166"/>
      <c r="C560" s="337" t="s">
        <v>752</v>
      </c>
      <c r="D560" s="337" t="s">
        <v>135</v>
      </c>
      <c r="E560" s="338" t="s">
        <v>753</v>
      </c>
      <c r="F560" s="339" t="s">
        <v>754</v>
      </c>
      <c r="G560" s="340" t="s">
        <v>263</v>
      </c>
      <c r="H560" s="341">
        <v>100</v>
      </c>
      <c r="I560" s="168">
        <v>0</v>
      </c>
      <c r="J560" s="169">
        <f>ROUND(I560*H560,2)</f>
        <v>0</v>
      </c>
      <c r="K560" s="167" t="s">
        <v>5</v>
      </c>
      <c r="L560" s="41"/>
      <c r="M560" s="170" t="s">
        <v>5</v>
      </c>
      <c r="N560" s="171" t="s">
        <v>42</v>
      </c>
      <c r="O560" s="42"/>
      <c r="P560" s="172">
        <f>O560*H560</f>
        <v>0</v>
      </c>
      <c r="Q560" s="172">
        <v>0</v>
      </c>
      <c r="R560" s="172">
        <f>Q560*H560</f>
        <v>0</v>
      </c>
      <c r="S560" s="172">
        <v>0</v>
      </c>
      <c r="T560" s="173">
        <f>S560*H560</f>
        <v>0</v>
      </c>
      <c r="AR560" s="24" t="s">
        <v>235</v>
      </c>
      <c r="AT560" s="24" t="s">
        <v>135</v>
      </c>
      <c r="AU560" s="24" t="s">
        <v>83</v>
      </c>
      <c r="AY560" s="24" t="s">
        <v>133</v>
      </c>
      <c r="BE560" s="174">
        <f>IF(N560="základní",J560,0)</f>
        <v>0</v>
      </c>
      <c r="BF560" s="174">
        <f>IF(N560="snížená",J560,0)</f>
        <v>0</v>
      </c>
      <c r="BG560" s="174">
        <f>IF(N560="zákl. přenesená",J560,0)</f>
        <v>0</v>
      </c>
      <c r="BH560" s="174">
        <f>IF(N560="sníž. přenesená",J560,0)</f>
        <v>0</v>
      </c>
      <c r="BI560" s="174">
        <f>IF(N560="nulová",J560,0)</f>
        <v>0</v>
      </c>
      <c r="BJ560" s="24" t="s">
        <v>76</v>
      </c>
      <c r="BK560" s="174">
        <f>ROUND(I560*H560,2)</f>
        <v>0</v>
      </c>
      <c r="BL560" s="24" t="s">
        <v>235</v>
      </c>
      <c r="BM560" s="24" t="s">
        <v>755</v>
      </c>
    </row>
    <row r="561" spans="2:47" s="1" customFormat="1" ht="27">
      <c r="B561" s="41"/>
      <c r="C561" s="342"/>
      <c r="D561" s="343" t="s">
        <v>180</v>
      </c>
      <c r="E561" s="342"/>
      <c r="F561" s="344" t="s">
        <v>227</v>
      </c>
      <c r="G561" s="342"/>
      <c r="H561" s="342"/>
      <c r="I561" s="175"/>
      <c r="L561" s="41"/>
      <c r="M561" s="176"/>
      <c r="N561" s="42"/>
      <c r="O561" s="42"/>
      <c r="P561" s="42"/>
      <c r="Q561" s="42"/>
      <c r="R561" s="42"/>
      <c r="S561" s="42"/>
      <c r="T561" s="70"/>
      <c r="AT561" s="24" t="s">
        <v>180</v>
      </c>
      <c r="AU561" s="24" t="s">
        <v>83</v>
      </c>
    </row>
    <row r="562" spans="2:51" s="12" customFormat="1" ht="13.5">
      <c r="B562" s="183"/>
      <c r="C562" s="349"/>
      <c r="D562" s="354" t="s">
        <v>144</v>
      </c>
      <c r="E562" s="358" t="s">
        <v>5</v>
      </c>
      <c r="F562" s="359" t="s">
        <v>756</v>
      </c>
      <c r="G562" s="349"/>
      <c r="H562" s="360">
        <v>100</v>
      </c>
      <c r="I562" s="185"/>
      <c r="L562" s="183"/>
      <c r="M562" s="186"/>
      <c r="N562" s="187"/>
      <c r="O562" s="187"/>
      <c r="P562" s="187"/>
      <c r="Q562" s="187"/>
      <c r="R562" s="187"/>
      <c r="S562" s="187"/>
      <c r="T562" s="188"/>
      <c r="AT562" s="184" t="s">
        <v>144</v>
      </c>
      <c r="AU562" s="184" t="s">
        <v>83</v>
      </c>
      <c r="AV562" s="12" t="s">
        <v>83</v>
      </c>
      <c r="AW562" s="12" t="s">
        <v>34</v>
      </c>
      <c r="AX562" s="12" t="s">
        <v>76</v>
      </c>
      <c r="AY562" s="184" t="s">
        <v>133</v>
      </c>
    </row>
    <row r="563" spans="2:65" s="1" customFormat="1" ht="22.5" customHeight="1">
      <c r="B563" s="166"/>
      <c r="C563" s="337" t="s">
        <v>757</v>
      </c>
      <c r="D563" s="337" t="s">
        <v>135</v>
      </c>
      <c r="E563" s="338" t="s">
        <v>758</v>
      </c>
      <c r="F563" s="339" t="s">
        <v>759</v>
      </c>
      <c r="G563" s="340" t="s">
        <v>263</v>
      </c>
      <c r="H563" s="341">
        <v>10</v>
      </c>
      <c r="I563" s="168">
        <v>0</v>
      </c>
      <c r="J563" s="169">
        <f>ROUND(I563*H563,2)</f>
        <v>0</v>
      </c>
      <c r="K563" s="167" t="s">
        <v>5</v>
      </c>
      <c r="L563" s="41"/>
      <c r="M563" s="170" t="s">
        <v>5</v>
      </c>
      <c r="N563" s="171" t="s">
        <v>42</v>
      </c>
      <c r="O563" s="42"/>
      <c r="P563" s="172">
        <f>O563*H563</f>
        <v>0</v>
      </c>
      <c r="Q563" s="172">
        <v>0</v>
      </c>
      <c r="R563" s="172">
        <f>Q563*H563</f>
        <v>0</v>
      </c>
      <c r="S563" s="172">
        <v>0</v>
      </c>
      <c r="T563" s="173">
        <f>S563*H563</f>
        <v>0</v>
      </c>
      <c r="AR563" s="24" t="s">
        <v>235</v>
      </c>
      <c r="AT563" s="24" t="s">
        <v>135</v>
      </c>
      <c r="AU563" s="24" t="s">
        <v>83</v>
      </c>
      <c r="AY563" s="24" t="s">
        <v>133</v>
      </c>
      <c r="BE563" s="174">
        <f>IF(N563="základní",J563,0)</f>
        <v>0</v>
      </c>
      <c r="BF563" s="174">
        <f>IF(N563="snížená",J563,0)</f>
        <v>0</v>
      </c>
      <c r="BG563" s="174">
        <f>IF(N563="zákl. přenesená",J563,0)</f>
        <v>0</v>
      </c>
      <c r="BH563" s="174">
        <f>IF(N563="sníž. přenesená",J563,0)</f>
        <v>0</v>
      </c>
      <c r="BI563" s="174">
        <f>IF(N563="nulová",J563,0)</f>
        <v>0</v>
      </c>
      <c r="BJ563" s="24" t="s">
        <v>76</v>
      </c>
      <c r="BK563" s="174">
        <f>ROUND(I563*H563,2)</f>
        <v>0</v>
      </c>
      <c r="BL563" s="24" t="s">
        <v>235</v>
      </c>
      <c r="BM563" s="24" t="s">
        <v>760</v>
      </c>
    </row>
    <row r="564" spans="2:47" s="1" customFormat="1" ht="27">
      <c r="B564" s="41"/>
      <c r="C564" s="342"/>
      <c r="D564" s="343" t="s">
        <v>180</v>
      </c>
      <c r="E564" s="342"/>
      <c r="F564" s="344" t="s">
        <v>227</v>
      </c>
      <c r="G564" s="342"/>
      <c r="H564" s="342"/>
      <c r="I564" s="175"/>
      <c r="L564" s="41"/>
      <c r="M564" s="176"/>
      <c r="N564" s="42"/>
      <c r="O564" s="42"/>
      <c r="P564" s="42"/>
      <c r="Q564" s="42"/>
      <c r="R564" s="42"/>
      <c r="S564" s="42"/>
      <c r="T564" s="70"/>
      <c r="AT564" s="24" t="s">
        <v>180</v>
      </c>
      <c r="AU564" s="24" t="s">
        <v>83</v>
      </c>
    </row>
    <row r="565" spans="2:51" s="12" customFormat="1" ht="13.5">
      <c r="B565" s="183"/>
      <c r="C565" s="349"/>
      <c r="D565" s="354" t="s">
        <v>144</v>
      </c>
      <c r="E565" s="358" t="s">
        <v>5</v>
      </c>
      <c r="F565" s="359" t="s">
        <v>761</v>
      </c>
      <c r="G565" s="349"/>
      <c r="H565" s="360">
        <v>10</v>
      </c>
      <c r="I565" s="185"/>
      <c r="L565" s="183"/>
      <c r="M565" s="186"/>
      <c r="N565" s="187"/>
      <c r="O565" s="187"/>
      <c r="P565" s="187"/>
      <c r="Q565" s="187"/>
      <c r="R565" s="187"/>
      <c r="S565" s="187"/>
      <c r="T565" s="188"/>
      <c r="AT565" s="184" t="s">
        <v>144</v>
      </c>
      <c r="AU565" s="184" t="s">
        <v>83</v>
      </c>
      <c r="AV565" s="12" t="s">
        <v>83</v>
      </c>
      <c r="AW565" s="12" t="s">
        <v>34</v>
      </c>
      <c r="AX565" s="12" t="s">
        <v>76</v>
      </c>
      <c r="AY565" s="184" t="s">
        <v>133</v>
      </c>
    </row>
    <row r="566" spans="2:65" s="1" customFormat="1" ht="22.5" customHeight="1">
      <c r="B566" s="166"/>
      <c r="C566" s="337" t="s">
        <v>762</v>
      </c>
      <c r="D566" s="337" t="s">
        <v>135</v>
      </c>
      <c r="E566" s="338" t="s">
        <v>763</v>
      </c>
      <c r="F566" s="339" t="s">
        <v>764</v>
      </c>
      <c r="G566" s="340" t="s">
        <v>263</v>
      </c>
      <c r="H566" s="341">
        <v>10</v>
      </c>
      <c r="I566" s="168">
        <v>0</v>
      </c>
      <c r="J566" s="169">
        <f>ROUND(I566*H566,2)</f>
        <v>0</v>
      </c>
      <c r="K566" s="167" t="s">
        <v>5</v>
      </c>
      <c r="L566" s="41"/>
      <c r="M566" s="170" t="s">
        <v>5</v>
      </c>
      <c r="N566" s="171" t="s">
        <v>42</v>
      </c>
      <c r="O566" s="42"/>
      <c r="P566" s="172">
        <f>O566*H566</f>
        <v>0</v>
      </c>
      <c r="Q566" s="172">
        <v>0</v>
      </c>
      <c r="R566" s="172">
        <f>Q566*H566</f>
        <v>0</v>
      </c>
      <c r="S566" s="172">
        <v>0</v>
      </c>
      <c r="T566" s="173">
        <f>S566*H566</f>
        <v>0</v>
      </c>
      <c r="AR566" s="24" t="s">
        <v>235</v>
      </c>
      <c r="AT566" s="24" t="s">
        <v>135</v>
      </c>
      <c r="AU566" s="24" t="s">
        <v>83</v>
      </c>
      <c r="AY566" s="24" t="s">
        <v>133</v>
      </c>
      <c r="BE566" s="174">
        <f>IF(N566="základní",J566,0)</f>
        <v>0</v>
      </c>
      <c r="BF566" s="174">
        <f>IF(N566="snížená",J566,0)</f>
        <v>0</v>
      </c>
      <c r="BG566" s="174">
        <f>IF(N566="zákl. přenesená",J566,0)</f>
        <v>0</v>
      </c>
      <c r="BH566" s="174">
        <f>IF(N566="sníž. přenesená",J566,0)</f>
        <v>0</v>
      </c>
      <c r="BI566" s="174">
        <f>IF(N566="nulová",J566,0)</f>
        <v>0</v>
      </c>
      <c r="BJ566" s="24" t="s">
        <v>76</v>
      </c>
      <c r="BK566" s="174">
        <f>ROUND(I566*H566,2)</f>
        <v>0</v>
      </c>
      <c r="BL566" s="24" t="s">
        <v>235</v>
      </c>
      <c r="BM566" s="24" t="s">
        <v>765</v>
      </c>
    </row>
    <row r="567" spans="2:47" s="1" customFormat="1" ht="27">
      <c r="B567" s="41"/>
      <c r="C567" s="342"/>
      <c r="D567" s="343" t="s">
        <v>180</v>
      </c>
      <c r="E567" s="342"/>
      <c r="F567" s="344" t="s">
        <v>227</v>
      </c>
      <c r="G567" s="342"/>
      <c r="H567" s="342"/>
      <c r="I567" s="175"/>
      <c r="L567" s="41"/>
      <c r="M567" s="176"/>
      <c r="N567" s="42"/>
      <c r="O567" s="42"/>
      <c r="P567" s="42"/>
      <c r="Q567" s="42"/>
      <c r="R567" s="42"/>
      <c r="S567" s="42"/>
      <c r="T567" s="70"/>
      <c r="AT567" s="24" t="s">
        <v>180</v>
      </c>
      <c r="AU567" s="24" t="s">
        <v>83</v>
      </c>
    </row>
    <row r="568" spans="2:51" s="12" customFormat="1" ht="13.5">
      <c r="B568" s="183"/>
      <c r="C568" s="349"/>
      <c r="D568" s="354" t="s">
        <v>144</v>
      </c>
      <c r="E568" s="358" t="s">
        <v>5</v>
      </c>
      <c r="F568" s="359" t="s">
        <v>761</v>
      </c>
      <c r="G568" s="349"/>
      <c r="H568" s="360">
        <v>10</v>
      </c>
      <c r="I568" s="185"/>
      <c r="L568" s="183"/>
      <c r="M568" s="186"/>
      <c r="N568" s="187"/>
      <c r="O568" s="187"/>
      <c r="P568" s="187"/>
      <c r="Q568" s="187"/>
      <c r="R568" s="187"/>
      <c r="S568" s="187"/>
      <c r="T568" s="188"/>
      <c r="AT568" s="184" t="s">
        <v>144</v>
      </c>
      <c r="AU568" s="184" t="s">
        <v>83</v>
      </c>
      <c r="AV568" s="12" t="s">
        <v>83</v>
      </c>
      <c r="AW568" s="12" t="s">
        <v>34</v>
      </c>
      <c r="AX568" s="12" t="s">
        <v>76</v>
      </c>
      <c r="AY568" s="184" t="s">
        <v>133</v>
      </c>
    </row>
    <row r="569" spans="2:65" s="1" customFormat="1" ht="22.5" customHeight="1">
      <c r="B569" s="166"/>
      <c r="C569" s="337" t="s">
        <v>766</v>
      </c>
      <c r="D569" s="337" t="s">
        <v>135</v>
      </c>
      <c r="E569" s="338" t="s">
        <v>767</v>
      </c>
      <c r="F569" s="339" t="s">
        <v>768</v>
      </c>
      <c r="G569" s="340" t="s">
        <v>769</v>
      </c>
      <c r="H569" s="341">
        <v>1</v>
      </c>
      <c r="I569" s="168">
        <v>0</v>
      </c>
      <c r="J569" s="169">
        <f>ROUND(I569*H569,2)</f>
        <v>0</v>
      </c>
      <c r="K569" s="167" t="s">
        <v>5</v>
      </c>
      <c r="L569" s="41"/>
      <c r="M569" s="170" t="s">
        <v>5</v>
      </c>
      <c r="N569" s="171" t="s">
        <v>42</v>
      </c>
      <c r="O569" s="42"/>
      <c r="P569" s="172">
        <f>O569*H569</f>
        <v>0</v>
      </c>
      <c r="Q569" s="172">
        <v>0</v>
      </c>
      <c r="R569" s="172">
        <f>Q569*H569</f>
        <v>0</v>
      </c>
      <c r="S569" s="172">
        <v>0</v>
      </c>
      <c r="T569" s="173">
        <f>S569*H569</f>
        <v>0</v>
      </c>
      <c r="AR569" s="24" t="s">
        <v>235</v>
      </c>
      <c r="AT569" s="24" t="s">
        <v>135</v>
      </c>
      <c r="AU569" s="24" t="s">
        <v>83</v>
      </c>
      <c r="AY569" s="24" t="s">
        <v>133</v>
      </c>
      <c r="BE569" s="174">
        <f>IF(N569="základní",J569,0)</f>
        <v>0</v>
      </c>
      <c r="BF569" s="174">
        <f>IF(N569="snížená",J569,0)</f>
        <v>0</v>
      </c>
      <c r="BG569" s="174">
        <f>IF(N569="zákl. přenesená",J569,0)</f>
        <v>0</v>
      </c>
      <c r="BH569" s="174">
        <f>IF(N569="sníž. přenesená",J569,0)</f>
        <v>0</v>
      </c>
      <c r="BI569" s="174">
        <f>IF(N569="nulová",J569,0)</f>
        <v>0</v>
      </c>
      <c r="BJ569" s="24" t="s">
        <v>76</v>
      </c>
      <c r="BK569" s="174">
        <f>ROUND(I569*H569,2)</f>
        <v>0</v>
      </c>
      <c r="BL569" s="24" t="s">
        <v>235</v>
      </c>
      <c r="BM569" s="24" t="s">
        <v>770</v>
      </c>
    </row>
    <row r="570" spans="2:47" s="1" customFormat="1" ht="27">
      <c r="B570" s="41"/>
      <c r="C570" s="342"/>
      <c r="D570" s="354" t="s">
        <v>180</v>
      </c>
      <c r="E570" s="342"/>
      <c r="F570" s="373" t="s">
        <v>227</v>
      </c>
      <c r="G570" s="342"/>
      <c r="H570" s="342"/>
      <c r="I570" s="175"/>
      <c r="L570" s="41"/>
      <c r="M570" s="176"/>
      <c r="N570" s="42"/>
      <c r="O570" s="42"/>
      <c r="P570" s="42"/>
      <c r="Q570" s="42"/>
      <c r="R570" s="42"/>
      <c r="S570" s="42"/>
      <c r="T570" s="70"/>
      <c r="AT570" s="24" t="s">
        <v>180</v>
      </c>
      <c r="AU570" s="24" t="s">
        <v>83</v>
      </c>
    </row>
    <row r="571" spans="2:65" s="1" customFormat="1" ht="22.5" customHeight="1">
      <c r="B571" s="166"/>
      <c r="C571" s="337" t="s">
        <v>771</v>
      </c>
      <c r="D571" s="337" t="s">
        <v>135</v>
      </c>
      <c r="E571" s="338" t="s">
        <v>772</v>
      </c>
      <c r="F571" s="339" t="s">
        <v>773</v>
      </c>
      <c r="G571" s="340" t="s">
        <v>769</v>
      </c>
      <c r="H571" s="341">
        <v>1</v>
      </c>
      <c r="I571" s="168">
        <v>0</v>
      </c>
      <c r="J571" s="169">
        <f>ROUND(I571*H571,2)</f>
        <v>0</v>
      </c>
      <c r="K571" s="167" t="s">
        <v>5</v>
      </c>
      <c r="L571" s="41"/>
      <c r="M571" s="170" t="s">
        <v>5</v>
      </c>
      <c r="N571" s="171" t="s">
        <v>42</v>
      </c>
      <c r="O571" s="42"/>
      <c r="P571" s="172">
        <f>O571*H571</f>
        <v>0</v>
      </c>
      <c r="Q571" s="172">
        <v>0</v>
      </c>
      <c r="R571" s="172">
        <f>Q571*H571</f>
        <v>0</v>
      </c>
      <c r="S571" s="172">
        <v>0</v>
      </c>
      <c r="T571" s="173">
        <f>S571*H571</f>
        <v>0</v>
      </c>
      <c r="AR571" s="24" t="s">
        <v>235</v>
      </c>
      <c r="AT571" s="24" t="s">
        <v>135</v>
      </c>
      <c r="AU571" s="24" t="s">
        <v>83</v>
      </c>
      <c r="AY571" s="24" t="s">
        <v>133</v>
      </c>
      <c r="BE571" s="174">
        <f>IF(N571="základní",J571,0)</f>
        <v>0</v>
      </c>
      <c r="BF571" s="174">
        <f>IF(N571="snížená",J571,0)</f>
        <v>0</v>
      </c>
      <c r="BG571" s="174">
        <f>IF(N571="zákl. přenesená",J571,0)</f>
        <v>0</v>
      </c>
      <c r="BH571" s="174">
        <f>IF(N571="sníž. přenesená",J571,0)</f>
        <v>0</v>
      </c>
      <c r="BI571" s="174">
        <f>IF(N571="nulová",J571,0)</f>
        <v>0</v>
      </c>
      <c r="BJ571" s="24" t="s">
        <v>76</v>
      </c>
      <c r="BK571" s="174">
        <f>ROUND(I571*H571,2)</f>
        <v>0</v>
      </c>
      <c r="BL571" s="24" t="s">
        <v>235</v>
      </c>
      <c r="BM571" s="24" t="s">
        <v>774</v>
      </c>
    </row>
    <row r="572" spans="2:47" s="1" customFormat="1" ht="27">
      <c r="B572" s="41"/>
      <c r="C572" s="342"/>
      <c r="D572" s="354" t="s">
        <v>180</v>
      </c>
      <c r="E572" s="342"/>
      <c r="F572" s="373" t="s">
        <v>227</v>
      </c>
      <c r="G572" s="342"/>
      <c r="H572" s="342"/>
      <c r="I572" s="175"/>
      <c r="L572" s="41"/>
      <c r="M572" s="176"/>
      <c r="N572" s="42"/>
      <c r="O572" s="42"/>
      <c r="P572" s="42"/>
      <c r="Q572" s="42"/>
      <c r="R572" s="42"/>
      <c r="S572" s="42"/>
      <c r="T572" s="70"/>
      <c r="AT572" s="24" t="s">
        <v>180</v>
      </c>
      <c r="AU572" s="24" t="s">
        <v>83</v>
      </c>
    </row>
    <row r="573" spans="2:65" s="1" customFormat="1" ht="31.5" customHeight="1">
      <c r="B573" s="166"/>
      <c r="C573" s="337" t="s">
        <v>775</v>
      </c>
      <c r="D573" s="337" t="s">
        <v>135</v>
      </c>
      <c r="E573" s="338" t="s">
        <v>776</v>
      </c>
      <c r="F573" s="339" t="s">
        <v>777</v>
      </c>
      <c r="G573" s="340" t="s">
        <v>689</v>
      </c>
      <c r="H573" s="393">
        <v>0</v>
      </c>
      <c r="I573" s="168">
        <v>0</v>
      </c>
      <c r="J573" s="169">
        <f>ROUND(I573*H573,2)</f>
        <v>0</v>
      </c>
      <c r="K573" s="167" t="s">
        <v>139</v>
      </c>
      <c r="L573" s="41"/>
      <c r="M573" s="170" t="s">
        <v>5</v>
      </c>
      <c r="N573" s="171" t="s">
        <v>42</v>
      </c>
      <c r="O573" s="42"/>
      <c r="P573" s="172">
        <f>O573*H573</f>
        <v>0</v>
      </c>
      <c r="Q573" s="172">
        <v>0</v>
      </c>
      <c r="R573" s="172">
        <f>Q573*H573</f>
        <v>0</v>
      </c>
      <c r="S573" s="172">
        <v>0</v>
      </c>
      <c r="T573" s="173">
        <f>S573*H573</f>
        <v>0</v>
      </c>
      <c r="AR573" s="24" t="s">
        <v>235</v>
      </c>
      <c r="AT573" s="24" t="s">
        <v>135</v>
      </c>
      <c r="AU573" s="24" t="s">
        <v>83</v>
      </c>
      <c r="AY573" s="24" t="s">
        <v>133</v>
      </c>
      <c r="BE573" s="174">
        <f>IF(N573="základní",J573,0)</f>
        <v>0</v>
      </c>
      <c r="BF573" s="174">
        <f>IF(N573="snížená",J573,0)</f>
        <v>0</v>
      </c>
      <c r="BG573" s="174">
        <f>IF(N573="zákl. přenesená",J573,0)</f>
        <v>0</v>
      </c>
      <c r="BH573" s="174">
        <f>IF(N573="sníž. přenesená",J573,0)</f>
        <v>0</v>
      </c>
      <c r="BI573" s="174">
        <f>IF(N573="nulová",J573,0)</f>
        <v>0</v>
      </c>
      <c r="BJ573" s="24" t="s">
        <v>76</v>
      </c>
      <c r="BK573" s="174">
        <f>ROUND(I573*H573,2)</f>
        <v>0</v>
      </c>
      <c r="BL573" s="24" t="s">
        <v>235</v>
      </c>
      <c r="BM573" s="24" t="s">
        <v>778</v>
      </c>
    </row>
    <row r="574" spans="2:47" s="1" customFormat="1" ht="121.5">
      <c r="B574" s="41"/>
      <c r="C574" s="342"/>
      <c r="D574" s="343" t="s">
        <v>142</v>
      </c>
      <c r="E574" s="342"/>
      <c r="F574" s="344" t="s">
        <v>779</v>
      </c>
      <c r="G574" s="342"/>
      <c r="H574" s="342"/>
      <c r="I574" s="175"/>
      <c r="L574" s="41"/>
      <c r="M574" s="176"/>
      <c r="N574" s="42"/>
      <c r="O574" s="42"/>
      <c r="P574" s="42"/>
      <c r="Q574" s="42"/>
      <c r="R574" s="42"/>
      <c r="S574" s="42"/>
      <c r="T574" s="70"/>
      <c r="AT574" s="24" t="s">
        <v>142</v>
      </c>
      <c r="AU574" s="24" t="s">
        <v>83</v>
      </c>
    </row>
    <row r="575" spans="2:63" s="10" customFormat="1" ht="29.85" customHeight="1">
      <c r="B575" s="155"/>
      <c r="C575" s="332"/>
      <c r="D575" s="335" t="s">
        <v>70</v>
      </c>
      <c r="E575" s="336" t="s">
        <v>780</v>
      </c>
      <c r="F575" s="336" t="s">
        <v>781</v>
      </c>
      <c r="G575" s="332"/>
      <c r="H575" s="332"/>
      <c r="I575" s="157"/>
      <c r="J575" s="165">
        <f>BK575</f>
        <v>0</v>
      </c>
      <c r="L575" s="155"/>
      <c r="M575" s="159"/>
      <c r="N575" s="160"/>
      <c r="O575" s="160"/>
      <c r="P575" s="161">
        <f>SUM(P576:P578)</f>
        <v>0</v>
      </c>
      <c r="Q575" s="160"/>
      <c r="R575" s="161">
        <f>SUM(R576:R578)</f>
        <v>0</v>
      </c>
      <c r="S575" s="160"/>
      <c r="T575" s="162">
        <f>SUM(T576:T578)</f>
        <v>0.12705000000000002</v>
      </c>
      <c r="AR575" s="156" t="s">
        <v>83</v>
      </c>
      <c r="AT575" s="163" t="s">
        <v>70</v>
      </c>
      <c r="AU575" s="163" t="s">
        <v>76</v>
      </c>
      <c r="AY575" s="156" t="s">
        <v>133</v>
      </c>
      <c r="BK575" s="164">
        <f>SUM(BK576:BK578)</f>
        <v>0</v>
      </c>
    </row>
    <row r="576" spans="2:65" s="1" customFormat="1" ht="22.5" customHeight="1">
      <c r="B576" s="166"/>
      <c r="C576" s="337" t="s">
        <v>782</v>
      </c>
      <c r="D576" s="337" t="s">
        <v>135</v>
      </c>
      <c r="E576" s="338" t="s">
        <v>783</v>
      </c>
      <c r="F576" s="339" t="s">
        <v>784</v>
      </c>
      <c r="G576" s="340" t="s">
        <v>138</v>
      </c>
      <c r="H576" s="341">
        <v>0.231</v>
      </c>
      <c r="I576" s="168">
        <v>0</v>
      </c>
      <c r="J576" s="169">
        <f>ROUND(I576*H576,2)</f>
        <v>0</v>
      </c>
      <c r="K576" s="167" t="s">
        <v>5</v>
      </c>
      <c r="L576" s="41"/>
      <c r="M576" s="170" t="s">
        <v>5</v>
      </c>
      <c r="N576" s="171" t="s">
        <v>42</v>
      </c>
      <c r="O576" s="42"/>
      <c r="P576" s="172">
        <f>O576*H576</f>
        <v>0</v>
      </c>
      <c r="Q576" s="172">
        <v>0</v>
      </c>
      <c r="R576" s="172">
        <f>Q576*H576</f>
        <v>0</v>
      </c>
      <c r="S576" s="172">
        <v>0.55</v>
      </c>
      <c r="T576" s="173">
        <f>S576*H576</f>
        <v>0.12705000000000002</v>
      </c>
      <c r="AR576" s="24" t="s">
        <v>235</v>
      </c>
      <c r="AT576" s="24" t="s">
        <v>135</v>
      </c>
      <c r="AU576" s="24" t="s">
        <v>83</v>
      </c>
      <c r="AY576" s="24" t="s">
        <v>133</v>
      </c>
      <c r="BE576" s="174">
        <f>IF(N576="základní",J576,0)</f>
        <v>0</v>
      </c>
      <c r="BF576" s="174">
        <f>IF(N576="snížená",J576,0)</f>
        <v>0</v>
      </c>
      <c r="BG576" s="174">
        <f>IF(N576="zákl. přenesená",J576,0)</f>
        <v>0</v>
      </c>
      <c r="BH576" s="174">
        <f>IF(N576="sníž. přenesená",J576,0)</f>
        <v>0</v>
      </c>
      <c r="BI576" s="174">
        <f>IF(N576="nulová",J576,0)</f>
        <v>0</v>
      </c>
      <c r="BJ576" s="24" t="s">
        <v>76</v>
      </c>
      <c r="BK576" s="174">
        <f>ROUND(I576*H576,2)</f>
        <v>0</v>
      </c>
      <c r="BL576" s="24" t="s">
        <v>235</v>
      </c>
      <c r="BM576" s="24" t="s">
        <v>785</v>
      </c>
    </row>
    <row r="577" spans="2:47" s="1" customFormat="1" ht="27">
      <c r="B577" s="41"/>
      <c r="C577" s="342"/>
      <c r="D577" s="343" t="s">
        <v>180</v>
      </c>
      <c r="E577" s="342"/>
      <c r="F577" s="344" t="s">
        <v>574</v>
      </c>
      <c r="G577" s="342"/>
      <c r="H577" s="342"/>
      <c r="I577" s="175"/>
      <c r="L577" s="41"/>
      <c r="M577" s="176"/>
      <c r="N577" s="42"/>
      <c r="O577" s="42"/>
      <c r="P577" s="42"/>
      <c r="Q577" s="42"/>
      <c r="R577" s="42"/>
      <c r="S577" s="42"/>
      <c r="T577" s="70"/>
      <c r="AT577" s="24" t="s">
        <v>180</v>
      </c>
      <c r="AU577" s="24" t="s">
        <v>83</v>
      </c>
    </row>
    <row r="578" spans="2:51" s="12" customFormat="1" ht="13.5">
      <c r="B578" s="183"/>
      <c r="C578" s="349"/>
      <c r="D578" s="343" t="s">
        <v>144</v>
      </c>
      <c r="E578" s="350" t="s">
        <v>5</v>
      </c>
      <c r="F578" s="351" t="s">
        <v>786</v>
      </c>
      <c r="G578" s="349"/>
      <c r="H578" s="352">
        <v>0.231</v>
      </c>
      <c r="I578" s="185"/>
      <c r="L578" s="183"/>
      <c r="M578" s="186"/>
      <c r="N578" s="187"/>
      <c r="O578" s="187"/>
      <c r="P578" s="187"/>
      <c r="Q578" s="187"/>
      <c r="R578" s="187"/>
      <c r="S578" s="187"/>
      <c r="T578" s="188"/>
      <c r="AT578" s="184" t="s">
        <v>144</v>
      </c>
      <c r="AU578" s="184" t="s">
        <v>83</v>
      </c>
      <c r="AV578" s="12" t="s">
        <v>83</v>
      </c>
      <c r="AW578" s="12" t="s">
        <v>34</v>
      </c>
      <c r="AX578" s="12" t="s">
        <v>76</v>
      </c>
      <c r="AY578" s="184" t="s">
        <v>133</v>
      </c>
    </row>
    <row r="579" spans="2:63" s="10" customFormat="1" ht="29.85" customHeight="1">
      <c r="B579" s="155"/>
      <c r="C579" s="332"/>
      <c r="D579" s="335" t="s">
        <v>70</v>
      </c>
      <c r="E579" s="336" t="s">
        <v>787</v>
      </c>
      <c r="F579" s="336" t="s">
        <v>788</v>
      </c>
      <c r="G579" s="332"/>
      <c r="H579" s="332"/>
      <c r="I579" s="157"/>
      <c r="J579" s="165">
        <f>BK579</f>
        <v>0</v>
      </c>
      <c r="L579" s="155"/>
      <c r="M579" s="159"/>
      <c r="N579" s="160"/>
      <c r="O579" s="160"/>
      <c r="P579" s="161">
        <f>SUM(P580:P588)</f>
        <v>0</v>
      </c>
      <c r="Q579" s="160"/>
      <c r="R579" s="161">
        <f>SUM(R580:R588)</f>
        <v>0.483684</v>
      </c>
      <c r="S579" s="160"/>
      <c r="T579" s="162">
        <f>SUM(T580:T588)</f>
        <v>0</v>
      </c>
      <c r="AR579" s="156" t="s">
        <v>83</v>
      </c>
      <c r="AT579" s="163" t="s">
        <v>70</v>
      </c>
      <c r="AU579" s="163" t="s">
        <v>76</v>
      </c>
      <c r="AY579" s="156" t="s">
        <v>133</v>
      </c>
      <c r="BK579" s="164">
        <f>SUM(BK580:BK588)</f>
        <v>0</v>
      </c>
    </row>
    <row r="580" spans="2:65" s="1" customFormat="1" ht="31.5" customHeight="1">
      <c r="B580" s="166"/>
      <c r="C580" s="337" t="s">
        <v>789</v>
      </c>
      <c r="D580" s="337" t="s">
        <v>135</v>
      </c>
      <c r="E580" s="338" t="s">
        <v>790</v>
      </c>
      <c r="F580" s="339" t="s">
        <v>791</v>
      </c>
      <c r="G580" s="340" t="s">
        <v>153</v>
      </c>
      <c r="H580" s="341">
        <v>136</v>
      </c>
      <c r="I580" s="168">
        <v>0</v>
      </c>
      <c r="J580" s="169">
        <f>ROUND(I580*H580,2)</f>
        <v>0</v>
      </c>
      <c r="K580" s="167" t="s">
        <v>139</v>
      </c>
      <c r="L580" s="41"/>
      <c r="M580" s="170" t="s">
        <v>5</v>
      </c>
      <c r="N580" s="171" t="s">
        <v>42</v>
      </c>
      <c r="O580" s="42"/>
      <c r="P580" s="172">
        <f>O580*H580</f>
        <v>0</v>
      </c>
      <c r="Q580" s="172">
        <v>0.00132</v>
      </c>
      <c r="R580" s="172">
        <f>Q580*H580</f>
        <v>0.17952</v>
      </c>
      <c r="S580" s="172">
        <v>0</v>
      </c>
      <c r="T580" s="173">
        <f>S580*H580</f>
        <v>0</v>
      </c>
      <c r="AR580" s="24" t="s">
        <v>235</v>
      </c>
      <c r="AT580" s="24" t="s">
        <v>135</v>
      </c>
      <c r="AU580" s="24" t="s">
        <v>83</v>
      </c>
      <c r="AY580" s="24" t="s">
        <v>133</v>
      </c>
      <c r="BE580" s="174">
        <f>IF(N580="základní",J580,0)</f>
        <v>0</v>
      </c>
      <c r="BF580" s="174">
        <f>IF(N580="snížená",J580,0)</f>
        <v>0</v>
      </c>
      <c r="BG580" s="174">
        <f>IF(N580="zákl. přenesená",J580,0)</f>
        <v>0</v>
      </c>
      <c r="BH580" s="174">
        <f>IF(N580="sníž. přenesená",J580,0)</f>
        <v>0</v>
      </c>
      <c r="BI580" s="174">
        <f>IF(N580="nulová",J580,0)</f>
        <v>0</v>
      </c>
      <c r="BJ580" s="24" t="s">
        <v>76</v>
      </c>
      <c r="BK580" s="174">
        <f>ROUND(I580*H580,2)</f>
        <v>0</v>
      </c>
      <c r="BL580" s="24" t="s">
        <v>235</v>
      </c>
      <c r="BM580" s="24" t="s">
        <v>792</v>
      </c>
    </row>
    <row r="581" spans="2:47" s="1" customFormat="1" ht="67.5">
      <c r="B581" s="41"/>
      <c r="C581" s="342"/>
      <c r="D581" s="343" t="s">
        <v>142</v>
      </c>
      <c r="E581" s="342"/>
      <c r="F581" s="344" t="s">
        <v>793</v>
      </c>
      <c r="G581" s="342"/>
      <c r="H581" s="342"/>
      <c r="I581" s="175"/>
      <c r="L581" s="41"/>
      <c r="M581" s="176"/>
      <c r="N581" s="42"/>
      <c r="O581" s="42"/>
      <c r="P581" s="42"/>
      <c r="Q581" s="42"/>
      <c r="R581" s="42"/>
      <c r="S581" s="42"/>
      <c r="T581" s="70"/>
      <c r="AT581" s="24" t="s">
        <v>142</v>
      </c>
      <c r="AU581" s="24" t="s">
        <v>83</v>
      </c>
    </row>
    <row r="582" spans="2:51" s="12" customFormat="1" ht="13.5">
      <c r="B582" s="183"/>
      <c r="C582" s="349"/>
      <c r="D582" s="354" t="s">
        <v>144</v>
      </c>
      <c r="E582" s="358" t="s">
        <v>5</v>
      </c>
      <c r="F582" s="359" t="s">
        <v>339</v>
      </c>
      <c r="G582" s="349"/>
      <c r="H582" s="360">
        <v>136</v>
      </c>
      <c r="I582" s="185"/>
      <c r="L582" s="183"/>
      <c r="M582" s="186"/>
      <c r="N582" s="187"/>
      <c r="O582" s="187"/>
      <c r="P582" s="187"/>
      <c r="Q582" s="187"/>
      <c r="R582" s="187"/>
      <c r="S582" s="187"/>
      <c r="T582" s="188"/>
      <c r="AT582" s="184" t="s">
        <v>144</v>
      </c>
      <c r="AU582" s="184" t="s">
        <v>83</v>
      </c>
      <c r="AV582" s="12" t="s">
        <v>83</v>
      </c>
      <c r="AW582" s="12" t="s">
        <v>34</v>
      </c>
      <c r="AX582" s="12" t="s">
        <v>76</v>
      </c>
      <c r="AY582" s="184" t="s">
        <v>133</v>
      </c>
    </row>
    <row r="583" spans="2:65" s="1" customFormat="1" ht="22.5" customHeight="1">
      <c r="B583" s="166"/>
      <c r="C583" s="368" t="s">
        <v>794</v>
      </c>
      <c r="D583" s="368" t="s">
        <v>298</v>
      </c>
      <c r="E583" s="369" t="s">
        <v>795</v>
      </c>
      <c r="F583" s="370" t="s">
        <v>796</v>
      </c>
      <c r="G583" s="371" t="s">
        <v>153</v>
      </c>
      <c r="H583" s="372">
        <v>142.8</v>
      </c>
      <c r="I583" s="202">
        <v>0</v>
      </c>
      <c r="J583" s="203">
        <f>ROUND(I583*H583,2)</f>
        <v>0</v>
      </c>
      <c r="K583" s="201" t="s">
        <v>5</v>
      </c>
      <c r="L583" s="204"/>
      <c r="M583" s="205" t="s">
        <v>5</v>
      </c>
      <c r="N583" s="206" t="s">
        <v>42</v>
      </c>
      <c r="O583" s="42"/>
      <c r="P583" s="172">
        <f>O583*H583</f>
        <v>0</v>
      </c>
      <c r="Q583" s="172">
        <v>0.00213</v>
      </c>
      <c r="R583" s="172">
        <f>Q583*H583</f>
        <v>0.304164</v>
      </c>
      <c r="S583" s="172">
        <v>0</v>
      </c>
      <c r="T583" s="173">
        <f>S583*H583</f>
        <v>0</v>
      </c>
      <c r="AR583" s="24" t="s">
        <v>348</v>
      </c>
      <c r="AT583" s="24" t="s">
        <v>298</v>
      </c>
      <c r="AU583" s="24" t="s">
        <v>83</v>
      </c>
      <c r="AY583" s="24" t="s">
        <v>133</v>
      </c>
      <c r="BE583" s="174">
        <f>IF(N583="základní",J583,0)</f>
        <v>0</v>
      </c>
      <c r="BF583" s="174">
        <f>IF(N583="snížená",J583,0)</f>
        <v>0</v>
      </c>
      <c r="BG583" s="174">
        <f>IF(N583="zákl. přenesená",J583,0)</f>
        <v>0</v>
      </c>
      <c r="BH583" s="174">
        <f>IF(N583="sníž. přenesená",J583,0)</f>
        <v>0</v>
      </c>
      <c r="BI583" s="174">
        <f>IF(N583="nulová",J583,0)</f>
        <v>0</v>
      </c>
      <c r="BJ583" s="24" t="s">
        <v>76</v>
      </c>
      <c r="BK583" s="174">
        <f>ROUND(I583*H583,2)</f>
        <v>0</v>
      </c>
      <c r="BL583" s="24" t="s">
        <v>235</v>
      </c>
      <c r="BM583" s="24" t="s">
        <v>797</v>
      </c>
    </row>
    <row r="584" spans="2:47" s="1" customFormat="1" ht="40.5">
      <c r="B584" s="41"/>
      <c r="C584" s="342"/>
      <c r="D584" s="343" t="s">
        <v>180</v>
      </c>
      <c r="E584" s="342"/>
      <c r="F584" s="344" t="s">
        <v>798</v>
      </c>
      <c r="G584" s="342"/>
      <c r="H584" s="342"/>
      <c r="I584" s="175"/>
      <c r="L584" s="41"/>
      <c r="M584" s="176"/>
      <c r="N584" s="42"/>
      <c r="O584" s="42"/>
      <c r="P584" s="42"/>
      <c r="Q584" s="42"/>
      <c r="R584" s="42"/>
      <c r="S584" s="42"/>
      <c r="T584" s="70"/>
      <c r="AT584" s="24" t="s">
        <v>180</v>
      </c>
      <c r="AU584" s="24" t="s">
        <v>83</v>
      </c>
    </row>
    <row r="585" spans="2:51" s="12" customFormat="1" ht="13.5">
      <c r="B585" s="183"/>
      <c r="C585" s="349"/>
      <c r="D585" s="343" t="s">
        <v>144</v>
      </c>
      <c r="E585" s="350" t="s">
        <v>5</v>
      </c>
      <c r="F585" s="351" t="s">
        <v>339</v>
      </c>
      <c r="G585" s="349"/>
      <c r="H585" s="352">
        <v>136</v>
      </c>
      <c r="I585" s="185"/>
      <c r="L585" s="183"/>
      <c r="M585" s="186"/>
      <c r="N585" s="187"/>
      <c r="O585" s="187"/>
      <c r="P585" s="187"/>
      <c r="Q585" s="187"/>
      <c r="R585" s="187"/>
      <c r="S585" s="187"/>
      <c r="T585" s="188"/>
      <c r="AT585" s="184" t="s">
        <v>144</v>
      </c>
      <c r="AU585" s="184" t="s">
        <v>83</v>
      </c>
      <c r="AV585" s="12" t="s">
        <v>83</v>
      </c>
      <c r="AW585" s="12" t="s">
        <v>34</v>
      </c>
      <c r="AX585" s="12" t="s">
        <v>76</v>
      </c>
      <c r="AY585" s="184" t="s">
        <v>133</v>
      </c>
    </row>
    <row r="586" spans="2:51" s="12" customFormat="1" ht="13.5">
      <c r="B586" s="183"/>
      <c r="C586" s="349"/>
      <c r="D586" s="354" t="s">
        <v>144</v>
      </c>
      <c r="E586" s="349"/>
      <c r="F586" s="359" t="s">
        <v>799</v>
      </c>
      <c r="G586" s="349"/>
      <c r="H586" s="360">
        <v>142.8</v>
      </c>
      <c r="I586" s="185"/>
      <c r="L586" s="183"/>
      <c r="M586" s="186"/>
      <c r="N586" s="187"/>
      <c r="O586" s="187"/>
      <c r="P586" s="187"/>
      <c r="Q586" s="187"/>
      <c r="R586" s="187"/>
      <c r="S586" s="187"/>
      <c r="T586" s="188"/>
      <c r="AT586" s="184" t="s">
        <v>144</v>
      </c>
      <c r="AU586" s="184" t="s">
        <v>83</v>
      </c>
      <c r="AV586" s="12" t="s">
        <v>83</v>
      </c>
      <c r="AW586" s="12" t="s">
        <v>6</v>
      </c>
      <c r="AX586" s="12" t="s">
        <v>76</v>
      </c>
      <c r="AY586" s="184" t="s">
        <v>133</v>
      </c>
    </row>
    <row r="587" spans="2:65" s="1" customFormat="1" ht="31.5" customHeight="1">
      <c r="B587" s="166"/>
      <c r="C587" s="337" t="s">
        <v>800</v>
      </c>
      <c r="D587" s="337" t="s">
        <v>135</v>
      </c>
      <c r="E587" s="338" t="s">
        <v>801</v>
      </c>
      <c r="F587" s="339" t="s">
        <v>802</v>
      </c>
      <c r="G587" s="340" t="s">
        <v>689</v>
      </c>
      <c r="H587" s="393">
        <v>0</v>
      </c>
      <c r="I587" s="168">
        <v>0</v>
      </c>
      <c r="J587" s="169">
        <f>ROUND(I587*H587,2)</f>
        <v>0</v>
      </c>
      <c r="K587" s="167" t="s">
        <v>139</v>
      </c>
      <c r="L587" s="41"/>
      <c r="M587" s="170" t="s">
        <v>5</v>
      </c>
      <c r="N587" s="171" t="s">
        <v>42</v>
      </c>
      <c r="O587" s="42"/>
      <c r="P587" s="172">
        <f>O587*H587</f>
        <v>0</v>
      </c>
      <c r="Q587" s="172">
        <v>0</v>
      </c>
      <c r="R587" s="172">
        <f>Q587*H587</f>
        <v>0</v>
      </c>
      <c r="S587" s="172">
        <v>0</v>
      </c>
      <c r="T587" s="173">
        <f>S587*H587</f>
        <v>0</v>
      </c>
      <c r="AR587" s="24" t="s">
        <v>235</v>
      </c>
      <c r="AT587" s="24" t="s">
        <v>135</v>
      </c>
      <c r="AU587" s="24" t="s">
        <v>83</v>
      </c>
      <c r="AY587" s="24" t="s">
        <v>133</v>
      </c>
      <c r="BE587" s="174">
        <f>IF(N587="základní",J587,0)</f>
        <v>0</v>
      </c>
      <c r="BF587" s="174">
        <f>IF(N587="snížená",J587,0)</f>
        <v>0</v>
      </c>
      <c r="BG587" s="174">
        <f>IF(N587="zákl. přenesená",J587,0)</f>
        <v>0</v>
      </c>
      <c r="BH587" s="174">
        <f>IF(N587="sníž. přenesená",J587,0)</f>
        <v>0</v>
      </c>
      <c r="BI587" s="174">
        <f>IF(N587="nulová",J587,0)</f>
        <v>0</v>
      </c>
      <c r="BJ587" s="24" t="s">
        <v>76</v>
      </c>
      <c r="BK587" s="174">
        <f>ROUND(I587*H587,2)</f>
        <v>0</v>
      </c>
      <c r="BL587" s="24" t="s">
        <v>235</v>
      </c>
      <c r="BM587" s="24" t="s">
        <v>803</v>
      </c>
    </row>
    <row r="588" spans="2:47" s="1" customFormat="1" ht="121.5">
      <c r="B588" s="41"/>
      <c r="C588" s="342"/>
      <c r="D588" s="343" t="s">
        <v>142</v>
      </c>
      <c r="E588" s="342"/>
      <c r="F588" s="344" t="s">
        <v>804</v>
      </c>
      <c r="G588" s="342"/>
      <c r="H588" s="342"/>
      <c r="I588" s="175"/>
      <c r="L588" s="41"/>
      <c r="M588" s="176"/>
      <c r="N588" s="42"/>
      <c r="O588" s="42"/>
      <c r="P588" s="42"/>
      <c r="Q588" s="42"/>
      <c r="R588" s="42"/>
      <c r="S588" s="42"/>
      <c r="T588" s="70"/>
      <c r="AT588" s="24" t="s">
        <v>142</v>
      </c>
      <c r="AU588" s="24" t="s">
        <v>83</v>
      </c>
    </row>
    <row r="589" spans="2:63" s="10" customFormat="1" ht="29.85" customHeight="1">
      <c r="B589" s="155"/>
      <c r="C589" s="332"/>
      <c r="D589" s="335" t="s">
        <v>70</v>
      </c>
      <c r="E589" s="336" t="s">
        <v>805</v>
      </c>
      <c r="F589" s="336" t="s">
        <v>806</v>
      </c>
      <c r="G589" s="332"/>
      <c r="H589" s="332"/>
      <c r="I589" s="157"/>
      <c r="J589" s="165">
        <f>BK589</f>
        <v>0</v>
      </c>
      <c r="L589" s="155"/>
      <c r="M589" s="159"/>
      <c r="N589" s="160"/>
      <c r="O589" s="160"/>
      <c r="P589" s="161">
        <f>SUM(P590:P617)</f>
        <v>0</v>
      </c>
      <c r="Q589" s="160"/>
      <c r="R589" s="161">
        <f>SUM(R590:R617)</f>
        <v>0</v>
      </c>
      <c r="S589" s="160"/>
      <c r="T589" s="162">
        <f>SUM(T590:T617)</f>
        <v>0.06</v>
      </c>
      <c r="AR589" s="156" t="s">
        <v>83</v>
      </c>
      <c r="AT589" s="163" t="s">
        <v>70</v>
      </c>
      <c r="AU589" s="163" t="s">
        <v>76</v>
      </c>
      <c r="AY589" s="156" t="s">
        <v>133</v>
      </c>
      <c r="BK589" s="164">
        <f>SUM(BK590:BK617)</f>
        <v>0</v>
      </c>
    </row>
    <row r="590" spans="2:65" s="1" customFormat="1" ht="31.5" customHeight="1">
      <c r="B590" s="166"/>
      <c r="C590" s="337" t="s">
        <v>807</v>
      </c>
      <c r="D590" s="337" t="s">
        <v>135</v>
      </c>
      <c r="E590" s="338" t="s">
        <v>808</v>
      </c>
      <c r="F590" s="339" t="s">
        <v>809</v>
      </c>
      <c r="G590" s="340" t="s">
        <v>288</v>
      </c>
      <c r="H590" s="341">
        <v>12</v>
      </c>
      <c r="I590" s="168">
        <v>0</v>
      </c>
      <c r="J590" s="169">
        <f>ROUND(I590*H590,2)</f>
        <v>0</v>
      </c>
      <c r="K590" s="167" t="s">
        <v>139</v>
      </c>
      <c r="L590" s="41"/>
      <c r="M590" s="170" t="s">
        <v>5</v>
      </c>
      <c r="N590" s="171" t="s">
        <v>42</v>
      </c>
      <c r="O590" s="42"/>
      <c r="P590" s="172">
        <f>O590*H590</f>
        <v>0</v>
      </c>
      <c r="Q590" s="172">
        <v>0</v>
      </c>
      <c r="R590" s="172">
        <f>Q590*H590</f>
        <v>0</v>
      </c>
      <c r="S590" s="172">
        <v>0.005</v>
      </c>
      <c r="T590" s="173">
        <f>S590*H590</f>
        <v>0.06</v>
      </c>
      <c r="AR590" s="24" t="s">
        <v>235</v>
      </c>
      <c r="AT590" s="24" t="s">
        <v>135</v>
      </c>
      <c r="AU590" s="24" t="s">
        <v>83</v>
      </c>
      <c r="AY590" s="24" t="s">
        <v>133</v>
      </c>
      <c r="BE590" s="174">
        <f>IF(N590="základní",J590,0)</f>
        <v>0</v>
      </c>
      <c r="BF590" s="174">
        <f>IF(N590="snížená",J590,0)</f>
        <v>0</v>
      </c>
      <c r="BG590" s="174">
        <f>IF(N590="zákl. přenesená",J590,0)</f>
        <v>0</v>
      </c>
      <c r="BH590" s="174">
        <f>IF(N590="sníž. přenesená",J590,0)</f>
        <v>0</v>
      </c>
      <c r="BI590" s="174">
        <f>IF(N590="nulová",J590,0)</f>
        <v>0</v>
      </c>
      <c r="BJ590" s="24" t="s">
        <v>76</v>
      </c>
      <c r="BK590" s="174">
        <f>ROUND(I590*H590,2)</f>
        <v>0</v>
      </c>
      <c r="BL590" s="24" t="s">
        <v>235</v>
      </c>
      <c r="BM590" s="24" t="s">
        <v>810</v>
      </c>
    </row>
    <row r="591" spans="2:47" s="1" customFormat="1" ht="27">
      <c r="B591" s="41"/>
      <c r="C591" s="342"/>
      <c r="D591" s="343" t="s">
        <v>180</v>
      </c>
      <c r="E591" s="342"/>
      <c r="F591" s="344" t="s">
        <v>811</v>
      </c>
      <c r="G591" s="342"/>
      <c r="H591" s="342"/>
      <c r="I591" s="175"/>
      <c r="L591" s="41"/>
      <c r="M591" s="176"/>
      <c r="N591" s="42"/>
      <c r="O591" s="42"/>
      <c r="P591" s="42"/>
      <c r="Q591" s="42"/>
      <c r="R591" s="42"/>
      <c r="S591" s="42"/>
      <c r="T591" s="70"/>
      <c r="AT591" s="24" t="s">
        <v>180</v>
      </c>
      <c r="AU591" s="24" t="s">
        <v>83</v>
      </c>
    </row>
    <row r="592" spans="2:51" s="12" customFormat="1" ht="13.5">
      <c r="B592" s="183"/>
      <c r="C592" s="349"/>
      <c r="D592" s="354" t="s">
        <v>144</v>
      </c>
      <c r="E592" s="358" t="s">
        <v>5</v>
      </c>
      <c r="F592" s="359" t="s">
        <v>812</v>
      </c>
      <c r="G592" s="349"/>
      <c r="H592" s="360">
        <v>12</v>
      </c>
      <c r="I592" s="185"/>
      <c r="L592" s="183"/>
      <c r="M592" s="186"/>
      <c r="N592" s="187"/>
      <c r="O592" s="187"/>
      <c r="P592" s="187"/>
      <c r="Q592" s="187"/>
      <c r="R592" s="187"/>
      <c r="S592" s="187"/>
      <c r="T592" s="188"/>
      <c r="AT592" s="184" t="s">
        <v>144</v>
      </c>
      <c r="AU592" s="184" t="s">
        <v>83</v>
      </c>
      <c r="AV592" s="12" t="s">
        <v>83</v>
      </c>
      <c r="AW592" s="12" t="s">
        <v>34</v>
      </c>
      <c r="AX592" s="12" t="s">
        <v>76</v>
      </c>
      <c r="AY592" s="184" t="s">
        <v>133</v>
      </c>
    </row>
    <row r="593" spans="2:65" s="1" customFormat="1" ht="31.5" customHeight="1">
      <c r="B593" s="166"/>
      <c r="C593" s="337" t="s">
        <v>813</v>
      </c>
      <c r="D593" s="337" t="s">
        <v>135</v>
      </c>
      <c r="E593" s="338" t="s">
        <v>814</v>
      </c>
      <c r="F593" s="339" t="s">
        <v>815</v>
      </c>
      <c r="G593" s="340" t="s">
        <v>288</v>
      </c>
      <c r="H593" s="341">
        <v>6</v>
      </c>
      <c r="I593" s="168">
        <v>0</v>
      </c>
      <c r="J593" s="169">
        <f>ROUND(I593*H593,2)</f>
        <v>0</v>
      </c>
      <c r="K593" s="167" t="s">
        <v>5</v>
      </c>
      <c r="L593" s="41"/>
      <c r="M593" s="170" t="s">
        <v>5</v>
      </c>
      <c r="N593" s="171" t="s">
        <v>42</v>
      </c>
      <c r="O593" s="42"/>
      <c r="P593" s="172">
        <f>O593*H593</f>
        <v>0</v>
      </c>
      <c r="Q593" s="172">
        <v>0</v>
      </c>
      <c r="R593" s="172">
        <f>Q593*H593</f>
        <v>0</v>
      </c>
      <c r="S593" s="172">
        <v>0</v>
      </c>
      <c r="T593" s="173">
        <f>S593*H593</f>
        <v>0</v>
      </c>
      <c r="AR593" s="24" t="s">
        <v>235</v>
      </c>
      <c r="AT593" s="24" t="s">
        <v>135</v>
      </c>
      <c r="AU593" s="24" t="s">
        <v>83</v>
      </c>
      <c r="AY593" s="24" t="s">
        <v>133</v>
      </c>
      <c r="BE593" s="174">
        <f>IF(N593="základní",J593,0)</f>
        <v>0</v>
      </c>
      <c r="BF593" s="174">
        <f>IF(N593="snížená",J593,0)</f>
        <v>0</v>
      </c>
      <c r="BG593" s="174">
        <f>IF(N593="zákl. přenesená",J593,0)</f>
        <v>0</v>
      </c>
      <c r="BH593" s="174">
        <f>IF(N593="sníž. přenesená",J593,0)</f>
        <v>0</v>
      </c>
      <c r="BI593" s="174">
        <f>IF(N593="nulová",J593,0)</f>
        <v>0</v>
      </c>
      <c r="BJ593" s="24" t="s">
        <v>76</v>
      </c>
      <c r="BK593" s="174">
        <f>ROUND(I593*H593,2)</f>
        <v>0</v>
      </c>
      <c r="BL593" s="24" t="s">
        <v>235</v>
      </c>
      <c r="BM593" s="24" t="s">
        <v>816</v>
      </c>
    </row>
    <row r="594" spans="2:47" s="1" customFormat="1" ht="27">
      <c r="B594" s="41"/>
      <c r="C594" s="342"/>
      <c r="D594" s="354" t="s">
        <v>180</v>
      </c>
      <c r="E594" s="342"/>
      <c r="F594" s="373" t="s">
        <v>227</v>
      </c>
      <c r="G594" s="342"/>
      <c r="H594" s="342"/>
      <c r="I594" s="175"/>
      <c r="L594" s="41"/>
      <c r="M594" s="176"/>
      <c r="N594" s="42"/>
      <c r="O594" s="42"/>
      <c r="P594" s="42"/>
      <c r="Q594" s="42"/>
      <c r="R594" s="42"/>
      <c r="S594" s="42"/>
      <c r="T594" s="70"/>
      <c r="AT594" s="24" t="s">
        <v>180</v>
      </c>
      <c r="AU594" s="24" t="s">
        <v>83</v>
      </c>
    </row>
    <row r="595" spans="2:65" s="1" customFormat="1" ht="31.5" customHeight="1">
      <c r="B595" s="166"/>
      <c r="C595" s="337" t="s">
        <v>817</v>
      </c>
      <c r="D595" s="337" t="s">
        <v>135</v>
      </c>
      <c r="E595" s="338" t="s">
        <v>818</v>
      </c>
      <c r="F595" s="339" t="s">
        <v>819</v>
      </c>
      <c r="G595" s="340" t="s">
        <v>288</v>
      </c>
      <c r="H595" s="341">
        <v>2</v>
      </c>
      <c r="I595" s="168">
        <v>0</v>
      </c>
      <c r="J595" s="169">
        <f>ROUND(I595*H595,2)</f>
        <v>0</v>
      </c>
      <c r="K595" s="167" t="s">
        <v>5</v>
      </c>
      <c r="L595" s="41"/>
      <c r="M595" s="170" t="s">
        <v>5</v>
      </c>
      <c r="N595" s="171" t="s">
        <v>42</v>
      </c>
      <c r="O595" s="42"/>
      <c r="P595" s="172">
        <f>O595*H595</f>
        <v>0</v>
      </c>
      <c r="Q595" s="172">
        <v>0</v>
      </c>
      <c r="R595" s="172">
        <f>Q595*H595</f>
        <v>0</v>
      </c>
      <c r="S595" s="172">
        <v>0</v>
      </c>
      <c r="T595" s="173">
        <f>S595*H595</f>
        <v>0</v>
      </c>
      <c r="AR595" s="24" t="s">
        <v>235</v>
      </c>
      <c r="AT595" s="24" t="s">
        <v>135</v>
      </c>
      <c r="AU595" s="24" t="s">
        <v>83</v>
      </c>
      <c r="AY595" s="24" t="s">
        <v>133</v>
      </c>
      <c r="BE595" s="174">
        <f>IF(N595="základní",J595,0)</f>
        <v>0</v>
      </c>
      <c r="BF595" s="174">
        <f>IF(N595="snížená",J595,0)</f>
        <v>0</v>
      </c>
      <c r="BG595" s="174">
        <f>IF(N595="zákl. přenesená",J595,0)</f>
        <v>0</v>
      </c>
      <c r="BH595" s="174">
        <f>IF(N595="sníž. přenesená",J595,0)</f>
        <v>0</v>
      </c>
      <c r="BI595" s="174">
        <f>IF(N595="nulová",J595,0)</f>
        <v>0</v>
      </c>
      <c r="BJ595" s="24" t="s">
        <v>76</v>
      </c>
      <c r="BK595" s="174">
        <f>ROUND(I595*H595,2)</f>
        <v>0</v>
      </c>
      <c r="BL595" s="24" t="s">
        <v>235</v>
      </c>
      <c r="BM595" s="24" t="s">
        <v>820</v>
      </c>
    </row>
    <row r="596" spans="2:47" s="1" customFormat="1" ht="27">
      <c r="B596" s="41"/>
      <c r="C596" s="342"/>
      <c r="D596" s="343" t="s">
        <v>180</v>
      </c>
      <c r="E596" s="342"/>
      <c r="F596" s="344" t="s">
        <v>227</v>
      </c>
      <c r="G596" s="342"/>
      <c r="H596" s="342"/>
      <c r="I596" s="175"/>
      <c r="L596" s="41"/>
      <c r="M596" s="176"/>
      <c r="N596" s="42"/>
      <c r="O596" s="42"/>
      <c r="P596" s="42"/>
      <c r="Q596" s="42"/>
      <c r="R596" s="42"/>
      <c r="S596" s="42"/>
      <c r="T596" s="70"/>
      <c r="AT596" s="24" t="s">
        <v>180</v>
      </c>
      <c r="AU596" s="24" t="s">
        <v>83</v>
      </c>
    </row>
    <row r="597" spans="2:51" s="12" customFormat="1" ht="13.5">
      <c r="B597" s="183"/>
      <c r="C597" s="349"/>
      <c r="D597" s="354" t="s">
        <v>144</v>
      </c>
      <c r="E597" s="358" t="s">
        <v>5</v>
      </c>
      <c r="F597" s="359" t="s">
        <v>821</v>
      </c>
      <c r="G597" s="349"/>
      <c r="H597" s="360">
        <v>2</v>
      </c>
      <c r="I597" s="185"/>
      <c r="L597" s="183"/>
      <c r="M597" s="186"/>
      <c r="N597" s="187"/>
      <c r="O597" s="187"/>
      <c r="P597" s="187"/>
      <c r="Q597" s="187"/>
      <c r="R597" s="187"/>
      <c r="S597" s="187"/>
      <c r="T597" s="188"/>
      <c r="AT597" s="184" t="s">
        <v>144</v>
      </c>
      <c r="AU597" s="184" t="s">
        <v>83</v>
      </c>
      <c r="AV597" s="12" t="s">
        <v>83</v>
      </c>
      <c r="AW597" s="12" t="s">
        <v>34</v>
      </c>
      <c r="AX597" s="12" t="s">
        <v>76</v>
      </c>
      <c r="AY597" s="184" t="s">
        <v>133</v>
      </c>
    </row>
    <row r="598" spans="2:65" s="1" customFormat="1" ht="31.5" customHeight="1">
      <c r="B598" s="166"/>
      <c r="C598" s="337" t="s">
        <v>822</v>
      </c>
      <c r="D598" s="337" t="s">
        <v>135</v>
      </c>
      <c r="E598" s="338" t="s">
        <v>823</v>
      </c>
      <c r="F598" s="339" t="s">
        <v>824</v>
      </c>
      <c r="G598" s="340" t="s">
        <v>288</v>
      </c>
      <c r="H598" s="341">
        <v>4</v>
      </c>
      <c r="I598" s="168">
        <v>0</v>
      </c>
      <c r="J598" s="169">
        <f>ROUND(I598*H598,2)</f>
        <v>0</v>
      </c>
      <c r="K598" s="167" t="s">
        <v>5</v>
      </c>
      <c r="L598" s="41"/>
      <c r="M598" s="170" t="s">
        <v>5</v>
      </c>
      <c r="N598" s="171" t="s">
        <v>42</v>
      </c>
      <c r="O598" s="42"/>
      <c r="P598" s="172">
        <f>O598*H598</f>
        <v>0</v>
      </c>
      <c r="Q598" s="172">
        <v>0</v>
      </c>
      <c r="R598" s="172">
        <f>Q598*H598</f>
        <v>0</v>
      </c>
      <c r="S598" s="172">
        <v>0</v>
      </c>
      <c r="T598" s="173">
        <f>S598*H598</f>
        <v>0</v>
      </c>
      <c r="AR598" s="24" t="s">
        <v>235</v>
      </c>
      <c r="AT598" s="24" t="s">
        <v>135</v>
      </c>
      <c r="AU598" s="24" t="s">
        <v>83</v>
      </c>
      <c r="AY598" s="24" t="s">
        <v>133</v>
      </c>
      <c r="BE598" s="174">
        <f>IF(N598="základní",J598,0)</f>
        <v>0</v>
      </c>
      <c r="BF598" s="174">
        <f>IF(N598="snížená",J598,0)</f>
        <v>0</v>
      </c>
      <c r="BG598" s="174">
        <f>IF(N598="zákl. přenesená",J598,0)</f>
        <v>0</v>
      </c>
      <c r="BH598" s="174">
        <f>IF(N598="sníž. přenesená",J598,0)</f>
        <v>0</v>
      </c>
      <c r="BI598" s="174">
        <f>IF(N598="nulová",J598,0)</f>
        <v>0</v>
      </c>
      <c r="BJ598" s="24" t="s">
        <v>76</v>
      </c>
      <c r="BK598" s="174">
        <f>ROUND(I598*H598,2)</f>
        <v>0</v>
      </c>
      <c r="BL598" s="24" t="s">
        <v>235</v>
      </c>
      <c r="BM598" s="24" t="s">
        <v>825</v>
      </c>
    </row>
    <row r="599" spans="2:47" s="1" customFormat="1" ht="27">
      <c r="B599" s="41"/>
      <c r="C599" s="342"/>
      <c r="D599" s="343" t="s">
        <v>180</v>
      </c>
      <c r="E599" s="342"/>
      <c r="F599" s="344" t="s">
        <v>227</v>
      </c>
      <c r="G599" s="342"/>
      <c r="H599" s="342"/>
      <c r="I599" s="175"/>
      <c r="L599" s="41"/>
      <c r="M599" s="176"/>
      <c r="N599" s="42"/>
      <c r="O599" s="42"/>
      <c r="P599" s="42"/>
      <c r="Q599" s="42"/>
      <c r="R599" s="42"/>
      <c r="S599" s="42"/>
      <c r="T599" s="70"/>
      <c r="AT599" s="24" t="s">
        <v>180</v>
      </c>
      <c r="AU599" s="24" t="s">
        <v>83</v>
      </c>
    </row>
    <row r="600" spans="2:51" s="12" customFormat="1" ht="13.5">
      <c r="B600" s="183"/>
      <c r="C600" s="349"/>
      <c r="D600" s="354" t="s">
        <v>144</v>
      </c>
      <c r="E600" s="358" t="s">
        <v>5</v>
      </c>
      <c r="F600" s="359" t="s">
        <v>826</v>
      </c>
      <c r="G600" s="349"/>
      <c r="H600" s="360">
        <v>4</v>
      </c>
      <c r="I600" s="185"/>
      <c r="L600" s="183"/>
      <c r="M600" s="186"/>
      <c r="N600" s="187"/>
      <c r="O600" s="187"/>
      <c r="P600" s="187"/>
      <c r="Q600" s="187"/>
      <c r="R600" s="187"/>
      <c r="S600" s="187"/>
      <c r="T600" s="188"/>
      <c r="AT600" s="184" t="s">
        <v>144</v>
      </c>
      <c r="AU600" s="184" t="s">
        <v>83</v>
      </c>
      <c r="AV600" s="12" t="s">
        <v>83</v>
      </c>
      <c r="AW600" s="12" t="s">
        <v>34</v>
      </c>
      <c r="AX600" s="12" t="s">
        <v>76</v>
      </c>
      <c r="AY600" s="184" t="s">
        <v>133</v>
      </c>
    </row>
    <row r="601" spans="2:65" s="1" customFormat="1" ht="31.5" customHeight="1">
      <c r="B601" s="166"/>
      <c r="C601" s="337" t="s">
        <v>827</v>
      </c>
      <c r="D601" s="337" t="s">
        <v>135</v>
      </c>
      <c r="E601" s="338" t="s">
        <v>828</v>
      </c>
      <c r="F601" s="339" t="s">
        <v>829</v>
      </c>
      <c r="G601" s="340" t="s">
        <v>288</v>
      </c>
      <c r="H601" s="341">
        <v>1</v>
      </c>
      <c r="I601" s="168">
        <v>0</v>
      </c>
      <c r="J601" s="169">
        <f>ROUND(I601*H601,2)</f>
        <v>0</v>
      </c>
      <c r="K601" s="167" t="s">
        <v>5</v>
      </c>
      <c r="L601" s="41"/>
      <c r="M601" s="170" t="s">
        <v>5</v>
      </c>
      <c r="N601" s="171" t="s">
        <v>42</v>
      </c>
      <c r="O601" s="42"/>
      <c r="P601" s="172">
        <f>O601*H601</f>
        <v>0</v>
      </c>
      <c r="Q601" s="172">
        <v>0</v>
      </c>
      <c r="R601" s="172">
        <f>Q601*H601</f>
        <v>0</v>
      </c>
      <c r="S601" s="172">
        <v>0</v>
      </c>
      <c r="T601" s="173">
        <f>S601*H601</f>
        <v>0</v>
      </c>
      <c r="AR601" s="24" t="s">
        <v>235</v>
      </c>
      <c r="AT601" s="24" t="s">
        <v>135</v>
      </c>
      <c r="AU601" s="24" t="s">
        <v>83</v>
      </c>
      <c r="AY601" s="24" t="s">
        <v>133</v>
      </c>
      <c r="BE601" s="174">
        <f>IF(N601="základní",J601,0)</f>
        <v>0</v>
      </c>
      <c r="BF601" s="174">
        <f>IF(N601="snížená",J601,0)</f>
        <v>0</v>
      </c>
      <c r="BG601" s="174">
        <f>IF(N601="zákl. přenesená",J601,0)</f>
        <v>0</v>
      </c>
      <c r="BH601" s="174">
        <f>IF(N601="sníž. přenesená",J601,0)</f>
        <v>0</v>
      </c>
      <c r="BI601" s="174">
        <f>IF(N601="nulová",J601,0)</f>
        <v>0</v>
      </c>
      <c r="BJ601" s="24" t="s">
        <v>76</v>
      </c>
      <c r="BK601" s="174">
        <f>ROUND(I601*H601,2)</f>
        <v>0</v>
      </c>
      <c r="BL601" s="24" t="s">
        <v>235</v>
      </c>
      <c r="BM601" s="24" t="s">
        <v>830</v>
      </c>
    </row>
    <row r="602" spans="2:47" s="1" customFormat="1" ht="27">
      <c r="B602" s="41"/>
      <c r="C602" s="342"/>
      <c r="D602" s="343" t="s">
        <v>180</v>
      </c>
      <c r="E602" s="342"/>
      <c r="F602" s="344" t="s">
        <v>227</v>
      </c>
      <c r="G602" s="342"/>
      <c r="H602" s="342"/>
      <c r="I602" s="175"/>
      <c r="L602" s="41"/>
      <c r="M602" s="176"/>
      <c r="N602" s="42"/>
      <c r="O602" s="42"/>
      <c r="P602" s="42"/>
      <c r="Q602" s="42"/>
      <c r="R602" s="42"/>
      <c r="S602" s="42"/>
      <c r="T602" s="70"/>
      <c r="AT602" s="24" t="s">
        <v>180</v>
      </c>
      <c r="AU602" s="24" t="s">
        <v>83</v>
      </c>
    </row>
    <row r="603" spans="2:51" s="12" customFormat="1" ht="13.5">
      <c r="B603" s="183"/>
      <c r="C603" s="349"/>
      <c r="D603" s="354" t="s">
        <v>144</v>
      </c>
      <c r="E603" s="358" t="s">
        <v>5</v>
      </c>
      <c r="F603" s="359" t="s">
        <v>831</v>
      </c>
      <c r="G603" s="349"/>
      <c r="H603" s="360">
        <v>1</v>
      </c>
      <c r="I603" s="185"/>
      <c r="L603" s="183"/>
      <c r="M603" s="186"/>
      <c r="N603" s="187"/>
      <c r="O603" s="187"/>
      <c r="P603" s="187"/>
      <c r="Q603" s="187"/>
      <c r="R603" s="187"/>
      <c r="S603" s="187"/>
      <c r="T603" s="188"/>
      <c r="AT603" s="184" t="s">
        <v>144</v>
      </c>
      <c r="AU603" s="184" t="s">
        <v>83</v>
      </c>
      <c r="AV603" s="12" t="s">
        <v>83</v>
      </c>
      <c r="AW603" s="12" t="s">
        <v>34</v>
      </c>
      <c r="AX603" s="12" t="s">
        <v>76</v>
      </c>
      <c r="AY603" s="184" t="s">
        <v>133</v>
      </c>
    </row>
    <row r="604" spans="2:65" s="1" customFormat="1" ht="31.5" customHeight="1">
      <c r="B604" s="166"/>
      <c r="C604" s="337" t="s">
        <v>832</v>
      </c>
      <c r="D604" s="337" t="s">
        <v>135</v>
      </c>
      <c r="E604" s="338" t="s">
        <v>833</v>
      </c>
      <c r="F604" s="339" t="s">
        <v>834</v>
      </c>
      <c r="G604" s="340" t="s">
        <v>288</v>
      </c>
      <c r="H604" s="341">
        <v>3</v>
      </c>
      <c r="I604" s="168">
        <v>0</v>
      </c>
      <c r="J604" s="169">
        <f>ROUND(I604*H604,2)</f>
        <v>0</v>
      </c>
      <c r="K604" s="167" t="s">
        <v>5</v>
      </c>
      <c r="L604" s="41"/>
      <c r="M604" s="170" t="s">
        <v>5</v>
      </c>
      <c r="N604" s="171" t="s">
        <v>42</v>
      </c>
      <c r="O604" s="42"/>
      <c r="P604" s="172">
        <f>O604*H604</f>
        <v>0</v>
      </c>
      <c r="Q604" s="172">
        <v>0</v>
      </c>
      <c r="R604" s="172">
        <f>Q604*H604</f>
        <v>0</v>
      </c>
      <c r="S604" s="172">
        <v>0</v>
      </c>
      <c r="T604" s="173">
        <f>S604*H604</f>
        <v>0</v>
      </c>
      <c r="AR604" s="24" t="s">
        <v>235</v>
      </c>
      <c r="AT604" s="24" t="s">
        <v>135</v>
      </c>
      <c r="AU604" s="24" t="s">
        <v>83</v>
      </c>
      <c r="AY604" s="24" t="s">
        <v>133</v>
      </c>
      <c r="BE604" s="174">
        <f>IF(N604="základní",J604,0)</f>
        <v>0</v>
      </c>
      <c r="BF604" s="174">
        <f>IF(N604="snížená",J604,0)</f>
        <v>0</v>
      </c>
      <c r="BG604" s="174">
        <f>IF(N604="zákl. přenesená",J604,0)</f>
        <v>0</v>
      </c>
      <c r="BH604" s="174">
        <f>IF(N604="sníž. přenesená",J604,0)</f>
        <v>0</v>
      </c>
      <c r="BI604" s="174">
        <f>IF(N604="nulová",J604,0)</f>
        <v>0</v>
      </c>
      <c r="BJ604" s="24" t="s">
        <v>76</v>
      </c>
      <c r="BK604" s="174">
        <f>ROUND(I604*H604,2)</f>
        <v>0</v>
      </c>
      <c r="BL604" s="24" t="s">
        <v>235</v>
      </c>
      <c r="BM604" s="24" t="s">
        <v>835</v>
      </c>
    </row>
    <row r="605" spans="2:47" s="1" customFormat="1" ht="27">
      <c r="B605" s="41"/>
      <c r="C605" s="342"/>
      <c r="D605" s="343" t="s">
        <v>180</v>
      </c>
      <c r="E605" s="342"/>
      <c r="F605" s="344" t="s">
        <v>227</v>
      </c>
      <c r="G605" s="342"/>
      <c r="H605" s="342"/>
      <c r="I605" s="175"/>
      <c r="L605" s="41"/>
      <c r="M605" s="176"/>
      <c r="N605" s="42"/>
      <c r="O605" s="42"/>
      <c r="P605" s="42"/>
      <c r="Q605" s="42"/>
      <c r="R605" s="42"/>
      <c r="S605" s="42"/>
      <c r="T605" s="70"/>
      <c r="AT605" s="24" t="s">
        <v>180</v>
      </c>
      <c r="AU605" s="24" t="s">
        <v>83</v>
      </c>
    </row>
    <row r="606" spans="2:51" s="12" customFormat="1" ht="13.5">
      <c r="B606" s="183"/>
      <c r="C606" s="349"/>
      <c r="D606" s="354" t="s">
        <v>144</v>
      </c>
      <c r="E606" s="358" t="s">
        <v>5</v>
      </c>
      <c r="F606" s="359" t="s">
        <v>836</v>
      </c>
      <c r="G606" s="349"/>
      <c r="H606" s="360">
        <v>3</v>
      </c>
      <c r="I606" s="185"/>
      <c r="L606" s="183"/>
      <c r="M606" s="186"/>
      <c r="N606" s="187"/>
      <c r="O606" s="187"/>
      <c r="P606" s="187"/>
      <c r="Q606" s="187"/>
      <c r="R606" s="187"/>
      <c r="S606" s="187"/>
      <c r="T606" s="188"/>
      <c r="AT606" s="184" t="s">
        <v>144</v>
      </c>
      <c r="AU606" s="184" t="s">
        <v>83</v>
      </c>
      <c r="AV606" s="12" t="s">
        <v>83</v>
      </c>
      <c r="AW606" s="12" t="s">
        <v>34</v>
      </c>
      <c r="AX606" s="12" t="s">
        <v>76</v>
      </c>
      <c r="AY606" s="184" t="s">
        <v>133</v>
      </c>
    </row>
    <row r="607" spans="2:65" s="1" customFormat="1" ht="31.5" customHeight="1">
      <c r="B607" s="166"/>
      <c r="C607" s="337" t="s">
        <v>837</v>
      </c>
      <c r="D607" s="337" t="s">
        <v>135</v>
      </c>
      <c r="E607" s="338" t="s">
        <v>838</v>
      </c>
      <c r="F607" s="339" t="s">
        <v>839</v>
      </c>
      <c r="G607" s="340" t="s">
        <v>288</v>
      </c>
      <c r="H607" s="341">
        <v>1</v>
      </c>
      <c r="I607" s="168">
        <v>0</v>
      </c>
      <c r="J607" s="169">
        <f>ROUND(I607*H607,2)</f>
        <v>0</v>
      </c>
      <c r="K607" s="167" t="s">
        <v>5</v>
      </c>
      <c r="L607" s="41"/>
      <c r="M607" s="170" t="s">
        <v>5</v>
      </c>
      <c r="N607" s="171" t="s">
        <v>42</v>
      </c>
      <c r="O607" s="42"/>
      <c r="P607" s="172">
        <f>O607*H607</f>
        <v>0</v>
      </c>
      <c r="Q607" s="172">
        <v>0</v>
      </c>
      <c r="R607" s="172">
        <f>Q607*H607</f>
        <v>0</v>
      </c>
      <c r="S607" s="172">
        <v>0</v>
      </c>
      <c r="T607" s="173">
        <f>S607*H607</f>
        <v>0</v>
      </c>
      <c r="AR607" s="24" t="s">
        <v>235</v>
      </c>
      <c r="AT607" s="24" t="s">
        <v>135</v>
      </c>
      <c r="AU607" s="24" t="s">
        <v>83</v>
      </c>
      <c r="AY607" s="24" t="s">
        <v>133</v>
      </c>
      <c r="BE607" s="174">
        <f>IF(N607="základní",J607,0)</f>
        <v>0</v>
      </c>
      <c r="BF607" s="174">
        <f>IF(N607="snížená",J607,0)</f>
        <v>0</v>
      </c>
      <c r="BG607" s="174">
        <f>IF(N607="zákl. přenesená",J607,0)</f>
        <v>0</v>
      </c>
      <c r="BH607" s="174">
        <f>IF(N607="sníž. přenesená",J607,0)</f>
        <v>0</v>
      </c>
      <c r="BI607" s="174">
        <f>IF(N607="nulová",J607,0)</f>
        <v>0</v>
      </c>
      <c r="BJ607" s="24" t="s">
        <v>76</v>
      </c>
      <c r="BK607" s="174">
        <f>ROUND(I607*H607,2)</f>
        <v>0</v>
      </c>
      <c r="BL607" s="24" t="s">
        <v>235</v>
      </c>
      <c r="BM607" s="24" t="s">
        <v>840</v>
      </c>
    </row>
    <row r="608" spans="2:47" s="1" customFormat="1" ht="27">
      <c r="B608" s="41"/>
      <c r="C608" s="342"/>
      <c r="D608" s="343" t="s">
        <v>180</v>
      </c>
      <c r="E608" s="342"/>
      <c r="F608" s="344" t="s">
        <v>227</v>
      </c>
      <c r="G608" s="342"/>
      <c r="H608" s="342"/>
      <c r="I608" s="175"/>
      <c r="L608" s="41"/>
      <c r="M608" s="176"/>
      <c r="N608" s="42"/>
      <c r="O608" s="42"/>
      <c r="P608" s="42"/>
      <c r="Q608" s="42"/>
      <c r="R608" s="42"/>
      <c r="S608" s="42"/>
      <c r="T608" s="70"/>
      <c r="AT608" s="24" t="s">
        <v>180</v>
      </c>
      <c r="AU608" s="24" t="s">
        <v>83</v>
      </c>
    </row>
    <row r="609" spans="2:51" s="12" customFormat="1" ht="13.5">
      <c r="B609" s="183"/>
      <c r="C609" s="349"/>
      <c r="D609" s="354" t="s">
        <v>144</v>
      </c>
      <c r="E609" s="358" t="s">
        <v>5</v>
      </c>
      <c r="F609" s="359" t="s">
        <v>831</v>
      </c>
      <c r="G609" s="349"/>
      <c r="H609" s="360">
        <v>1</v>
      </c>
      <c r="I609" s="185"/>
      <c r="L609" s="183"/>
      <c r="M609" s="186"/>
      <c r="N609" s="187"/>
      <c r="O609" s="187"/>
      <c r="P609" s="187"/>
      <c r="Q609" s="187"/>
      <c r="R609" s="187"/>
      <c r="S609" s="187"/>
      <c r="T609" s="188"/>
      <c r="AT609" s="184" t="s">
        <v>144</v>
      </c>
      <c r="AU609" s="184" t="s">
        <v>83</v>
      </c>
      <c r="AV609" s="12" t="s">
        <v>83</v>
      </c>
      <c r="AW609" s="12" t="s">
        <v>34</v>
      </c>
      <c r="AX609" s="12" t="s">
        <v>76</v>
      </c>
      <c r="AY609" s="184" t="s">
        <v>133</v>
      </c>
    </row>
    <row r="610" spans="2:65" s="1" customFormat="1" ht="31.5" customHeight="1">
      <c r="B610" s="166"/>
      <c r="C610" s="337" t="s">
        <v>841</v>
      </c>
      <c r="D610" s="337" t="s">
        <v>135</v>
      </c>
      <c r="E610" s="338" t="s">
        <v>842</v>
      </c>
      <c r="F610" s="339" t="s">
        <v>843</v>
      </c>
      <c r="G610" s="340" t="s">
        <v>288</v>
      </c>
      <c r="H610" s="341">
        <v>1</v>
      </c>
      <c r="I610" s="168">
        <v>0</v>
      </c>
      <c r="J610" s="169">
        <f>ROUND(I610*H610,2)</f>
        <v>0</v>
      </c>
      <c r="K610" s="167" t="s">
        <v>5</v>
      </c>
      <c r="L610" s="41"/>
      <c r="M610" s="170" t="s">
        <v>5</v>
      </c>
      <c r="N610" s="171" t="s">
        <v>42</v>
      </c>
      <c r="O610" s="42"/>
      <c r="P610" s="172">
        <f>O610*H610</f>
        <v>0</v>
      </c>
      <c r="Q610" s="172">
        <v>0</v>
      </c>
      <c r="R610" s="172">
        <f>Q610*H610</f>
        <v>0</v>
      </c>
      <c r="S610" s="172">
        <v>0</v>
      </c>
      <c r="T610" s="173">
        <f>S610*H610</f>
        <v>0</v>
      </c>
      <c r="AR610" s="24" t="s">
        <v>235</v>
      </c>
      <c r="AT610" s="24" t="s">
        <v>135</v>
      </c>
      <c r="AU610" s="24" t="s">
        <v>83</v>
      </c>
      <c r="AY610" s="24" t="s">
        <v>133</v>
      </c>
      <c r="BE610" s="174">
        <f>IF(N610="základní",J610,0)</f>
        <v>0</v>
      </c>
      <c r="BF610" s="174">
        <f>IF(N610="snížená",J610,0)</f>
        <v>0</v>
      </c>
      <c r="BG610" s="174">
        <f>IF(N610="zákl. přenesená",J610,0)</f>
        <v>0</v>
      </c>
      <c r="BH610" s="174">
        <f>IF(N610="sníž. přenesená",J610,0)</f>
        <v>0</v>
      </c>
      <c r="BI610" s="174">
        <f>IF(N610="nulová",J610,0)</f>
        <v>0</v>
      </c>
      <c r="BJ610" s="24" t="s">
        <v>76</v>
      </c>
      <c r="BK610" s="174">
        <f>ROUND(I610*H610,2)</f>
        <v>0</v>
      </c>
      <c r="BL610" s="24" t="s">
        <v>235</v>
      </c>
      <c r="BM610" s="24" t="s">
        <v>844</v>
      </c>
    </row>
    <row r="611" spans="2:47" s="1" customFormat="1" ht="27">
      <c r="B611" s="41"/>
      <c r="C611" s="342"/>
      <c r="D611" s="343" t="s">
        <v>180</v>
      </c>
      <c r="E611" s="342"/>
      <c r="F611" s="344" t="s">
        <v>227</v>
      </c>
      <c r="G611" s="342"/>
      <c r="H611" s="342"/>
      <c r="I611" s="175"/>
      <c r="L611" s="41"/>
      <c r="M611" s="176"/>
      <c r="N611" s="42"/>
      <c r="O611" s="42"/>
      <c r="P611" s="42"/>
      <c r="Q611" s="42"/>
      <c r="R611" s="42"/>
      <c r="S611" s="42"/>
      <c r="T611" s="70"/>
      <c r="AT611" s="24" t="s">
        <v>180</v>
      </c>
      <c r="AU611" s="24" t="s">
        <v>83</v>
      </c>
    </row>
    <row r="612" spans="2:51" s="12" customFormat="1" ht="13.5">
      <c r="B612" s="183"/>
      <c r="C612" s="349"/>
      <c r="D612" s="354" t="s">
        <v>144</v>
      </c>
      <c r="E612" s="358" t="s">
        <v>5</v>
      </c>
      <c r="F612" s="359" t="s">
        <v>831</v>
      </c>
      <c r="G612" s="349"/>
      <c r="H612" s="360">
        <v>1</v>
      </c>
      <c r="I612" s="185"/>
      <c r="L612" s="183"/>
      <c r="M612" s="186"/>
      <c r="N612" s="187"/>
      <c r="O612" s="187"/>
      <c r="P612" s="187"/>
      <c r="Q612" s="187"/>
      <c r="R612" s="187"/>
      <c r="S612" s="187"/>
      <c r="T612" s="188"/>
      <c r="AT612" s="184" t="s">
        <v>144</v>
      </c>
      <c r="AU612" s="184" t="s">
        <v>83</v>
      </c>
      <c r="AV612" s="12" t="s">
        <v>83</v>
      </c>
      <c r="AW612" s="12" t="s">
        <v>34</v>
      </c>
      <c r="AX612" s="12" t="s">
        <v>76</v>
      </c>
      <c r="AY612" s="184" t="s">
        <v>133</v>
      </c>
    </row>
    <row r="613" spans="2:65" s="1" customFormat="1" ht="31.5" customHeight="1">
      <c r="B613" s="166"/>
      <c r="C613" s="337" t="s">
        <v>845</v>
      </c>
      <c r="D613" s="337" t="s">
        <v>135</v>
      </c>
      <c r="E613" s="338" t="s">
        <v>846</v>
      </c>
      <c r="F613" s="339" t="s">
        <v>847</v>
      </c>
      <c r="G613" s="340" t="s">
        <v>288</v>
      </c>
      <c r="H613" s="341">
        <v>1</v>
      </c>
      <c r="I613" s="168">
        <v>0</v>
      </c>
      <c r="J613" s="169">
        <f>ROUND(I613*H613,2)</f>
        <v>0</v>
      </c>
      <c r="K613" s="167" t="s">
        <v>5</v>
      </c>
      <c r="L613" s="41"/>
      <c r="M613" s="170" t="s">
        <v>5</v>
      </c>
      <c r="N613" s="171" t="s">
        <v>42</v>
      </c>
      <c r="O613" s="42"/>
      <c r="P613" s="172">
        <f>O613*H613</f>
        <v>0</v>
      </c>
      <c r="Q613" s="172">
        <v>0</v>
      </c>
      <c r="R613" s="172">
        <f>Q613*H613</f>
        <v>0</v>
      </c>
      <c r="S613" s="172">
        <v>0</v>
      </c>
      <c r="T613" s="173">
        <f>S613*H613</f>
        <v>0</v>
      </c>
      <c r="AR613" s="24" t="s">
        <v>235</v>
      </c>
      <c r="AT613" s="24" t="s">
        <v>135</v>
      </c>
      <c r="AU613" s="24" t="s">
        <v>83</v>
      </c>
      <c r="AY613" s="24" t="s">
        <v>133</v>
      </c>
      <c r="BE613" s="174">
        <f>IF(N613="základní",J613,0)</f>
        <v>0</v>
      </c>
      <c r="BF613" s="174">
        <f>IF(N613="snížená",J613,0)</f>
        <v>0</v>
      </c>
      <c r="BG613" s="174">
        <f>IF(N613="zákl. přenesená",J613,0)</f>
        <v>0</v>
      </c>
      <c r="BH613" s="174">
        <f>IF(N613="sníž. přenesená",J613,0)</f>
        <v>0</v>
      </c>
      <c r="BI613" s="174">
        <f>IF(N613="nulová",J613,0)</f>
        <v>0</v>
      </c>
      <c r="BJ613" s="24" t="s">
        <v>76</v>
      </c>
      <c r="BK613" s="174">
        <f>ROUND(I613*H613,2)</f>
        <v>0</v>
      </c>
      <c r="BL613" s="24" t="s">
        <v>235</v>
      </c>
      <c r="BM613" s="24" t="s">
        <v>848</v>
      </c>
    </row>
    <row r="614" spans="2:47" s="1" customFormat="1" ht="27">
      <c r="B614" s="41"/>
      <c r="C614" s="342"/>
      <c r="D614" s="343" t="s">
        <v>180</v>
      </c>
      <c r="E614" s="342"/>
      <c r="F614" s="344" t="s">
        <v>227</v>
      </c>
      <c r="G614" s="342"/>
      <c r="H614" s="342"/>
      <c r="I614" s="175"/>
      <c r="L614" s="41"/>
      <c r="M614" s="176"/>
      <c r="N614" s="42"/>
      <c r="O614" s="42"/>
      <c r="P614" s="42"/>
      <c r="Q614" s="42"/>
      <c r="R614" s="42"/>
      <c r="S614" s="42"/>
      <c r="T614" s="70"/>
      <c r="AT614" s="24" t="s">
        <v>180</v>
      </c>
      <c r="AU614" s="24" t="s">
        <v>83</v>
      </c>
    </row>
    <row r="615" spans="2:51" s="12" customFormat="1" ht="13.5">
      <c r="B615" s="183"/>
      <c r="C615" s="349"/>
      <c r="D615" s="354" t="s">
        <v>144</v>
      </c>
      <c r="E615" s="358" t="s">
        <v>5</v>
      </c>
      <c r="F615" s="359" t="s">
        <v>831</v>
      </c>
      <c r="G615" s="349"/>
      <c r="H615" s="360">
        <v>1</v>
      </c>
      <c r="I615" s="185"/>
      <c r="L615" s="183"/>
      <c r="M615" s="186"/>
      <c r="N615" s="187"/>
      <c r="O615" s="187"/>
      <c r="P615" s="187"/>
      <c r="Q615" s="187"/>
      <c r="R615" s="187"/>
      <c r="S615" s="187"/>
      <c r="T615" s="188"/>
      <c r="AT615" s="184" t="s">
        <v>144</v>
      </c>
      <c r="AU615" s="184" t="s">
        <v>83</v>
      </c>
      <c r="AV615" s="12" t="s">
        <v>83</v>
      </c>
      <c r="AW615" s="12" t="s">
        <v>34</v>
      </c>
      <c r="AX615" s="12" t="s">
        <v>76</v>
      </c>
      <c r="AY615" s="184" t="s">
        <v>133</v>
      </c>
    </row>
    <row r="616" spans="2:65" s="1" customFormat="1" ht="31.5" customHeight="1">
      <c r="B616" s="166"/>
      <c r="C616" s="337" t="s">
        <v>849</v>
      </c>
      <c r="D616" s="337" t="s">
        <v>135</v>
      </c>
      <c r="E616" s="338" t="s">
        <v>850</v>
      </c>
      <c r="F616" s="339" t="s">
        <v>851</v>
      </c>
      <c r="G616" s="340" t="s">
        <v>689</v>
      </c>
      <c r="H616" s="393">
        <v>0</v>
      </c>
      <c r="I616" s="168">
        <v>0</v>
      </c>
      <c r="J616" s="169">
        <f>ROUND(I616*H616,2)</f>
        <v>0</v>
      </c>
      <c r="K616" s="167" t="s">
        <v>139</v>
      </c>
      <c r="L616" s="41"/>
      <c r="M616" s="170" t="s">
        <v>5</v>
      </c>
      <c r="N616" s="171" t="s">
        <v>42</v>
      </c>
      <c r="O616" s="42"/>
      <c r="P616" s="172">
        <f>O616*H616</f>
        <v>0</v>
      </c>
      <c r="Q616" s="172">
        <v>0</v>
      </c>
      <c r="R616" s="172">
        <f>Q616*H616</f>
        <v>0</v>
      </c>
      <c r="S616" s="172">
        <v>0</v>
      </c>
      <c r="T616" s="173">
        <f>S616*H616</f>
        <v>0</v>
      </c>
      <c r="AR616" s="24" t="s">
        <v>235</v>
      </c>
      <c r="AT616" s="24" t="s">
        <v>135</v>
      </c>
      <c r="AU616" s="24" t="s">
        <v>83</v>
      </c>
      <c r="AY616" s="24" t="s">
        <v>133</v>
      </c>
      <c r="BE616" s="174">
        <f>IF(N616="základní",J616,0)</f>
        <v>0</v>
      </c>
      <c r="BF616" s="174">
        <f>IF(N616="snížená",J616,0)</f>
        <v>0</v>
      </c>
      <c r="BG616" s="174">
        <f>IF(N616="zákl. přenesená",J616,0)</f>
        <v>0</v>
      </c>
      <c r="BH616" s="174">
        <f>IF(N616="sníž. přenesená",J616,0)</f>
        <v>0</v>
      </c>
      <c r="BI616" s="174">
        <f>IF(N616="nulová",J616,0)</f>
        <v>0</v>
      </c>
      <c r="BJ616" s="24" t="s">
        <v>76</v>
      </c>
      <c r="BK616" s="174">
        <f>ROUND(I616*H616,2)</f>
        <v>0</v>
      </c>
      <c r="BL616" s="24" t="s">
        <v>235</v>
      </c>
      <c r="BM616" s="24" t="s">
        <v>852</v>
      </c>
    </row>
    <row r="617" spans="2:47" s="1" customFormat="1" ht="121.5">
      <c r="B617" s="41"/>
      <c r="C617" s="342"/>
      <c r="D617" s="343" t="s">
        <v>142</v>
      </c>
      <c r="E617" s="342"/>
      <c r="F617" s="344" t="s">
        <v>853</v>
      </c>
      <c r="G617" s="342"/>
      <c r="H617" s="342"/>
      <c r="I617" s="175"/>
      <c r="L617" s="41"/>
      <c r="M617" s="176"/>
      <c r="N617" s="42"/>
      <c r="O617" s="42"/>
      <c r="P617" s="42"/>
      <c r="Q617" s="42"/>
      <c r="R617" s="42"/>
      <c r="S617" s="42"/>
      <c r="T617" s="70"/>
      <c r="AT617" s="24" t="s">
        <v>142</v>
      </c>
      <c r="AU617" s="24" t="s">
        <v>83</v>
      </c>
    </row>
    <row r="618" spans="2:63" s="10" customFormat="1" ht="29.85" customHeight="1">
      <c r="B618" s="155"/>
      <c r="C618" s="332"/>
      <c r="D618" s="335" t="s">
        <v>70</v>
      </c>
      <c r="E618" s="336" t="s">
        <v>854</v>
      </c>
      <c r="F618" s="336" t="s">
        <v>855</v>
      </c>
      <c r="G618" s="332"/>
      <c r="H618" s="332"/>
      <c r="I618" s="157"/>
      <c r="J618" s="165">
        <f>BK618</f>
        <v>0</v>
      </c>
      <c r="L618" s="155"/>
      <c r="M618" s="159"/>
      <c r="N618" s="160"/>
      <c r="O618" s="160"/>
      <c r="P618" s="161">
        <f>SUM(P619:P642)</f>
        <v>0</v>
      </c>
      <c r="Q618" s="160"/>
      <c r="R618" s="161">
        <f>SUM(R619:R642)</f>
        <v>0.41782600000000003</v>
      </c>
      <c r="S618" s="160"/>
      <c r="T618" s="162">
        <f>SUM(T619:T642)</f>
        <v>0.396</v>
      </c>
      <c r="AR618" s="156" t="s">
        <v>83</v>
      </c>
      <c r="AT618" s="163" t="s">
        <v>70</v>
      </c>
      <c r="AU618" s="163" t="s">
        <v>76</v>
      </c>
      <c r="AY618" s="156" t="s">
        <v>133</v>
      </c>
      <c r="BK618" s="164">
        <f>SUM(BK619:BK642)</f>
        <v>0</v>
      </c>
    </row>
    <row r="619" spans="2:65" s="1" customFormat="1" ht="31.5" customHeight="1">
      <c r="B619" s="166"/>
      <c r="C619" s="337" t="s">
        <v>856</v>
      </c>
      <c r="D619" s="337" t="s">
        <v>135</v>
      </c>
      <c r="E619" s="338" t="s">
        <v>857</v>
      </c>
      <c r="F619" s="339" t="s">
        <v>858</v>
      </c>
      <c r="G619" s="340" t="s">
        <v>153</v>
      </c>
      <c r="H619" s="341">
        <v>43.83</v>
      </c>
      <c r="I619" s="168">
        <v>0</v>
      </c>
      <c r="J619" s="169">
        <f>ROUND(I619*H619,2)</f>
        <v>0</v>
      </c>
      <c r="K619" s="167" t="s">
        <v>139</v>
      </c>
      <c r="L619" s="41"/>
      <c r="M619" s="170" t="s">
        <v>5</v>
      </c>
      <c r="N619" s="171" t="s">
        <v>42</v>
      </c>
      <c r="O619" s="42"/>
      <c r="P619" s="172">
        <f>O619*H619</f>
        <v>0</v>
      </c>
      <c r="Q619" s="172">
        <v>0.00028</v>
      </c>
      <c r="R619" s="172">
        <f>Q619*H619</f>
        <v>0.0122724</v>
      </c>
      <c r="S619" s="172">
        <v>0</v>
      </c>
      <c r="T619" s="173">
        <f>S619*H619</f>
        <v>0</v>
      </c>
      <c r="AR619" s="24" t="s">
        <v>235</v>
      </c>
      <c r="AT619" s="24" t="s">
        <v>135</v>
      </c>
      <c r="AU619" s="24" t="s">
        <v>83</v>
      </c>
      <c r="AY619" s="24" t="s">
        <v>133</v>
      </c>
      <c r="BE619" s="174">
        <f>IF(N619="základní",J619,0)</f>
        <v>0</v>
      </c>
      <c r="BF619" s="174">
        <f>IF(N619="snížená",J619,0)</f>
        <v>0</v>
      </c>
      <c r="BG619" s="174">
        <f>IF(N619="zákl. přenesená",J619,0)</f>
        <v>0</v>
      </c>
      <c r="BH619" s="174">
        <f>IF(N619="sníž. přenesená",J619,0)</f>
        <v>0</v>
      </c>
      <c r="BI619" s="174">
        <f>IF(N619="nulová",J619,0)</f>
        <v>0</v>
      </c>
      <c r="BJ619" s="24" t="s">
        <v>76</v>
      </c>
      <c r="BK619" s="174">
        <f>ROUND(I619*H619,2)</f>
        <v>0</v>
      </c>
      <c r="BL619" s="24" t="s">
        <v>235</v>
      </c>
      <c r="BM619" s="24" t="s">
        <v>859</v>
      </c>
    </row>
    <row r="620" spans="2:47" s="1" customFormat="1" ht="67.5">
      <c r="B620" s="41"/>
      <c r="C620" s="342"/>
      <c r="D620" s="343" t="s">
        <v>142</v>
      </c>
      <c r="E620" s="342"/>
      <c r="F620" s="344" t="s">
        <v>860</v>
      </c>
      <c r="G620" s="342"/>
      <c r="H620" s="342"/>
      <c r="I620" s="175"/>
      <c r="L620" s="41"/>
      <c r="M620" s="176"/>
      <c r="N620" s="42"/>
      <c r="O620" s="42"/>
      <c r="P620" s="42"/>
      <c r="Q620" s="42"/>
      <c r="R620" s="42"/>
      <c r="S620" s="42"/>
      <c r="T620" s="70"/>
      <c r="AT620" s="24" t="s">
        <v>142</v>
      </c>
      <c r="AU620" s="24" t="s">
        <v>83</v>
      </c>
    </row>
    <row r="621" spans="2:51" s="11" customFormat="1" ht="13.5">
      <c r="B621" s="177"/>
      <c r="C621" s="345"/>
      <c r="D621" s="343" t="s">
        <v>144</v>
      </c>
      <c r="E621" s="346" t="s">
        <v>5</v>
      </c>
      <c r="F621" s="347" t="s">
        <v>861</v>
      </c>
      <c r="G621" s="345"/>
      <c r="H621" s="348" t="s">
        <v>5</v>
      </c>
      <c r="I621" s="179"/>
      <c r="L621" s="177"/>
      <c r="M621" s="180"/>
      <c r="N621" s="181"/>
      <c r="O621" s="181"/>
      <c r="P621" s="181"/>
      <c r="Q621" s="181"/>
      <c r="R621" s="181"/>
      <c r="S621" s="181"/>
      <c r="T621" s="182"/>
      <c r="AT621" s="178" t="s">
        <v>144</v>
      </c>
      <c r="AU621" s="178" t="s">
        <v>83</v>
      </c>
      <c r="AV621" s="11" t="s">
        <v>76</v>
      </c>
      <c r="AW621" s="11" t="s">
        <v>34</v>
      </c>
      <c r="AX621" s="11" t="s">
        <v>71</v>
      </c>
      <c r="AY621" s="178" t="s">
        <v>133</v>
      </c>
    </row>
    <row r="622" spans="2:51" s="12" customFormat="1" ht="13.5">
      <c r="B622" s="183"/>
      <c r="C622" s="349"/>
      <c r="D622" s="343" t="s">
        <v>144</v>
      </c>
      <c r="E622" s="350" t="s">
        <v>5</v>
      </c>
      <c r="F622" s="351" t="s">
        <v>698</v>
      </c>
      <c r="G622" s="349"/>
      <c r="H622" s="352">
        <v>4.83</v>
      </c>
      <c r="I622" s="185"/>
      <c r="L622" s="183"/>
      <c r="M622" s="186"/>
      <c r="N622" s="187"/>
      <c r="O622" s="187"/>
      <c r="P622" s="187"/>
      <c r="Q622" s="187"/>
      <c r="R622" s="187"/>
      <c r="S622" s="187"/>
      <c r="T622" s="188"/>
      <c r="AT622" s="184" t="s">
        <v>144</v>
      </c>
      <c r="AU622" s="184" t="s">
        <v>83</v>
      </c>
      <c r="AV622" s="12" t="s">
        <v>83</v>
      </c>
      <c r="AW622" s="12" t="s">
        <v>34</v>
      </c>
      <c r="AX622" s="12" t="s">
        <v>71</v>
      </c>
      <c r="AY622" s="184" t="s">
        <v>133</v>
      </c>
    </row>
    <row r="623" spans="2:51" s="11" customFormat="1" ht="13.5">
      <c r="B623" s="177"/>
      <c r="C623" s="345"/>
      <c r="D623" s="343" t="s">
        <v>144</v>
      </c>
      <c r="E623" s="346" t="s">
        <v>5</v>
      </c>
      <c r="F623" s="347" t="s">
        <v>862</v>
      </c>
      <c r="G623" s="345"/>
      <c r="H623" s="348" t="s">
        <v>5</v>
      </c>
      <c r="I623" s="179"/>
      <c r="L623" s="177"/>
      <c r="M623" s="180"/>
      <c r="N623" s="181"/>
      <c r="O623" s="181"/>
      <c r="P623" s="181"/>
      <c r="Q623" s="181"/>
      <c r="R623" s="181"/>
      <c r="S623" s="181"/>
      <c r="T623" s="182"/>
      <c r="AT623" s="178" t="s">
        <v>144</v>
      </c>
      <c r="AU623" s="178" t="s">
        <v>83</v>
      </c>
      <c r="AV623" s="11" t="s">
        <v>76</v>
      </c>
      <c r="AW623" s="11" t="s">
        <v>34</v>
      </c>
      <c r="AX623" s="11" t="s">
        <v>71</v>
      </c>
      <c r="AY623" s="178" t="s">
        <v>133</v>
      </c>
    </row>
    <row r="624" spans="2:51" s="12" customFormat="1" ht="13.5">
      <c r="B624" s="183"/>
      <c r="C624" s="349"/>
      <c r="D624" s="343" t="s">
        <v>144</v>
      </c>
      <c r="E624" s="350" t="s">
        <v>5</v>
      </c>
      <c r="F624" s="351" t="s">
        <v>863</v>
      </c>
      <c r="G624" s="349"/>
      <c r="H624" s="352">
        <v>39</v>
      </c>
      <c r="I624" s="185"/>
      <c r="L624" s="183"/>
      <c r="M624" s="186"/>
      <c r="N624" s="187"/>
      <c r="O624" s="187"/>
      <c r="P624" s="187"/>
      <c r="Q624" s="187"/>
      <c r="R624" s="187"/>
      <c r="S624" s="187"/>
      <c r="T624" s="188"/>
      <c r="AT624" s="184" t="s">
        <v>144</v>
      </c>
      <c r="AU624" s="184" t="s">
        <v>83</v>
      </c>
      <c r="AV624" s="12" t="s">
        <v>83</v>
      </c>
      <c r="AW624" s="12" t="s">
        <v>34</v>
      </c>
      <c r="AX624" s="12" t="s">
        <v>71</v>
      </c>
      <c r="AY624" s="184" t="s">
        <v>133</v>
      </c>
    </row>
    <row r="625" spans="2:51" s="13" customFormat="1" ht="13.5">
      <c r="B625" s="189"/>
      <c r="C625" s="353"/>
      <c r="D625" s="354" t="s">
        <v>144</v>
      </c>
      <c r="E625" s="355" t="s">
        <v>5</v>
      </c>
      <c r="F625" s="356" t="s">
        <v>150</v>
      </c>
      <c r="G625" s="353"/>
      <c r="H625" s="357">
        <v>43.83</v>
      </c>
      <c r="I625" s="190"/>
      <c r="L625" s="189"/>
      <c r="M625" s="191"/>
      <c r="N625" s="192"/>
      <c r="O625" s="192"/>
      <c r="P625" s="192"/>
      <c r="Q625" s="192"/>
      <c r="R625" s="192"/>
      <c r="S625" s="192"/>
      <c r="T625" s="193"/>
      <c r="AT625" s="194" t="s">
        <v>144</v>
      </c>
      <c r="AU625" s="194" t="s">
        <v>83</v>
      </c>
      <c r="AV625" s="13" t="s">
        <v>140</v>
      </c>
      <c r="AW625" s="13" t="s">
        <v>34</v>
      </c>
      <c r="AX625" s="13" t="s">
        <v>76</v>
      </c>
      <c r="AY625" s="194" t="s">
        <v>133</v>
      </c>
    </row>
    <row r="626" spans="2:65" s="1" customFormat="1" ht="22.5" customHeight="1">
      <c r="B626" s="166"/>
      <c r="C626" s="368" t="s">
        <v>864</v>
      </c>
      <c r="D626" s="368" t="s">
        <v>298</v>
      </c>
      <c r="E626" s="369" t="s">
        <v>865</v>
      </c>
      <c r="F626" s="370" t="s">
        <v>866</v>
      </c>
      <c r="G626" s="371" t="s">
        <v>153</v>
      </c>
      <c r="H626" s="372">
        <v>46.022</v>
      </c>
      <c r="I626" s="202">
        <v>0</v>
      </c>
      <c r="J626" s="203">
        <f>ROUND(I626*H626,2)</f>
        <v>0</v>
      </c>
      <c r="K626" s="201" t="s">
        <v>139</v>
      </c>
      <c r="L626" s="204"/>
      <c r="M626" s="205" t="s">
        <v>5</v>
      </c>
      <c r="N626" s="206" t="s">
        <v>42</v>
      </c>
      <c r="O626" s="42"/>
      <c r="P626" s="172">
        <f>O626*H626</f>
        <v>0</v>
      </c>
      <c r="Q626" s="172">
        <v>0.0088</v>
      </c>
      <c r="R626" s="172">
        <f>Q626*H626</f>
        <v>0.4049936</v>
      </c>
      <c r="S626" s="172">
        <v>0</v>
      </c>
      <c r="T626" s="173">
        <f>S626*H626</f>
        <v>0</v>
      </c>
      <c r="AR626" s="24" t="s">
        <v>348</v>
      </c>
      <c r="AT626" s="24" t="s">
        <v>298</v>
      </c>
      <c r="AU626" s="24" t="s">
        <v>83</v>
      </c>
      <c r="AY626" s="24" t="s">
        <v>133</v>
      </c>
      <c r="BE626" s="174">
        <f>IF(N626="základní",J626,0)</f>
        <v>0</v>
      </c>
      <c r="BF626" s="174">
        <f>IF(N626="snížená",J626,0)</f>
        <v>0</v>
      </c>
      <c r="BG626" s="174">
        <f>IF(N626="zákl. přenesená",J626,0)</f>
        <v>0</v>
      </c>
      <c r="BH626" s="174">
        <f>IF(N626="sníž. přenesená",J626,0)</f>
        <v>0</v>
      </c>
      <c r="BI626" s="174">
        <f>IF(N626="nulová",J626,0)</f>
        <v>0</v>
      </c>
      <c r="BJ626" s="24" t="s">
        <v>76</v>
      </c>
      <c r="BK626" s="174">
        <f>ROUND(I626*H626,2)</f>
        <v>0</v>
      </c>
      <c r="BL626" s="24" t="s">
        <v>235</v>
      </c>
      <c r="BM626" s="24" t="s">
        <v>867</v>
      </c>
    </row>
    <row r="627" spans="2:47" s="1" customFormat="1" ht="27">
      <c r="B627" s="41"/>
      <c r="C627" s="342"/>
      <c r="D627" s="343" t="s">
        <v>180</v>
      </c>
      <c r="E627" s="342"/>
      <c r="F627" s="344" t="s">
        <v>868</v>
      </c>
      <c r="G627" s="342"/>
      <c r="H627" s="342"/>
      <c r="I627" s="175"/>
      <c r="L627" s="41"/>
      <c r="M627" s="176"/>
      <c r="N627" s="42"/>
      <c r="O627" s="42"/>
      <c r="P627" s="42"/>
      <c r="Q627" s="42"/>
      <c r="R627" s="42"/>
      <c r="S627" s="42"/>
      <c r="T627" s="70"/>
      <c r="AT627" s="24" t="s">
        <v>180</v>
      </c>
      <c r="AU627" s="24" t="s">
        <v>83</v>
      </c>
    </row>
    <row r="628" spans="2:51" s="12" customFormat="1" ht="13.5">
      <c r="B628" s="183"/>
      <c r="C628" s="349"/>
      <c r="D628" s="343" t="s">
        <v>144</v>
      </c>
      <c r="E628" s="350" t="s">
        <v>5</v>
      </c>
      <c r="F628" s="351" t="s">
        <v>698</v>
      </c>
      <c r="G628" s="349"/>
      <c r="H628" s="352">
        <v>4.83</v>
      </c>
      <c r="I628" s="185"/>
      <c r="L628" s="183"/>
      <c r="M628" s="186"/>
      <c r="N628" s="187"/>
      <c r="O628" s="187"/>
      <c r="P628" s="187"/>
      <c r="Q628" s="187"/>
      <c r="R628" s="187"/>
      <c r="S628" s="187"/>
      <c r="T628" s="188"/>
      <c r="AT628" s="184" t="s">
        <v>144</v>
      </c>
      <c r="AU628" s="184" t="s">
        <v>83</v>
      </c>
      <c r="AV628" s="12" t="s">
        <v>83</v>
      </c>
      <c r="AW628" s="12" t="s">
        <v>34</v>
      </c>
      <c r="AX628" s="12" t="s">
        <v>71</v>
      </c>
      <c r="AY628" s="184" t="s">
        <v>133</v>
      </c>
    </row>
    <row r="629" spans="2:51" s="12" customFormat="1" ht="13.5">
      <c r="B629" s="183"/>
      <c r="C629" s="349"/>
      <c r="D629" s="343" t="s">
        <v>144</v>
      </c>
      <c r="E629" s="350" t="s">
        <v>5</v>
      </c>
      <c r="F629" s="351" t="s">
        <v>863</v>
      </c>
      <c r="G629" s="349"/>
      <c r="H629" s="352">
        <v>39</v>
      </c>
      <c r="I629" s="185"/>
      <c r="L629" s="183"/>
      <c r="M629" s="186"/>
      <c r="N629" s="187"/>
      <c r="O629" s="187"/>
      <c r="P629" s="187"/>
      <c r="Q629" s="187"/>
      <c r="R629" s="187"/>
      <c r="S629" s="187"/>
      <c r="T629" s="188"/>
      <c r="AT629" s="184" t="s">
        <v>144</v>
      </c>
      <c r="AU629" s="184" t="s">
        <v>83</v>
      </c>
      <c r="AV629" s="12" t="s">
        <v>83</v>
      </c>
      <c r="AW629" s="12" t="s">
        <v>34</v>
      </c>
      <c r="AX629" s="12" t="s">
        <v>71</v>
      </c>
      <c r="AY629" s="184" t="s">
        <v>133</v>
      </c>
    </row>
    <row r="630" spans="2:51" s="13" customFormat="1" ht="13.5">
      <c r="B630" s="189"/>
      <c r="C630" s="353"/>
      <c r="D630" s="343" t="s">
        <v>144</v>
      </c>
      <c r="E630" s="361" t="s">
        <v>5</v>
      </c>
      <c r="F630" s="362" t="s">
        <v>150</v>
      </c>
      <c r="G630" s="353"/>
      <c r="H630" s="363">
        <v>43.83</v>
      </c>
      <c r="I630" s="190"/>
      <c r="L630" s="189"/>
      <c r="M630" s="191"/>
      <c r="N630" s="192"/>
      <c r="O630" s="192"/>
      <c r="P630" s="192"/>
      <c r="Q630" s="192"/>
      <c r="R630" s="192"/>
      <c r="S630" s="192"/>
      <c r="T630" s="193"/>
      <c r="AT630" s="194" t="s">
        <v>144</v>
      </c>
      <c r="AU630" s="194" t="s">
        <v>83</v>
      </c>
      <c r="AV630" s="13" t="s">
        <v>140</v>
      </c>
      <c r="AW630" s="13" t="s">
        <v>34</v>
      </c>
      <c r="AX630" s="13" t="s">
        <v>76</v>
      </c>
      <c r="AY630" s="194" t="s">
        <v>133</v>
      </c>
    </row>
    <row r="631" spans="2:51" s="12" customFormat="1" ht="13.5">
      <c r="B631" s="183"/>
      <c r="C631" s="349"/>
      <c r="D631" s="354" t="s">
        <v>144</v>
      </c>
      <c r="E631" s="349"/>
      <c r="F631" s="359" t="s">
        <v>869</v>
      </c>
      <c r="G631" s="349"/>
      <c r="H631" s="360">
        <v>46.022</v>
      </c>
      <c r="I631" s="185"/>
      <c r="L631" s="183"/>
      <c r="M631" s="186"/>
      <c r="N631" s="187"/>
      <c r="O631" s="187"/>
      <c r="P631" s="187"/>
      <c r="Q631" s="187"/>
      <c r="R631" s="187"/>
      <c r="S631" s="187"/>
      <c r="T631" s="188"/>
      <c r="AT631" s="184" t="s">
        <v>144</v>
      </c>
      <c r="AU631" s="184" t="s">
        <v>83</v>
      </c>
      <c r="AV631" s="12" t="s">
        <v>83</v>
      </c>
      <c r="AW631" s="12" t="s">
        <v>6</v>
      </c>
      <c r="AX631" s="12" t="s">
        <v>76</v>
      </c>
      <c r="AY631" s="184" t="s">
        <v>133</v>
      </c>
    </row>
    <row r="632" spans="2:65" s="1" customFormat="1" ht="31.5" customHeight="1">
      <c r="B632" s="166"/>
      <c r="C632" s="337" t="s">
        <v>870</v>
      </c>
      <c r="D632" s="337" t="s">
        <v>135</v>
      </c>
      <c r="E632" s="338" t="s">
        <v>871</v>
      </c>
      <c r="F632" s="339" t="s">
        <v>872</v>
      </c>
      <c r="G632" s="340" t="s">
        <v>769</v>
      </c>
      <c r="H632" s="341">
        <v>1</v>
      </c>
      <c r="I632" s="168">
        <v>0</v>
      </c>
      <c r="J632" s="169">
        <f>ROUND(I632*H632,2)</f>
        <v>0</v>
      </c>
      <c r="K632" s="167" t="s">
        <v>5</v>
      </c>
      <c r="L632" s="41"/>
      <c r="M632" s="170" t="s">
        <v>5</v>
      </c>
      <c r="N632" s="171" t="s">
        <v>42</v>
      </c>
      <c r="O632" s="42"/>
      <c r="P632" s="172">
        <f>O632*H632</f>
        <v>0</v>
      </c>
      <c r="Q632" s="172">
        <v>0.00028</v>
      </c>
      <c r="R632" s="172">
        <f>Q632*H632</f>
        <v>0.00028</v>
      </c>
      <c r="S632" s="172">
        <v>0</v>
      </c>
      <c r="T632" s="173">
        <f>S632*H632</f>
        <v>0</v>
      </c>
      <c r="AR632" s="24" t="s">
        <v>235</v>
      </c>
      <c r="AT632" s="24" t="s">
        <v>135</v>
      </c>
      <c r="AU632" s="24" t="s">
        <v>83</v>
      </c>
      <c r="AY632" s="24" t="s">
        <v>133</v>
      </c>
      <c r="BE632" s="174">
        <f>IF(N632="základní",J632,0)</f>
        <v>0</v>
      </c>
      <c r="BF632" s="174">
        <f>IF(N632="snížená",J632,0)</f>
        <v>0</v>
      </c>
      <c r="BG632" s="174">
        <f>IF(N632="zákl. přenesená",J632,0)</f>
        <v>0</v>
      </c>
      <c r="BH632" s="174">
        <f>IF(N632="sníž. přenesená",J632,0)</f>
        <v>0</v>
      </c>
      <c r="BI632" s="174">
        <f>IF(N632="nulová",J632,0)</f>
        <v>0</v>
      </c>
      <c r="BJ632" s="24" t="s">
        <v>76</v>
      </c>
      <c r="BK632" s="174">
        <f>ROUND(I632*H632,2)</f>
        <v>0</v>
      </c>
      <c r="BL632" s="24" t="s">
        <v>235</v>
      </c>
      <c r="BM632" s="24" t="s">
        <v>873</v>
      </c>
    </row>
    <row r="633" spans="2:47" s="1" customFormat="1" ht="27">
      <c r="B633" s="41"/>
      <c r="C633" s="342"/>
      <c r="D633" s="343" t="s">
        <v>180</v>
      </c>
      <c r="E633" s="342"/>
      <c r="F633" s="344" t="s">
        <v>874</v>
      </c>
      <c r="G633" s="342"/>
      <c r="H633" s="342"/>
      <c r="I633" s="175"/>
      <c r="L633" s="41"/>
      <c r="M633" s="176"/>
      <c r="N633" s="42"/>
      <c r="O633" s="42"/>
      <c r="P633" s="42"/>
      <c r="Q633" s="42"/>
      <c r="R633" s="42"/>
      <c r="S633" s="42"/>
      <c r="T633" s="70"/>
      <c r="AT633" s="24" t="s">
        <v>180</v>
      </c>
      <c r="AU633" s="24" t="s">
        <v>83</v>
      </c>
    </row>
    <row r="634" spans="2:51" s="12" customFormat="1" ht="13.5">
      <c r="B634" s="183"/>
      <c r="C634" s="349"/>
      <c r="D634" s="354" t="s">
        <v>144</v>
      </c>
      <c r="E634" s="358" t="s">
        <v>5</v>
      </c>
      <c r="F634" s="359" t="s">
        <v>831</v>
      </c>
      <c r="G634" s="349"/>
      <c r="H634" s="360">
        <v>1</v>
      </c>
      <c r="I634" s="185"/>
      <c r="L634" s="183"/>
      <c r="M634" s="186"/>
      <c r="N634" s="187"/>
      <c r="O634" s="187"/>
      <c r="P634" s="187"/>
      <c r="Q634" s="187"/>
      <c r="R634" s="187"/>
      <c r="S634" s="187"/>
      <c r="T634" s="188"/>
      <c r="AT634" s="184" t="s">
        <v>144</v>
      </c>
      <c r="AU634" s="184" t="s">
        <v>83</v>
      </c>
      <c r="AV634" s="12" t="s">
        <v>83</v>
      </c>
      <c r="AW634" s="12" t="s">
        <v>34</v>
      </c>
      <c r="AX634" s="12" t="s">
        <v>76</v>
      </c>
      <c r="AY634" s="184" t="s">
        <v>133</v>
      </c>
    </row>
    <row r="635" spans="2:65" s="1" customFormat="1" ht="31.5" customHeight="1">
      <c r="B635" s="166"/>
      <c r="C635" s="337" t="s">
        <v>875</v>
      </c>
      <c r="D635" s="337" t="s">
        <v>135</v>
      </c>
      <c r="E635" s="338" t="s">
        <v>876</v>
      </c>
      <c r="F635" s="339" t="s">
        <v>877</v>
      </c>
      <c r="G635" s="340" t="s">
        <v>769</v>
      </c>
      <c r="H635" s="341">
        <v>1</v>
      </c>
      <c r="I635" s="168">
        <v>0</v>
      </c>
      <c r="J635" s="169">
        <f>ROUND(I635*H635,2)</f>
        <v>0</v>
      </c>
      <c r="K635" s="167" t="s">
        <v>5</v>
      </c>
      <c r="L635" s="41"/>
      <c r="M635" s="170" t="s">
        <v>5</v>
      </c>
      <c r="N635" s="171" t="s">
        <v>42</v>
      </c>
      <c r="O635" s="42"/>
      <c r="P635" s="172">
        <f>O635*H635</f>
        <v>0</v>
      </c>
      <c r="Q635" s="172">
        <v>0.00028</v>
      </c>
      <c r="R635" s="172">
        <f>Q635*H635</f>
        <v>0.00028</v>
      </c>
      <c r="S635" s="172">
        <v>0</v>
      </c>
      <c r="T635" s="173">
        <f>S635*H635</f>
        <v>0</v>
      </c>
      <c r="AR635" s="24" t="s">
        <v>235</v>
      </c>
      <c r="AT635" s="24" t="s">
        <v>135</v>
      </c>
      <c r="AU635" s="24" t="s">
        <v>83</v>
      </c>
      <c r="AY635" s="24" t="s">
        <v>133</v>
      </c>
      <c r="BE635" s="174">
        <f>IF(N635="základní",J635,0)</f>
        <v>0</v>
      </c>
      <c r="BF635" s="174">
        <f>IF(N635="snížená",J635,0)</f>
        <v>0</v>
      </c>
      <c r="BG635" s="174">
        <f>IF(N635="zákl. přenesená",J635,0)</f>
        <v>0</v>
      </c>
      <c r="BH635" s="174">
        <f>IF(N635="sníž. přenesená",J635,0)</f>
        <v>0</v>
      </c>
      <c r="BI635" s="174">
        <f>IF(N635="nulová",J635,0)</f>
        <v>0</v>
      </c>
      <c r="BJ635" s="24" t="s">
        <v>76</v>
      </c>
      <c r="BK635" s="174">
        <f>ROUND(I635*H635,2)</f>
        <v>0</v>
      </c>
      <c r="BL635" s="24" t="s">
        <v>235</v>
      </c>
      <c r="BM635" s="24" t="s">
        <v>878</v>
      </c>
    </row>
    <row r="636" spans="2:47" s="1" customFormat="1" ht="27">
      <c r="B636" s="41"/>
      <c r="C636" s="342"/>
      <c r="D636" s="343" t="s">
        <v>180</v>
      </c>
      <c r="E636" s="342"/>
      <c r="F636" s="344" t="s">
        <v>874</v>
      </c>
      <c r="G636" s="342"/>
      <c r="H636" s="342"/>
      <c r="I636" s="175"/>
      <c r="L636" s="41"/>
      <c r="M636" s="176"/>
      <c r="N636" s="42"/>
      <c r="O636" s="42"/>
      <c r="P636" s="42"/>
      <c r="Q636" s="42"/>
      <c r="R636" s="42"/>
      <c r="S636" s="42"/>
      <c r="T636" s="70"/>
      <c r="AT636" s="24" t="s">
        <v>180</v>
      </c>
      <c r="AU636" s="24" t="s">
        <v>83</v>
      </c>
    </row>
    <row r="637" spans="2:51" s="12" customFormat="1" ht="13.5">
      <c r="B637" s="183"/>
      <c r="C637" s="349"/>
      <c r="D637" s="354" t="s">
        <v>144</v>
      </c>
      <c r="E637" s="358" t="s">
        <v>5</v>
      </c>
      <c r="F637" s="359" t="s">
        <v>831</v>
      </c>
      <c r="G637" s="349"/>
      <c r="H637" s="360">
        <v>1</v>
      </c>
      <c r="I637" s="185"/>
      <c r="L637" s="183"/>
      <c r="M637" s="186"/>
      <c r="N637" s="187"/>
      <c r="O637" s="187"/>
      <c r="P637" s="187"/>
      <c r="Q637" s="187"/>
      <c r="R637" s="187"/>
      <c r="S637" s="187"/>
      <c r="T637" s="188"/>
      <c r="AT637" s="184" t="s">
        <v>144</v>
      </c>
      <c r="AU637" s="184" t="s">
        <v>83</v>
      </c>
      <c r="AV637" s="12" t="s">
        <v>83</v>
      </c>
      <c r="AW637" s="12" t="s">
        <v>34</v>
      </c>
      <c r="AX637" s="12" t="s">
        <v>76</v>
      </c>
      <c r="AY637" s="184" t="s">
        <v>133</v>
      </c>
    </row>
    <row r="638" spans="2:65" s="1" customFormat="1" ht="22.5" customHeight="1">
      <c r="B638" s="166"/>
      <c r="C638" s="337" t="s">
        <v>879</v>
      </c>
      <c r="D638" s="337" t="s">
        <v>135</v>
      </c>
      <c r="E638" s="338" t="s">
        <v>880</v>
      </c>
      <c r="F638" s="339" t="s">
        <v>881</v>
      </c>
      <c r="G638" s="340" t="s">
        <v>153</v>
      </c>
      <c r="H638" s="341">
        <v>99</v>
      </c>
      <c r="I638" s="168">
        <v>0</v>
      </c>
      <c r="J638" s="169">
        <f>ROUND(I638*H638,2)</f>
        <v>0</v>
      </c>
      <c r="K638" s="167" t="s">
        <v>5</v>
      </c>
      <c r="L638" s="41"/>
      <c r="M638" s="170" t="s">
        <v>5</v>
      </c>
      <c r="N638" s="171" t="s">
        <v>42</v>
      </c>
      <c r="O638" s="42"/>
      <c r="P638" s="172">
        <f>O638*H638</f>
        <v>0</v>
      </c>
      <c r="Q638" s="172">
        <v>0</v>
      </c>
      <c r="R638" s="172">
        <f>Q638*H638</f>
        <v>0</v>
      </c>
      <c r="S638" s="172">
        <v>0.004</v>
      </c>
      <c r="T638" s="173">
        <f>S638*H638</f>
        <v>0.396</v>
      </c>
      <c r="AR638" s="24" t="s">
        <v>235</v>
      </c>
      <c r="AT638" s="24" t="s">
        <v>135</v>
      </c>
      <c r="AU638" s="24" t="s">
        <v>83</v>
      </c>
      <c r="AY638" s="24" t="s">
        <v>133</v>
      </c>
      <c r="BE638" s="174">
        <f>IF(N638="základní",J638,0)</f>
        <v>0</v>
      </c>
      <c r="BF638" s="174">
        <f>IF(N638="snížená",J638,0)</f>
        <v>0</v>
      </c>
      <c r="BG638" s="174">
        <f>IF(N638="zákl. přenesená",J638,0)</f>
        <v>0</v>
      </c>
      <c r="BH638" s="174">
        <f>IF(N638="sníž. přenesená",J638,0)</f>
        <v>0</v>
      </c>
      <c r="BI638" s="174">
        <f>IF(N638="nulová",J638,0)</f>
        <v>0</v>
      </c>
      <c r="BJ638" s="24" t="s">
        <v>76</v>
      </c>
      <c r="BK638" s="174">
        <f>ROUND(I638*H638,2)</f>
        <v>0</v>
      </c>
      <c r="BL638" s="24" t="s">
        <v>235</v>
      </c>
      <c r="BM638" s="24" t="s">
        <v>882</v>
      </c>
    </row>
    <row r="639" spans="2:47" s="1" customFormat="1" ht="27">
      <c r="B639" s="41"/>
      <c r="C639" s="342"/>
      <c r="D639" s="343" t="s">
        <v>180</v>
      </c>
      <c r="E639" s="342"/>
      <c r="F639" s="344" t="s">
        <v>574</v>
      </c>
      <c r="G639" s="342"/>
      <c r="H639" s="342"/>
      <c r="I639" s="175"/>
      <c r="L639" s="41"/>
      <c r="M639" s="176"/>
      <c r="N639" s="42"/>
      <c r="O639" s="42"/>
      <c r="P639" s="42"/>
      <c r="Q639" s="42"/>
      <c r="R639" s="42"/>
      <c r="S639" s="42"/>
      <c r="T639" s="70"/>
      <c r="AT639" s="24" t="s">
        <v>180</v>
      </c>
      <c r="AU639" s="24" t="s">
        <v>83</v>
      </c>
    </row>
    <row r="640" spans="2:51" s="12" customFormat="1" ht="13.5">
      <c r="B640" s="183"/>
      <c r="C640" s="349"/>
      <c r="D640" s="354" t="s">
        <v>144</v>
      </c>
      <c r="E640" s="358" t="s">
        <v>5</v>
      </c>
      <c r="F640" s="359" t="s">
        <v>883</v>
      </c>
      <c r="G640" s="349"/>
      <c r="H640" s="360">
        <v>99</v>
      </c>
      <c r="I640" s="185"/>
      <c r="L640" s="183"/>
      <c r="M640" s="186"/>
      <c r="N640" s="187"/>
      <c r="O640" s="187"/>
      <c r="P640" s="187"/>
      <c r="Q640" s="187"/>
      <c r="R640" s="187"/>
      <c r="S640" s="187"/>
      <c r="T640" s="188"/>
      <c r="AT640" s="184" t="s">
        <v>144</v>
      </c>
      <c r="AU640" s="184" t="s">
        <v>83</v>
      </c>
      <c r="AV640" s="12" t="s">
        <v>83</v>
      </c>
      <c r="AW640" s="12" t="s">
        <v>34</v>
      </c>
      <c r="AX640" s="12" t="s">
        <v>76</v>
      </c>
      <c r="AY640" s="184" t="s">
        <v>133</v>
      </c>
    </row>
    <row r="641" spans="2:65" s="1" customFormat="1" ht="31.5" customHeight="1">
      <c r="B641" s="166"/>
      <c r="C641" s="337" t="s">
        <v>884</v>
      </c>
      <c r="D641" s="337" t="s">
        <v>135</v>
      </c>
      <c r="E641" s="338" t="s">
        <v>885</v>
      </c>
      <c r="F641" s="339" t="s">
        <v>886</v>
      </c>
      <c r="G641" s="340" t="s">
        <v>689</v>
      </c>
      <c r="H641" s="393">
        <v>0</v>
      </c>
      <c r="I641" s="168">
        <v>0</v>
      </c>
      <c r="J641" s="169">
        <f>ROUND(I641*H641,2)</f>
        <v>0</v>
      </c>
      <c r="K641" s="167" t="s">
        <v>139</v>
      </c>
      <c r="L641" s="41"/>
      <c r="M641" s="170" t="s">
        <v>5</v>
      </c>
      <c r="N641" s="171" t="s">
        <v>42</v>
      </c>
      <c r="O641" s="42"/>
      <c r="P641" s="172">
        <f>O641*H641</f>
        <v>0</v>
      </c>
      <c r="Q641" s="172">
        <v>0</v>
      </c>
      <c r="R641" s="172">
        <f>Q641*H641</f>
        <v>0</v>
      </c>
      <c r="S641" s="172">
        <v>0</v>
      </c>
      <c r="T641" s="173">
        <f>S641*H641</f>
        <v>0</v>
      </c>
      <c r="AR641" s="24" t="s">
        <v>235</v>
      </c>
      <c r="AT641" s="24" t="s">
        <v>135</v>
      </c>
      <c r="AU641" s="24" t="s">
        <v>83</v>
      </c>
      <c r="AY641" s="24" t="s">
        <v>133</v>
      </c>
      <c r="BE641" s="174">
        <f>IF(N641="základní",J641,0)</f>
        <v>0</v>
      </c>
      <c r="BF641" s="174">
        <f>IF(N641="snížená",J641,0)</f>
        <v>0</v>
      </c>
      <c r="BG641" s="174">
        <f>IF(N641="zákl. přenesená",J641,0)</f>
        <v>0</v>
      </c>
      <c r="BH641" s="174">
        <f>IF(N641="sníž. přenesená",J641,0)</f>
        <v>0</v>
      </c>
      <c r="BI641" s="174">
        <f>IF(N641="nulová",J641,0)</f>
        <v>0</v>
      </c>
      <c r="BJ641" s="24" t="s">
        <v>76</v>
      </c>
      <c r="BK641" s="174">
        <f>ROUND(I641*H641,2)</f>
        <v>0</v>
      </c>
      <c r="BL641" s="24" t="s">
        <v>235</v>
      </c>
      <c r="BM641" s="24" t="s">
        <v>887</v>
      </c>
    </row>
    <row r="642" spans="2:47" s="1" customFormat="1" ht="121.5">
      <c r="B642" s="41"/>
      <c r="C642" s="342"/>
      <c r="D642" s="343" t="s">
        <v>142</v>
      </c>
      <c r="E642" s="342"/>
      <c r="F642" s="344" t="s">
        <v>888</v>
      </c>
      <c r="G642" s="342"/>
      <c r="H642" s="342"/>
      <c r="I642" s="175"/>
      <c r="L642" s="41"/>
      <c r="M642" s="176"/>
      <c r="N642" s="42"/>
      <c r="O642" s="42"/>
      <c r="P642" s="42"/>
      <c r="Q642" s="42"/>
      <c r="R642" s="42"/>
      <c r="S642" s="42"/>
      <c r="T642" s="70"/>
      <c r="AT642" s="24" t="s">
        <v>142</v>
      </c>
      <c r="AU642" s="24" t="s">
        <v>83</v>
      </c>
    </row>
    <row r="643" spans="2:63" s="10" customFormat="1" ht="29.85" customHeight="1">
      <c r="B643" s="155"/>
      <c r="C643" s="332"/>
      <c r="D643" s="335" t="s">
        <v>70</v>
      </c>
      <c r="E643" s="336" t="s">
        <v>889</v>
      </c>
      <c r="F643" s="336" t="s">
        <v>890</v>
      </c>
      <c r="G643" s="332"/>
      <c r="H643" s="332"/>
      <c r="I643" s="157"/>
      <c r="J643" s="165">
        <f>BK643</f>
        <v>0</v>
      </c>
      <c r="L643" s="155"/>
      <c r="M643" s="159"/>
      <c r="N643" s="160"/>
      <c r="O643" s="160"/>
      <c r="P643" s="161">
        <f>SUM(P644:P669)</f>
        <v>0</v>
      </c>
      <c r="Q643" s="160"/>
      <c r="R643" s="161">
        <f>SUM(R644:R669)</f>
        <v>1.3913424</v>
      </c>
      <c r="S643" s="160"/>
      <c r="T643" s="162">
        <f>SUM(T644:T669)</f>
        <v>1.478046</v>
      </c>
      <c r="AR643" s="156" t="s">
        <v>83</v>
      </c>
      <c r="AT643" s="163" t="s">
        <v>70</v>
      </c>
      <c r="AU643" s="163" t="s">
        <v>76</v>
      </c>
      <c r="AY643" s="156" t="s">
        <v>133</v>
      </c>
      <c r="BK643" s="164">
        <f>SUM(BK644:BK669)</f>
        <v>0</v>
      </c>
    </row>
    <row r="644" spans="2:65" s="1" customFormat="1" ht="31.5" customHeight="1">
      <c r="B644" s="166"/>
      <c r="C644" s="337" t="s">
        <v>891</v>
      </c>
      <c r="D644" s="337" t="s">
        <v>135</v>
      </c>
      <c r="E644" s="338" t="s">
        <v>892</v>
      </c>
      <c r="F644" s="339" t="s">
        <v>893</v>
      </c>
      <c r="G644" s="340" t="s">
        <v>153</v>
      </c>
      <c r="H644" s="341">
        <v>57.78</v>
      </c>
      <c r="I644" s="168">
        <v>0</v>
      </c>
      <c r="J644" s="169">
        <f>ROUND(I644*H644,2)</f>
        <v>0</v>
      </c>
      <c r="K644" s="167" t="s">
        <v>139</v>
      </c>
      <c r="L644" s="41"/>
      <c r="M644" s="170" t="s">
        <v>5</v>
      </c>
      <c r="N644" s="171" t="s">
        <v>42</v>
      </c>
      <c r="O644" s="42"/>
      <c r="P644" s="172">
        <f>O644*H644</f>
        <v>0</v>
      </c>
      <c r="Q644" s="172">
        <v>0.00406</v>
      </c>
      <c r="R644" s="172">
        <f>Q644*H644</f>
        <v>0.2345868</v>
      </c>
      <c r="S644" s="172">
        <v>0</v>
      </c>
      <c r="T644" s="173">
        <f>S644*H644</f>
        <v>0</v>
      </c>
      <c r="AR644" s="24" t="s">
        <v>235</v>
      </c>
      <c r="AT644" s="24" t="s">
        <v>135</v>
      </c>
      <c r="AU644" s="24" t="s">
        <v>83</v>
      </c>
      <c r="AY644" s="24" t="s">
        <v>133</v>
      </c>
      <c r="BE644" s="174">
        <f>IF(N644="základní",J644,0)</f>
        <v>0</v>
      </c>
      <c r="BF644" s="174">
        <f>IF(N644="snížená",J644,0)</f>
        <v>0</v>
      </c>
      <c r="BG644" s="174">
        <f>IF(N644="zákl. přenesená",J644,0)</f>
        <v>0</v>
      </c>
      <c r="BH644" s="174">
        <f>IF(N644="sníž. přenesená",J644,0)</f>
        <v>0</v>
      </c>
      <c r="BI644" s="174">
        <f>IF(N644="nulová",J644,0)</f>
        <v>0</v>
      </c>
      <c r="BJ644" s="24" t="s">
        <v>76</v>
      </c>
      <c r="BK644" s="174">
        <f>ROUND(I644*H644,2)</f>
        <v>0</v>
      </c>
      <c r="BL644" s="24" t="s">
        <v>235</v>
      </c>
      <c r="BM644" s="24" t="s">
        <v>894</v>
      </c>
    </row>
    <row r="645" spans="2:51" s="12" customFormat="1" ht="13.5">
      <c r="B645" s="183"/>
      <c r="C645" s="349"/>
      <c r="D645" s="343" t="s">
        <v>144</v>
      </c>
      <c r="E645" s="350" t="s">
        <v>5</v>
      </c>
      <c r="F645" s="351" t="s">
        <v>895</v>
      </c>
      <c r="G645" s="349"/>
      <c r="H645" s="352">
        <v>2.4</v>
      </c>
      <c r="I645" s="185"/>
      <c r="L645" s="183"/>
      <c r="M645" s="186"/>
      <c r="N645" s="187"/>
      <c r="O645" s="187"/>
      <c r="P645" s="187"/>
      <c r="Q645" s="187"/>
      <c r="R645" s="187"/>
      <c r="S645" s="187"/>
      <c r="T645" s="188"/>
      <c r="AT645" s="184" t="s">
        <v>144</v>
      </c>
      <c r="AU645" s="184" t="s">
        <v>83</v>
      </c>
      <c r="AV645" s="12" t="s">
        <v>83</v>
      </c>
      <c r="AW645" s="12" t="s">
        <v>34</v>
      </c>
      <c r="AX645" s="12" t="s">
        <v>71</v>
      </c>
      <c r="AY645" s="184" t="s">
        <v>133</v>
      </c>
    </row>
    <row r="646" spans="2:51" s="12" customFormat="1" ht="13.5">
      <c r="B646" s="183"/>
      <c r="C646" s="349"/>
      <c r="D646" s="343" t="s">
        <v>144</v>
      </c>
      <c r="E646" s="350" t="s">
        <v>5</v>
      </c>
      <c r="F646" s="351" t="s">
        <v>896</v>
      </c>
      <c r="G646" s="349"/>
      <c r="H646" s="352">
        <v>1.08</v>
      </c>
      <c r="I646" s="185"/>
      <c r="L646" s="183"/>
      <c r="M646" s="186"/>
      <c r="N646" s="187"/>
      <c r="O646" s="187"/>
      <c r="P646" s="187"/>
      <c r="Q646" s="187"/>
      <c r="R646" s="187"/>
      <c r="S646" s="187"/>
      <c r="T646" s="188"/>
      <c r="AT646" s="184" t="s">
        <v>144</v>
      </c>
      <c r="AU646" s="184" t="s">
        <v>83</v>
      </c>
      <c r="AV646" s="12" t="s">
        <v>83</v>
      </c>
      <c r="AW646" s="12" t="s">
        <v>34</v>
      </c>
      <c r="AX646" s="12" t="s">
        <v>71</v>
      </c>
      <c r="AY646" s="184" t="s">
        <v>133</v>
      </c>
    </row>
    <row r="647" spans="2:51" s="12" customFormat="1" ht="13.5">
      <c r="B647" s="183"/>
      <c r="C647" s="349"/>
      <c r="D647" s="343" t="s">
        <v>144</v>
      </c>
      <c r="E647" s="350" t="s">
        <v>5</v>
      </c>
      <c r="F647" s="351" t="s">
        <v>897</v>
      </c>
      <c r="G647" s="349"/>
      <c r="H647" s="352">
        <v>54.3</v>
      </c>
      <c r="I647" s="185"/>
      <c r="L647" s="183"/>
      <c r="M647" s="186"/>
      <c r="N647" s="187"/>
      <c r="O647" s="187"/>
      <c r="P647" s="187"/>
      <c r="Q647" s="187"/>
      <c r="R647" s="187"/>
      <c r="S647" s="187"/>
      <c r="T647" s="188"/>
      <c r="AT647" s="184" t="s">
        <v>144</v>
      </c>
      <c r="AU647" s="184" t="s">
        <v>83</v>
      </c>
      <c r="AV647" s="12" t="s">
        <v>83</v>
      </c>
      <c r="AW647" s="12" t="s">
        <v>34</v>
      </c>
      <c r="AX647" s="12" t="s">
        <v>71</v>
      </c>
      <c r="AY647" s="184" t="s">
        <v>133</v>
      </c>
    </row>
    <row r="648" spans="2:51" s="13" customFormat="1" ht="13.5">
      <c r="B648" s="189"/>
      <c r="C648" s="353"/>
      <c r="D648" s="354" t="s">
        <v>144</v>
      </c>
      <c r="E648" s="355" t="s">
        <v>5</v>
      </c>
      <c r="F648" s="356" t="s">
        <v>150</v>
      </c>
      <c r="G648" s="353"/>
      <c r="H648" s="357">
        <v>57.78</v>
      </c>
      <c r="I648" s="190"/>
      <c r="L648" s="189"/>
      <c r="M648" s="191"/>
      <c r="N648" s="192"/>
      <c r="O648" s="192"/>
      <c r="P648" s="192"/>
      <c r="Q648" s="192"/>
      <c r="R648" s="192"/>
      <c r="S648" s="192"/>
      <c r="T648" s="193"/>
      <c r="AT648" s="194" t="s">
        <v>144</v>
      </c>
      <c r="AU648" s="194" t="s">
        <v>83</v>
      </c>
      <c r="AV648" s="13" t="s">
        <v>140</v>
      </c>
      <c r="AW648" s="13" t="s">
        <v>34</v>
      </c>
      <c r="AX648" s="13" t="s">
        <v>76</v>
      </c>
      <c r="AY648" s="194" t="s">
        <v>133</v>
      </c>
    </row>
    <row r="649" spans="2:65" s="1" customFormat="1" ht="22.5" customHeight="1">
      <c r="B649" s="166"/>
      <c r="C649" s="368" t="s">
        <v>898</v>
      </c>
      <c r="D649" s="368" t="s">
        <v>298</v>
      </c>
      <c r="E649" s="369" t="s">
        <v>899</v>
      </c>
      <c r="F649" s="370" t="s">
        <v>900</v>
      </c>
      <c r="G649" s="371" t="s">
        <v>153</v>
      </c>
      <c r="H649" s="372">
        <v>63.558</v>
      </c>
      <c r="I649" s="202">
        <v>0</v>
      </c>
      <c r="J649" s="203">
        <f>ROUND(I649*H649,2)</f>
        <v>0</v>
      </c>
      <c r="K649" s="201" t="s">
        <v>139</v>
      </c>
      <c r="L649" s="204"/>
      <c r="M649" s="205" t="s">
        <v>5</v>
      </c>
      <c r="N649" s="206" t="s">
        <v>42</v>
      </c>
      <c r="O649" s="42"/>
      <c r="P649" s="172">
        <f>O649*H649</f>
        <v>0</v>
      </c>
      <c r="Q649" s="172">
        <v>0.0182</v>
      </c>
      <c r="R649" s="172">
        <f>Q649*H649</f>
        <v>1.1567556</v>
      </c>
      <c r="S649" s="172">
        <v>0</v>
      </c>
      <c r="T649" s="173">
        <f>S649*H649</f>
        <v>0</v>
      </c>
      <c r="AR649" s="24" t="s">
        <v>348</v>
      </c>
      <c r="AT649" s="24" t="s">
        <v>298</v>
      </c>
      <c r="AU649" s="24" t="s">
        <v>83</v>
      </c>
      <c r="AY649" s="24" t="s">
        <v>133</v>
      </c>
      <c r="BE649" s="174">
        <f>IF(N649="základní",J649,0)</f>
        <v>0</v>
      </c>
      <c r="BF649" s="174">
        <f>IF(N649="snížená",J649,0)</f>
        <v>0</v>
      </c>
      <c r="BG649" s="174">
        <f>IF(N649="zákl. přenesená",J649,0)</f>
        <v>0</v>
      </c>
      <c r="BH649" s="174">
        <f>IF(N649="sníž. přenesená",J649,0)</f>
        <v>0</v>
      </c>
      <c r="BI649" s="174">
        <f>IF(N649="nulová",J649,0)</f>
        <v>0</v>
      </c>
      <c r="BJ649" s="24" t="s">
        <v>76</v>
      </c>
      <c r="BK649" s="174">
        <f>ROUND(I649*H649,2)</f>
        <v>0</v>
      </c>
      <c r="BL649" s="24" t="s">
        <v>235</v>
      </c>
      <c r="BM649" s="24" t="s">
        <v>901</v>
      </c>
    </row>
    <row r="650" spans="2:47" s="1" customFormat="1" ht="40.5">
      <c r="B650" s="41"/>
      <c r="C650" s="342"/>
      <c r="D650" s="343" t="s">
        <v>180</v>
      </c>
      <c r="E650" s="342"/>
      <c r="F650" s="344" t="s">
        <v>684</v>
      </c>
      <c r="G650" s="342"/>
      <c r="H650" s="342"/>
      <c r="I650" s="175"/>
      <c r="L650" s="41"/>
      <c r="M650" s="176"/>
      <c r="N650" s="42"/>
      <c r="O650" s="42"/>
      <c r="P650" s="42"/>
      <c r="Q650" s="42"/>
      <c r="R650" s="42"/>
      <c r="S650" s="42"/>
      <c r="T650" s="70"/>
      <c r="AT650" s="24" t="s">
        <v>180</v>
      </c>
      <c r="AU650" s="24" t="s">
        <v>83</v>
      </c>
    </row>
    <row r="651" spans="2:51" s="12" customFormat="1" ht="13.5">
      <c r="B651" s="183"/>
      <c r="C651" s="349"/>
      <c r="D651" s="343" t="s">
        <v>144</v>
      </c>
      <c r="E651" s="350" t="s">
        <v>5</v>
      </c>
      <c r="F651" s="351" t="s">
        <v>895</v>
      </c>
      <c r="G651" s="349"/>
      <c r="H651" s="352">
        <v>2.4</v>
      </c>
      <c r="I651" s="185"/>
      <c r="L651" s="183"/>
      <c r="M651" s="186"/>
      <c r="N651" s="187"/>
      <c r="O651" s="187"/>
      <c r="P651" s="187"/>
      <c r="Q651" s="187"/>
      <c r="R651" s="187"/>
      <c r="S651" s="187"/>
      <c r="T651" s="188"/>
      <c r="AT651" s="184" t="s">
        <v>144</v>
      </c>
      <c r="AU651" s="184" t="s">
        <v>83</v>
      </c>
      <c r="AV651" s="12" t="s">
        <v>83</v>
      </c>
      <c r="AW651" s="12" t="s">
        <v>34</v>
      </c>
      <c r="AX651" s="12" t="s">
        <v>71</v>
      </c>
      <c r="AY651" s="184" t="s">
        <v>133</v>
      </c>
    </row>
    <row r="652" spans="2:51" s="12" customFormat="1" ht="13.5">
      <c r="B652" s="183"/>
      <c r="C652" s="349"/>
      <c r="D652" s="343" t="s">
        <v>144</v>
      </c>
      <c r="E652" s="350" t="s">
        <v>5</v>
      </c>
      <c r="F652" s="351" t="s">
        <v>896</v>
      </c>
      <c r="G652" s="349"/>
      <c r="H652" s="352">
        <v>1.08</v>
      </c>
      <c r="I652" s="185"/>
      <c r="L652" s="183"/>
      <c r="M652" s="186"/>
      <c r="N652" s="187"/>
      <c r="O652" s="187"/>
      <c r="P652" s="187"/>
      <c r="Q652" s="187"/>
      <c r="R652" s="187"/>
      <c r="S652" s="187"/>
      <c r="T652" s="188"/>
      <c r="AT652" s="184" t="s">
        <v>144</v>
      </c>
      <c r="AU652" s="184" t="s">
        <v>83</v>
      </c>
      <c r="AV652" s="12" t="s">
        <v>83</v>
      </c>
      <c r="AW652" s="12" t="s">
        <v>34</v>
      </c>
      <c r="AX652" s="12" t="s">
        <v>71</v>
      </c>
      <c r="AY652" s="184" t="s">
        <v>133</v>
      </c>
    </row>
    <row r="653" spans="2:51" s="12" customFormat="1" ht="13.5">
      <c r="B653" s="183"/>
      <c r="C653" s="349"/>
      <c r="D653" s="343" t="s">
        <v>144</v>
      </c>
      <c r="E653" s="350" t="s">
        <v>5</v>
      </c>
      <c r="F653" s="351" t="s">
        <v>897</v>
      </c>
      <c r="G653" s="349"/>
      <c r="H653" s="352">
        <v>54.3</v>
      </c>
      <c r="I653" s="185"/>
      <c r="L653" s="183"/>
      <c r="M653" s="186"/>
      <c r="N653" s="187"/>
      <c r="O653" s="187"/>
      <c r="P653" s="187"/>
      <c r="Q653" s="187"/>
      <c r="R653" s="187"/>
      <c r="S653" s="187"/>
      <c r="T653" s="188"/>
      <c r="AT653" s="184" t="s">
        <v>144</v>
      </c>
      <c r="AU653" s="184" t="s">
        <v>83</v>
      </c>
      <c r="AV653" s="12" t="s">
        <v>83</v>
      </c>
      <c r="AW653" s="12" t="s">
        <v>34</v>
      </c>
      <c r="AX653" s="12" t="s">
        <v>71</v>
      </c>
      <c r="AY653" s="184" t="s">
        <v>133</v>
      </c>
    </row>
    <row r="654" spans="2:51" s="13" customFormat="1" ht="13.5">
      <c r="B654" s="189"/>
      <c r="C654" s="353"/>
      <c r="D654" s="343" t="s">
        <v>144</v>
      </c>
      <c r="E654" s="361" t="s">
        <v>5</v>
      </c>
      <c r="F654" s="362" t="s">
        <v>150</v>
      </c>
      <c r="G654" s="353"/>
      <c r="H654" s="363">
        <v>57.78</v>
      </c>
      <c r="I654" s="190"/>
      <c r="L654" s="189"/>
      <c r="M654" s="191"/>
      <c r="N654" s="192"/>
      <c r="O654" s="192"/>
      <c r="P654" s="192"/>
      <c r="Q654" s="192"/>
      <c r="R654" s="192"/>
      <c r="S654" s="192"/>
      <c r="T654" s="193"/>
      <c r="AT654" s="194" t="s">
        <v>144</v>
      </c>
      <c r="AU654" s="194" t="s">
        <v>83</v>
      </c>
      <c r="AV654" s="13" t="s">
        <v>140</v>
      </c>
      <c r="AW654" s="13" t="s">
        <v>34</v>
      </c>
      <c r="AX654" s="13" t="s">
        <v>76</v>
      </c>
      <c r="AY654" s="194" t="s">
        <v>133</v>
      </c>
    </row>
    <row r="655" spans="2:51" s="12" customFormat="1" ht="13.5">
      <c r="B655" s="183"/>
      <c r="C655" s="349"/>
      <c r="D655" s="354" t="s">
        <v>144</v>
      </c>
      <c r="E655" s="349"/>
      <c r="F655" s="359" t="s">
        <v>902</v>
      </c>
      <c r="G655" s="349"/>
      <c r="H655" s="360">
        <v>63.558</v>
      </c>
      <c r="I655" s="185"/>
      <c r="L655" s="183"/>
      <c r="M655" s="186"/>
      <c r="N655" s="187"/>
      <c r="O655" s="187"/>
      <c r="P655" s="187"/>
      <c r="Q655" s="187"/>
      <c r="R655" s="187"/>
      <c r="S655" s="187"/>
      <c r="T655" s="188"/>
      <c r="AT655" s="184" t="s">
        <v>144</v>
      </c>
      <c r="AU655" s="184" t="s">
        <v>83</v>
      </c>
      <c r="AV655" s="12" t="s">
        <v>83</v>
      </c>
      <c r="AW655" s="12" t="s">
        <v>6</v>
      </c>
      <c r="AX655" s="12" t="s">
        <v>76</v>
      </c>
      <c r="AY655" s="184" t="s">
        <v>133</v>
      </c>
    </row>
    <row r="656" spans="2:65" s="1" customFormat="1" ht="31.5" customHeight="1">
      <c r="B656" s="166"/>
      <c r="C656" s="337" t="s">
        <v>903</v>
      </c>
      <c r="D656" s="337" t="s">
        <v>135</v>
      </c>
      <c r="E656" s="338" t="s">
        <v>904</v>
      </c>
      <c r="F656" s="339" t="s">
        <v>905</v>
      </c>
      <c r="G656" s="340" t="s">
        <v>153</v>
      </c>
      <c r="H656" s="341">
        <v>57.78</v>
      </c>
      <c r="I656" s="168">
        <v>0</v>
      </c>
      <c r="J656" s="169">
        <f>ROUND(I656*H656,2)</f>
        <v>0</v>
      </c>
      <c r="K656" s="167" t="s">
        <v>139</v>
      </c>
      <c r="L656" s="41"/>
      <c r="M656" s="170" t="s">
        <v>5</v>
      </c>
      <c r="N656" s="171" t="s">
        <v>42</v>
      </c>
      <c r="O656" s="42"/>
      <c r="P656" s="172">
        <f>O656*H656</f>
        <v>0</v>
      </c>
      <c r="Q656" s="172">
        <v>0</v>
      </c>
      <c r="R656" s="172">
        <f>Q656*H656</f>
        <v>0</v>
      </c>
      <c r="S656" s="172">
        <v>0</v>
      </c>
      <c r="T656" s="173">
        <f>S656*H656</f>
        <v>0</v>
      </c>
      <c r="AR656" s="24" t="s">
        <v>235</v>
      </c>
      <c r="AT656" s="24" t="s">
        <v>135</v>
      </c>
      <c r="AU656" s="24" t="s">
        <v>83</v>
      </c>
      <c r="AY656" s="24" t="s">
        <v>133</v>
      </c>
      <c r="BE656" s="174">
        <f>IF(N656="základní",J656,0)</f>
        <v>0</v>
      </c>
      <c r="BF656" s="174">
        <f>IF(N656="snížená",J656,0)</f>
        <v>0</v>
      </c>
      <c r="BG656" s="174">
        <f>IF(N656="zákl. přenesená",J656,0)</f>
        <v>0</v>
      </c>
      <c r="BH656" s="174">
        <f>IF(N656="sníž. přenesená",J656,0)</f>
        <v>0</v>
      </c>
      <c r="BI656" s="174">
        <f>IF(N656="nulová",J656,0)</f>
        <v>0</v>
      </c>
      <c r="BJ656" s="24" t="s">
        <v>76</v>
      </c>
      <c r="BK656" s="174">
        <f>ROUND(I656*H656,2)</f>
        <v>0</v>
      </c>
      <c r="BL656" s="24" t="s">
        <v>235</v>
      </c>
      <c r="BM656" s="24" t="s">
        <v>906</v>
      </c>
    </row>
    <row r="657" spans="2:51" s="12" customFormat="1" ht="13.5">
      <c r="B657" s="183"/>
      <c r="C657" s="349"/>
      <c r="D657" s="343" t="s">
        <v>144</v>
      </c>
      <c r="E657" s="350" t="s">
        <v>5</v>
      </c>
      <c r="F657" s="351" t="s">
        <v>895</v>
      </c>
      <c r="G657" s="349"/>
      <c r="H657" s="352">
        <v>2.4</v>
      </c>
      <c r="I657" s="185"/>
      <c r="L657" s="183"/>
      <c r="M657" s="186"/>
      <c r="N657" s="187"/>
      <c r="O657" s="187"/>
      <c r="P657" s="187"/>
      <c r="Q657" s="187"/>
      <c r="R657" s="187"/>
      <c r="S657" s="187"/>
      <c r="T657" s="188"/>
      <c r="AT657" s="184" t="s">
        <v>144</v>
      </c>
      <c r="AU657" s="184" t="s">
        <v>83</v>
      </c>
      <c r="AV657" s="12" t="s">
        <v>83</v>
      </c>
      <c r="AW657" s="12" t="s">
        <v>34</v>
      </c>
      <c r="AX657" s="12" t="s">
        <v>71</v>
      </c>
      <c r="AY657" s="184" t="s">
        <v>133</v>
      </c>
    </row>
    <row r="658" spans="2:51" s="12" customFormat="1" ht="13.5">
      <c r="B658" s="183"/>
      <c r="C658" s="349"/>
      <c r="D658" s="343" t="s">
        <v>144</v>
      </c>
      <c r="E658" s="350" t="s">
        <v>5</v>
      </c>
      <c r="F658" s="351" t="s">
        <v>896</v>
      </c>
      <c r="G658" s="349"/>
      <c r="H658" s="352">
        <v>1.08</v>
      </c>
      <c r="I658" s="185"/>
      <c r="L658" s="183"/>
      <c r="M658" s="186"/>
      <c r="N658" s="187"/>
      <c r="O658" s="187"/>
      <c r="P658" s="187"/>
      <c r="Q658" s="187"/>
      <c r="R658" s="187"/>
      <c r="S658" s="187"/>
      <c r="T658" s="188"/>
      <c r="AT658" s="184" t="s">
        <v>144</v>
      </c>
      <c r="AU658" s="184" t="s">
        <v>83</v>
      </c>
      <c r="AV658" s="12" t="s">
        <v>83</v>
      </c>
      <c r="AW658" s="12" t="s">
        <v>34</v>
      </c>
      <c r="AX658" s="12" t="s">
        <v>71</v>
      </c>
      <c r="AY658" s="184" t="s">
        <v>133</v>
      </c>
    </row>
    <row r="659" spans="2:51" s="12" customFormat="1" ht="13.5">
      <c r="B659" s="183"/>
      <c r="C659" s="349"/>
      <c r="D659" s="343" t="s">
        <v>144</v>
      </c>
      <c r="E659" s="350" t="s">
        <v>5</v>
      </c>
      <c r="F659" s="351" t="s">
        <v>897</v>
      </c>
      <c r="G659" s="349"/>
      <c r="H659" s="352">
        <v>54.3</v>
      </c>
      <c r="I659" s="185"/>
      <c r="L659" s="183"/>
      <c r="M659" s="186"/>
      <c r="N659" s="187"/>
      <c r="O659" s="187"/>
      <c r="P659" s="187"/>
      <c r="Q659" s="187"/>
      <c r="R659" s="187"/>
      <c r="S659" s="187"/>
      <c r="T659" s="188"/>
      <c r="AT659" s="184" t="s">
        <v>144</v>
      </c>
      <c r="AU659" s="184" t="s">
        <v>83</v>
      </c>
      <c r="AV659" s="12" t="s">
        <v>83</v>
      </c>
      <c r="AW659" s="12" t="s">
        <v>34</v>
      </c>
      <c r="AX659" s="12" t="s">
        <v>71</v>
      </c>
      <c r="AY659" s="184" t="s">
        <v>133</v>
      </c>
    </row>
    <row r="660" spans="2:51" s="13" customFormat="1" ht="13.5">
      <c r="B660" s="189"/>
      <c r="C660" s="353"/>
      <c r="D660" s="354" t="s">
        <v>144</v>
      </c>
      <c r="E660" s="355" t="s">
        <v>5</v>
      </c>
      <c r="F660" s="356" t="s">
        <v>150</v>
      </c>
      <c r="G660" s="353"/>
      <c r="H660" s="357">
        <v>57.78</v>
      </c>
      <c r="I660" s="190"/>
      <c r="L660" s="189"/>
      <c r="M660" s="191"/>
      <c r="N660" s="192"/>
      <c r="O660" s="192"/>
      <c r="P660" s="192"/>
      <c r="Q660" s="192"/>
      <c r="R660" s="192"/>
      <c r="S660" s="192"/>
      <c r="T660" s="193"/>
      <c r="AT660" s="194" t="s">
        <v>144</v>
      </c>
      <c r="AU660" s="194" t="s">
        <v>83</v>
      </c>
      <c r="AV660" s="13" t="s">
        <v>140</v>
      </c>
      <c r="AW660" s="13" t="s">
        <v>34</v>
      </c>
      <c r="AX660" s="13" t="s">
        <v>76</v>
      </c>
      <c r="AY660" s="194" t="s">
        <v>133</v>
      </c>
    </row>
    <row r="661" spans="2:65" s="1" customFormat="1" ht="22.5" customHeight="1">
      <c r="B661" s="166"/>
      <c r="C661" s="337" t="s">
        <v>907</v>
      </c>
      <c r="D661" s="337" t="s">
        <v>135</v>
      </c>
      <c r="E661" s="338" t="s">
        <v>908</v>
      </c>
      <c r="F661" s="339" t="s">
        <v>909</v>
      </c>
      <c r="G661" s="340" t="s">
        <v>153</v>
      </c>
      <c r="H661" s="341">
        <v>57.78</v>
      </c>
      <c r="I661" s="168">
        <v>0</v>
      </c>
      <c r="J661" s="169">
        <f>ROUND(I661*H661,2)</f>
        <v>0</v>
      </c>
      <c r="K661" s="167" t="s">
        <v>139</v>
      </c>
      <c r="L661" s="41"/>
      <c r="M661" s="170" t="s">
        <v>5</v>
      </c>
      <c r="N661" s="171" t="s">
        <v>42</v>
      </c>
      <c r="O661" s="42"/>
      <c r="P661" s="172">
        <f>O661*H661</f>
        <v>0</v>
      </c>
      <c r="Q661" s="172">
        <v>0</v>
      </c>
      <c r="R661" s="172">
        <f>Q661*H661</f>
        <v>0</v>
      </c>
      <c r="S661" s="172">
        <v>0</v>
      </c>
      <c r="T661" s="173">
        <f>S661*H661</f>
        <v>0</v>
      </c>
      <c r="AR661" s="24" t="s">
        <v>235</v>
      </c>
      <c r="AT661" s="24" t="s">
        <v>135</v>
      </c>
      <c r="AU661" s="24" t="s">
        <v>83</v>
      </c>
      <c r="AY661" s="24" t="s">
        <v>133</v>
      </c>
      <c r="BE661" s="174">
        <f>IF(N661="základní",J661,0)</f>
        <v>0</v>
      </c>
      <c r="BF661" s="174">
        <f>IF(N661="snížená",J661,0)</f>
        <v>0</v>
      </c>
      <c r="BG661" s="174">
        <f>IF(N661="zákl. přenesená",J661,0)</f>
        <v>0</v>
      </c>
      <c r="BH661" s="174">
        <f>IF(N661="sníž. přenesená",J661,0)</f>
        <v>0</v>
      </c>
      <c r="BI661" s="174">
        <f>IF(N661="nulová",J661,0)</f>
        <v>0</v>
      </c>
      <c r="BJ661" s="24" t="s">
        <v>76</v>
      </c>
      <c r="BK661" s="174">
        <f>ROUND(I661*H661,2)</f>
        <v>0</v>
      </c>
      <c r="BL661" s="24" t="s">
        <v>235</v>
      </c>
      <c r="BM661" s="24" t="s">
        <v>910</v>
      </c>
    </row>
    <row r="662" spans="2:51" s="12" customFormat="1" ht="13.5">
      <c r="B662" s="183"/>
      <c r="C662" s="349"/>
      <c r="D662" s="343" t="s">
        <v>144</v>
      </c>
      <c r="E662" s="350" t="s">
        <v>5</v>
      </c>
      <c r="F662" s="351" t="s">
        <v>895</v>
      </c>
      <c r="G662" s="349"/>
      <c r="H662" s="352">
        <v>2.4</v>
      </c>
      <c r="I662" s="185"/>
      <c r="L662" s="183"/>
      <c r="M662" s="186"/>
      <c r="N662" s="187"/>
      <c r="O662" s="187"/>
      <c r="P662" s="187"/>
      <c r="Q662" s="187"/>
      <c r="R662" s="187"/>
      <c r="S662" s="187"/>
      <c r="T662" s="188"/>
      <c r="AT662" s="184" t="s">
        <v>144</v>
      </c>
      <c r="AU662" s="184" t="s">
        <v>83</v>
      </c>
      <c r="AV662" s="12" t="s">
        <v>83</v>
      </c>
      <c r="AW662" s="12" t="s">
        <v>34</v>
      </c>
      <c r="AX662" s="12" t="s">
        <v>71</v>
      </c>
      <c r="AY662" s="184" t="s">
        <v>133</v>
      </c>
    </row>
    <row r="663" spans="2:51" s="12" customFormat="1" ht="13.5">
      <c r="B663" s="183"/>
      <c r="C663" s="349"/>
      <c r="D663" s="343" t="s">
        <v>144</v>
      </c>
      <c r="E663" s="350" t="s">
        <v>5</v>
      </c>
      <c r="F663" s="351" t="s">
        <v>896</v>
      </c>
      <c r="G663" s="349"/>
      <c r="H663" s="352">
        <v>1.08</v>
      </c>
      <c r="I663" s="185"/>
      <c r="L663" s="183"/>
      <c r="M663" s="186"/>
      <c r="N663" s="187"/>
      <c r="O663" s="187"/>
      <c r="P663" s="187"/>
      <c r="Q663" s="187"/>
      <c r="R663" s="187"/>
      <c r="S663" s="187"/>
      <c r="T663" s="188"/>
      <c r="AT663" s="184" t="s">
        <v>144</v>
      </c>
      <c r="AU663" s="184" t="s">
        <v>83</v>
      </c>
      <c r="AV663" s="12" t="s">
        <v>83</v>
      </c>
      <c r="AW663" s="12" t="s">
        <v>34</v>
      </c>
      <c r="AX663" s="12" t="s">
        <v>71</v>
      </c>
      <c r="AY663" s="184" t="s">
        <v>133</v>
      </c>
    </row>
    <row r="664" spans="2:51" s="12" customFormat="1" ht="13.5">
      <c r="B664" s="183"/>
      <c r="C664" s="349"/>
      <c r="D664" s="343" t="s">
        <v>144</v>
      </c>
      <c r="E664" s="350" t="s">
        <v>5</v>
      </c>
      <c r="F664" s="351" t="s">
        <v>897</v>
      </c>
      <c r="G664" s="349"/>
      <c r="H664" s="352">
        <v>54.3</v>
      </c>
      <c r="I664" s="185"/>
      <c r="L664" s="183"/>
      <c r="M664" s="186"/>
      <c r="N664" s="187"/>
      <c r="O664" s="187"/>
      <c r="P664" s="187"/>
      <c r="Q664" s="187"/>
      <c r="R664" s="187"/>
      <c r="S664" s="187"/>
      <c r="T664" s="188"/>
      <c r="AT664" s="184" t="s">
        <v>144</v>
      </c>
      <c r="AU664" s="184" t="s">
        <v>83</v>
      </c>
      <c r="AV664" s="12" t="s">
        <v>83</v>
      </c>
      <c r="AW664" s="12" t="s">
        <v>34</v>
      </c>
      <c r="AX664" s="12" t="s">
        <v>71</v>
      </c>
      <c r="AY664" s="184" t="s">
        <v>133</v>
      </c>
    </row>
    <row r="665" spans="2:51" s="13" customFormat="1" ht="13.5">
      <c r="B665" s="189"/>
      <c r="C665" s="353"/>
      <c r="D665" s="354" t="s">
        <v>144</v>
      </c>
      <c r="E665" s="355" t="s">
        <v>5</v>
      </c>
      <c r="F665" s="356" t="s">
        <v>150</v>
      </c>
      <c r="G665" s="353"/>
      <c r="H665" s="357">
        <v>57.78</v>
      </c>
      <c r="I665" s="190"/>
      <c r="L665" s="189"/>
      <c r="M665" s="191"/>
      <c r="N665" s="192"/>
      <c r="O665" s="192"/>
      <c r="P665" s="192"/>
      <c r="Q665" s="192"/>
      <c r="R665" s="192"/>
      <c r="S665" s="192"/>
      <c r="T665" s="193"/>
      <c r="AT665" s="194" t="s">
        <v>144</v>
      </c>
      <c r="AU665" s="194" t="s">
        <v>83</v>
      </c>
      <c r="AV665" s="13" t="s">
        <v>140</v>
      </c>
      <c r="AW665" s="13" t="s">
        <v>34</v>
      </c>
      <c r="AX665" s="13" t="s">
        <v>76</v>
      </c>
      <c r="AY665" s="194" t="s">
        <v>133</v>
      </c>
    </row>
    <row r="666" spans="2:65" s="1" customFormat="1" ht="22.5" customHeight="1">
      <c r="B666" s="166"/>
      <c r="C666" s="337" t="s">
        <v>911</v>
      </c>
      <c r="D666" s="337" t="s">
        <v>135</v>
      </c>
      <c r="E666" s="338" t="s">
        <v>912</v>
      </c>
      <c r="F666" s="339" t="s">
        <v>913</v>
      </c>
      <c r="G666" s="340" t="s">
        <v>153</v>
      </c>
      <c r="H666" s="341">
        <v>54.3</v>
      </c>
      <c r="I666" s="168">
        <v>0</v>
      </c>
      <c r="J666" s="169">
        <f>ROUND(I666*H666,2)</f>
        <v>0</v>
      </c>
      <c r="K666" s="167" t="s">
        <v>139</v>
      </c>
      <c r="L666" s="41"/>
      <c r="M666" s="170" t="s">
        <v>5</v>
      </c>
      <c r="N666" s="171" t="s">
        <v>42</v>
      </c>
      <c r="O666" s="42"/>
      <c r="P666" s="172">
        <f>O666*H666</f>
        <v>0</v>
      </c>
      <c r="Q666" s="172">
        <v>0</v>
      </c>
      <c r="R666" s="172">
        <f>Q666*H666</f>
        <v>0</v>
      </c>
      <c r="S666" s="172">
        <v>0.02722</v>
      </c>
      <c r="T666" s="173">
        <f>S666*H666</f>
        <v>1.478046</v>
      </c>
      <c r="AR666" s="24" t="s">
        <v>235</v>
      </c>
      <c r="AT666" s="24" t="s">
        <v>135</v>
      </c>
      <c r="AU666" s="24" t="s">
        <v>83</v>
      </c>
      <c r="AY666" s="24" t="s">
        <v>133</v>
      </c>
      <c r="BE666" s="174">
        <f>IF(N666="základní",J666,0)</f>
        <v>0</v>
      </c>
      <c r="BF666" s="174">
        <f>IF(N666="snížená",J666,0)</f>
        <v>0</v>
      </c>
      <c r="BG666" s="174">
        <f>IF(N666="zákl. přenesená",J666,0)</f>
        <v>0</v>
      </c>
      <c r="BH666" s="174">
        <f>IF(N666="sníž. přenesená",J666,0)</f>
        <v>0</v>
      </c>
      <c r="BI666" s="174">
        <f>IF(N666="nulová",J666,0)</f>
        <v>0</v>
      </c>
      <c r="BJ666" s="24" t="s">
        <v>76</v>
      </c>
      <c r="BK666" s="174">
        <f>ROUND(I666*H666,2)</f>
        <v>0</v>
      </c>
      <c r="BL666" s="24" t="s">
        <v>235</v>
      </c>
      <c r="BM666" s="24" t="s">
        <v>914</v>
      </c>
    </row>
    <row r="667" spans="2:51" s="12" customFormat="1" ht="13.5">
      <c r="B667" s="183"/>
      <c r="C667" s="349"/>
      <c r="D667" s="354" t="s">
        <v>144</v>
      </c>
      <c r="E667" s="358" t="s">
        <v>5</v>
      </c>
      <c r="F667" s="359" t="s">
        <v>897</v>
      </c>
      <c r="G667" s="349"/>
      <c r="H667" s="360">
        <v>54.3</v>
      </c>
      <c r="I667" s="185"/>
      <c r="L667" s="183"/>
      <c r="M667" s="186"/>
      <c r="N667" s="187"/>
      <c r="O667" s="187"/>
      <c r="P667" s="187"/>
      <c r="Q667" s="187"/>
      <c r="R667" s="187"/>
      <c r="S667" s="187"/>
      <c r="T667" s="188"/>
      <c r="AT667" s="184" t="s">
        <v>144</v>
      </c>
      <c r="AU667" s="184" t="s">
        <v>83</v>
      </c>
      <c r="AV667" s="12" t="s">
        <v>83</v>
      </c>
      <c r="AW667" s="12" t="s">
        <v>34</v>
      </c>
      <c r="AX667" s="12" t="s">
        <v>76</v>
      </c>
      <c r="AY667" s="184" t="s">
        <v>133</v>
      </c>
    </row>
    <row r="668" spans="2:65" s="1" customFormat="1" ht="31.5" customHeight="1">
      <c r="B668" s="166"/>
      <c r="C668" s="337" t="s">
        <v>915</v>
      </c>
      <c r="D668" s="337" t="s">
        <v>135</v>
      </c>
      <c r="E668" s="338" t="s">
        <v>916</v>
      </c>
      <c r="F668" s="339" t="s">
        <v>917</v>
      </c>
      <c r="G668" s="340" t="s">
        <v>689</v>
      </c>
      <c r="H668" s="393">
        <v>0</v>
      </c>
      <c r="I668" s="168">
        <v>0</v>
      </c>
      <c r="J668" s="169">
        <f>ROUND(I668*H668,2)</f>
        <v>0</v>
      </c>
      <c r="K668" s="167" t="s">
        <v>139</v>
      </c>
      <c r="L668" s="41"/>
      <c r="M668" s="170" t="s">
        <v>5</v>
      </c>
      <c r="N668" s="171" t="s">
        <v>42</v>
      </c>
      <c r="O668" s="42"/>
      <c r="P668" s="172">
        <f>O668*H668</f>
        <v>0</v>
      </c>
      <c r="Q668" s="172">
        <v>0</v>
      </c>
      <c r="R668" s="172">
        <f>Q668*H668</f>
        <v>0</v>
      </c>
      <c r="S668" s="172">
        <v>0</v>
      </c>
      <c r="T668" s="173">
        <f>S668*H668</f>
        <v>0</v>
      </c>
      <c r="AR668" s="24" t="s">
        <v>235</v>
      </c>
      <c r="AT668" s="24" t="s">
        <v>135</v>
      </c>
      <c r="AU668" s="24" t="s">
        <v>83</v>
      </c>
      <c r="AY668" s="24" t="s">
        <v>133</v>
      </c>
      <c r="BE668" s="174">
        <f>IF(N668="základní",J668,0)</f>
        <v>0</v>
      </c>
      <c r="BF668" s="174">
        <f>IF(N668="snížená",J668,0)</f>
        <v>0</v>
      </c>
      <c r="BG668" s="174">
        <f>IF(N668="zákl. přenesená",J668,0)</f>
        <v>0</v>
      </c>
      <c r="BH668" s="174">
        <f>IF(N668="sníž. přenesená",J668,0)</f>
        <v>0</v>
      </c>
      <c r="BI668" s="174">
        <f>IF(N668="nulová",J668,0)</f>
        <v>0</v>
      </c>
      <c r="BJ668" s="24" t="s">
        <v>76</v>
      </c>
      <c r="BK668" s="174">
        <f>ROUND(I668*H668,2)</f>
        <v>0</v>
      </c>
      <c r="BL668" s="24" t="s">
        <v>235</v>
      </c>
      <c r="BM668" s="24" t="s">
        <v>918</v>
      </c>
    </row>
    <row r="669" spans="2:47" s="1" customFormat="1" ht="121.5">
      <c r="B669" s="41"/>
      <c r="C669" s="342"/>
      <c r="D669" s="343" t="s">
        <v>142</v>
      </c>
      <c r="E669" s="342"/>
      <c r="F669" s="344" t="s">
        <v>691</v>
      </c>
      <c r="G669" s="342"/>
      <c r="H669" s="342"/>
      <c r="I669" s="175"/>
      <c r="L669" s="41"/>
      <c r="M669" s="176"/>
      <c r="N669" s="42"/>
      <c r="O669" s="42"/>
      <c r="P669" s="42"/>
      <c r="Q669" s="42"/>
      <c r="R669" s="42"/>
      <c r="S669" s="42"/>
      <c r="T669" s="70"/>
      <c r="AT669" s="24" t="s">
        <v>142</v>
      </c>
      <c r="AU669" s="24" t="s">
        <v>83</v>
      </c>
    </row>
    <row r="670" spans="2:63" s="10" customFormat="1" ht="29.85" customHeight="1">
      <c r="B670" s="155"/>
      <c r="C670" s="332"/>
      <c r="D670" s="335" t="s">
        <v>70</v>
      </c>
      <c r="E670" s="336" t="s">
        <v>919</v>
      </c>
      <c r="F670" s="336" t="s">
        <v>920</v>
      </c>
      <c r="G670" s="332"/>
      <c r="H670" s="332"/>
      <c r="I670" s="157"/>
      <c r="J670" s="165">
        <f>BK670</f>
        <v>0</v>
      </c>
      <c r="L670" s="155"/>
      <c r="M670" s="159"/>
      <c r="N670" s="160"/>
      <c r="O670" s="160"/>
      <c r="P670" s="161">
        <f>SUM(P671:P684)</f>
        <v>0</v>
      </c>
      <c r="Q670" s="160"/>
      <c r="R670" s="161">
        <f>SUM(R671:R684)</f>
        <v>0.00591885</v>
      </c>
      <c r="S670" s="160"/>
      <c r="T670" s="162">
        <f>SUM(T671:T684)</f>
        <v>0.31217500000000004</v>
      </c>
      <c r="AR670" s="156" t="s">
        <v>83</v>
      </c>
      <c r="AT670" s="163" t="s">
        <v>70</v>
      </c>
      <c r="AU670" s="163" t="s">
        <v>76</v>
      </c>
      <c r="AY670" s="156" t="s">
        <v>133</v>
      </c>
      <c r="BK670" s="164">
        <f>SUM(BK671:BK684)</f>
        <v>0</v>
      </c>
    </row>
    <row r="671" spans="2:65" s="1" customFormat="1" ht="22.5" customHeight="1">
      <c r="B671" s="166"/>
      <c r="C671" s="337" t="s">
        <v>921</v>
      </c>
      <c r="D671" s="337" t="s">
        <v>135</v>
      </c>
      <c r="E671" s="338" t="s">
        <v>922</v>
      </c>
      <c r="F671" s="339" t="s">
        <v>923</v>
      </c>
      <c r="G671" s="340" t="s">
        <v>153</v>
      </c>
      <c r="H671" s="341">
        <v>124.87</v>
      </c>
      <c r="I671" s="168">
        <v>0</v>
      </c>
      <c r="J671" s="169">
        <f>ROUND(I671*H671,2)</f>
        <v>0</v>
      </c>
      <c r="K671" s="167" t="s">
        <v>139</v>
      </c>
      <c r="L671" s="41"/>
      <c r="M671" s="170" t="s">
        <v>5</v>
      </c>
      <c r="N671" s="171" t="s">
        <v>42</v>
      </c>
      <c r="O671" s="42"/>
      <c r="P671" s="172">
        <f>O671*H671</f>
        <v>0</v>
      </c>
      <c r="Q671" s="172">
        <v>0</v>
      </c>
      <c r="R671" s="172">
        <f>Q671*H671</f>
        <v>0</v>
      </c>
      <c r="S671" s="172">
        <v>0.0025</v>
      </c>
      <c r="T671" s="173">
        <f>S671*H671</f>
        <v>0.31217500000000004</v>
      </c>
      <c r="AR671" s="24" t="s">
        <v>235</v>
      </c>
      <c r="AT671" s="24" t="s">
        <v>135</v>
      </c>
      <c r="AU671" s="24" t="s">
        <v>83</v>
      </c>
      <c r="AY671" s="24" t="s">
        <v>133</v>
      </c>
      <c r="BE671" s="174">
        <f>IF(N671="základní",J671,0)</f>
        <v>0</v>
      </c>
      <c r="BF671" s="174">
        <f>IF(N671="snížená",J671,0)</f>
        <v>0</v>
      </c>
      <c r="BG671" s="174">
        <f>IF(N671="zákl. přenesená",J671,0)</f>
        <v>0</v>
      </c>
      <c r="BH671" s="174">
        <f>IF(N671="sníž. přenesená",J671,0)</f>
        <v>0</v>
      </c>
      <c r="BI671" s="174">
        <f>IF(N671="nulová",J671,0)</f>
        <v>0</v>
      </c>
      <c r="BJ671" s="24" t="s">
        <v>76</v>
      </c>
      <c r="BK671" s="174">
        <f>ROUND(I671*H671,2)</f>
        <v>0</v>
      </c>
      <c r="BL671" s="24" t="s">
        <v>235</v>
      </c>
      <c r="BM671" s="24" t="s">
        <v>924</v>
      </c>
    </row>
    <row r="672" spans="2:51" s="12" customFormat="1" ht="13.5">
      <c r="B672" s="183"/>
      <c r="C672" s="349"/>
      <c r="D672" s="343" t="s">
        <v>144</v>
      </c>
      <c r="E672" s="350" t="s">
        <v>5</v>
      </c>
      <c r="F672" s="351" t="s">
        <v>547</v>
      </c>
      <c r="G672" s="349"/>
      <c r="H672" s="352">
        <v>11.43</v>
      </c>
      <c r="I672" s="185"/>
      <c r="L672" s="183"/>
      <c r="M672" s="186"/>
      <c r="N672" s="187"/>
      <c r="O672" s="187"/>
      <c r="P672" s="187"/>
      <c r="Q672" s="187"/>
      <c r="R672" s="187"/>
      <c r="S672" s="187"/>
      <c r="T672" s="188"/>
      <c r="AT672" s="184" t="s">
        <v>144</v>
      </c>
      <c r="AU672" s="184" t="s">
        <v>83</v>
      </c>
      <c r="AV672" s="12" t="s">
        <v>83</v>
      </c>
      <c r="AW672" s="12" t="s">
        <v>34</v>
      </c>
      <c r="AX672" s="12" t="s">
        <v>71</v>
      </c>
      <c r="AY672" s="184" t="s">
        <v>133</v>
      </c>
    </row>
    <row r="673" spans="2:51" s="12" customFormat="1" ht="13.5">
      <c r="B673" s="183"/>
      <c r="C673" s="349"/>
      <c r="D673" s="343" t="s">
        <v>144</v>
      </c>
      <c r="E673" s="350" t="s">
        <v>5</v>
      </c>
      <c r="F673" s="351" t="s">
        <v>925</v>
      </c>
      <c r="G673" s="349"/>
      <c r="H673" s="352">
        <v>113.44</v>
      </c>
      <c r="I673" s="185"/>
      <c r="L673" s="183"/>
      <c r="M673" s="186"/>
      <c r="N673" s="187"/>
      <c r="O673" s="187"/>
      <c r="P673" s="187"/>
      <c r="Q673" s="187"/>
      <c r="R673" s="187"/>
      <c r="S673" s="187"/>
      <c r="T673" s="188"/>
      <c r="AT673" s="184" t="s">
        <v>144</v>
      </c>
      <c r="AU673" s="184" t="s">
        <v>83</v>
      </c>
      <c r="AV673" s="12" t="s">
        <v>83</v>
      </c>
      <c r="AW673" s="12" t="s">
        <v>34</v>
      </c>
      <c r="AX673" s="12" t="s">
        <v>71</v>
      </c>
      <c r="AY673" s="184" t="s">
        <v>133</v>
      </c>
    </row>
    <row r="674" spans="2:51" s="13" customFormat="1" ht="13.5">
      <c r="B674" s="189"/>
      <c r="C674" s="353"/>
      <c r="D674" s="354" t="s">
        <v>144</v>
      </c>
      <c r="E674" s="355" t="s">
        <v>5</v>
      </c>
      <c r="F674" s="356" t="s">
        <v>150</v>
      </c>
      <c r="G674" s="353"/>
      <c r="H674" s="357">
        <v>124.87</v>
      </c>
      <c r="I674" s="190"/>
      <c r="L674" s="189"/>
      <c r="M674" s="191"/>
      <c r="N674" s="192"/>
      <c r="O674" s="192"/>
      <c r="P674" s="192"/>
      <c r="Q674" s="192"/>
      <c r="R674" s="192"/>
      <c r="S674" s="192"/>
      <c r="T674" s="193"/>
      <c r="AT674" s="194" t="s">
        <v>144</v>
      </c>
      <c r="AU674" s="194" t="s">
        <v>83</v>
      </c>
      <c r="AV674" s="13" t="s">
        <v>140</v>
      </c>
      <c r="AW674" s="13" t="s">
        <v>34</v>
      </c>
      <c r="AX674" s="13" t="s">
        <v>76</v>
      </c>
      <c r="AY674" s="194" t="s">
        <v>133</v>
      </c>
    </row>
    <row r="675" spans="2:65" s="1" customFormat="1" ht="22.5" customHeight="1">
      <c r="B675" s="166"/>
      <c r="C675" s="337" t="s">
        <v>926</v>
      </c>
      <c r="D675" s="337" t="s">
        <v>135</v>
      </c>
      <c r="E675" s="338" t="s">
        <v>927</v>
      </c>
      <c r="F675" s="339" t="s">
        <v>928</v>
      </c>
      <c r="G675" s="340" t="s">
        <v>263</v>
      </c>
      <c r="H675" s="341">
        <v>64.9</v>
      </c>
      <c r="I675" s="168">
        <v>0</v>
      </c>
      <c r="J675" s="169">
        <f>ROUND(I675*H675,2)</f>
        <v>0</v>
      </c>
      <c r="K675" s="167" t="s">
        <v>139</v>
      </c>
      <c r="L675" s="41"/>
      <c r="M675" s="170" t="s">
        <v>5</v>
      </c>
      <c r="N675" s="171" t="s">
        <v>42</v>
      </c>
      <c r="O675" s="42"/>
      <c r="P675" s="172">
        <f>O675*H675</f>
        <v>0</v>
      </c>
      <c r="Q675" s="172">
        <v>3E-05</v>
      </c>
      <c r="R675" s="172">
        <f>Q675*H675</f>
        <v>0.0019470000000000002</v>
      </c>
      <c r="S675" s="172">
        <v>0</v>
      </c>
      <c r="T675" s="173">
        <f>S675*H675</f>
        <v>0</v>
      </c>
      <c r="AR675" s="24" t="s">
        <v>235</v>
      </c>
      <c r="AT675" s="24" t="s">
        <v>135</v>
      </c>
      <c r="AU675" s="24" t="s">
        <v>83</v>
      </c>
      <c r="AY675" s="24" t="s">
        <v>133</v>
      </c>
      <c r="BE675" s="174">
        <f>IF(N675="základní",J675,0)</f>
        <v>0</v>
      </c>
      <c r="BF675" s="174">
        <f>IF(N675="snížená",J675,0)</f>
        <v>0</v>
      </c>
      <c r="BG675" s="174">
        <f>IF(N675="zákl. přenesená",J675,0)</f>
        <v>0</v>
      </c>
      <c r="BH675" s="174">
        <f>IF(N675="sníž. přenesená",J675,0)</f>
        <v>0</v>
      </c>
      <c r="BI675" s="174">
        <f>IF(N675="nulová",J675,0)</f>
        <v>0</v>
      </c>
      <c r="BJ675" s="24" t="s">
        <v>76</v>
      </c>
      <c r="BK675" s="174">
        <f>ROUND(I675*H675,2)</f>
        <v>0</v>
      </c>
      <c r="BL675" s="24" t="s">
        <v>235</v>
      </c>
      <c r="BM675" s="24" t="s">
        <v>929</v>
      </c>
    </row>
    <row r="676" spans="2:51" s="12" customFormat="1" ht="13.5">
      <c r="B676" s="183"/>
      <c r="C676" s="349"/>
      <c r="D676" s="343" t="s">
        <v>144</v>
      </c>
      <c r="E676" s="350" t="s">
        <v>5</v>
      </c>
      <c r="F676" s="351" t="s">
        <v>930</v>
      </c>
      <c r="G676" s="349"/>
      <c r="H676" s="352">
        <v>24.8</v>
      </c>
      <c r="I676" s="185"/>
      <c r="L676" s="183"/>
      <c r="M676" s="186"/>
      <c r="N676" s="187"/>
      <c r="O676" s="187"/>
      <c r="P676" s="187"/>
      <c r="Q676" s="187"/>
      <c r="R676" s="187"/>
      <c r="S676" s="187"/>
      <c r="T676" s="188"/>
      <c r="AT676" s="184" t="s">
        <v>144</v>
      </c>
      <c r="AU676" s="184" t="s">
        <v>83</v>
      </c>
      <c r="AV676" s="12" t="s">
        <v>83</v>
      </c>
      <c r="AW676" s="12" t="s">
        <v>34</v>
      </c>
      <c r="AX676" s="12" t="s">
        <v>71</v>
      </c>
      <c r="AY676" s="184" t="s">
        <v>133</v>
      </c>
    </row>
    <row r="677" spans="2:51" s="12" customFormat="1" ht="13.5">
      <c r="B677" s="183"/>
      <c r="C677" s="349"/>
      <c r="D677" s="343" t="s">
        <v>144</v>
      </c>
      <c r="E677" s="350" t="s">
        <v>5</v>
      </c>
      <c r="F677" s="351" t="s">
        <v>931</v>
      </c>
      <c r="G677" s="349"/>
      <c r="H677" s="352">
        <v>40.1</v>
      </c>
      <c r="I677" s="185"/>
      <c r="L677" s="183"/>
      <c r="M677" s="186"/>
      <c r="N677" s="187"/>
      <c r="O677" s="187"/>
      <c r="P677" s="187"/>
      <c r="Q677" s="187"/>
      <c r="R677" s="187"/>
      <c r="S677" s="187"/>
      <c r="T677" s="188"/>
      <c r="AT677" s="184" t="s">
        <v>144</v>
      </c>
      <c r="AU677" s="184" t="s">
        <v>83</v>
      </c>
      <c r="AV677" s="12" t="s">
        <v>83</v>
      </c>
      <c r="AW677" s="12" t="s">
        <v>34</v>
      </c>
      <c r="AX677" s="12" t="s">
        <v>71</v>
      </c>
      <c r="AY677" s="184" t="s">
        <v>133</v>
      </c>
    </row>
    <row r="678" spans="2:51" s="13" customFormat="1" ht="13.5">
      <c r="B678" s="189"/>
      <c r="C678" s="353"/>
      <c r="D678" s="354" t="s">
        <v>144</v>
      </c>
      <c r="E678" s="355" t="s">
        <v>5</v>
      </c>
      <c r="F678" s="356" t="s">
        <v>150</v>
      </c>
      <c r="G678" s="353"/>
      <c r="H678" s="357">
        <v>64.9</v>
      </c>
      <c r="I678" s="190"/>
      <c r="L678" s="189"/>
      <c r="M678" s="191"/>
      <c r="N678" s="192"/>
      <c r="O678" s="192"/>
      <c r="P678" s="192"/>
      <c r="Q678" s="192"/>
      <c r="R678" s="192"/>
      <c r="S678" s="192"/>
      <c r="T678" s="193"/>
      <c r="AT678" s="194" t="s">
        <v>144</v>
      </c>
      <c r="AU678" s="194" t="s">
        <v>83</v>
      </c>
      <c r="AV678" s="13" t="s">
        <v>140</v>
      </c>
      <c r="AW678" s="13" t="s">
        <v>34</v>
      </c>
      <c r="AX678" s="13" t="s">
        <v>76</v>
      </c>
      <c r="AY678" s="194" t="s">
        <v>133</v>
      </c>
    </row>
    <row r="679" spans="2:65" s="1" customFormat="1" ht="22.5" customHeight="1">
      <c r="B679" s="166"/>
      <c r="C679" s="368" t="s">
        <v>932</v>
      </c>
      <c r="D679" s="368" t="s">
        <v>298</v>
      </c>
      <c r="E679" s="369" t="s">
        <v>933</v>
      </c>
      <c r="F679" s="370" t="s">
        <v>934</v>
      </c>
      <c r="G679" s="371" t="s">
        <v>288</v>
      </c>
      <c r="H679" s="372">
        <v>26.479</v>
      </c>
      <c r="I679" s="202">
        <v>0</v>
      </c>
      <c r="J679" s="203">
        <f>ROUND(I679*H679,2)</f>
        <v>0</v>
      </c>
      <c r="K679" s="201" t="s">
        <v>139</v>
      </c>
      <c r="L679" s="204"/>
      <c r="M679" s="205" t="s">
        <v>5</v>
      </c>
      <c r="N679" s="206" t="s">
        <v>42</v>
      </c>
      <c r="O679" s="42"/>
      <c r="P679" s="172">
        <f>O679*H679</f>
        <v>0</v>
      </c>
      <c r="Q679" s="172">
        <v>0.00015</v>
      </c>
      <c r="R679" s="172">
        <f>Q679*H679</f>
        <v>0.00397185</v>
      </c>
      <c r="S679" s="172">
        <v>0</v>
      </c>
      <c r="T679" s="173">
        <f>S679*H679</f>
        <v>0</v>
      </c>
      <c r="AR679" s="24" t="s">
        <v>348</v>
      </c>
      <c r="AT679" s="24" t="s">
        <v>298</v>
      </c>
      <c r="AU679" s="24" t="s">
        <v>83</v>
      </c>
      <c r="AY679" s="24" t="s">
        <v>133</v>
      </c>
      <c r="BE679" s="174">
        <f>IF(N679="základní",J679,0)</f>
        <v>0</v>
      </c>
      <c r="BF679" s="174">
        <f>IF(N679="snížená",J679,0)</f>
        <v>0</v>
      </c>
      <c r="BG679" s="174">
        <f>IF(N679="zákl. přenesená",J679,0)</f>
        <v>0</v>
      </c>
      <c r="BH679" s="174">
        <f>IF(N679="sníž. přenesená",J679,0)</f>
        <v>0</v>
      </c>
      <c r="BI679" s="174">
        <f>IF(N679="nulová",J679,0)</f>
        <v>0</v>
      </c>
      <c r="BJ679" s="24" t="s">
        <v>76</v>
      </c>
      <c r="BK679" s="174">
        <f>ROUND(I679*H679,2)</f>
        <v>0</v>
      </c>
      <c r="BL679" s="24" t="s">
        <v>235</v>
      </c>
      <c r="BM679" s="24" t="s">
        <v>935</v>
      </c>
    </row>
    <row r="680" spans="2:47" s="1" customFormat="1" ht="27">
      <c r="B680" s="41"/>
      <c r="C680" s="342"/>
      <c r="D680" s="343" t="s">
        <v>180</v>
      </c>
      <c r="E680" s="342"/>
      <c r="F680" s="344" t="s">
        <v>936</v>
      </c>
      <c r="G680" s="342"/>
      <c r="H680" s="342"/>
      <c r="I680" s="175"/>
      <c r="L680" s="41"/>
      <c r="M680" s="176"/>
      <c r="N680" s="42"/>
      <c r="O680" s="42"/>
      <c r="P680" s="42"/>
      <c r="Q680" s="42"/>
      <c r="R680" s="42"/>
      <c r="S680" s="42"/>
      <c r="T680" s="70"/>
      <c r="AT680" s="24" t="s">
        <v>180</v>
      </c>
      <c r="AU680" s="24" t="s">
        <v>83</v>
      </c>
    </row>
    <row r="681" spans="2:51" s="12" customFormat="1" ht="13.5">
      <c r="B681" s="183"/>
      <c r="C681" s="349"/>
      <c r="D681" s="343" t="s">
        <v>144</v>
      </c>
      <c r="E681" s="350" t="s">
        <v>5</v>
      </c>
      <c r="F681" s="351" t="s">
        <v>937</v>
      </c>
      <c r="G681" s="349"/>
      <c r="H681" s="352">
        <v>25.96</v>
      </c>
      <c r="I681" s="185"/>
      <c r="L681" s="183"/>
      <c r="M681" s="186"/>
      <c r="N681" s="187"/>
      <c r="O681" s="187"/>
      <c r="P681" s="187"/>
      <c r="Q681" s="187"/>
      <c r="R681" s="187"/>
      <c r="S681" s="187"/>
      <c r="T681" s="188"/>
      <c r="AT681" s="184" t="s">
        <v>144</v>
      </c>
      <c r="AU681" s="184" t="s">
        <v>83</v>
      </c>
      <c r="AV681" s="12" t="s">
        <v>83</v>
      </c>
      <c r="AW681" s="12" t="s">
        <v>34</v>
      </c>
      <c r="AX681" s="12" t="s">
        <v>76</v>
      </c>
      <c r="AY681" s="184" t="s">
        <v>133</v>
      </c>
    </row>
    <row r="682" spans="2:51" s="12" customFormat="1" ht="13.5">
      <c r="B682" s="183"/>
      <c r="C682" s="349"/>
      <c r="D682" s="354" t="s">
        <v>144</v>
      </c>
      <c r="E682" s="349"/>
      <c r="F682" s="359" t="s">
        <v>938</v>
      </c>
      <c r="G682" s="349"/>
      <c r="H682" s="360">
        <v>26.479</v>
      </c>
      <c r="I682" s="185"/>
      <c r="L682" s="183"/>
      <c r="M682" s="186"/>
      <c r="N682" s="187"/>
      <c r="O682" s="187"/>
      <c r="P682" s="187"/>
      <c r="Q682" s="187"/>
      <c r="R682" s="187"/>
      <c r="S682" s="187"/>
      <c r="T682" s="188"/>
      <c r="AT682" s="184" t="s">
        <v>144</v>
      </c>
      <c r="AU682" s="184" t="s">
        <v>83</v>
      </c>
      <c r="AV682" s="12" t="s">
        <v>83</v>
      </c>
      <c r="AW682" s="12" t="s">
        <v>6</v>
      </c>
      <c r="AX682" s="12" t="s">
        <v>76</v>
      </c>
      <c r="AY682" s="184" t="s">
        <v>133</v>
      </c>
    </row>
    <row r="683" spans="2:65" s="1" customFormat="1" ht="31.5" customHeight="1">
      <c r="B683" s="166"/>
      <c r="C683" s="337" t="s">
        <v>939</v>
      </c>
      <c r="D683" s="337" t="s">
        <v>135</v>
      </c>
      <c r="E683" s="338" t="s">
        <v>940</v>
      </c>
      <c r="F683" s="339" t="s">
        <v>941</v>
      </c>
      <c r="G683" s="340" t="s">
        <v>689</v>
      </c>
      <c r="H683" s="393">
        <v>0</v>
      </c>
      <c r="I683" s="168">
        <v>0</v>
      </c>
      <c r="J683" s="169">
        <f>ROUND(I683*H683,2)</f>
        <v>0</v>
      </c>
      <c r="K683" s="167" t="s">
        <v>139</v>
      </c>
      <c r="L683" s="41"/>
      <c r="M683" s="170" t="s">
        <v>5</v>
      </c>
      <c r="N683" s="171" t="s">
        <v>42</v>
      </c>
      <c r="O683" s="42"/>
      <c r="P683" s="172">
        <f>O683*H683</f>
        <v>0</v>
      </c>
      <c r="Q683" s="172">
        <v>0</v>
      </c>
      <c r="R683" s="172">
        <f>Q683*H683</f>
        <v>0</v>
      </c>
      <c r="S683" s="172">
        <v>0</v>
      </c>
      <c r="T683" s="173">
        <f>S683*H683</f>
        <v>0</v>
      </c>
      <c r="AR683" s="24" t="s">
        <v>235</v>
      </c>
      <c r="AT683" s="24" t="s">
        <v>135</v>
      </c>
      <c r="AU683" s="24" t="s">
        <v>83</v>
      </c>
      <c r="AY683" s="24" t="s">
        <v>133</v>
      </c>
      <c r="BE683" s="174">
        <f>IF(N683="základní",J683,0)</f>
        <v>0</v>
      </c>
      <c r="BF683" s="174">
        <f>IF(N683="snížená",J683,0)</f>
        <v>0</v>
      </c>
      <c r="BG683" s="174">
        <f>IF(N683="zákl. přenesená",J683,0)</f>
        <v>0</v>
      </c>
      <c r="BH683" s="174">
        <f>IF(N683="sníž. přenesená",J683,0)</f>
        <v>0</v>
      </c>
      <c r="BI683" s="174">
        <f>IF(N683="nulová",J683,0)</f>
        <v>0</v>
      </c>
      <c r="BJ683" s="24" t="s">
        <v>76</v>
      </c>
      <c r="BK683" s="174">
        <f>ROUND(I683*H683,2)</f>
        <v>0</v>
      </c>
      <c r="BL683" s="24" t="s">
        <v>235</v>
      </c>
      <c r="BM683" s="24" t="s">
        <v>942</v>
      </c>
    </row>
    <row r="684" spans="2:47" s="1" customFormat="1" ht="121.5">
      <c r="B684" s="41"/>
      <c r="C684" s="342"/>
      <c r="D684" s="343" t="s">
        <v>142</v>
      </c>
      <c r="E684" s="342"/>
      <c r="F684" s="344" t="s">
        <v>853</v>
      </c>
      <c r="G684" s="342"/>
      <c r="H684" s="342"/>
      <c r="I684" s="175"/>
      <c r="L684" s="41"/>
      <c r="M684" s="176"/>
      <c r="N684" s="42"/>
      <c r="O684" s="42"/>
      <c r="P684" s="42"/>
      <c r="Q684" s="42"/>
      <c r="R684" s="42"/>
      <c r="S684" s="42"/>
      <c r="T684" s="70"/>
      <c r="AT684" s="24" t="s">
        <v>142</v>
      </c>
      <c r="AU684" s="24" t="s">
        <v>83</v>
      </c>
    </row>
    <row r="685" spans="2:63" s="10" customFormat="1" ht="29.85" customHeight="1">
      <c r="B685" s="155"/>
      <c r="C685" s="332"/>
      <c r="D685" s="335" t="s">
        <v>70</v>
      </c>
      <c r="E685" s="336" t="s">
        <v>943</v>
      </c>
      <c r="F685" s="336" t="s">
        <v>944</v>
      </c>
      <c r="G685" s="332"/>
      <c r="H685" s="332"/>
      <c r="I685" s="157"/>
      <c r="J685" s="165">
        <f>BK685</f>
        <v>0</v>
      </c>
      <c r="L685" s="155"/>
      <c r="M685" s="159"/>
      <c r="N685" s="160"/>
      <c r="O685" s="160"/>
      <c r="P685" s="161">
        <f>SUM(P686:P692)</f>
        <v>0</v>
      </c>
      <c r="Q685" s="160"/>
      <c r="R685" s="161">
        <f>SUM(R686:R692)</f>
        <v>1.3374575999999998</v>
      </c>
      <c r="S685" s="160"/>
      <c r="T685" s="162">
        <f>SUM(T686:T692)</f>
        <v>0</v>
      </c>
      <c r="AR685" s="156" t="s">
        <v>83</v>
      </c>
      <c r="AT685" s="163" t="s">
        <v>70</v>
      </c>
      <c r="AU685" s="163" t="s">
        <v>76</v>
      </c>
      <c r="AY685" s="156" t="s">
        <v>133</v>
      </c>
      <c r="BK685" s="164">
        <f>SUM(BK686:BK692)</f>
        <v>0</v>
      </c>
    </row>
    <row r="686" spans="2:65" s="1" customFormat="1" ht="22.5" customHeight="1">
      <c r="B686" s="166"/>
      <c r="C686" s="337" t="s">
        <v>945</v>
      </c>
      <c r="D686" s="337" t="s">
        <v>135</v>
      </c>
      <c r="E686" s="338" t="s">
        <v>946</v>
      </c>
      <c r="F686" s="339" t="s">
        <v>947</v>
      </c>
      <c r="G686" s="340" t="s">
        <v>153</v>
      </c>
      <c r="H686" s="341">
        <v>113.44</v>
      </c>
      <c r="I686" s="168">
        <v>0</v>
      </c>
      <c r="J686" s="169">
        <f>ROUND(I686*H686,2)</f>
        <v>0</v>
      </c>
      <c r="K686" s="167" t="s">
        <v>139</v>
      </c>
      <c r="L686" s="41"/>
      <c r="M686" s="170" t="s">
        <v>5</v>
      </c>
      <c r="N686" s="171" t="s">
        <v>42</v>
      </c>
      <c r="O686" s="42"/>
      <c r="P686" s="172">
        <f>O686*H686</f>
        <v>0</v>
      </c>
      <c r="Q686" s="172">
        <v>4E-05</v>
      </c>
      <c r="R686" s="172">
        <f>Q686*H686</f>
        <v>0.0045376</v>
      </c>
      <c r="S686" s="172">
        <v>0</v>
      </c>
      <c r="T686" s="173">
        <f>S686*H686</f>
        <v>0</v>
      </c>
      <c r="AR686" s="24" t="s">
        <v>235</v>
      </c>
      <c r="AT686" s="24" t="s">
        <v>135</v>
      </c>
      <c r="AU686" s="24" t="s">
        <v>83</v>
      </c>
      <c r="AY686" s="24" t="s">
        <v>133</v>
      </c>
      <c r="BE686" s="174">
        <f>IF(N686="základní",J686,0)</f>
        <v>0</v>
      </c>
      <c r="BF686" s="174">
        <f>IF(N686="snížená",J686,0)</f>
        <v>0</v>
      </c>
      <c r="BG686" s="174">
        <f>IF(N686="zákl. přenesená",J686,0)</f>
        <v>0</v>
      </c>
      <c r="BH686" s="174">
        <f>IF(N686="sníž. přenesená",J686,0)</f>
        <v>0</v>
      </c>
      <c r="BI686" s="174">
        <f>IF(N686="nulová",J686,0)</f>
        <v>0</v>
      </c>
      <c r="BJ686" s="24" t="s">
        <v>76</v>
      </c>
      <c r="BK686" s="174">
        <f>ROUND(I686*H686,2)</f>
        <v>0</v>
      </c>
      <c r="BL686" s="24" t="s">
        <v>235</v>
      </c>
      <c r="BM686" s="24" t="s">
        <v>948</v>
      </c>
    </row>
    <row r="687" spans="2:51" s="12" customFormat="1" ht="13.5">
      <c r="B687" s="183"/>
      <c r="C687" s="349"/>
      <c r="D687" s="354" t="s">
        <v>144</v>
      </c>
      <c r="E687" s="358" t="s">
        <v>5</v>
      </c>
      <c r="F687" s="359" t="s">
        <v>925</v>
      </c>
      <c r="G687" s="349"/>
      <c r="H687" s="360">
        <v>113.44</v>
      </c>
      <c r="I687" s="185"/>
      <c r="L687" s="183"/>
      <c r="M687" s="186"/>
      <c r="N687" s="187"/>
      <c r="O687" s="187"/>
      <c r="P687" s="187"/>
      <c r="Q687" s="187"/>
      <c r="R687" s="187"/>
      <c r="S687" s="187"/>
      <c r="T687" s="188"/>
      <c r="AT687" s="184" t="s">
        <v>144</v>
      </c>
      <c r="AU687" s="184" t="s">
        <v>83</v>
      </c>
      <c r="AV687" s="12" t="s">
        <v>83</v>
      </c>
      <c r="AW687" s="12" t="s">
        <v>34</v>
      </c>
      <c r="AX687" s="12" t="s">
        <v>76</v>
      </c>
      <c r="AY687" s="184" t="s">
        <v>133</v>
      </c>
    </row>
    <row r="688" spans="2:65" s="1" customFormat="1" ht="22.5" customHeight="1">
      <c r="B688" s="166"/>
      <c r="C688" s="337" t="s">
        <v>949</v>
      </c>
      <c r="D688" s="337" t="s">
        <v>135</v>
      </c>
      <c r="E688" s="338" t="s">
        <v>950</v>
      </c>
      <c r="F688" s="339" t="s">
        <v>951</v>
      </c>
      <c r="G688" s="340" t="s">
        <v>153</v>
      </c>
      <c r="H688" s="341">
        <v>113.44</v>
      </c>
      <c r="I688" s="168">
        <v>0</v>
      </c>
      <c r="J688" s="169">
        <f>ROUND(I688*H688,2)</f>
        <v>0</v>
      </c>
      <c r="K688" s="167" t="s">
        <v>5</v>
      </c>
      <c r="L688" s="41"/>
      <c r="M688" s="170" t="s">
        <v>5</v>
      </c>
      <c r="N688" s="171" t="s">
        <v>42</v>
      </c>
      <c r="O688" s="42"/>
      <c r="P688" s="172">
        <f>O688*H688</f>
        <v>0</v>
      </c>
      <c r="Q688" s="172">
        <v>0.01175</v>
      </c>
      <c r="R688" s="172">
        <f>Q688*H688</f>
        <v>1.3329199999999999</v>
      </c>
      <c r="S688" s="172">
        <v>0</v>
      </c>
      <c r="T688" s="173">
        <f>S688*H688</f>
        <v>0</v>
      </c>
      <c r="AR688" s="24" t="s">
        <v>235</v>
      </c>
      <c r="AT688" s="24" t="s">
        <v>135</v>
      </c>
      <c r="AU688" s="24" t="s">
        <v>83</v>
      </c>
      <c r="AY688" s="24" t="s">
        <v>133</v>
      </c>
      <c r="BE688" s="174">
        <f>IF(N688="základní",J688,0)</f>
        <v>0</v>
      </c>
      <c r="BF688" s="174">
        <f>IF(N688="snížená",J688,0)</f>
        <v>0</v>
      </c>
      <c r="BG688" s="174">
        <f>IF(N688="zákl. přenesená",J688,0)</f>
        <v>0</v>
      </c>
      <c r="BH688" s="174">
        <f>IF(N688="sníž. přenesená",J688,0)</f>
        <v>0</v>
      </c>
      <c r="BI688" s="174">
        <f>IF(N688="nulová",J688,0)</f>
        <v>0</v>
      </c>
      <c r="BJ688" s="24" t="s">
        <v>76</v>
      </c>
      <c r="BK688" s="174">
        <f>ROUND(I688*H688,2)</f>
        <v>0</v>
      </c>
      <c r="BL688" s="24" t="s">
        <v>235</v>
      </c>
      <c r="BM688" s="24" t="s">
        <v>952</v>
      </c>
    </row>
    <row r="689" spans="2:47" s="1" customFormat="1" ht="27">
      <c r="B689" s="41"/>
      <c r="C689" s="342"/>
      <c r="D689" s="343" t="s">
        <v>180</v>
      </c>
      <c r="E689" s="342"/>
      <c r="F689" s="344" t="s">
        <v>227</v>
      </c>
      <c r="G689" s="342"/>
      <c r="H689" s="342"/>
      <c r="I689" s="175"/>
      <c r="L689" s="41"/>
      <c r="M689" s="176"/>
      <c r="N689" s="42"/>
      <c r="O689" s="42"/>
      <c r="P689" s="42"/>
      <c r="Q689" s="42"/>
      <c r="R689" s="42"/>
      <c r="S689" s="42"/>
      <c r="T689" s="70"/>
      <c r="AT689" s="24" t="s">
        <v>180</v>
      </c>
      <c r="AU689" s="24" t="s">
        <v>83</v>
      </c>
    </row>
    <row r="690" spans="2:51" s="12" customFormat="1" ht="13.5">
      <c r="B690" s="183"/>
      <c r="C690" s="349"/>
      <c r="D690" s="354" t="s">
        <v>144</v>
      </c>
      <c r="E690" s="358" t="s">
        <v>5</v>
      </c>
      <c r="F690" s="359" t="s">
        <v>925</v>
      </c>
      <c r="G690" s="349"/>
      <c r="H690" s="360">
        <v>113.44</v>
      </c>
      <c r="I690" s="185"/>
      <c r="L690" s="183"/>
      <c r="M690" s="186"/>
      <c r="N690" s="187"/>
      <c r="O690" s="187"/>
      <c r="P690" s="187"/>
      <c r="Q690" s="187"/>
      <c r="R690" s="187"/>
      <c r="S690" s="187"/>
      <c r="T690" s="188"/>
      <c r="AT690" s="184" t="s">
        <v>144</v>
      </c>
      <c r="AU690" s="184" t="s">
        <v>83</v>
      </c>
      <c r="AV690" s="12" t="s">
        <v>83</v>
      </c>
      <c r="AW690" s="12" t="s">
        <v>34</v>
      </c>
      <c r="AX690" s="12" t="s">
        <v>76</v>
      </c>
      <c r="AY690" s="184" t="s">
        <v>133</v>
      </c>
    </row>
    <row r="691" spans="2:65" s="1" customFormat="1" ht="31.5" customHeight="1">
      <c r="B691" s="166"/>
      <c r="C691" s="337" t="s">
        <v>953</v>
      </c>
      <c r="D691" s="337" t="s">
        <v>135</v>
      </c>
      <c r="E691" s="338" t="s">
        <v>954</v>
      </c>
      <c r="F691" s="339" t="s">
        <v>955</v>
      </c>
      <c r="G691" s="340" t="s">
        <v>689</v>
      </c>
      <c r="H691" s="393">
        <v>0</v>
      </c>
      <c r="I691" s="168">
        <v>0</v>
      </c>
      <c r="J691" s="169">
        <f>ROUND(I691*H691,2)</f>
        <v>0</v>
      </c>
      <c r="K691" s="167" t="s">
        <v>139</v>
      </c>
      <c r="L691" s="41"/>
      <c r="M691" s="170" t="s">
        <v>5</v>
      </c>
      <c r="N691" s="171" t="s">
        <v>42</v>
      </c>
      <c r="O691" s="42"/>
      <c r="P691" s="172">
        <f>O691*H691</f>
        <v>0</v>
      </c>
      <c r="Q691" s="172">
        <v>0</v>
      </c>
      <c r="R691" s="172">
        <f>Q691*H691</f>
        <v>0</v>
      </c>
      <c r="S691" s="172">
        <v>0</v>
      </c>
      <c r="T691" s="173">
        <f>S691*H691</f>
        <v>0</v>
      </c>
      <c r="AR691" s="24" t="s">
        <v>235</v>
      </c>
      <c r="AT691" s="24" t="s">
        <v>135</v>
      </c>
      <c r="AU691" s="24" t="s">
        <v>83</v>
      </c>
      <c r="AY691" s="24" t="s">
        <v>133</v>
      </c>
      <c r="BE691" s="174">
        <f>IF(N691="základní",J691,0)</f>
        <v>0</v>
      </c>
      <c r="BF691" s="174">
        <f>IF(N691="snížená",J691,0)</f>
        <v>0</v>
      </c>
      <c r="BG691" s="174">
        <f>IF(N691="zákl. přenesená",J691,0)</f>
        <v>0</v>
      </c>
      <c r="BH691" s="174">
        <f>IF(N691="sníž. přenesená",J691,0)</f>
        <v>0</v>
      </c>
      <c r="BI691" s="174">
        <f>IF(N691="nulová",J691,0)</f>
        <v>0</v>
      </c>
      <c r="BJ691" s="24" t="s">
        <v>76</v>
      </c>
      <c r="BK691" s="174">
        <f>ROUND(I691*H691,2)</f>
        <v>0</v>
      </c>
      <c r="BL691" s="24" t="s">
        <v>235</v>
      </c>
      <c r="BM691" s="24" t="s">
        <v>956</v>
      </c>
    </row>
    <row r="692" spans="2:47" s="1" customFormat="1" ht="121.5">
      <c r="B692" s="41"/>
      <c r="C692" s="342"/>
      <c r="D692" s="343" t="s">
        <v>142</v>
      </c>
      <c r="E692" s="342"/>
      <c r="F692" s="344" t="s">
        <v>888</v>
      </c>
      <c r="G692" s="342"/>
      <c r="H692" s="342"/>
      <c r="I692" s="175"/>
      <c r="L692" s="41"/>
      <c r="M692" s="176"/>
      <c r="N692" s="42"/>
      <c r="O692" s="42"/>
      <c r="P692" s="42"/>
      <c r="Q692" s="42"/>
      <c r="R692" s="42"/>
      <c r="S692" s="42"/>
      <c r="T692" s="70"/>
      <c r="AT692" s="24" t="s">
        <v>142</v>
      </c>
      <c r="AU692" s="24" t="s">
        <v>83</v>
      </c>
    </row>
    <row r="693" spans="2:63" s="10" customFormat="1" ht="29.85" customHeight="1">
      <c r="B693" s="155"/>
      <c r="C693" s="332"/>
      <c r="D693" s="335" t="s">
        <v>70</v>
      </c>
      <c r="E693" s="336" t="s">
        <v>957</v>
      </c>
      <c r="F693" s="336" t="s">
        <v>958</v>
      </c>
      <c r="G693" s="332"/>
      <c r="H693" s="332"/>
      <c r="I693" s="157"/>
      <c r="J693" s="165">
        <f>BK693</f>
        <v>0</v>
      </c>
      <c r="L693" s="155"/>
      <c r="M693" s="159"/>
      <c r="N693" s="160"/>
      <c r="O693" s="160"/>
      <c r="P693" s="161">
        <f>SUM(P694:P698)</f>
        <v>0</v>
      </c>
      <c r="Q693" s="160"/>
      <c r="R693" s="161">
        <f>SUM(R694:R698)</f>
        <v>0.726016</v>
      </c>
      <c r="S693" s="160"/>
      <c r="T693" s="162">
        <f>SUM(T694:T698)</f>
        <v>0</v>
      </c>
      <c r="AR693" s="156" t="s">
        <v>83</v>
      </c>
      <c r="AT693" s="163" t="s">
        <v>70</v>
      </c>
      <c r="AU693" s="163" t="s">
        <v>76</v>
      </c>
      <c r="AY693" s="156" t="s">
        <v>133</v>
      </c>
      <c r="BK693" s="164">
        <f>SUM(BK694:BK698)</f>
        <v>0</v>
      </c>
    </row>
    <row r="694" spans="2:65" s="1" customFormat="1" ht="31.5" customHeight="1">
      <c r="B694" s="166"/>
      <c r="C694" s="337" t="s">
        <v>959</v>
      </c>
      <c r="D694" s="337" t="s">
        <v>135</v>
      </c>
      <c r="E694" s="338" t="s">
        <v>960</v>
      </c>
      <c r="F694" s="339" t="s">
        <v>961</v>
      </c>
      <c r="G694" s="340" t="s">
        <v>153</v>
      </c>
      <c r="H694" s="341">
        <v>113.44</v>
      </c>
      <c r="I694" s="168">
        <v>0</v>
      </c>
      <c r="J694" s="169">
        <f>ROUND(I694*H694,2)</f>
        <v>0</v>
      </c>
      <c r="K694" s="167" t="s">
        <v>5</v>
      </c>
      <c r="L694" s="41"/>
      <c r="M694" s="170" t="s">
        <v>5</v>
      </c>
      <c r="N694" s="171" t="s">
        <v>42</v>
      </c>
      <c r="O694" s="42"/>
      <c r="P694" s="172">
        <f>O694*H694</f>
        <v>0</v>
      </c>
      <c r="Q694" s="172">
        <v>0.0048</v>
      </c>
      <c r="R694" s="172">
        <f>Q694*H694</f>
        <v>0.544512</v>
      </c>
      <c r="S694" s="172">
        <v>0</v>
      </c>
      <c r="T694" s="173">
        <f>S694*H694</f>
        <v>0</v>
      </c>
      <c r="AR694" s="24" t="s">
        <v>235</v>
      </c>
      <c r="AT694" s="24" t="s">
        <v>135</v>
      </c>
      <c r="AU694" s="24" t="s">
        <v>83</v>
      </c>
      <c r="AY694" s="24" t="s">
        <v>133</v>
      </c>
      <c r="BE694" s="174">
        <f>IF(N694="základní",J694,0)</f>
        <v>0</v>
      </c>
      <c r="BF694" s="174">
        <f>IF(N694="snížená",J694,0)</f>
        <v>0</v>
      </c>
      <c r="BG694" s="174">
        <f>IF(N694="zákl. přenesená",J694,0)</f>
        <v>0</v>
      </c>
      <c r="BH694" s="174">
        <f>IF(N694="sníž. přenesená",J694,0)</f>
        <v>0</v>
      </c>
      <c r="BI694" s="174">
        <f>IF(N694="nulová",J694,0)</f>
        <v>0</v>
      </c>
      <c r="BJ694" s="24" t="s">
        <v>76</v>
      </c>
      <c r="BK694" s="174">
        <f>ROUND(I694*H694,2)</f>
        <v>0</v>
      </c>
      <c r="BL694" s="24" t="s">
        <v>235</v>
      </c>
      <c r="BM694" s="24" t="s">
        <v>962</v>
      </c>
    </row>
    <row r="695" spans="2:47" s="1" customFormat="1" ht="27">
      <c r="B695" s="41"/>
      <c r="C695" s="342"/>
      <c r="D695" s="343" t="s">
        <v>180</v>
      </c>
      <c r="E695" s="342"/>
      <c r="F695" s="344" t="s">
        <v>227</v>
      </c>
      <c r="G695" s="342"/>
      <c r="H695" s="342"/>
      <c r="I695" s="175"/>
      <c r="L695" s="41"/>
      <c r="M695" s="176"/>
      <c r="N695" s="42"/>
      <c r="O695" s="42"/>
      <c r="P695" s="42"/>
      <c r="Q695" s="42"/>
      <c r="R695" s="42"/>
      <c r="S695" s="42"/>
      <c r="T695" s="70"/>
      <c r="AT695" s="24" t="s">
        <v>180</v>
      </c>
      <c r="AU695" s="24" t="s">
        <v>83</v>
      </c>
    </row>
    <row r="696" spans="2:51" s="12" customFormat="1" ht="13.5">
      <c r="B696" s="183"/>
      <c r="C696" s="349"/>
      <c r="D696" s="354" t="s">
        <v>144</v>
      </c>
      <c r="E696" s="358" t="s">
        <v>5</v>
      </c>
      <c r="F696" s="359" t="s">
        <v>925</v>
      </c>
      <c r="G696" s="349"/>
      <c r="H696" s="360">
        <v>113.44</v>
      </c>
      <c r="I696" s="185"/>
      <c r="L696" s="183"/>
      <c r="M696" s="186"/>
      <c r="N696" s="187"/>
      <c r="O696" s="187"/>
      <c r="P696" s="187"/>
      <c r="Q696" s="187"/>
      <c r="R696" s="187"/>
      <c r="S696" s="187"/>
      <c r="T696" s="188"/>
      <c r="AT696" s="184" t="s">
        <v>144</v>
      </c>
      <c r="AU696" s="184" t="s">
        <v>83</v>
      </c>
      <c r="AV696" s="12" t="s">
        <v>83</v>
      </c>
      <c r="AW696" s="12" t="s">
        <v>34</v>
      </c>
      <c r="AX696" s="12" t="s">
        <v>76</v>
      </c>
      <c r="AY696" s="184" t="s">
        <v>133</v>
      </c>
    </row>
    <row r="697" spans="2:65" s="1" customFormat="1" ht="31.5" customHeight="1">
      <c r="B697" s="166"/>
      <c r="C697" s="337" t="s">
        <v>963</v>
      </c>
      <c r="D697" s="337" t="s">
        <v>135</v>
      </c>
      <c r="E697" s="338" t="s">
        <v>964</v>
      </c>
      <c r="F697" s="339" t="s">
        <v>965</v>
      </c>
      <c r="G697" s="340" t="s">
        <v>153</v>
      </c>
      <c r="H697" s="341">
        <v>113.44</v>
      </c>
      <c r="I697" s="168">
        <v>0</v>
      </c>
      <c r="J697" s="169">
        <f>ROUND(I697*H697,2)</f>
        <v>0</v>
      </c>
      <c r="K697" s="167" t="s">
        <v>139</v>
      </c>
      <c r="L697" s="41"/>
      <c r="M697" s="170" t="s">
        <v>5</v>
      </c>
      <c r="N697" s="171" t="s">
        <v>42</v>
      </c>
      <c r="O697" s="42"/>
      <c r="P697" s="172">
        <f>O697*H697</f>
        <v>0</v>
      </c>
      <c r="Q697" s="172">
        <v>0.0016</v>
      </c>
      <c r="R697" s="172">
        <f>Q697*H697</f>
        <v>0.181504</v>
      </c>
      <c r="S697" s="172">
        <v>0</v>
      </c>
      <c r="T697" s="173">
        <f>S697*H697</f>
        <v>0</v>
      </c>
      <c r="AR697" s="24" t="s">
        <v>235</v>
      </c>
      <c r="AT697" s="24" t="s">
        <v>135</v>
      </c>
      <c r="AU697" s="24" t="s">
        <v>83</v>
      </c>
      <c r="AY697" s="24" t="s">
        <v>133</v>
      </c>
      <c r="BE697" s="174">
        <f>IF(N697="základní",J697,0)</f>
        <v>0</v>
      </c>
      <c r="BF697" s="174">
        <f>IF(N697="snížená",J697,0)</f>
        <v>0</v>
      </c>
      <c r="BG697" s="174">
        <f>IF(N697="zákl. přenesená",J697,0)</f>
        <v>0</v>
      </c>
      <c r="BH697" s="174">
        <f>IF(N697="sníž. přenesená",J697,0)</f>
        <v>0</v>
      </c>
      <c r="BI697" s="174">
        <f>IF(N697="nulová",J697,0)</f>
        <v>0</v>
      </c>
      <c r="BJ697" s="24" t="s">
        <v>76</v>
      </c>
      <c r="BK697" s="174">
        <f>ROUND(I697*H697,2)</f>
        <v>0</v>
      </c>
      <c r="BL697" s="24" t="s">
        <v>235</v>
      </c>
      <c r="BM697" s="24" t="s">
        <v>966</v>
      </c>
    </row>
    <row r="698" spans="2:51" s="12" customFormat="1" ht="13.5">
      <c r="B698" s="183"/>
      <c r="C698" s="349"/>
      <c r="D698" s="343" t="s">
        <v>144</v>
      </c>
      <c r="E698" s="350" t="s">
        <v>5</v>
      </c>
      <c r="F698" s="351" t="s">
        <v>925</v>
      </c>
      <c r="G698" s="349"/>
      <c r="H698" s="352">
        <v>113.44</v>
      </c>
      <c r="I698" s="185"/>
      <c r="L698" s="183"/>
      <c r="M698" s="186"/>
      <c r="N698" s="187"/>
      <c r="O698" s="187"/>
      <c r="P698" s="187"/>
      <c r="Q698" s="187"/>
      <c r="R698" s="187"/>
      <c r="S698" s="187"/>
      <c r="T698" s="188"/>
      <c r="AT698" s="184" t="s">
        <v>144</v>
      </c>
      <c r="AU698" s="184" t="s">
        <v>83</v>
      </c>
      <c r="AV698" s="12" t="s">
        <v>83</v>
      </c>
      <c r="AW698" s="12" t="s">
        <v>34</v>
      </c>
      <c r="AX698" s="12" t="s">
        <v>76</v>
      </c>
      <c r="AY698" s="184" t="s">
        <v>133</v>
      </c>
    </row>
    <row r="699" spans="2:63" s="10" customFormat="1" ht="29.85" customHeight="1">
      <c r="B699" s="155"/>
      <c r="C699" s="332"/>
      <c r="D699" s="335" t="s">
        <v>70</v>
      </c>
      <c r="E699" s="336" t="s">
        <v>967</v>
      </c>
      <c r="F699" s="336" t="s">
        <v>968</v>
      </c>
      <c r="G699" s="332"/>
      <c r="H699" s="332"/>
      <c r="I699" s="157"/>
      <c r="J699" s="165">
        <f>BK699</f>
        <v>0</v>
      </c>
      <c r="L699" s="155"/>
      <c r="M699" s="159"/>
      <c r="N699" s="160"/>
      <c r="O699" s="160"/>
      <c r="P699" s="161">
        <f>SUM(P700:P749)</f>
        <v>0</v>
      </c>
      <c r="Q699" s="160"/>
      <c r="R699" s="161">
        <f>SUM(R700:R749)</f>
        <v>0.07004348999999999</v>
      </c>
      <c r="S699" s="160"/>
      <c r="T699" s="162">
        <f>SUM(T700:T749)</f>
        <v>0</v>
      </c>
      <c r="AR699" s="156" t="s">
        <v>83</v>
      </c>
      <c r="AT699" s="163" t="s">
        <v>70</v>
      </c>
      <c r="AU699" s="163" t="s">
        <v>76</v>
      </c>
      <c r="AY699" s="156" t="s">
        <v>133</v>
      </c>
      <c r="BK699" s="164">
        <f>SUM(BK700:BK749)</f>
        <v>0</v>
      </c>
    </row>
    <row r="700" spans="2:65" s="1" customFormat="1" ht="22.5" customHeight="1">
      <c r="B700" s="166"/>
      <c r="C700" s="337" t="s">
        <v>969</v>
      </c>
      <c r="D700" s="337" t="s">
        <v>135</v>
      </c>
      <c r="E700" s="338" t="s">
        <v>970</v>
      </c>
      <c r="F700" s="339" t="s">
        <v>971</v>
      </c>
      <c r="G700" s="340" t="s">
        <v>153</v>
      </c>
      <c r="H700" s="341">
        <v>212.253</v>
      </c>
      <c r="I700" s="168">
        <v>0</v>
      </c>
      <c r="J700" s="169">
        <f>ROUND(I700*H700,2)</f>
        <v>0</v>
      </c>
      <c r="K700" s="167" t="s">
        <v>139</v>
      </c>
      <c r="L700" s="41"/>
      <c r="M700" s="170" t="s">
        <v>5</v>
      </c>
      <c r="N700" s="171" t="s">
        <v>42</v>
      </c>
      <c r="O700" s="42"/>
      <c r="P700" s="172">
        <f>O700*H700</f>
        <v>0</v>
      </c>
      <c r="Q700" s="172">
        <v>0.0002</v>
      </c>
      <c r="R700" s="172">
        <f>Q700*H700</f>
        <v>0.0424506</v>
      </c>
      <c r="S700" s="172">
        <v>0</v>
      </c>
      <c r="T700" s="173">
        <f>S700*H700</f>
        <v>0</v>
      </c>
      <c r="AR700" s="24" t="s">
        <v>235</v>
      </c>
      <c r="AT700" s="24" t="s">
        <v>135</v>
      </c>
      <c r="AU700" s="24" t="s">
        <v>83</v>
      </c>
      <c r="AY700" s="24" t="s">
        <v>133</v>
      </c>
      <c r="BE700" s="174">
        <f>IF(N700="základní",J700,0)</f>
        <v>0</v>
      </c>
      <c r="BF700" s="174">
        <f>IF(N700="snížená",J700,0)</f>
        <v>0</v>
      </c>
      <c r="BG700" s="174">
        <f>IF(N700="zákl. přenesená",J700,0)</f>
        <v>0</v>
      </c>
      <c r="BH700" s="174">
        <f>IF(N700="sníž. přenesená",J700,0)</f>
        <v>0</v>
      </c>
      <c r="BI700" s="174">
        <f>IF(N700="nulová",J700,0)</f>
        <v>0</v>
      </c>
      <c r="BJ700" s="24" t="s">
        <v>76</v>
      </c>
      <c r="BK700" s="174">
        <f>ROUND(I700*H700,2)</f>
        <v>0</v>
      </c>
      <c r="BL700" s="24" t="s">
        <v>235</v>
      </c>
      <c r="BM700" s="24" t="s">
        <v>972</v>
      </c>
    </row>
    <row r="701" spans="2:51" s="11" customFormat="1" ht="13.5">
      <c r="B701" s="177"/>
      <c r="C701" s="345"/>
      <c r="D701" s="343" t="s">
        <v>144</v>
      </c>
      <c r="E701" s="346" t="s">
        <v>5</v>
      </c>
      <c r="F701" s="347" t="s">
        <v>973</v>
      </c>
      <c r="G701" s="345"/>
      <c r="H701" s="348" t="s">
        <v>5</v>
      </c>
      <c r="I701" s="179"/>
      <c r="L701" s="177"/>
      <c r="M701" s="180"/>
      <c r="N701" s="181"/>
      <c r="O701" s="181"/>
      <c r="P701" s="181"/>
      <c r="Q701" s="181"/>
      <c r="R701" s="181"/>
      <c r="S701" s="181"/>
      <c r="T701" s="182"/>
      <c r="AT701" s="178" t="s">
        <v>144</v>
      </c>
      <c r="AU701" s="178" t="s">
        <v>83</v>
      </c>
      <c r="AV701" s="11" t="s">
        <v>76</v>
      </c>
      <c r="AW701" s="11" t="s">
        <v>34</v>
      </c>
      <c r="AX701" s="11" t="s">
        <v>71</v>
      </c>
      <c r="AY701" s="178" t="s">
        <v>133</v>
      </c>
    </row>
    <row r="702" spans="2:51" s="12" customFormat="1" ht="13.5">
      <c r="B702" s="183"/>
      <c r="C702" s="349"/>
      <c r="D702" s="343" t="s">
        <v>144</v>
      </c>
      <c r="E702" s="350" t="s">
        <v>5</v>
      </c>
      <c r="F702" s="351" t="s">
        <v>384</v>
      </c>
      <c r="G702" s="349"/>
      <c r="H702" s="352">
        <v>39.648</v>
      </c>
      <c r="I702" s="185"/>
      <c r="L702" s="183"/>
      <c r="M702" s="186"/>
      <c r="N702" s="187"/>
      <c r="O702" s="187"/>
      <c r="P702" s="187"/>
      <c r="Q702" s="187"/>
      <c r="R702" s="187"/>
      <c r="S702" s="187"/>
      <c r="T702" s="188"/>
      <c r="AT702" s="184" t="s">
        <v>144</v>
      </c>
      <c r="AU702" s="184" t="s">
        <v>83</v>
      </c>
      <c r="AV702" s="12" t="s">
        <v>83</v>
      </c>
      <c r="AW702" s="12" t="s">
        <v>34</v>
      </c>
      <c r="AX702" s="12" t="s">
        <v>71</v>
      </c>
      <c r="AY702" s="184" t="s">
        <v>133</v>
      </c>
    </row>
    <row r="703" spans="2:51" s="12" customFormat="1" ht="13.5">
      <c r="B703" s="183"/>
      <c r="C703" s="349"/>
      <c r="D703" s="343" t="s">
        <v>144</v>
      </c>
      <c r="E703" s="350" t="s">
        <v>5</v>
      </c>
      <c r="F703" s="351" t="s">
        <v>385</v>
      </c>
      <c r="G703" s="349"/>
      <c r="H703" s="352">
        <v>-6.698</v>
      </c>
      <c r="I703" s="185"/>
      <c r="L703" s="183"/>
      <c r="M703" s="186"/>
      <c r="N703" s="187"/>
      <c r="O703" s="187"/>
      <c r="P703" s="187"/>
      <c r="Q703" s="187"/>
      <c r="R703" s="187"/>
      <c r="S703" s="187"/>
      <c r="T703" s="188"/>
      <c r="AT703" s="184" t="s">
        <v>144</v>
      </c>
      <c r="AU703" s="184" t="s">
        <v>83</v>
      </c>
      <c r="AV703" s="12" t="s">
        <v>83</v>
      </c>
      <c r="AW703" s="12" t="s">
        <v>34</v>
      </c>
      <c r="AX703" s="12" t="s">
        <v>71</v>
      </c>
      <c r="AY703" s="184" t="s">
        <v>133</v>
      </c>
    </row>
    <row r="704" spans="2:51" s="12" customFormat="1" ht="13.5">
      <c r="B704" s="183"/>
      <c r="C704" s="349"/>
      <c r="D704" s="343" t="s">
        <v>144</v>
      </c>
      <c r="E704" s="350" t="s">
        <v>5</v>
      </c>
      <c r="F704" s="351" t="s">
        <v>386</v>
      </c>
      <c r="G704" s="349"/>
      <c r="H704" s="352">
        <v>13.44</v>
      </c>
      <c r="I704" s="185"/>
      <c r="L704" s="183"/>
      <c r="M704" s="186"/>
      <c r="N704" s="187"/>
      <c r="O704" s="187"/>
      <c r="P704" s="187"/>
      <c r="Q704" s="187"/>
      <c r="R704" s="187"/>
      <c r="S704" s="187"/>
      <c r="T704" s="188"/>
      <c r="AT704" s="184" t="s">
        <v>144</v>
      </c>
      <c r="AU704" s="184" t="s">
        <v>83</v>
      </c>
      <c r="AV704" s="12" t="s">
        <v>83</v>
      </c>
      <c r="AW704" s="12" t="s">
        <v>34</v>
      </c>
      <c r="AX704" s="12" t="s">
        <v>71</v>
      </c>
      <c r="AY704" s="184" t="s">
        <v>133</v>
      </c>
    </row>
    <row r="705" spans="2:51" s="12" customFormat="1" ht="13.5">
      <c r="B705" s="183"/>
      <c r="C705" s="349"/>
      <c r="D705" s="343" t="s">
        <v>144</v>
      </c>
      <c r="E705" s="350" t="s">
        <v>5</v>
      </c>
      <c r="F705" s="351" t="s">
        <v>387</v>
      </c>
      <c r="G705" s="349"/>
      <c r="H705" s="352">
        <v>-3.546</v>
      </c>
      <c r="I705" s="185"/>
      <c r="L705" s="183"/>
      <c r="M705" s="186"/>
      <c r="N705" s="187"/>
      <c r="O705" s="187"/>
      <c r="P705" s="187"/>
      <c r="Q705" s="187"/>
      <c r="R705" s="187"/>
      <c r="S705" s="187"/>
      <c r="T705" s="188"/>
      <c r="AT705" s="184" t="s">
        <v>144</v>
      </c>
      <c r="AU705" s="184" t="s">
        <v>83</v>
      </c>
      <c r="AV705" s="12" t="s">
        <v>83</v>
      </c>
      <c r="AW705" s="12" t="s">
        <v>34</v>
      </c>
      <c r="AX705" s="12" t="s">
        <v>71</v>
      </c>
      <c r="AY705" s="184" t="s">
        <v>133</v>
      </c>
    </row>
    <row r="706" spans="2:51" s="12" customFormat="1" ht="13.5">
      <c r="B706" s="183"/>
      <c r="C706" s="349"/>
      <c r="D706" s="343" t="s">
        <v>144</v>
      </c>
      <c r="E706" s="350" t="s">
        <v>5</v>
      </c>
      <c r="F706" s="351" t="s">
        <v>249</v>
      </c>
      <c r="G706" s="349"/>
      <c r="H706" s="352">
        <v>41.722</v>
      </c>
      <c r="I706" s="185"/>
      <c r="L706" s="183"/>
      <c r="M706" s="186"/>
      <c r="N706" s="187"/>
      <c r="O706" s="187"/>
      <c r="P706" s="187"/>
      <c r="Q706" s="187"/>
      <c r="R706" s="187"/>
      <c r="S706" s="187"/>
      <c r="T706" s="188"/>
      <c r="AT706" s="184" t="s">
        <v>144</v>
      </c>
      <c r="AU706" s="184" t="s">
        <v>83</v>
      </c>
      <c r="AV706" s="12" t="s">
        <v>83</v>
      </c>
      <c r="AW706" s="12" t="s">
        <v>34</v>
      </c>
      <c r="AX706" s="12" t="s">
        <v>71</v>
      </c>
      <c r="AY706" s="184" t="s">
        <v>133</v>
      </c>
    </row>
    <row r="707" spans="2:51" s="12" customFormat="1" ht="13.5">
      <c r="B707" s="183"/>
      <c r="C707" s="349"/>
      <c r="D707" s="343" t="s">
        <v>144</v>
      </c>
      <c r="E707" s="350" t="s">
        <v>5</v>
      </c>
      <c r="F707" s="351" t="s">
        <v>250</v>
      </c>
      <c r="G707" s="349"/>
      <c r="H707" s="352">
        <v>-2.205</v>
      </c>
      <c r="I707" s="185"/>
      <c r="L707" s="183"/>
      <c r="M707" s="186"/>
      <c r="N707" s="187"/>
      <c r="O707" s="187"/>
      <c r="P707" s="187"/>
      <c r="Q707" s="187"/>
      <c r="R707" s="187"/>
      <c r="S707" s="187"/>
      <c r="T707" s="188"/>
      <c r="AT707" s="184" t="s">
        <v>144</v>
      </c>
      <c r="AU707" s="184" t="s">
        <v>83</v>
      </c>
      <c r="AV707" s="12" t="s">
        <v>83</v>
      </c>
      <c r="AW707" s="12" t="s">
        <v>34</v>
      </c>
      <c r="AX707" s="12" t="s">
        <v>71</v>
      </c>
      <c r="AY707" s="184" t="s">
        <v>133</v>
      </c>
    </row>
    <row r="708" spans="2:51" s="12" customFormat="1" ht="13.5">
      <c r="B708" s="183"/>
      <c r="C708" s="349"/>
      <c r="D708" s="343" t="s">
        <v>144</v>
      </c>
      <c r="E708" s="350" t="s">
        <v>5</v>
      </c>
      <c r="F708" s="351" t="s">
        <v>390</v>
      </c>
      <c r="G708" s="349"/>
      <c r="H708" s="352">
        <v>29.016</v>
      </c>
      <c r="I708" s="185"/>
      <c r="L708" s="183"/>
      <c r="M708" s="186"/>
      <c r="N708" s="187"/>
      <c r="O708" s="187"/>
      <c r="P708" s="187"/>
      <c r="Q708" s="187"/>
      <c r="R708" s="187"/>
      <c r="S708" s="187"/>
      <c r="T708" s="188"/>
      <c r="AT708" s="184" t="s">
        <v>144</v>
      </c>
      <c r="AU708" s="184" t="s">
        <v>83</v>
      </c>
      <c r="AV708" s="12" t="s">
        <v>83</v>
      </c>
      <c r="AW708" s="12" t="s">
        <v>34</v>
      </c>
      <c r="AX708" s="12" t="s">
        <v>71</v>
      </c>
      <c r="AY708" s="184" t="s">
        <v>133</v>
      </c>
    </row>
    <row r="709" spans="2:51" s="11" customFormat="1" ht="13.5">
      <c r="B709" s="177"/>
      <c r="C709" s="345"/>
      <c r="D709" s="343" t="s">
        <v>144</v>
      </c>
      <c r="E709" s="346" t="s">
        <v>5</v>
      </c>
      <c r="F709" s="347" t="s">
        <v>974</v>
      </c>
      <c r="G709" s="345"/>
      <c r="H709" s="348" t="s">
        <v>5</v>
      </c>
      <c r="I709" s="179"/>
      <c r="L709" s="177"/>
      <c r="M709" s="180"/>
      <c r="N709" s="181"/>
      <c r="O709" s="181"/>
      <c r="P709" s="181"/>
      <c r="Q709" s="181"/>
      <c r="R709" s="181"/>
      <c r="S709" s="181"/>
      <c r="T709" s="182"/>
      <c r="AT709" s="178" t="s">
        <v>144</v>
      </c>
      <c r="AU709" s="178" t="s">
        <v>83</v>
      </c>
      <c r="AV709" s="11" t="s">
        <v>76</v>
      </c>
      <c r="AW709" s="11" t="s">
        <v>34</v>
      </c>
      <c r="AX709" s="11" t="s">
        <v>71</v>
      </c>
      <c r="AY709" s="178" t="s">
        <v>133</v>
      </c>
    </row>
    <row r="710" spans="2:51" s="12" customFormat="1" ht="13.5">
      <c r="B710" s="183"/>
      <c r="C710" s="349"/>
      <c r="D710" s="343" t="s">
        <v>144</v>
      </c>
      <c r="E710" s="350" t="s">
        <v>5</v>
      </c>
      <c r="F710" s="351" t="s">
        <v>396</v>
      </c>
      <c r="G710" s="349"/>
      <c r="H710" s="352">
        <v>11</v>
      </c>
      <c r="I710" s="185"/>
      <c r="L710" s="183"/>
      <c r="M710" s="186"/>
      <c r="N710" s="187"/>
      <c r="O710" s="187"/>
      <c r="P710" s="187"/>
      <c r="Q710" s="187"/>
      <c r="R710" s="187"/>
      <c r="S710" s="187"/>
      <c r="T710" s="188"/>
      <c r="AT710" s="184" t="s">
        <v>144</v>
      </c>
      <c r="AU710" s="184" t="s">
        <v>83</v>
      </c>
      <c r="AV710" s="12" t="s">
        <v>83</v>
      </c>
      <c r="AW710" s="12" t="s">
        <v>34</v>
      </c>
      <c r="AX710" s="12" t="s">
        <v>71</v>
      </c>
      <c r="AY710" s="184" t="s">
        <v>133</v>
      </c>
    </row>
    <row r="711" spans="2:51" s="12" customFormat="1" ht="13.5">
      <c r="B711" s="183"/>
      <c r="C711" s="349"/>
      <c r="D711" s="343" t="s">
        <v>144</v>
      </c>
      <c r="E711" s="350" t="s">
        <v>5</v>
      </c>
      <c r="F711" s="351" t="s">
        <v>397</v>
      </c>
      <c r="G711" s="349"/>
      <c r="H711" s="352">
        <v>4.95</v>
      </c>
      <c r="I711" s="185"/>
      <c r="L711" s="183"/>
      <c r="M711" s="186"/>
      <c r="N711" s="187"/>
      <c r="O711" s="187"/>
      <c r="P711" s="187"/>
      <c r="Q711" s="187"/>
      <c r="R711" s="187"/>
      <c r="S711" s="187"/>
      <c r="T711" s="188"/>
      <c r="AT711" s="184" t="s">
        <v>144</v>
      </c>
      <c r="AU711" s="184" t="s">
        <v>83</v>
      </c>
      <c r="AV711" s="12" t="s">
        <v>83</v>
      </c>
      <c r="AW711" s="12" t="s">
        <v>34</v>
      </c>
      <c r="AX711" s="12" t="s">
        <v>71</v>
      </c>
      <c r="AY711" s="184" t="s">
        <v>133</v>
      </c>
    </row>
    <row r="712" spans="2:51" s="11" customFormat="1" ht="13.5">
      <c r="B712" s="177"/>
      <c r="C712" s="345"/>
      <c r="D712" s="343" t="s">
        <v>144</v>
      </c>
      <c r="E712" s="346" t="s">
        <v>5</v>
      </c>
      <c r="F712" s="347" t="s">
        <v>975</v>
      </c>
      <c r="G712" s="345"/>
      <c r="H712" s="348" t="s">
        <v>5</v>
      </c>
      <c r="I712" s="179"/>
      <c r="L712" s="177"/>
      <c r="M712" s="180"/>
      <c r="N712" s="181"/>
      <c r="O712" s="181"/>
      <c r="P712" s="181"/>
      <c r="Q712" s="181"/>
      <c r="R712" s="181"/>
      <c r="S712" s="181"/>
      <c r="T712" s="182"/>
      <c r="AT712" s="178" t="s">
        <v>144</v>
      </c>
      <c r="AU712" s="178" t="s">
        <v>83</v>
      </c>
      <c r="AV712" s="11" t="s">
        <v>76</v>
      </c>
      <c r="AW712" s="11" t="s">
        <v>34</v>
      </c>
      <c r="AX712" s="11" t="s">
        <v>71</v>
      </c>
      <c r="AY712" s="178" t="s">
        <v>133</v>
      </c>
    </row>
    <row r="713" spans="2:51" s="12" customFormat="1" ht="13.5">
      <c r="B713" s="183"/>
      <c r="C713" s="349"/>
      <c r="D713" s="343" t="s">
        <v>144</v>
      </c>
      <c r="E713" s="350" t="s">
        <v>5</v>
      </c>
      <c r="F713" s="351" t="s">
        <v>976</v>
      </c>
      <c r="G713" s="349"/>
      <c r="H713" s="352">
        <v>11.4</v>
      </c>
      <c r="I713" s="185"/>
      <c r="L713" s="183"/>
      <c r="M713" s="186"/>
      <c r="N713" s="187"/>
      <c r="O713" s="187"/>
      <c r="P713" s="187"/>
      <c r="Q713" s="187"/>
      <c r="R713" s="187"/>
      <c r="S713" s="187"/>
      <c r="T713" s="188"/>
      <c r="AT713" s="184" t="s">
        <v>144</v>
      </c>
      <c r="AU713" s="184" t="s">
        <v>83</v>
      </c>
      <c r="AV713" s="12" t="s">
        <v>83</v>
      </c>
      <c r="AW713" s="12" t="s">
        <v>34</v>
      </c>
      <c r="AX713" s="12" t="s">
        <v>71</v>
      </c>
      <c r="AY713" s="184" t="s">
        <v>133</v>
      </c>
    </row>
    <row r="714" spans="2:51" s="11" customFormat="1" ht="13.5">
      <c r="B714" s="177"/>
      <c r="C714" s="345"/>
      <c r="D714" s="343" t="s">
        <v>144</v>
      </c>
      <c r="E714" s="346" t="s">
        <v>5</v>
      </c>
      <c r="F714" s="347" t="s">
        <v>977</v>
      </c>
      <c r="G714" s="345"/>
      <c r="H714" s="348" t="s">
        <v>5</v>
      </c>
      <c r="I714" s="179"/>
      <c r="L714" s="177"/>
      <c r="M714" s="180"/>
      <c r="N714" s="181"/>
      <c r="O714" s="181"/>
      <c r="P714" s="181"/>
      <c r="Q714" s="181"/>
      <c r="R714" s="181"/>
      <c r="S714" s="181"/>
      <c r="T714" s="182"/>
      <c r="AT714" s="178" t="s">
        <v>144</v>
      </c>
      <c r="AU714" s="178" t="s">
        <v>83</v>
      </c>
      <c r="AV714" s="11" t="s">
        <v>76</v>
      </c>
      <c r="AW714" s="11" t="s">
        <v>34</v>
      </c>
      <c r="AX714" s="11" t="s">
        <v>71</v>
      </c>
      <c r="AY714" s="178" t="s">
        <v>133</v>
      </c>
    </row>
    <row r="715" spans="2:51" s="12" customFormat="1" ht="13.5">
      <c r="B715" s="183"/>
      <c r="C715" s="349"/>
      <c r="D715" s="343" t="s">
        <v>144</v>
      </c>
      <c r="E715" s="350" t="s">
        <v>5</v>
      </c>
      <c r="F715" s="351" t="s">
        <v>362</v>
      </c>
      <c r="G715" s="349"/>
      <c r="H715" s="352">
        <v>0.585</v>
      </c>
      <c r="I715" s="185"/>
      <c r="L715" s="183"/>
      <c r="M715" s="186"/>
      <c r="N715" s="187"/>
      <c r="O715" s="187"/>
      <c r="P715" s="187"/>
      <c r="Q715" s="187"/>
      <c r="R715" s="187"/>
      <c r="S715" s="187"/>
      <c r="T715" s="188"/>
      <c r="AT715" s="184" t="s">
        <v>144</v>
      </c>
      <c r="AU715" s="184" t="s">
        <v>83</v>
      </c>
      <c r="AV715" s="12" t="s">
        <v>83</v>
      </c>
      <c r="AW715" s="12" t="s">
        <v>34</v>
      </c>
      <c r="AX715" s="12" t="s">
        <v>71</v>
      </c>
      <c r="AY715" s="184" t="s">
        <v>133</v>
      </c>
    </row>
    <row r="716" spans="2:51" s="12" customFormat="1" ht="13.5">
      <c r="B716" s="183"/>
      <c r="C716" s="349"/>
      <c r="D716" s="343" t="s">
        <v>144</v>
      </c>
      <c r="E716" s="350" t="s">
        <v>5</v>
      </c>
      <c r="F716" s="351" t="s">
        <v>362</v>
      </c>
      <c r="G716" s="349"/>
      <c r="H716" s="352">
        <v>0.585</v>
      </c>
      <c r="I716" s="185"/>
      <c r="L716" s="183"/>
      <c r="M716" s="186"/>
      <c r="N716" s="187"/>
      <c r="O716" s="187"/>
      <c r="P716" s="187"/>
      <c r="Q716" s="187"/>
      <c r="R716" s="187"/>
      <c r="S716" s="187"/>
      <c r="T716" s="188"/>
      <c r="AT716" s="184" t="s">
        <v>144</v>
      </c>
      <c r="AU716" s="184" t="s">
        <v>83</v>
      </c>
      <c r="AV716" s="12" t="s">
        <v>83</v>
      </c>
      <c r="AW716" s="12" t="s">
        <v>34</v>
      </c>
      <c r="AX716" s="12" t="s">
        <v>71</v>
      </c>
      <c r="AY716" s="184" t="s">
        <v>133</v>
      </c>
    </row>
    <row r="717" spans="2:51" s="12" customFormat="1" ht="13.5">
      <c r="B717" s="183"/>
      <c r="C717" s="349"/>
      <c r="D717" s="343" t="s">
        <v>144</v>
      </c>
      <c r="E717" s="350" t="s">
        <v>5</v>
      </c>
      <c r="F717" s="351" t="s">
        <v>372</v>
      </c>
      <c r="G717" s="349"/>
      <c r="H717" s="352">
        <v>1.008</v>
      </c>
      <c r="I717" s="185"/>
      <c r="L717" s="183"/>
      <c r="M717" s="186"/>
      <c r="N717" s="187"/>
      <c r="O717" s="187"/>
      <c r="P717" s="187"/>
      <c r="Q717" s="187"/>
      <c r="R717" s="187"/>
      <c r="S717" s="187"/>
      <c r="T717" s="188"/>
      <c r="AT717" s="184" t="s">
        <v>144</v>
      </c>
      <c r="AU717" s="184" t="s">
        <v>83</v>
      </c>
      <c r="AV717" s="12" t="s">
        <v>83</v>
      </c>
      <c r="AW717" s="12" t="s">
        <v>34</v>
      </c>
      <c r="AX717" s="12" t="s">
        <v>71</v>
      </c>
      <c r="AY717" s="184" t="s">
        <v>133</v>
      </c>
    </row>
    <row r="718" spans="2:51" s="12" customFormat="1" ht="13.5">
      <c r="B718" s="183"/>
      <c r="C718" s="349"/>
      <c r="D718" s="343" t="s">
        <v>144</v>
      </c>
      <c r="E718" s="350" t="s">
        <v>5</v>
      </c>
      <c r="F718" s="351" t="s">
        <v>373</v>
      </c>
      <c r="G718" s="349"/>
      <c r="H718" s="352">
        <v>0.96</v>
      </c>
      <c r="I718" s="185"/>
      <c r="L718" s="183"/>
      <c r="M718" s="186"/>
      <c r="N718" s="187"/>
      <c r="O718" s="187"/>
      <c r="P718" s="187"/>
      <c r="Q718" s="187"/>
      <c r="R718" s="187"/>
      <c r="S718" s="187"/>
      <c r="T718" s="188"/>
      <c r="AT718" s="184" t="s">
        <v>144</v>
      </c>
      <c r="AU718" s="184" t="s">
        <v>83</v>
      </c>
      <c r="AV718" s="12" t="s">
        <v>83</v>
      </c>
      <c r="AW718" s="12" t="s">
        <v>34</v>
      </c>
      <c r="AX718" s="12" t="s">
        <v>71</v>
      </c>
      <c r="AY718" s="184" t="s">
        <v>133</v>
      </c>
    </row>
    <row r="719" spans="2:51" s="12" customFormat="1" ht="13.5">
      <c r="B719" s="183"/>
      <c r="C719" s="349"/>
      <c r="D719" s="343" t="s">
        <v>144</v>
      </c>
      <c r="E719" s="350" t="s">
        <v>5</v>
      </c>
      <c r="F719" s="351" t="s">
        <v>374</v>
      </c>
      <c r="G719" s="349"/>
      <c r="H719" s="352">
        <v>0.72</v>
      </c>
      <c r="I719" s="185"/>
      <c r="L719" s="183"/>
      <c r="M719" s="186"/>
      <c r="N719" s="187"/>
      <c r="O719" s="187"/>
      <c r="P719" s="187"/>
      <c r="Q719" s="187"/>
      <c r="R719" s="187"/>
      <c r="S719" s="187"/>
      <c r="T719" s="188"/>
      <c r="AT719" s="184" t="s">
        <v>144</v>
      </c>
      <c r="AU719" s="184" t="s">
        <v>83</v>
      </c>
      <c r="AV719" s="12" t="s">
        <v>83</v>
      </c>
      <c r="AW719" s="12" t="s">
        <v>34</v>
      </c>
      <c r="AX719" s="12" t="s">
        <v>71</v>
      </c>
      <c r="AY719" s="184" t="s">
        <v>133</v>
      </c>
    </row>
    <row r="720" spans="2:51" s="12" customFormat="1" ht="13.5">
      <c r="B720" s="183"/>
      <c r="C720" s="349"/>
      <c r="D720" s="343" t="s">
        <v>144</v>
      </c>
      <c r="E720" s="350" t="s">
        <v>5</v>
      </c>
      <c r="F720" s="351" t="s">
        <v>363</v>
      </c>
      <c r="G720" s="349"/>
      <c r="H720" s="352">
        <v>0.258</v>
      </c>
      <c r="I720" s="185"/>
      <c r="L720" s="183"/>
      <c r="M720" s="186"/>
      <c r="N720" s="187"/>
      <c r="O720" s="187"/>
      <c r="P720" s="187"/>
      <c r="Q720" s="187"/>
      <c r="R720" s="187"/>
      <c r="S720" s="187"/>
      <c r="T720" s="188"/>
      <c r="AT720" s="184" t="s">
        <v>144</v>
      </c>
      <c r="AU720" s="184" t="s">
        <v>83</v>
      </c>
      <c r="AV720" s="12" t="s">
        <v>83</v>
      </c>
      <c r="AW720" s="12" t="s">
        <v>34</v>
      </c>
      <c r="AX720" s="12" t="s">
        <v>71</v>
      </c>
      <c r="AY720" s="184" t="s">
        <v>133</v>
      </c>
    </row>
    <row r="721" spans="2:51" s="11" customFormat="1" ht="13.5">
      <c r="B721" s="177"/>
      <c r="C721" s="345"/>
      <c r="D721" s="343" t="s">
        <v>144</v>
      </c>
      <c r="E721" s="346" t="s">
        <v>5</v>
      </c>
      <c r="F721" s="347" t="s">
        <v>978</v>
      </c>
      <c r="G721" s="345"/>
      <c r="H721" s="348" t="s">
        <v>5</v>
      </c>
      <c r="I721" s="179"/>
      <c r="L721" s="177"/>
      <c r="M721" s="180"/>
      <c r="N721" s="181"/>
      <c r="O721" s="181"/>
      <c r="P721" s="181"/>
      <c r="Q721" s="181"/>
      <c r="R721" s="181"/>
      <c r="S721" s="181"/>
      <c r="T721" s="182"/>
      <c r="AT721" s="178" t="s">
        <v>144</v>
      </c>
      <c r="AU721" s="178" t="s">
        <v>83</v>
      </c>
      <c r="AV721" s="11" t="s">
        <v>76</v>
      </c>
      <c r="AW721" s="11" t="s">
        <v>34</v>
      </c>
      <c r="AX721" s="11" t="s">
        <v>71</v>
      </c>
      <c r="AY721" s="178" t="s">
        <v>133</v>
      </c>
    </row>
    <row r="722" spans="2:51" s="12" customFormat="1" ht="13.5">
      <c r="B722" s="183"/>
      <c r="C722" s="349"/>
      <c r="D722" s="343" t="s">
        <v>144</v>
      </c>
      <c r="E722" s="350" t="s">
        <v>5</v>
      </c>
      <c r="F722" s="351" t="s">
        <v>388</v>
      </c>
      <c r="G722" s="349"/>
      <c r="H722" s="352">
        <v>78.81</v>
      </c>
      <c r="I722" s="185"/>
      <c r="L722" s="183"/>
      <c r="M722" s="186"/>
      <c r="N722" s="187"/>
      <c r="O722" s="187"/>
      <c r="P722" s="187"/>
      <c r="Q722" s="187"/>
      <c r="R722" s="187"/>
      <c r="S722" s="187"/>
      <c r="T722" s="188"/>
      <c r="AT722" s="184" t="s">
        <v>144</v>
      </c>
      <c r="AU722" s="184" t="s">
        <v>83</v>
      </c>
      <c r="AV722" s="12" t="s">
        <v>83</v>
      </c>
      <c r="AW722" s="12" t="s">
        <v>34</v>
      </c>
      <c r="AX722" s="12" t="s">
        <v>71</v>
      </c>
      <c r="AY722" s="184" t="s">
        <v>133</v>
      </c>
    </row>
    <row r="723" spans="2:51" s="12" customFormat="1" ht="13.5">
      <c r="B723" s="183"/>
      <c r="C723" s="349"/>
      <c r="D723" s="343" t="s">
        <v>144</v>
      </c>
      <c r="E723" s="350" t="s">
        <v>5</v>
      </c>
      <c r="F723" s="351" t="s">
        <v>389</v>
      </c>
      <c r="G723" s="349"/>
      <c r="H723" s="352">
        <v>-9.4</v>
      </c>
      <c r="I723" s="185"/>
      <c r="L723" s="183"/>
      <c r="M723" s="186"/>
      <c r="N723" s="187"/>
      <c r="O723" s="187"/>
      <c r="P723" s="187"/>
      <c r="Q723" s="187"/>
      <c r="R723" s="187"/>
      <c r="S723" s="187"/>
      <c r="T723" s="188"/>
      <c r="AT723" s="184" t="s">
        <v>144</v>
      </c>
      <c r="AU723" s="184" t="s">
        <v>83</v>
      </c>
      <c r="AV723" s="12" t="s">
        <v>83</v>
      </c>
      <c r="AW723" s="12" t="s">
        <v>34</v>
      </c>
      <c r="AX723" s="12" t="s">
        <v>71</v>
      </c>
      <c r="AY723" s="184" t="s">
        <v>133</v>
      </c>
    </row>
    <row r="724" spans="2:51" s="13" customFormat="1" ht="13.5">
      <c r="B724" s="189"/>
      <c r="C724" s="353"/>
      <c r="D724" s="354" t="s">
        <v>144</v>
      </c>
      <c r="E724" s="355" t="s">
        <v>5</v>
      </c>
      <c r="F724" s="356" t="s">
        <v>150</v>
      </c>
      <c r="G724" s="353"/>
      <c r="H724" s="357">
        <v>212.253</v>
      </c>
      <c r="I724" s="190"/>
      <c r="L724" s="189"/>
      <c r="M724" s="191"/>
      <c r="N724" s="192"/>
      <c r="O724" s="192"/>
      <c r="P724" s="192"/>
      <c r="Q724" s="192"/>
      <c r="R724" s="192"/>
      <c r="S724" s="192"/>
      <c r="T724" s="193"/>
      <c r="AT724" s="194" t="s">
        <v>144</v>
      </c>
      <c r="AU724" s="194" t="s">
        <v>83</v>
      </c>
      <c r="AV724" s="13" t="s">
        <v>140</v>
      </c>
      <c r="AW724" s="13" t="s">
        <v>34</v>
      </c>
      <c r="AX724" s="13" t="s">
        <v>76</v>
      </c>
      <c r="AY724" s="194" t="s">
        <v>133</v>
      </c>
    </row>
    <row r="725" spans="2:65" s="1" customFormat="1" ht="31.5" customHeight="1">
      <c r="B725" s="166"/>
      <c r="C725" s="337" t="s">
        <v>979</v>
      </c>
      <c r="D725" s="337" t="s">
        <v>135</v>
      </c>
      <c r="E725" s="338" t="s">
        <v>980</v>
      </c>
      <c r="F725" s="339" t="s">
        <v>981</v>
      </c>
      <c r="G725" s="340" t="s">
        <v>153</v>
      </c>
      <c r="H725" s="341">
        <v>212.253</v>
      </c>
      <c r="I725" s="168">
        <v>0</v>
      </c>
      <c r="J725" s="169">
        <f>ROUND(I725*H725,2)</f>
        <v>0</v>
      </c>
      <c r="K725" s="167" t="s">
        <v>139</v>
      </c>
      <c r="L725" s="41"/>
      <c r="M725" s="170" t="s">
        <v>5</v>
      </c>
      <c r="N725" s="171" t="s">
        <v>42</v>
      </c>
      <c r="O725" s="42"/>
      <c r="P725" s="172">
        <f>O725*H725</f>
        <v>0</v>
      </c>
      <c r="Q725" s="172">
        <v>0.00013</v>
      </c>
      <c r="R725" s="172">
        <f>Q725*H725</f>
        <v>0.027592889999999995</v>
      </c>
      <c r="S725" s="172">
        <v>0</v>
      </c>
      <c r="T725" s="173">
        <f>S725*H725</f>
        <v>0</v>
      </c>
      <c r="AR725" s="24" t="s">
        <v>235</v>
      </c>
      <c r="AT725" s="24" t="s">
        <v>135</v>
      </c>
      <c r="AU725" s="24" t="s">
        <v>83</v>
      </c>
      <c r="AY725" s="24" t="s">
        <v>133</v>
      </c>
      <c r="BE725" s="174">
        <f>IF(N725="základní",J725,0)</f>
        <v>0</v>
      </c>
      <c r="BF725" s="174">
        <f>IF(N725="snížená",J725,0)</f>
        <v>0</v>
      </c>
      <c r="BG725" s="174">
        <f>IF(N725="zákl. přenesená",J725,0)</f>
        <v>0</v>
      </c>
      <c r="BH725" s="174">
        <f>IF(N725="sníž. přenesená",J725,0)</f>
        <v>0</v>
      </c>
      <c r="BI725" s="174">
        <f>IF(N725="nulová",J725,0)</f>
        <v>0</v>
      </c>
      <c r="BJ725" s="24" t="s">
        <v>76</v>
      </c>
      <c r="BK725" s="174">
        <f>ROUND(I725*H725,2)</f>
        <v>0</v>
      </c>
      <c r="BL725" s="24" t="s">
        <v>235</v>
      </c>
      <c r="BM725" s="24" t="s">
        <v>982</v>
      </c>
    </row>
    <row r="726" spans="2:51" s="11" customFormat="1" ht="13.5">
      <c r="B726" s="177"/>
      <c r="C726" s="345"/>
      <c r="D726" s="343" t="s">
        <v>144</v>
      </c>
      <c r="E726" s="346" t="s">
        <v>5</v>
      </c>
      <c r="F726" s="347" t="s">
        <v>973</v>
      </c>
      <c r="G726" s="345"/>
      <c r="H726" s="348" t="s">
        <v>5</v>
      </c>
      <c r="I726" s="179"/>
      <c r="L726" s="177"/>
      <c r="M726" s="180"/>
      <c r="N726" s="181"/>
      <c r="O726" s="181"/>
      <c r="P726" s="181"/>
      <c r="Q726" s="181"/>
      <c r="R726" s="181"/>
      <c r="S726" s="181"/>
      <c r="T726" s="182"/>
      <c r="AT726" s="178" t="s">
        <v>144</v>
      </c>
      <c r="AU726" s="178" t="s">
        <v>83</v>
      </c>
      <c r="AV726" s="11" t="s">
        <v>76</v>
      </c>
      <c r="AW726" s="11" t="s">
        <v>34</v>
      </c>
      <c r="AX726" s="11" t="s">
        <v>71</v>
      </c>
      <c r="AY726" s="178" t="s">
        <v>133</v>
      </c>
    </row>
    <row r="727" spans="2:51" s="12" customFormat="1" ht="13.5">
      <c r="B727" s="183"/>
      <c r="C727" s="349"/>
      <c r="D727" s="343" t="s">
        <v>144</v>
      </c>
      <c r="E727" s="350" t="s">
        <v>5</v>
      </c>
      <c r="F727" s="351" t="s">
        <v>384</v>
      </c>
      <c r="G727" s="349"/>
      <c r="H727" s="352">
        <v>39.648</v>
      </c>
      <c r="I727" s="185"/>
      <c r="L727" s="183"/>
      <c r="M727" s="186"/>
      <c r="N727" s="187"/>
      <c r="O727" s="187"/>
      <c r="P727" s="187"/>
      <c r="Q727" s="187"/>
      <c r="R727" s="187"/>
      <c r="S727" s="187"/>
      <c r="T727" s="188"/>
      <c r="AT727" s="184" t="s">
        <v>144</v>
      </c>
      <c r="AU727" s="184" t="s">
        <v>83</v>
      </c>
      <c r="AV727" s="12" t="s">
        <v>83</v>
      </c>
      <c r="AW727" s="12" t="s">
        <v>34</v>
      </c>
      <c r="AX727" s="12" t="s">
        <v>71</v>
      </c>
      <c r="AY727" s="184" t="s">
        <v>133</v>
      </c>
    </row>
    <row r="728" spans="2:51" s="12" customFormat="1" ht="13.5">
      <c r="B728" s="183"/>
      <c r="C728" s="349"/>
      <c r="D728" s="343" t="s">
        <v>144</v>
      </c>
      <c r="E728" s="350" t="s">
        <v>5</v>
      </c>
      <c r="F728" s="351" t="s">
        <v>385</v>
      </c>
      <c r="G728" s="349"/>
      <c r="H728" s="352">
        <v>-6.698</v>
      </c>
      <c r="I728" s="185"/>
      <c r="L728" s="183"/>
      <c r="M728" s="186"/>
      <c r="N728" s="187"/>
      <c r="O728" s="187"/>
      <c r="P728" s="187"/>
      <c r="Q728" s="187"/>
      <c r="R728" s="187"/>
      <c r="S728" s="187"/>
      <c r="T728" s="188"/>
      <c r="AT728" s="184" t="s">
        <v>144</v>
      </c>
      <c r="AU728" s="184" t="s">
        <v>83</v>
      </c>
      <c r="AV728" s="12" t="s">
        <v>83</v>
      </c>
      <c r="AW728" s="12" t="s">
        <v>34</v>
      </c>
      <c r="AX728" s="12" t="s">
        <v>71</v>
      </c>
      <c r="AY728" s="184" t="s">
        <v>133</v>
      </c>
    </row>
    <row r="729" spans="2:51" s="12" customFormat="1" ht="13.5">
      <c r="B729" s="183"/>
      <c r="C729" s="349"/>
      <c r="D729" s="343" t="s">
        <v>144</v>
      </c>
      <c r="E729" s="350" t="s">
        <v>5</v>
      </c>
      <c r="F729" s="351" t="s">
        <v>386</v>
      </c>
      <c r="G729" s="349"/>
      <c r="H729" s="352">
        <v>13.44</v>
      </c>
      <c r="I729" s="185"/>
      <c r="L729" s="183"/>
      <c r="M729" s="186"/>
      <c r="N729" s="187"/>
      <c r="O729" s="187"/>
      <c r="P729" s="187"/>
      <c r="Q729" s="187"/>
      <c r="R729" s="187"/>
      <c r="S729" s="187"/>
      <c r="T729" s="188"/>
      <c r="AT729" s="184" t="s">
        <v>144</v>
      </c>
      <c r="AU729" s="184" t="s">
        <v>83</v>
      </c>
      <c r="AV729" s="12" t="s">
        <v>83</v>
      </c>
      <c r="AW729" s="12" t="s">
        <v>34</v>
      </c>
      <c r="AX729" s="12" t="s">
        <v>71</v>
      </c>
      <c r="AY729" s="184" t="s">
        <v>133</v>
      </c>
    </row>
    <row r="730" spans="2:51" s="12" customFormat="1" ht="13.5">
      <c r="B730" s="183"/>
      <c r="C730" s="349"/>
      <c r="D730" s="343" t="s">
        <v>144</v>
      </c>
      <c r="E730" s="350" t="s">
        <v>5</v>
      </c>
      <c r="F730" s="351" t="s">
        <v>387</v>
      </c>
      <c r="G730" s="349"/>
      <c r="H730" s="352">
        <v>-3.546</v>
      </c>
      <c r="I730" s="185"/>
      <c r="L730" s="183"/>
      <c r="M730" s="186"/>
      <c r="N730" s="187"/>
      <c r="O730" s="187"/>
      <c r="P730" s="187"/>
      <c r="Q730" s="187"/>
      <c r="R730" s="187"/>
      <c r="S730" s="187"/>
      <c r="T730" s="188"/>
      <c r="AT730" s="184" t="s">
        <v>144</v>
      </c>
      <c r="AU730" s="184" t="s">
        <v>83</v>
      </c>
      <c r="AV730" s="12" t="s">
        <v>83</v>
      </c>
      <c r="AW730" s="12" t="s">
        <v>34</v>
      </c>
      <c r="AX730" s="12" t="s">
        <v>71</v>
      </c>
      <c r="AY730" s="184" t="s">
        <v>133</v>
      </c>
    </row>
    <row r="731" spans="2:51" s="12" customFormat="1" ht="13.5">
      <c r="B731" s="183"/>
      <c r="C731" s="349"/>
      <c r="D731" s="343" t="s">
        <v>144</v>
      </c>
      <c r="E731" s="350" t="s">
        <v>5</v>
      </c>
      <c r="F731" s="351" t="s">
        <v>249</v>
      </c>
      <c r="G731" s="349"/>
      <c r="H731" s="352">
        <v>41.722</v>
      </c>
      <c r="I731" s="185"/>
      <c r="L731" s="183"/>
      <c r="M731" s="186"/>
      <c r="N731" s="187"/>
      <c r="O731" s="187"/>
      <c r="P731" s="187"/>
      <c r="Q731" s="187"/>
      <c r="R731" s="187"/>
      <c r="S731" s="187"/>
      <c r="T731" s="188"/>
      <c r="AT731" s="184" t="s">
        <v>144</v>
      </c>
      <c r="AU731" s="184" t="s">
        <v>83</v>
      </c>
      <c r="AV731" s="12" t="s">
        <v>83</v>
      </c>
      <c r="AW731" s="12" t="s">
        <v>34</v>
      </c>
      <c r="AX731" s="12" t="s">
        <v>71</v>
      </c>
      <c r="AY731" s="184" t="s">
        <v>133</v>
      </c>
    </row>
    <row r="732" spans="2:51" s="12" customFormat="1" ht="13.5">
      <c r="B732" s="183"/>
      <c r="C732" s="349"/>
      <c r="D732" s="343" t="s">
        <v>144</v>
      </c>
      <c r="E732" s="350" t="s">
        <v>5</v>
      </c>
      <c r="F732" s="351" t="s">
        <v>250</v>
      </c>
      <c r="G732" s="349"/>
      <c r="H732" s="352">
        <v>-2.205</v>
      </c>
      <c r="I732" s="185"/>
      <c r="L732" s="183"/>
      <c r="M732" s="186"/>
      <c r="N732" s="187"/>
      <c r="O732" s="187"/>
      <c r="P732" s="187"/>
      <c r="Q732" s="187"/>
      <c r="R732" s="187"/>
      <c r="S732" s="187"/>
      <c r="T732" s="188"/>
      <c r="AT732" s="184" t="s">
        <v>144</v>
      </c>
      <c r="AU732" s="184" t="s">
        <v>83</v>
      </c>
      <c r="AV732" s="12" t="s">
        <v>83</v>
      </c>
      <c r="AW732" s="12" t="s">
        <v>34</v>
      </c>
      <c r="AX732" s="12" t="s">
        <v>71</v>
      </c>
      <c r="AY732" s="184" t="s">
        <v>133</v>
      </c>
    </row>
    <row r="733" spans="2:51" s="12" customFormat="1" ht="13.5">
      <c r="B733" s="183"/>
      <c r="C733" s="349"/>
      <c r="D733" s="343" t="s">
        <v>144</v>
      </c>
      <c r="E733" s="350" t="s">
        <v>5</v>
      </c>
      <c r="F733" s="351" t="s">
        <v>390</v>
      </c>
      <c r="G733" s="349"/>
      <c r="H733" s="352">
        <v>29.016</v>
      </c>
      <c r="I733" s="185"/>
      <c r="L733" s="183"/>
      <c r="M733" s="186"/>
      <c r="N733" s="187"/>
      <c r="O733" s="187"/>
      <c r="P733" s="187"/>
      <c r="Q733" s="187"/>
      <c r="R733" s="187"/>
      <c r="S733" s="187"/>
      <c r="T733" s="188"/>
      <c r="AT733" s="184" t="s">
        <v>144</v>
      </c>
      <c r="AU733" s="184" t="s">
        <v>83</v>
      </c>
      <c r="AV733" s="12" t="s">
        <v>83</v>
      </c>
      <c r="AW733" s="12" t="s">
        <v>34</v>
      </c>
      <c r="AX733" s="12" t="s">
        <v>71</v>
      </c>
      <c r="AY733" s="184" t="s">
        <v>133</v>
      </c>
    </row>
    <row r="734" spans="2:51" s="11" customFormat="1" ht="13.5">
      <c r="B734" s="177"/>
      <c r="C734" s="345"/>
      <c r="D734" s="343" t="s">
        <v>144</v>
      </c>
      <c r="E734" s="346" t="s">
        <v>5</v>
      </c>
      <c r="F734" s="347" t="s">
        <v>974</v>
      </c>
      <c r="G734" s="345"/>
      <c r="H734" s="348" t="s">
        <v>5</v>
      </c>
      <c r="I734" s="179"/>
      <c r="L734" s="177"/>
      <c r="M734" s="180"/>
      <c r="N734" s="181"/>
      <c r="O734" s="181"/>
      <c r="P734" s="181"/>
      <c r="Q734" s="181"/>
      <c r="R734" s="181"/>
      <c r="S734" s="181"/>
      <c r="T734" s="182"/>
      <c r="AT734" s="178" t="s">
        <v>144</v>
      </c>
      <c r="AU734" s="178" t="s">
        <v>83</v>
      </c>
      <c r="AV734" s="11" t="s">
        <v>76</v>
      </c>
      <c r="AW734" s="11" t="s">
        <v>34</v>
      </c>
      <c r="AX734" s="11" t="s">
        <v>71</v>
      </c>
      <c r="AY734" s="178" t="s">
        <v>133</v>
      </c>
    </row>
    <row r="735" spans="2:51" s="12" customFormat="1" ht="13.5">
      <c r="B735" s="183"/>
      <c r="C735" s="349"/>
      <c r="D735" s="343" t="s">
        <v>144</v>
      </c>
      <c r="E735" s="350" t="s">
        <v>5</v>
      </c>
      <c r="F735" s="351" t="s">
        <v>396</v>
      </c>
      <c r="G735" s="349"/>
      <c r="H735" s="352">
        <v>11</v>
      </c>
      <c r="I735" s="185"/>
      <c r="L735" s="183"/>
      <c r="M735" s="186"/>
      <c r="N735" s="187"/>
      <c r="O735" s="187"/>
      <c r="P735" s="187"/>
      <c r="Q735" s="187"/>
      <c r="R735" s="187"/>
      <c r="S735" s="187"/>
      <c r="T735" s="188"/>
      <c r="AT735" s="184" t="s">
        <v>144</v>
      </c>
      <c r="AU735" s="184" t="s">
        <v>83</v>
      </c>
      <c r="AV735" s="12" t="s">
        <v>83</v>
      </c>
      <c r="AW735" s="12" t="s">
        <v>34</v>
      </c>
      <c r="AX735" s="12" t="s">
        <v>71</v>
      </c>
      <c r="AY735" s="184" t="s">
        <v>133</v>
      </c>
    </row>
    <row r="736" spans="2:51" s="12" customFormat="1" ht="13.5">
      <c r="B736" s="183"/>
      <c r="C736" s="349"/>
      <c r="D736" s="343" t="s">
        <v>144</v>
      </c>
      <c r="E736" s="350" t="s">
        <v>5</v>
      </c>
      <c r="F736" s="351" t="s">
        <v>397</v>
      </c>
      <c r="G736" s="349"/>
      <c r="H736" s="352">
        <v>4.95</v>
      </c>
      <c r="I736" s="185"/>
      <c r="L736" s="183"/>
      <c r="M736" s="186"/>
      <c r="N736" s="187"/>
      <c r="O736" s="187"/>
      <c r="P736" s="187"/>
      <c r="Q736" s="187"/>
      <c r="R736" s="187"/>
      <c r="S736" s="187"/>
      <c r="T736" s="188"/>
      <c r="AT736" s="184" t="s">
        <v>144</v>
      </c>
      <c r="AU736" s="184" t="s">
        <v>83</v>
      </c>
      <c r="AV736" s="12" t="s">
        <v>83</v>
      </c>
      <c r="AW736" s="12" t="s">
        <v>34</v>
      </c>
      <c r="AX736" s="12" t="s">
        <v>71</v>
      </c>
      <c r="AY736" s="184" t="s">
        <v>133</v>
      </c>
    </row>
    <row r="737" spans="2:51" s="11" customFormat="1" ht="13.5">
      <c r="B737" s="177"/>
      <c r="C737" s="345"/>
      <c r="D737" s="343" t="s">
        <v>144</v>
      </c>
      <c r="E737" s="346" t="s">
        <v>5</v>
      </c>
      <c r="F737" s="347" t="s">
        <v>975</v>
      </c>
      <c r="G737" s="345"/>
      <c r="H737" s="348" t="s">
        <v>5</v>
      </c>
      <c r="I737" s="179"/>
      <c r="L737" s="177"/>
      <c r="M737" s="180"/>
      <c r="N737" s="181"/>
      <c r="O737" s="181"/>
      <c r="P737" s="181"/>
      <c r="Q737" s="181"/>
      <c r="R737" s="181"/>
      <c r="S737" s="181"/>
      <c r="T737" s="182"/>
      <c r="AT737" s="178" t="s">
        <v>144</v>
      </c>
      <c r="AU737" s="178" t="s">
        <v>83</v>
      </c>
      <c r="AV737" s="11" t="s">
        <v>76</v>
      </c>
      <c r="AW737" s="11" t="s">
        <v>34</v>
      </c>
      <c r="AX737" s="11" t="s">
        <v>71</v>
      </c>
      <c r="AY737" s="178" t="s">
        <v>133</v>
      </c>
    </row>
    <row r="738" spans="2:51" s="12" customFormat="1" ht="13.5">
      <c r="B738" s="183"/>
      <c r="C738" s="349"/>
      <c r="D738" s="343" t="s">
        <v>144</v>
      </c>
      <c r="E738" s="350" t="s">
        <v>5</v>
      </c>
      <c r="F738" s="351" t="s">
        <v>976</v>
      </c>
      <c r="G738" s="349"/>
      <c r="H738" s="352">
        <v>11.4</v>
      </c>
      <c r="I738" s="185"/>
      <c r="L738" s="183"/>
      <c r="M738" s="186"/>
      <c r="N738" s="187"/>
      <c r="O738" s="187"/>
      <c r="P738" s="187"/>
      <c r="Q738" s="187"/>
      <c r="R738" s="187"/>
      <c r="S738" s="187"/>
      <c r="T738" s="188"/>
      <c r="AT738" s="184" t="s">
        <v>144</v>
      </c>
      <c r="AU738" s="184" t="s">
        <v>83</v>
      </c>
      <c r="AV738" s="12" t="s">
        <v>83</v>
      </c>
      <c r="AW738" s="12" t="s">
        <v>34</v>
      </c>
      <c r="AX738" s="12" t="s">
        <v>71</v>
      </c>
      <c r="AY738" s="184" t="s">
        <v>133</v>
      </c>
    </row>
    <row r="739" spans="2:51" s="11" customFormat="1" ht="13.5">
      <c r="B739" s="177"/>
      <c r="C739" s="345"/>
      <c r="D739" s="343" t="s">
        <v>144</v>
      </c>
      <c r="E739" s="346" t="s">
        <v>5</v>
      </c>
      <c r="F739" s="347" t="s">
        <v>977</v>
      </c>
      <c r="G739" s="345"/>
      <c r="H739" s="348" t="s">
        <v>5</v>
      </c>
      <c r="I739" s="179"/>
      <c r="L739" s="177"/>
      <c r="M739" s="180"/>
      <c r="N739" s="181"/>
      <c r="O739" s="181"/>
      <c r="P739" s="181"/>
      <c r="Q739" s="181"/>
      <c r="R739" s="181"/>
      <c r="S739" s="181"/>
      <c r="T739" s="182"/>
      <c r="AT739" s="178" t="s">
        <v>144</v>
      </c>
      <c r="AU739" s="178" t="s">
        <v>83</v>
      </c>
      <c r="AV739" s="11" t="s">
        <v>76</v>
      </c>
      <c r="AW739" s="11" t="s">
        <v>34</v>
      </c>
      <c r="AX739" s="11" t="s">
        <v>71</v>
      </c>
      <c r="AY739" s="178" t="s">
        <v>133</v>
      </c>
    </row>
    <row r="740" spans="2:51" s="12" customFormat="1" ht="13.5">
      <c r="B740" s="183"/>
      <c r="C740" s="349"/>
      <c r="D740" s="343" t="s">
        <v>144</v>
      </c>
      <c r="E740" s="350" t="s">
        <v>5</v>
      </c>
      <c r="F740" s="351" t="s">
        <v>362</v>
      </c>
      <c r="G740" s="349"/>
      <c r="H740" s="352">
        <v>0.585</v>
      </c>
      <c r="I740" s="185"/>
      <c r="L740" s="183"/>
      <c r="M740" s="186"/>
      <c r="N740" s="187"/>
      <c r="O740" s="187"/>
      <c r="P740" s="187"/>
      <c r="Q740" s="187"/>
      <c r="R740" s="187"/>
      <c r="S740" s="187"/>
      <c r="T740" s="188"/>
      <c r="AT740" s="184" t="s">
        <v>144</v>
      </c>
      <c r="AU740" s="184" t="s">
        <v>83</v>
      </c>
      <c r="AV740" s="12" t="s">
        <v>83</v>
      </c>
      <c r="AW740" s="12" t="s">
        <v>34</v>
      </c>
      <c r="AX740" s="12" t="s">
        <v>71</v>
      </c>
      <c r="AY740" s="184" t="s">
        <v>133</v>
      </c>
    </row>
    <row r="741" spans="2:51" s="12" customFormat="1" ht="13.5">
      <c r="B741" s="183"/>
      <c r="C741" s="349"/>
      <c r="D741" s="343" t="s">
        <v>144</v>
      </c>
      <c r="E741" s="350" t="s">
        <v>5</v>
      </c>
      <c r="F741" s="351" t="s">
        <v>362</v>
      </c>
      <c r="G741" s="349"/>
      <c r="H741" s="352">
        <v>0.585</v>
      </c>
      <c r="I741" s="185"/>
      <c r="L741" s="183"/>
      <c r="M741" s="186"/>
      <c r="N741" s="187"/>
      <c r="O741" s="187"/>
      <c r="P741" s="187"/>
      <c r="Q741" s="187"/>
      <c r="R741" s="187"/>
      <c r="S741" s="187"/>
      <c r="T741" s="188"/>
      <c r="AT741" s="184" t="s">
        <v>144</v>
      </c>
      <c r="AU741" s="184" t="s">
        <v>83</v>
      </c>
      <c r="AV741" s="12" t="s">
        <v>83</v>
      </c>
      <c r="AW741" s="12" t="s">
        <v>34</v>
      </c>
      <c r="AX741" s="12" t="s">
        <v>71</v>
      </c>
      <c r="AY741" s="184" t="s">
        <v>133</v>
      </c>
    </row>
    <row r="742" spans="2:51" s="12" customFormat="1" ht="13.5">
      <c r="B742" s="183"/>
      <c r="C742" s="349"/>
      <c r="D742" s="343" t="s">
        <v>144</v>
      </c>
      <c r="E742" s="350" t="s">
        <v>5</v>
      </c>
      <c r="F742" s="351" t="s">
        <v>372</v>
      </c>
      <c r="G742" s="349"/>
      <c r="H742" s="352">
        <v>1.008</v>
      </c>
      <c r="I742" s="185"/>
      <c r="L742" s="183"/>
      <c r="M742" s="186"/>
      <c r="N742" s="187"/>
      <c r="O742" s="187"/>
      <c r="P742" s="187"/>
      <c r="Q742" s="187"/>
      <c r="R742" s="187"/>
      <c r="S742" s="187"/>
      <c r="T742" s="188"/>
      <c r="AT742" s="184" t="s">
        <v>144</v>
      </c>
      <c r="AU742" s="184" t="s">
        <v>83</v>
      </c>
      <c r="AV742" s="12" t="s">
        <v>83</v>
      </c>
      <c r="AW742" s="12" t="s">
        <v>34</v>
      </c>
      <c r="AX742" s="12" t="s">
        <v>71</v>
      </c>
      <c r="AY742" s="184" t="s">
        <v>133</v>
      </c>
    </row>
    <row r="743" spans="2:51" s="12" customFormat="1" ht="13.5">
      <c r="B743" s="183"/>
      <c r="C743" s="349"/>
      <c r="D743" s="343" t="s">
        <v>144</v>
      </c>
      <c r="E743" s="350" t="s">
        <v>5</v>
      </c>
      <c r="F743" s="351" t="s">
        <v>373</v>
      </c>
      <c r="G743" s="349"/>
      <c r="H743" s="352">
        <v>0.96</v>
      </c>
      <c r="I743" s="185"/>
      <c r="L743" s="183"/>
      <c r="M743" s="186"/>
      <c r="N743" s="187"/>
      <c r="O743" s="187"/>
      <c r="P743" s="187"/>
      <c r="Q743" s="187"/>
      <c r="R743" s="187"/>
      <c r="S743" s="187"/>
      <c r="T743" s="188"/>
      <c r="AT743" s="184" t="s">
        <v>144</v>
      </c>
      <c r="AU743" s="184" t="s">
        <v>83</v>
      </c>
      <c r="AV743" s="12" t="s">
        <v>83</v>
      </c>
      <c r="AW743" s="12" t="s">
        <v>34</v>
      </c>
      <c r="AX743" s="12" t="s">
        <v>71</v>
      </c>
      <c r="AY743" s="184" t="s">
        <v>133</v>
      </c>
    </row>
    <row r="744" spans="2:51" s="12" customFormat="1" ht="13.5">
      <c r="B744" s="183"/>
      <c r="C744" s="349"/>
      <c r="D744" s="343" t="s">
        <v>144</v>
      </c>
      <c r="E744" s="350" t="s">
        <v>5</v>
      </c>
      <c r="F744" s="351" t="s">
        <v>374</v>
      </c>
      <c r="G744" s="349"/>
      <c r="H744" s="352">
        <v>0.72</v>
      </c>
      <c r="I744" s="185"/>
      <c r="L744" s="183"/>
      <c r="M744" s="186"/>
      <c r="N744" s="187"/>
      <c r="O744" s="187"/>
      <c r="P744" s="187"/>
      <c r="Q744" s="187"/>
      <c r="R744" s="187"/>
      <c r="S744" s="187"/>
      <c r="T744" s="188"/>
      <c r="AT744" s="184" t="s">
        <v>144</v>
      </c>
      <c r="AU744" s="184" t="s">
        <v>83</v>
      </c>
      <c r="AV744" s="12" t="s">
        <v>83</v>
      </c>
      <c r="AW744" s="12" t="s">
        <v>34</v>
      </c>
      <c r="AX744" s="12" t="s">
        <v>71</v>
      </c>
      <c r="AY744" s="184" t="s">
        <v>133</v>
      </c>
    </row>
    <row r="745" spans="2:51" s="12" customFormat="1" ht="13.5">
      <c r="B745" s="183"/>
      <c r="C745" s="349"/>
      <c r="D745" s="343" t="s">
        <v>144</v>
      </c>
      <c r="E745" s="350" t="s">
        <v>5</v>
      </c>
      <c r="F745" s="351" t="s">
        <v>363</v>
      </c>
      <c r="G745" s="349"/>
      <c r="H745" s="352">
        <v>0.258</v>
      </c>
      <c r="I745" s="185"/>
      <c r="L745" s="183"/>
      <c r="M745" s="186"/>
      <c r="N745" s="187"/>
      <c r="O745" s="187"/>
      <c r="P745" s="187"/>
      <c r="Q745" s="187"/>
      <c r="R745" s="187"/>
      <c r="S745" s="187"/>
      <c r="T745" s="188"/>
      <c r="AT745" s="184" t="s">
        <v>144</v>
      </c>
      <c r="AU745" s="184" t="s">
        <v>83</v>
      </c>
      <c r="AV745" s="12" t="s">
        <v>83</v>
      </c>
      <c r="AW745" s="12" t="s">
        <v>34</v>
      </c>
      <c r="AX745" s="12" t="s">
        <v>71</v>
      </c>
      <c r="AY745" s="184" t="s">
        <v>133</v>
      </c>
    </row>
    <row r="746" spans="2:51" s="11" customFormat="1" ht="13.5">
      <c r="B746" s="177"/>
      <c r="C746" s="345"/>
      <c r="D746" s="343" t="s">
        <v>144</v>
      </c>
      <c r="E746" s="346" t="s">
        <v>5</v>
      </c>
      <c r="F746" s="347" t="s">
        <v>978</v>
      </c>
      <c r="G746" s="345"/>
      <c r="H746" s="348" t="s">
        <v>5</v>
      </c>
      <c r="I746" s="179"/>
      <c r="L746" s="177"/>
      <c r="M746" s="180"/>
      <c r="N746" s="181"/>
      <c r="O746" s="181"/>
      <c r="P746" s="181"/>
      <c r="Q746" s="181"/>
      <c r="R746" s="181"/>
      <c r="S746" s="181"/>
      <c r="T746" s="182"/>
      <c r="AT746" s="178" t="s">
        <v>144</v>
      </c>
      <c r="AU746" s="178" t="s">
        <v>83</v>
      </c>
      <c r="AV746" s="11" t="s">
        <v>76</v>
      </c>
      <c r="AW746" s="11" t="s">
        <v>34</v>
      </c>
      <c r="AX746" s="11" t="s">
        <v>71</v>
      </c>
      <c r="AY746" s="178" t="s">
        <v>133</v>
      </c>
    </row>
    <row r="747" spans="2:51" s="12" customFormat="1" ht="13.5">
      <c r="B747" s="183"/>
      <c r="C747" s="349"/>
      <c r="D747" s="343" t="s">
        <v>144</v>
      </c>
      <c r="E747" s="350" t="s">
        <v>5</v>
      </c>
      <c r="F747" s="351" t="s">
        <v>388</v>
      </c>
      <c r="G747" s="349"/>
      <c r="H747" s="352">
        <v>78.81</v>
      </c>
      <c r="I747" s="185"/>
      <c r="L747" s="183"/>
      <c r="M747" s="186"/>
      <c r="N747" s="187"/>
      <c r="O747" s="187"/>
      <c r="P747" s="187"/>
      <c r="Q747" s="187"/>
      <c r="R747" s="187"/>
      <c r="S747" s="187"/>
      <c r="T747" s="188"/>
      <c r="AT747" s="184" t="s">
        <v>144</v>
      </c>
      <c r="AU747" s="184" t="s">
        <v>83</v>
      </c>
      <c r="AV747" s="12" t="s">
        <v>83</v>
      </c>
      <c r="AW747" s="12" t="s">
        <v>34</v>
      </c>
      <c r="AX747" s="12" t="s">
        <v>71</v>
      </c>
      <c r="AY747" s="184" t="s">
        <v>133</v>
      </c>
    </row>
    <row r="748" spans="2:51" s="12" customFormat="1" ht="13.5">
      <c r="B748" s="183"/>
      <c r="C748" s="349"/>
      <c r="D748" s="343" t="s">
        <v>144</v>
      </c>
      <c r="E748" s="350" t="s">
        <v>5</v>
      </c>
      <c r="F748" s="351" t="s">
        <v>389</v>
      </c>
      <c r="G748" s="349"/>
      <c r="H748" s="352">
        <v>-9.4</v>
      </c>
      <c r="I748" s="185"/>
      <c r="L748" s="183"/>
      <c r="M748" s="186"/>
      <c r="N748" s="187"/>
      <c r="O748" s="187"/>
      <c r="P748" s="187"/>
      <c r="Q748" s="187"/>
      <c r="R748" s="187"/>
      <c r="S748" s="187"/>
      <c r="T748" s="188"/>
      <c r="AT748" s="184" t="s">
        <v>144</v>
      </c>
      <c r="AU748" s="184" t="s">
        <v>83</v>
      </c>
      <c r="AV748" s="12" t="s">
        <v>83</v>
      </c>
      <c r="AW748" s="12" t="s">
        <v>34</v>
      </c>
      <c r="AX748" s="12" t="s">
        <v>71</v>
      </c>
      <c r="AY748" s="184" t="s">
        <v>133</v>
      </c>
    </row>
    <row r="749" spans="2:51" s="13" customFormat="1" ht="13.5">
      <c r="B749" s="189"/>
      <c r="C749" s="353"/>
      <c r="D749" s="343" t="s">
        <v>144</v>
      </c>
      <c r="E749" s="361" t="s">
        <v>5</v>
      </c>
      <c r="F749" s="362" t="s">
        <v>150</v>
      </c>
      <c r="G749" s="353"/>
      <c r="H749" s="363">
        <v>212.253</v>
      </c>
      <c r="I749" s="190"/>
      <c r="L749" s="189"/>
      <c r="M749" s="191"/>
      <c r="N749" s="192"/>
      <c r="O749" s="192"/>
      <c r="P749" s="192"/>
      <c r="Q749" s="192"/>
      <c r="R749" s="192"/>
      <c r="S749" s="192"/>
      <c r="T749" s="193"/>
      <c r="AT749" s="194" t="s">
        <v>144</v>
      </c>
      <c r="AU749" s="194" t="s">
        <v>83</v>
      </c>
      <c r="AV749" s="13" t="s">
        <v>140</v>
      </c>
      <c r="AW749" s="13" t="s">
        <v>34</v>
      </c>
      <c r="AX749" s="13" t="s">
        <v>76</v>
      </c>
      <c r="AY749" s="194" t="s">
        <v>133</v>
      </c>
    </row>
    <row r="750" spans="2:63" s="10" customFormat="1" ht="29.85" customHeight="1">
      <c r="B750" s="155"/>
      <c r="C750" s="332"/>
      <c r="D750" s="335" t="s">
        <v>70</v>
      </c>
      <c r="E750" s="336" t="s">
        <v>983</v>
      </c>
      <c r="F750" s="336" t="s">
        <v>984</v>
      </c>
      <c r="G750" s="332"/>
      <c r="H750" s="332"/>
      <c r="I750" s="157"/>
      <c r="J750" s="165">
        <f>BK750</f>
        <v>0</v>
      </c>
      <c r="L750" s="155"/>
      <c r="M750" s="159"/>
      <c r="N750" s="160"/>
      <c r="O750" s="160"/>
      <c r="P750" s="161">
        <f>SUM(P751:P756)</f>
        <v>0</v>
      </c>
      <c r="Q750" s="160"/>
      <c r="R750" s="161">
        <f>SUM(R751:R756)</f>
        <v>0.027932099999999998</v>
      </c>
      <c r="S750" s="160"/>
      <c r="T750" s="162">
        <f>SUM(T751:T756)</f>
        <v>0</v>
      </c>
      <c r="AR750" s="156" t="s">
        <v>83</v>
      </c>
      <c r="AT750" s="163" t="s">
        <v>70</v>
      </c>
      <c r="AU750" s="163" t="s">
        <v>76</v>
      </c>
      <c r="AY750" s="156" t="s">
        <v>133</v>
      </c>
      <c r="BK750" s="164">
        <f>SUM(BK751:BK756)</f>
        <v>0</v>
      </c>
    </row>
    <row r="751" spans="2:65" s="1" customFormat="1" ht="31.5" customHeight="1">
      <c r="B751" s="166"/>
      <c r="C751" s="337" t="s">
        <v>985</v>
      </c>
      <c r="D751" s="337" t="s">
        <v>135</v>
      </c>
      <c r="E751" s="338" t="s">
        <v>986</v>
      </c>
      <c r="F751" s="339" t="s">
        <v>987</v>
      </c>
      <c r="G751" s="340" t="s">
        <v>153</v>
      </c>
      <c r="H751" s="341">
        <v>59.43</v>
      </c>
      <c r="I751" s="168">
        <v>0</v>
      </c>
      <c r="J751" s="169">
        <f>ROUND(I751*H751,2)</f>
        <v>0</v>
      </c>
      <c r="K751" s="167" t="s">
        <v>139</v>
      </c>
      <c r="L751" s="41"/>
      <c r="M751" s="170" t="s">
        <v>5</v>
      </c>
      <c r="N751" s="171" t="s">
        <v>42</v>
      </c>
      <c r="O751" s="42"/>
      <c r="P751" s="172">
        <f>O751*H751</f>
        <v>0</v>
      </c>
      <c r="Q751" s="172">
        <v>0.00047</v>
      </c>
      <c r="R751" s="172">
        <f>Q751*H751</f>
        <v>0.027932099999999998</v>
      </c>
      <c r="S751" s="172">
        <v>0</v>
      </c>
      <c r="T751" s="173">
        <f>S751*H751</f>
        <v>0</v>
      </c>
      <c r="AR751" s="24" t="s">
        <v>235</v>
      </c>
      <c r="AT751" s="24" t="s">
        <v>135</v>
      </c>
      <c r="AU751" s="24" t="s">
        <v>83</v>
      </c>
      <c r="AY751" s="24" t="s">
        <v>133</v>
      </c>
      <c r="BE751" s="174">
        <f>IF(N751="základní",J751,0)</f>
        <v>0</v>
      </c>
      <c r="BF751" s="174">
        <f>IF(N751="snížená",J751,0)</f>
        <v>0</v>
      </c>
      <c r="BG751" s="174">
        <f>IF(N751="zákl. přenesená",J751,0)</f>
        <v>0</v>
      </c>
      <c r="BH751" s="174">
        <f>IF(N751="sníž. přenesená",J751,0)</f>
        <v>0</v>
      </c>
      <c r="BI751" s="174">
        <f>IF(N751="nulová",J751,0)</f>
        <v>0</v>
      </c>
      <c r="BJ751" s="24" t="s">
        <v>76</v>
      </c>
      <c r="BK751" s="174">
        <f>ROUND(I751*H751,2)</f>
        <v>0</v>
      </c>
      <c r="BL751" s="24" t="s">
        <v>235</v>
      </c>
      <c r="BM751" s="24" t="s">
        <v>988</v>
      </c>
    </row>
    <row r="752" spans="2:47" s="1" customFormat="1" ht="27">
      <c r="B752" s="41"/>
      <c r="C752" s="342"/>
      <c r="D752" s="343" t="s">
        <v>180</v>
      </c>
      <c r="E752" s="342"/>
      <c r="F752" s="344" t="s">
        <v>811</v>
      </c>
      <c r="G752" s="342"/>
      <c r="H752" s="342"/>
      <c r="I752" s="175"/>
      <c r="L752" s="41"/>
      <c r="M752" s="176"/>
      <c r="N752" s="42"/>
      <c r="O752" s="42"/>
      <c r="P752" s="42"/>
      <c r="Q752" s="42"/>
      <c r="R752" s="42"/>
      <c r="S752" s="42"/>
      <c r="T752" s="70"/>
      <c r="AT752" s="24" t="s">
        <v>180</v>
      </c>
      <c r="AU752" s="24" t="s">
        <v>83</v>
      </c>
    </row>
    <row r="753" spans="2:51" s="12" customFormat="1" ht="13.5">
      <c r="B753" s="183"/>
      <c r="C753" s="349"/>
      <c r="D753" s="343" t="s">
        <v>144</v>
      </c>
      <c r="E753" s="350" t="s">
        <v>5</v>
      </c>
      <c r="F753" s="351" t="s">
        <v>989</v>
      </c>
      <c r="G753" s="349"/>
      <c r="H753" s="352">
        <v>17.255</v>
      </c>
      <c r="I753" s="185"/>
      <c r="L753" s="183"/>
      <c r="M753" s="186"/>
      <c r="N753" s="187"/>
      <c r="O753" s="187"/>
      <c r="P753" s="187"/>
      <c r="Q753" s="187"/>
      <c r="R753" s="187"/>
      <c r="S753" s="187"/>
      <c r="T753" s="188"/>
      <c r="AT753" s="184" t="s">
        <v>144</v>
      </c>
      <c r="AU753" s="184" t="s">
        <v>83</v>
      </c>
      <c r="AV753" s="12" t="s">
        <v>83</v>
      </c>
      <c r="AW753" s="12" t="s">
        <v>34</v>
      </c>
      <c r="AX753" s="12" t="s">
        <v>71</v>
      </c>
      <c r="AY753" s="184" t="s">
        <v>133</v>
      </c>
    </row>
    <row r="754" spans="2:51" s="12" customFormat="1" ht="13.5">
      <c r="B754" s="183"/>
      <c r="C754" s="349"/>
      <c r="D754" s="343" t="s">
        <v>144</v>
      </c>
      <c r="E754" s="350" t="s">
        <v>5</v>
      </c>
      <c r="F754" s="351" t="s">
        <v>990</v>
      </c>
      <c r="G754" s="349"/>
      <c r="H754" s="352">
        <v>42.175</v>
      </c>
      <c r="I754" s="185"/>
      <c r="L754" s="183"/>
      <c r="M754" s="186"/>
      <c r="N754" s="187"/>
      <c r="O754" s="187"/>
      <c r="P754" s="187"/>
      <c r="Q754" s="187"/>
      <c r="R754" s="187"/>
      <c r="S754" s="187"/>
      <c r="T754" s="188"/>
      <c r="AT754" s="184" t="s">
        <v>144</v>
      </c>
      <c r="AU754" s="184" t="s">
        <v>83</v>
      </c>
      <c r="AV754" s="12" t="s">
        <v>83</v>
      </c>
      <c r="AW754" s="12" t="s">
        <v>34</v>
      </c>
      <c r="AX754" s="12" t="s">
        <v>71</v>
      </c>
      <c r="AY754" s="184" t="s">
        <v>133</v>
      </c>
    </row>
    <row r="755" spans="2:51" s="12" customFormat="1" ht="13.5">
      <c r="B755" s="183"/>
      <c r="C755" s="349"/>
      <c r="D755" s="343" t="s">
        <v>144</v>
      </c>
      <c r="E755" s="350" t="s">
        <v>5</v>
      </c>
      <c r="F755" s="351" t="s">
        <v>5</v>
      </c>
      <c r="G755" s="349"/>
      <c r="H755" s="352">
        <v>0</v>
      </c>
      <c r="I755" s="185"/>
      <c r="L755" s="183"/>
      <c r="M755" s="186"/>
      <c r="N755" s="187"/>
      <c r="O755" s="187"/>
      <c r="P755" s="187"/>
      <c r="Q755" s="187"/>
      <c r="R755" s="187"/>
      <c r="S755" s="187"/>
      <c r="T755" s="188"/>
      <c r="AT755" s="184" t="s">
        <v>144</v>
      </c>
      <c r="AU755" s="184" t="s">
        <v>83</v>
      </c>
      <c r="AV755" s="12" t="s">
        <v>83</v>
      </c>
      <c r="AW755" s="12" t="s">
        <v>34</v>
      </c>
      <c r="AX755" s="12" t="s">
        <v>71</v>
      </c>
      <c r="AY755" s="184" t="s">
        <v>133</v>
      </c>
    </row>
    <row r="756" spans="2:51" s="13" customFormat="1" ht="13.5">
      <c r="B756" s="189"/>
      <c r="C756" s="353"/>
      <c r="D756" s="343" t="s">
        <v>144</v>
      </c>
      <c r="E756" s="361" t="s">
        <v>5</v>
      </c>
      <c r="F756" s="362" t="s">
        <v>150</v>
      </c>
      <c r="G756" s="353"/>
      <c r="H756" s="363">
        <v>59.43</v>
      </c>
      <c r="I756" s="190"/>
      <c r="L756" s="189"/>
      <c r="M756" s="191"/>
      <c r="N756" s="192"/>
      <c r="O756" s="192"/>
      <c r="P756" s="192"/>
      <c r="Q756" s="192"/>
      <c r="R756" s="192"/>
      <c r="S756" s="192"/>
      <c r="T756" s="193"/>
      <c r="AT756" s="194" t="s">
        <v>144</v>
      </c>
      <c r="AU756" s="194" t="s">
        <v>83</v>
      </c>
      <c r="AV756" s="13" t="s">
        <v>140</v>
      </c>
      <c r="AW756" s="13" t="s">
        <v>34</v>
      </c>
      <c r="AX756" s="13" t="s">
        <v>76</v>
      </c>
      <c r="AY756" s="194" t="s">
        <v>133</v>
      </c>
    </row>
    <row r="757" spans="2:63" s="10" customFormat="1" ht="37.35" customHeight="1">
      <c r="B757" s="155"/>
      <c r="C757" s="332"/>
      <c r="D757" s="335" t="s">
        <v>70</v>
      </c>
      <c r="E757" s="375" t="s">
        <v>991</v>
      </c>
      <c r="F757" s="375" t="s">
        <v>992</v>
      </c>
      <c r="G757" s="332"/>
      <c r="H757" s="332"/>
      <c r="I757" s="157"/>
      <c r="J757" s="207">
        <f>SUM(J758:J761)</f>
        <v>0</v>
      </c>
      <c r="L757" s="155"/>
      <c r="M757" s="159"/>
      <c r="N757" s="160"/>
      <c r="O757" s="160"/>
      <c r="P757" s="161">
        <f>SUM(P758:P760)</f>
        <v>0</v>
      </c>
      <c r="Q757" s="160"/>
      <c r="R757" s="161">
        <f>SUM(R758:R760)</f>
        <v>0</v>
      </c>
      <c r="S757" s="160"/>
      <c r="T757" s="162">
        <f>SUM(T758:T760)</f>
        <v>0</v>
      </c>
      <c r="AR757" s="156" t="s">
        <v>166</v>
      </c>
      <c r="AT757" s="163" t="s">
        <v>70</v>
      </c>
      <c r="AU757" s="163" t="s">
        <v>71</v>
      </c>
      <c r="AY757" s="156" t="s">
        <v>133</v>
      </c>
      <c r="BK757" s="164">
        <f>SUM(BK758:BK760)</f>
        <v>0</v>
      </c>
    </row>
    <row r="758" spans="2:65" s="1" customFormat="1" ht="22.5" customHeight="1">
      <c r="B758" s="166"/>
      <c r="C758" s="337" t="s">
        <v>993</v>
      </c>
      <c r="D758" s="337" t="s">
        <v>135</v>
      </c>
      <c r="E758" s="338" t="s">
        <v>994</v>
      </c>
      <c r="F758" s="339" t="s">
        <v>995</v>
      </c>
      <c r="G758" s="340" t="s">
        <v>689</v>
      </c>
      <c r="H758" s="374">
        <v>2.5</v>
      </c>
      <c r="I758" s="168">
        <v>0</v>
      </c>
      <c r="J758" s="169">
        <f>ROUND(I758*H758,2)</f>
        <v>0</v>
      </c>
      <c r="K758" s="167" t="s">
        <v>139</v>
      </c>
      <c r="L758" s="41"/>
      <c r="M758" s="170" t="s">
        <v>5</v>
      </c>
      <c r="N758" s="171" t="s">
        <v>42</v>
      </c>
      <c r="O758" s="42"/>
      <c r="P758" s="172">
        <f>O758*H758</f>
        <v>0</v>
      </c>
      <c r="Q758" s="172">
        <v>0</v>
      </c>
      <c r="R758" s="172">
        <f>Q758*H758</f>
        <v>0</v>
      </c>
      <c r="S758" s="172">
        <v>0</v>
      </c>
      <c r="T758" s="173">
        <f>S758*H758</f>
        <v>0</v>
      </c>
      <c r="AR758" s="24" t="s">
        <v>996</v>
      </c>
      <c r="AT758" s="24" t="s">
        <v>135</v>
      </c>
      <c r="AU758" s="24" t="s">
        <v>76</v>
      </c>
      <c r="AY758" s="24" t="s">
        <v>133</v>
      </c>
      <c r="BE758" s="174">
        <f>IF(N758="základní",J758,0)</f>
        <v>0</v>
      </c>
      <c r="BF758" s="174">
        <f>IF(N758="snížená",J758,0)</f>
        <v>0</v>
      </c>
      <c r="BG758" s="174">
        <f>IF(N758="zákl. přenesená",J758,0)</f>
        <v>0</v>
      </c>
      <c r="BH758" s="174">
        <f>IF(N758="sníž. přenesená",J758,0)</f>
        <v>0</v>
      </c>
      <c r="BI758" s="174">
        <f>IF(N758="nulová",J758,0)</f>
        <v>0</v>
      </c>
      <c r="BJ758" s="24" t="s">
        <v>76</v>
      </c>
      <c r="BK758" s="174">
        <f>ROUND(I758*H758,2)</f>
        <v>0</v>
      </c>
      <c r="BL758" s="24" t="s">
        <v>996</v>
      </c>
      <c r="BM758" s="24" t="s">
        <v>997</v>
      </c>
    </row>
    <row r="759" spans="2:65" s="1" customFormat="1" ht="22.5" customHeight="1">
      <c r="B759" s="166"/>
      <c r="C759" s="337" t="s">
        <v>998</v>
      </c>
      <c r="D759" s="337" t="s">
        <v>135</v>
      </c>
      <c r="E759" s="338" t="s">
        <v>999</v>
      </c>
      <c r="F759" s="339" t="s">
        <v>1000</v>
      </c>
      <c r="G759" s="340" t="s">
        <v>689</v>
      </c>
      <c r="H759" s="374">
        <v>1.5</v>
      </c>
      <c r="I759" s="168">
        <v>0</v>
      </c>
      <c r="J759" s="169">
        <f>ROUND(I759*H759,2)</f>
        <v>0</v>
      </c>
      <c r="K759" s="167" t="s">
        <v>139</v>
      </c>
      <c r="L759" s="41"/>
      <c r="M759" s="170" t="s">
        <v>5</v>
      </c>
      <c r="N759" s="171" t="s">
        <v>42</v>
      </c>
      <c r="O759" s="42"/>
      <c r="P759" s="172">
        <f>O759*H759</f>
        <v>0</v>
      </c>
      <c r="Q759" s="172">
        <v>0</v>
      </c>
      <c r="R759" s="172">
        <f>Q759*H759</f>
        <v>0</v>
      </c>
      <c r="S759" s="172">
        <v>0</v>
      </c>
      <c r="T759" s="173">
        <f>S759*H759</f>
        <v>0</v>
      </c>
      <c r="AR759" s="24" t="s">
        <v>996</v>
      </c>
      <c r="AT759" s="24" t="s">
        <v>135</v>
      </c>
      <c r="AU759" s="24" t="s">
        <v>76</v>
      </c>
      <c r="AY759" s="24" t="s">
        <v>133</v>
      </c>
      <c r="BE759" s="174">
        <f>IF(N759="základní",J759,0)</f>
        <v>0</v>
      </c>
      <c r="BF759" s="174">
        <f>IF(N759="snížená",J759,0)</f>
        <v>0</v>
      </c>
      <c r="BG759" s="174">
        <f>IF(N759="zákl. přenesená",J759,0)</f>
        <v>0</v>
      </c>
      <c r="BH759" s="174">
        <f>IF(N759="sníž. přenesená",J759,0)</f>
        <v>0</v>
      </c>
      <c r="BI759" s="174">
        <f>IF(N759="nulová",J759,0)</f>
        <v>0</v>
      </c>
      <c r="BJ759" s="24" t="s">
        <v>76</v>
      </c>
      <c r="BK759" s="174">
        <f>ROUND(I759*H759,2)</f>
        <v>0</v>
      </c>
      <c r="BL759" s="24" t="s">
        <v>996</v>
      </c>
      <c r="BM759" s="24" t="s">
        <v>1001</v>
      </c>
    </row>
    <row r="760" spans="2:65" s="1" customFormat="1" ht="22.5" customHeight="1">
      <c r="B760" s="166"/>
      <c r="C760" s="337" t="s">
        <v>1002</v>
      </c>
      <c r="D760" s="337" t="s">
        <v>135</v>
      </c>
      <c r="E760" s="338" t="s">
        <v>1003</v>
      </c>
      <c r="F760" s="339" t="s">
        <v>1004</v>
      </c>
      <c r="G760" s="340" t="s">
        <v>689</v>
      </c>
      <c r="H760" s="374">
        <v>2</v>
      </c>
      <c r="I760" s="168">
        <v>0</v>
      </c>
      <c r="J760" s="169">
        <f>ROUND(I760*H760,2)</f>
        <v>0</v>
      </c>
      <c r="K760" s="167" t="s">
        <v>139</v>
      </c>
      <c r="L760" s="41"/>
      <c r="M760" s="170" t="s">
        <v>5</v>
      </c>
      <c r="N760" s="208" t="s">
        <v>42</v>
      </c>
      <c r="O760" s="209"/>
      <c r="P760" s="210">
        <f>O760*H760</f>
        <v>0</v>
      </c>
      <c r="Q760" s="210">
        <v>0</v>
      </c>
      <c r="R760" s="210">
        <f>Q760*H760</f>
        <v>0</v>
      </c>
      <c r="S760" s="210">
        <v>0</v>
      </c>
      <c r="T760" s="211">
        <f>S760*H760</f>
        <v>0</v>
      </c>
      <c r="AR760" s="24" t="s">
        <v>996</v>
      </c>
      <c r="AT760" s="24" t="s">
        <v>135</v>
      </c>
      <c r="AU760" s="24" t="s">
        <v>76</v>
      </c>
      <c r="AY760" s="24" t="s">
        <v>133</v>
      </c>
      <c r="BE760" s="174">
        <f>IF(N760="základní",J760,0)</f>
        <v>0</v>
      </c>
      <c r="BF760" s="174">
        <f>IF(N760="snížená",J760,0)</f>
        <v>0</v>
      </c>
      <c r="BG760" s="174">
        <f>IF(N760="zákl. přenesená",J760,0)</f>
        <v>0</v>
      </c>
      <c r="BH760" s="174">
        <f>IF(N760="sníž. přenesená",J760,0)</f>
        <v>0</v>
      </c>
      <c r="BI760" s="174">
        <f>IF(N760="nulová",J760,0)</f>
        <v>0</v>
      </c>
      <c r="BJ760" s="24" t="s">
        <v>76</v>
      </c>
      <c r="BK760" s="174">
        <f>ROUND(I760*H760,2)</f>
        <v>0</v>
      </c>
      <c r="BL760" s="24" t="s">
        <v>996</v>
      </c>
      <c r="BM760" s="24" t="s">
        <v>1005</v>
      </c>
    </row>
    <row r="761" spans="2:65" s="292" customFormat="1" ht="22.5" customHeight="1">
      <c r="B761" s="166"/>
      <c r="C761" s="337">
        <v>145</v>
      </c>
      <c r="D761" s="337" t="s">
        <v>135</v>
      </c>
      <c r="E761" s="338" t="s">
        <v>1302</v>
      </c>
      <c r="F761" s="339" t="s">
        <v>1303</v>
      </c>
      <c r="G761" s="340" t="s">
        <v>288</v>
      </c>
      <c r="H761" s="374">
        <v>1</v>
      </c>
      <c r="I761" s="168">
        <v>0</v>
      </c>
      <c r="J761" s="169">
        <f>ROUND(I761*H761,2)</f>
        <v>0</v>
      </c>
      <c r="K761" s="167" t="s">
        <v>139</v>
      </c>
      <c r="L761" s="41"/>
      <c r="M761" s="170" t="s">
        <v>5</v>
      </c>
      <c r="N761" s="208" t="s">
        <v>42</v>
      </c>
      <c r="O761" s="209"/>
      <c r="P761" s="210">
        <f>O761*H761</f>
        <v>0</v>
      </c>
      <c r="Q761" s="210">
        <v>0</v>
      </c>
      <c r="R761" s="210">
        <f>Q761*H761</f>
        <v>0</v>
      </c>
      <c r="S761" s="210">
        <v>0</v>
      </c>
      <c r="T761" s="211">
        <f>S761*H761</f>
        <v>0</v>
      </c>
      <c r="AR761" s="24" t="s">
        <v>996</v>
      </c>
      <c r="AT761" s="24" t="s">
        <v>135</v>
      </c>
      <c r="AU761" s="24" t="s">
        <v>76</v>
      </c>
      <c r="AY761" s="24" t="s">
        <v>133</v>
      </c>
      <c r="BE761" s="174">
        <f>IF(N761="základní",J761,0)</f>
        <v>0</v>
      </c>
      <c r="BF761" s="174">
        <f>IF(N761="snížená",J761,0)</f>
        <v>0</v>
      </c>
      <c r="BG761" s="174">
        <f>IF(N761="zákl. přenesená",J761,0)</f>
        <v>0</v>
      </c>
      <c r="BH761" s="174">
        <f>IF(N761="sníž. přenesená",J761,0)</f>
        <v>0</v>
      </c>
      <c r="BI761" s="174">
        <f>IF(N761="nulová",J761,0)</f>
        <v>0</v>
      </c>
      <c r="BJ761" s="24" t="s">
        <v>76</v>
      </c>
      <c r="BK761" s="174">
        <f>ROUND(I761*H761,2)</f>
        <v>0</v>
      </c>
      <c r="BL761" s="24" t="s">
        <v>996</v>
      </c>
      <c r="BM761" s="24" t="s">
        <v>1005</v>
      </c>
    </row>
  </sheetData>
  <sheetProtection algorithmName="SHA-512" hashValue="MdFJzo0lSd9Piim3xT8MYElyMTQ8695eRjox8Qihj8YMSXPXtekJCYh9T/0iq8Aqg7Qip4OZD2FTrptfRGTwTg==" saltValue="4hJhLxW8vDI4ImDRbEQzkg==" spinCount="100000" sheet="1" objects="1" scenarios="1"/>
  <autoFilter ref="C96:K760"/>
  <mergeCells count="6">
    <mergeCell ref="E89:H89"/>
    <mergeCell ref="G1:H1"/>
    <mergeCell ref="L2:V2"/>
    <mergeCell ref="E7:H7"/>
    <mergeCell ref="E22:H22"/>
    <mergeCell ref="E43:H43"/>
  </mergeCells>
  <hyperlinks>
    <hyperlink ref="F1:G1" location="C2" display="1) Krycí list soupisu"/>
    <hyperlink ref="G1:H1" location="C50" display="2) Rekapitulace"/>
    <hyperlink ref="J1" location="C9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6"/>
  <sheetViews>
    <sheetView showGridLines="0" workbookViewId="0" topLeftCell="A1"/>
  </sheetViews>
  <sheetFormatPr defaultColWidth="9.33203125" defaultRowHeight="13.5"/>
  <cols>
    <col min="1" max="1" width="8.33203125" style="212" customWidth="1"/>
    <col min="2" max="2" width="1.66796875" style="212" customWidth="1"/>
    <col min="3" max="4" width="5" style="212" customWidth="1"/>
    <col min="5" max="5" width="11.66015625" style="212" customWidth="1"/>
    <col min="6" max="6" width="9.16015625" style="212" customWidth="1"/>
    <col min="7" max="7" width="5" style="212" customWidth="1"/>
    <col min="8" max="8" width="77.83203125" style="212" customWidth="1"/>
    <col min="9" max="10" width="20" style="212" customWidth="1"/>
    <col min="11" max="11" width="1.66796875" style="212" customWidth="1"/>
  </cols>
  <sheetData>
    <row r="1" ht="37.5" customHeight="1"/>
    <row r="2" spans="2:11" ht="7.5" customHeight="1">
      <c r="B2" s="213"/>
      <c r="C2" s="214"/>
      <c r="D2" s="214"/>
      <c r="E2" s="214"/>
      <c r="F2" s="214"/>
      <c r="G2" s="214"/>
      <c r="H2" s="214"/>
      <c r="I2" s="214"/>
      <c r="J2" s="214"/>
      <c r="K2" s="215"/>
    </row>
    <row r="3" spans="2:11" s="15" customFormat="1" ht="45" customHeight="1">
      <c r="B3" s="216"/>
      <c r="C3" s="435" t="s">
        <v>1006</v>
      </c>
      <c r="D3" s="435"/>
      <c r="E3" s="435"/>
      <c r="F3" s="435"/>
      <c r="G3" s="435"/>
      <c r="H3" s="435"/>
      <c r="I3" s="435"/>
      <c r="J3" s="435"/>
      <c r="K3" s="217"/>
    </row>
    <row r="4" spans="2:11" ht="25.5" customHeight="1">
      <c r="B4" s="218"/>
      <c r="C4" s="436" t="s">
        <v>1007</v>
      </c>
      <c r="D4" s="436"/>
      <c r="E4" s="436"/>
      <c r="F4" s="436"/>
      <c r="G4" s="436"/>
      <c r="H4" s="436"/>
      <c r="I4" s="436"/>
      <c r="J4" s="436"/>
      <c r="K4" s="219"/>
    </row>
    <row r="5" spans="2:11" ht="5.25" customHeight="1">
      <c r="B5" s="218"/>
      <c r="C5" s="220"/>
      <c r="D5" s="220"/>
      <c r="E5" s="220"/>
      <c r="F5" s="220"/>
      <c r="G5" s="220"/>
      <c r="H5" s="220"/>
      <c r="I5" s="220"/>
      <c r="J5" s="220"/>
      <c r="K5" s="219"/>
    </row>
    <row r="6" spans="2:11" ht="15" customHeight="1">
      <c r="B6" s="218"/>
      <c r="C6" s="437" t="s">
        <v>1008</v>
      </c>
      <c r="D6" s="437"/>
      <c r="E6" s="437"/>
      <c r="F6" s="437"/>
      <c r="G6" s="437"/>
      <c r="H6" s="437"/>
      <c r="I6" s="437"/>
      <c r="J6" s="437"/>
      <c r="K6" s="219"/>
    </row>
    <row r="7" spans="2:11" ht="15" customHeight="1">
      <c r="B7" s="222"/>
      <c r="C7" s="437" t="s">
        <v>1009</v>
      </c>
      <c r="D7" s="437"/>
      <c r="E7" s="437"/>
      <c r="F7" s="437"/>
      <c r="G7" s="437"/>
      <c r="H7" s="437"/>
      <c r="I7" s="437"/>
      <c r="J7" s="437"/>
      <c r="K7" s="219"/>
    </row>
    <row r="8" spans="2:11" ht="12.75" customHeight="1">
      <c r="B8" s="222"/>
      <c r="C8" s="221"/>
      <c r="D8" s="221"/>
      <c r="E8" s="221"/>
      <c r="F8" s="221"/>
      <c r="G8" s="221"/>
      <c r="H8" s="221"/>
      <c r="I8" s="221"/>
      <c r="J8" s="221"/>
      <c r="K8" s="219"/>
    </row>
    <row r="9" spans="2:11" ht="15" customHeight="1">
      <c r="B9" s="222"/>
      <c r="C9" s="437" t="s">
        <v>1010</v>
      </c>
      <c r="D9" s="437"/>
      <c r="E9" s="437"/>
      <c r="F9" s="437"/>
      <c r="G9" s="437"/>
      <c r="H9" s="437"/>
      <c r="I9" s="437"/>
      <c r="J9" s="437"/>
      <c r="K9" s="219"/>
    </row>
    <row r="10" spans="2:11" ht="15" customHeight="1">
      <c r="B10" s="222"/>
      <c r="C10" s="221"/>
      <c r="D10" s="437" t="s">
        <v>1011</v>
      </c>
      <c r="E10" s="437"/>
      <c r="F10" s="437"/>
      <c r="G10" s="437"/>
      <c r="H10" s="437"/>
      <c r="I10" s="437"/>
      <c r="J10" s="437"/>
      <c r="K10" s="219"/>
    </row>
    <row r="11" spans="2:11" ht="15" customHeight="1">
      <c r="B11" s="222"/>
      <c r="C11" s="223"/>
      <c r="D11" s="437" t="s">
        <v>1012</v>
      </c>
      <c r="E11" s="437"/>
      <c r="F11" s="437"/>
      <c r="G11" s="437"/>
      <c r="H11" s="437"/>
      <c r="I11" s="437"/>
      <c r="J11" s="437"/>
      <c r="K11" s="219"/>
    </row>
    <row r="12" spans="2:11" ht="12.75" customHeight="1">
      <c r="B12" s="222"/>
      <c r="C12" s="223"/>
      <c r="D12" s="223"/>
      <c r="E12" s="223"/>
      <c r="F12" s="223"/>
      <c r="G12" s="223"/>
      <c r="H12" s="223"/>
      <c r="I12" s="223"/>
      <c r="J12" s="223"/>
      <c r="K12" s="219"/>
    </row>
    <row r="13" spans="2:11" ht="15" customHeight="1">
      <c r="B13" s="222"/>
      <c r="C13" s="223"/>
      <c r="D13" s="437" t="s">
        <v>1013</v>
      </c>
      <c r="E13" s="437"/>
      <c r="F13" s="437"/>
      <c r="G13" s="437"/>
      <c r="H13" s="437"/>
      <c r="I13" s="437"/>
      <c r="J13" s="437"/>
      <c r="K13" s="219"/>
    </row>
    <row r="14" spans="2:11" ht="15" customHeight="1">
      <c r="B14" s="222"/>
      <c r="C14" s="223"/>
      <c r="D14" s="437" t="s">
        <v>1014</v>
      </c>
      <c r="E14" s="437"/>
      <c r="F14" s="437"/>
      <c r="G14" s="437"/>
      <c r="H14" s="437"/>
      <c r="I14" s="437"/>
      <c r="J14" s="437"/>
      <c r="K14" s="219"/>
    </row>
    <row r="15" spans="2:11" ht="15" customHeight="1">
      <c r="B15" s="222"/>
      <c r="C15" s="223"/>
      <c r="D15" s="437" t="s">
        <v>1015</v>
      </c>
      <c r="E15" s="437"/>
      <c r="F15" s="437"/>
      <c r="G15" s="437"/>
      <c r="H15" s="437"/>
      <c r="I15" s="437"/>
      <c r="J15" s="437"/>
      <c r="K15" s="219"/>
    </row>
    <row r="16" spans="2:11" ht="15" customHeight="1">
      <c r="B16" s="222"/>
      <c r="C16" s="223"/>
      <c r="D16" s="223"/>
      <c r="E16" s="224" t="s">
        <v>75</v>
      </c>
      <c r="F16" s="437" t="s">
        <v>1016</v>
      </c>
      <c r="G16" s="437"/>
      <c r="H16" s="437"/>
      <c r="I16" s="437"/>
      <c r="J16" s="437"/>
      <c r="K16" s="219"/>
    </row>
    <row r="17" spans="2:11" ht="15" customHeight="1">
      <c r="B17" s="222"/>
      <c r="C17" s="223"/>
      <c r="D17" s="223"/>
      <c r="E17" s="224" t="s">
        <v>1017</v>
      </c>
      <c r="F17" s="437" t="s">
        <v>1018</v>
      </c>
      <c r="G17" s="437"/>
      <c r="H17" s="437"/>
      <c r="I17" s="437"/>
      <c r="J17" s="437"/>
      <c r="K17" s="219"/>
    </row>
    <row r="18" spans="2:11" ht="15" customHeight="1">
      <c r="B18" s="222"/>
      <c r="C18" s="223"/>
      <c r="D18" s="223"/>
      <c r="E18" s="224" t="s">
        <v>1019</v>
      </c>
      <c r="F18" s="437" t="s">
        <v>1020</v>
      </c>
      <c r="G18" s="437"/>
      <c r="H18" s="437"/>
      <c r="I18" s="437"/>
      <c r="J18" s="437"/>
      <c r="K18" s="219"/>
    </row>
    <row r="19" spans="2:11" ht="15" customHeight="1">
      <c r="B19" s="222"/>
      <c r="C19" s="223"/>
      <c r="D19" s="223"/>
      <c r="E19" s="224" t="s">
        <v>1021</v>
      </c>
      <c r="F19" s="437" t="s">
        <v>1022</v>
      </c>
      <c r="G19" s="437"/>
      <c r="H19" s="437"/>
      <c r="I19" s="437"/>
      <c r="J19" s="437"/>
      <c r="K19" s="219"/>
    </row>
    <row r="20" spans="2:11" ht="15" customHeight="1">
      <c r="B20" s="222"/>
      <c r="C20" s="223"/>
      <c r="D20" s="223"/>
      <c r="E20" s="224" t="s">
        <v>1023</v>
      </c>
      <c r="F20" s="437" t="s">
        <v>1024</v>
      </c>
      <c r="G20" s="437"/>
      <c r="H20" s="437"/>
      <c r="I20" s="437"/>
      <c r="J20" s="437"/>
      <c r="K20" s="219"/>
    </row>
    <row r="21" spans="2:11" ht="15" customHeight="1">
      <c r="B21" s="222"/>
      <c r="C21" s="223"/>
      <c r="D21" s="223"/>
      <c r="E21" s="224" t="s">
        <v>1025</v>
      </c>
      <c r="F21" s="437" t="s">
        <v>1026</v>
      </c>
      <c r="G21" s="437"/>
      <c r="H21" s="437"/>
      <c r="I21" s="437"/>
      <c r="J21" s="437"/>
      <c r="K21" s="219"/>
    </row>
    <row r="22" spans="2:11" ht="12.75" customHeight="1">
      <c r="B22" s="222"/>
      <c r="C22" s="223"/>
      <c r="D22" s="223"/>
      <c r="E22" s="223"/>
      <c r="F22" s="223"/>
      <c r="G22" s="223"/>
      <c r="H22" s="223"/>
      <c r="I22" s="223"/>
      <c r="J22" s="223"/>
      <c r="K22" s="219"/>
    </row>
    <row r="23" spans="2:11" ht="15" customHeight="1">
      <c r="B23" s="222"/>
      <c r="C23" s="437" t="s">
        <v>1027</v>
      </c>
      <c r="D23" s="437"/>
      <c r="E23" s="437"/>
      <c r="F23" s="437"/>
      <c r="G23" s="437"/>
      <c r="H23" s="437"/>
      <c r="I23" s="437"/>
      <c r="J23" s="437"/>
      <c r="K23" s="219"/>
    </row>
    <row r="24" spans="2:11" ht="15" customHeight="1">
      <c r="B24" s="222"/>
      <c r="C24" s="437" t="s">
        <v>1028</v>
      </c>
      <c r="D24" s="437"/>
      <c r="E24" s="437"/>
      <c r="F24" s="437"/>
      <c r="G24" s="437"/>
      <c r="H24" s="437"/>
      <c r="I24" s="437"/>
      <c r="J24" s="437"/>
      <c r="K24" s="219"/>
    </row>
    <row r="25" spans="2:11" ht="15" customHeight="1">
      <c r="B25" s="222"/>
      <c r="C25" s="221"/>
      <c r="D25" s="437" t="s">
        <v>1029</v>
      </c>
      <c r="E25" s="437"/>
      <c r="F25" s="437"/>
      <c r="G25" s="437"/>
      <c r="H25" s="437"/>
      <c r="I25" s="437"/>
      <c r="J25" s="437"/>
      <c r="K25" s="219"/>
    </row>
    <row r="26" spans="2:11" ht="15" customHeight="1">
      <c r="B26" s="222"/>
      <c r="C26" s="223"/>
      <c r="D26" s="437" t="s">
        <v>1030</v>
      </c>
      <c r="E26" s="437"/>
      <c r="F26" s="437"/>
      <c r="G26" s="437"/>
      <c r="H26" s="437"/>
      <c r="I26" s="437"/>
      <c r="J26" s="437"/>
      <c r="K26" s="219"/>
    </row>
    <row r="27" spans="2:11" ht="12.75" customHeight="1">
      <c r="B27" s="222"/>
      <c r="C27" s="223"/>
      <c r="D27" s="223"/>
      <c r="E27" s="223"/>
      <c r="F27" s="223"/>
      <c r="G27" s="223"/>
      <c r="H27" s="223"/>
      <c r="I27" s="223"/>
      <c r="J27" s="223"/>
      <c r="K27" s="219"/>
    </row>
    <row r="28" spans="2:11" ht="15" customHeight="1">
      <c r="B28" s="222"/>
      <c r="C28" s="223"/>
      <c r="D28" s="437" t="s">
        <v>1031</v>
      </c>
      <c r="E28" s="437"/>
      <c r="F28" s="437"/>
      <c r="G28" s="437"/>
      <c r="H28" s="437"/>
      <c r="I28" s="437"/>
      <c r="J28" s="437"/>
      <c r="K28" s="219"/>
    </row>
    <row r="29" spans="2:11" ht="15" customHeight="1">
      <c r="B29" s="222"/>
      <c r="C29" s="223"/>
      <c r="D29" s="437" t="s">
        <v>1032</v>
      </c>
      <c r="E29" s="437"/>
      <c r="F29" s="437"/>
      <c r="G29" s="437"/>
      <c r="H29" s="437"/>
      <c r="I29" s="437"/>
      <c r="J29" s="437"/>
      <c r="K29" s="219"/>
    </row>
    <row r="30" spans="2:11" ht="12.75" customHeight="1">
      <c r="B30" s="222"/>
      <c r="C30" s="223"/>
      <c r="D30" s="223"/>
      <c r="E30" s="223"/>
      <c r="F30" s="223"/>
      <c r="G30" s="223"/>
      <c r="H30" s="223"/>
      <c r="I30" s="223"/>
      <c r="J30" s="223"/>
      <c r="K30" s="219"/>
    </row>
    <row r="31" spans="2:11" ht="15" customHeight="1">
      <c r="B31" s="222"/>
      <c r="C31" s="223"/>
      <c r="D31" s="437" t="s">
        <v>1033</v>
      </c>
      <c r="E31" s="437"/>
      <c r="F31" s="437"/>
      <c r="G31" s="437"/>
      <c r="H31" s="437"/>
      <c r="I31" s="437"/>
      <c r="J31" s="437"/>
      <c r="K31" s="219"/>
    </row>
    <row r="32" spans="2:11" ht="15" customHeight="1">
      <c r="B32" s="222"/>
      <c r="C32" s="223"/>
      <c r="D32" s="437" t="s">
        <v>1034</v>
      </c>
      <c r="E32" s="437"/>
      <c r="F32" s="437"/>
      <c r="G32" s="437"/>
      <c r="H32" s="437"/>
      <c r="I32" s="437"/>
      <c r="J32" s="437"/>
      <c r="K32" s="219"/>
    </row>
    <row r="33" spans="2:11" ht="15" customHeight="1">
      <c r="B33" s="222"/>
      <c r="C33" s="223"/>
      <c r="D33" s="437" t="s">
        <v>1035</v>
      </c>
      <c r="E33" s="437"/>
      <c r="F33" s="437"/>
      <c r="G33" s="437"/>
      <c r="H33" s="437"/>
      <c r="I33" s="437"/>
      <c r="J33" s="437"/>
      <c r="K33" s="219"/>
    </row>
    <row r="34" spans="2:11" ht="15" customHeight="1">
      <c r="B34" s="222"/>
      <c r="C34" s="223"/>
      <c r="D34" s="221"/>
      <c r="E34" s="225" t="s">
        <v>118</v>
      </c>
      <c r="F34" s="221"/>
      <c r="G34" s="437" t="s">
        <v>1036</v>
      </c>
      <c r="H34" s="437"/>
      <c r="I34" s="437"/>
      <c r="J34" s="437"/>
      <c r="K34" s="219"/>
    </row>
    <row r="35" spans="2:11" ht="30.75" customHeight="1">
      <c r="B35" s="222"/>
      <c r="C35" s="223"/>
      <c r="D35" s="221"/>
      <c r="E35" s="225" t="s">
        <v>1037</v>
      </c>
      <c r="F35" s="221"/>
      <c r="G35" s="437" t="s">
        <v>1038</v>
      </c>
      <c r="H35" s="437"/>
      <c r="I35" s="437"/>
      <c r="J35" s="437"/>
      <c r="K35" s="219"/>
    </row>
    <row r="36" spans="2:11" ht="15" customHeight="1">
      <c r="B36" s="222"/>
      <c r="C36" s="223"/>
      <c r="D36" s="221"/>
      <c r="E36" s="225" t="s">
        <v>52</v>
      </c>
      <c r="F36" s="221"/>
      <c r="G36" s="437" t="s">
        <v>1039</v>
      </c>
      <c r="H36" s="437"/>
      <c r="I36" s="437"/>
      <c r="J36" s="437"/>
      <c r="K36" s="219"/>
    </row>
    <row r="37" spans="2:11" ht="15" customHeight="1">
      <c r="B37" s="222"/>
      <c r="C37" s="223"/>
      <c r="D37" s="221"/>
      <c r="E37" s="225" t="s">
        <v>119</v>
      </c>
      <c r="F37" s="221"/>
      <c r="G37" s="437" t="s">
        <v>1040</v>
      </c>
      <c r="H37" s="437"/>
      <c r="I37" s="437"/>
      <c r="J37" s="437"/>
      <c r="K37" s="219"/>
    </row>
    <row r="38" spans="2:11" ht="15" customHeight="1">
      <c r="B38" s="222"/>
      <c r="C38" s="223"/>
      <c r="D38" s="221"/>
      <c r="E38" s="225" t="s">
        <v>120</v>
      </c>
      <c r="F38" s="221"/>
      <c r="G38" s="437" t="s">
        <v>1041</v>
      </c>
      <c r="H38" s="437"/>
      <c r="I38" s="437"/>
      <c r="J38" s="437"/>
      <c r="K38" s="219"/>
    </row>
    <row r="39" spans="2:11" ht="15" customHeight="1">
      <c r="B39" s="222"/>
      <c r="C39" s="223"/>
      <c r="D39" s="221"/>
      <c r="E39" s="225" t="s">
        <v>121</v>
      </c>
      <c r="F39" s="221"/>
      <c r="G39" s="437" t="s">
        <v>1042</v>
      </c>
      <c r="H39" s="437"/>
      <c r="I39" s="437"/>
      <c r="J39" s="437"/>
      <c r="K39" s="219"/>
    </row>
    <row r="40" spans="2:11" ht="15" customHeight="1">
      <c r="B40" s="222"/>
      <c r="C40" s="223"/>
      <c r="D40" s="221"/>
      <c r="E40" s="225" t="s">
        <v>1043</v>
      </c>
      <c r="F40" s="221"/>
      <c r="G40" s="437" t="s">
        <v>1044</v>
      </c>
      <c r="H40" s="437"/>
      <c r="I40" s="437"/>
      <c r="J40" s="437"/>
      <c r="K40" s="219"/>
    </row>
    <row r="41" spans="2:11" ht="15" customHeight="1">
      <c r="B41" s="222"/>
      <c r="C41" s="223"/>
      <c r="D41" s="221"/>
      <c r="E41" s="225"/>
      <c r="F41" s="221"/>
      <c r="G41" s="437" t="s">
        <v>1045</v>
      </c>
      <c r="H41" s="437"/>
      <c r="I41" s="437"/>
      <c r="J41" s="437"/>
      <c r="K41" s="219"/>
    </row>
    <row r="42" spans="2:11" ht="15" customHeight="1">
      <c r="B42" s="222"/>
      <c r="C42" s="223"/>
      <c r="D42" s="221"/>
      <c r="E42" s="225" t="s">
        <v>1046</v>
      </c>
      <c r="F42" s="221"/>
      <c r="G42" s="437" t="s">
        <v>1047</v>
      </c>
      <c r="H42" s="437"/>
      <c r="I42" s="437"/>
      <c r="J42" s="437"/>
      <c r="K42" s="219"/>
    </row>
    <row r="43" spans="2:11" ht="15" customHeight="1">
      <c r="B43" s="222"/>
      <c r="C43" s="223"/>
      <c r="D43" s="221"/>
      <c r="E43" s="225" t="s">
        <v>123</v>
      </c>
      <c r="F43" s="221"/>
      <c r="G43" s="437" t="s">
        <v>1048</v>
      </c>
      <c r="H43" s="437"/>
      <c r="I43" s="437"/>
      <c r="J43" s="437"/>
      <c r="K43" s="219"/>
    </row>
    <row r="44" spans="2:11" ht="12.75" customHeight="1">
      <c r="B44" s="222"/>
      <c r="C44" s="223"/>
      <c r="D44" s="221"/>
      <c r="E44" s="221"/>
      <c r="F44" s="221"/>
      <c r="G44" s="221"/>
      <c r="H44" s="221"/>
      <c r="I44" s="221"/>
      <c r="J44" s="221"/>
      <c r="K44" s="219"/>
    </row>
    <row r="45" spans="2:11" ht="15" customHeight="1">
      <c r="B45" s="222"/>
      <c r="C45" s="223"/>
      <c r="D45" s="437" t="s">
        <v>1049</v>
      </c>
      <c r="E45" s="437"/>
      <c r="F45" s="437"/>
      <c r="G45" s="437"/>
      <c r="H45" s="437"/>
      <c r="I45" s="437"/>
      <c r="J45" s="437"/>
      <c r="K45" s="219"/>
    </row>
    <row r="46" spans="2:11" ht="15" customHeight="1">
      <c r="B46" s="222"/>
      <c r="C46" s="223"/>
      <c r="D46" s="223"/>
      <c r="E46" s="437" t="s">
        <v>1050</v>
      </c>
      <c r="F46" s="437"/>
      <c r="G46" s="437"/>
      <c r="H46" s="437"/>
      <c r="I46" s="437"/>
      <c r="J46" s="437"/>
      <c r="K46" s="219"/>
    </row>
    <row r="47" spans="2:11" ht="15" customHeight="1">
      <c r="B47" s="222"/>
      <c r="C47" s="223"/>
      <c r="D47" s="223"/>
      <c r="E47" s="437" t="s">
        <v>1051</v>
      </c>
      <c r="F47" s="437"/>
      <c r="G47" s="437"/>
      <c r="H47" s="437"/>
      <c r="I47" s="437"/>
      <c r="J47" s="437"/>
      <c r="K47" s="219"/>
    </row>
    <row r="48" spans="2:11" ht="15" customHeight="1">
      <c r="B48" s="222"/>
      <c r="C48" s="223"/>
      <c r="D48" s="223"/>
      <c r="E48" s="437" t="s">
        <v>1052</v>
      </c>
      <c r="F48" s="437"/>
      <c r="G48" s="437"/>
      <c r="H48" s="437"/>
      <c r="I48" s="437"/>
      <c r="J48" s="437"/>
      <c r="K48" s="219"/>
    </row>
    <row r="49" spans="2:11" ht="15" customHeight="1">
      <c r="B49" s="222"/>
      <c r="C49" s="223"/>
      <c r="D49" s="437" t="s">
        <v>1053</v>
      </c>
      <c r="E49" s="437"/>
      <c r="F49" s="437"/>
      <c r="G49" s="437"/>
      <c r="H49" s="437"/>
      <c r="I49" s="437"/>
      <c r="J49" s="437"/>
      <c r="K49" s="219"/>
    </row>
    <row r="50" spans="2:11" ht="25.5" customHeight="1">
      <c r="B50" s="218"/>
      <c r="C50" s="436" t="s">
        <v>1054</v>
      </c>
      <c r="D50" s="436"/>
      <c r="E50" s="436"/>
      <c r="F50" s="436"/>
      <c r="G50" s="436"/>
      <c r="H50" s="436"/>
      <c r="I50" s="436"/>
      <c r="J50" s="436"/>
      <c r="K50" s="219"/>
    </row>
    <row r="51" spans="2:11" ht="5.25" customHeight="1">
      <c r="B51" s="218"/>
      <c r="C51" s="220"/>
      <c r="D51" s="220"/>
      <c r="E51" s="220"/>
      <c r="F51" s="220"/>
      <c r="G51" s="220"/>
      <c r="H51" s="220"/>
      <c r="I51" s="220"/>
      <c r="J51" s="220"/>
      <c r="K51" s="219"/>
    </row>
    <row r="52" spans="2:11" ht="15" customHeight="1">
      <c r="B52" s="218"/>
      <c r="C52" s="437" t="s">
        <v>1055</v>
      </c>
      <c r="D52" s="437"/>
      <c r="E52" s="437"/>
      <c r="F52" s="437"/>
      <c r="G52" s="437"/>
      <c r="H52" s="437"/>
      <c r="I52" s="437"/>
      <c r="J52" s="437"/>
      <c r="K52" s="219"/>
    </row>
    <row r="53" spans="2:11" ht="15" customHeight="1">
      <c r="B53" s="218"/>
      <c r="C53" s="437" t="s">
        <v>1056</v>
      </c>
      <c r="D53" s="437"/>
      <c r="E53" s="437"/>
      <c r="F53" s="437"/>
      <c r="G53" s="437"/>
      <c r="H53" s="437"/>
      <c r="I53" s="437"/>
      <c r="J53" s="437"/>
      <c r="K53" s="219"/>
    </row>
    <row r="54" spans="2:11" ht="12.75" customHeight="1">
      <c r="B54" s="218"/>
      <c r="C54" s="221"/>
      <c r="D54" s="221"/>
      <c r="E54" s="221"/>
      <c r="F54" s="221"/>
      <c r="G54" s="221"/>
      <c r="H54" s="221"/>
      <c r="I54" s="221"/>
      <c r="J54" s="221"/>
      <c r="K54" s="219"/>
    </row>
    <row r="55" spans="2:11" ht="15" customHeight="1">
      <c r="B55" s="218"/>
      <c r="C55" s="437" t="s">
        <v>1057</v>
      </c>
      <c r="D55" s="437"/>
      <c r="E55" s="437"/>
      <c r="F55" s="437"/>
      <c r="G55" s="437"/>
      <c r="H55" s="437"/>
      <c r="I55" s="437"/>
      <c r="J55" s="437"/>
      <c r="K55" s="219"/>
    </row>
    <row r="56" spans="2:11" ht="15" customHeight="1">
      <c r="B56" s="218"/>
      <c r="C56" s="223"/>
      <c r="D56" s="437" t="s">
        <v>1058</v>
      </c>
      <c r="E56" s="437"/>
      <c r="F56" s="437"/>
      <c r="G56" s="437"/>
      <c r="H56" s="437"/>
      <c r="I56" s="437"/>
      <c r="J56" s="437"/>
      <c r="K56" s="219"/>
    </row>
    <row r="57" spans="2:11" ht="15" customHeight="1">
      <c r="B57" s="218"/>
      <c r="C57" s="223"/>
      <c r="D57" s="437" t="s">
        <v>1059</v>
      </c>
      <c r="E57" s="437"/>
      <c r="F57" s="437"/>
      <c r="G57" s="437"/>
      <c r="H57" s="437"/>
      <c r="I57" s="437"/>
      <c r="J57" s="437"/>
      <c r="K57" s="219"/>
    </row>
    <row r="58" spans="2:11" ht="15" customHeight="1">
      <c r="B58" s="218"/>
      <c r="C58" s="223"/>
      <c r="D58" s="437" t="s">
        <v>1060</v>
      </c>
      <c r="E58" s="437"/>
      <c r="F58" s="437"/>
      <c r="G58" s="437"/>
      <c r="H58" s="437"/>
      <c r="I58" s="437"/>
      <c r="J58" s="437"/>
      <c r="K58" s="219"/>
    </row>
    <row r="59" spans="2:11" ht="15" customHeight="1">
      <c r="B59" s="218"/>
      <c r="C59" s="223"/>
      <c r="D59" s="437" t="s">
        <v>1061</v>
      </c>
      <c r="E59" s="437"/>
      <c r="F59" s="437"/>
      <c r="G59" s="437"/>
      <c r="H59" s="437"/>
      <c r="I59" s="437"/>
      <c r="J59" s="437"/>
      <c r="K59" s="219"/>
    </row>
    <row r="60" spans="2:11" ht="15" customHeight="1">
      <c r="B60" s="218"/>
      <c r="C60" s="223"/>
      <c r="D60" s="439" t="s">
        <v>1062</v>
      </c>
      <c r="E60" s="439"/>
      <c r="F60" s="439"/>
      <c r="G60" s="439"/>
      <c r="H60" s="439"/>
      <c r="I60" s="439"/>
      <c r="J60" s="439"/>
      <c r="K60" s="219"/>
    </row>
    <row r="61" spans="2:11" ht="15" customHeight="1">
      <c r="B61" s="218"/>
      <c r="C61" s="223"/>
      <c r="D61" s="437" t="s">
        <v>1063</v>
      </c>
      <c r="E61" s="437"/>
      <c r="F61" s="437"/>
      <c r="G61" s="437"/>
      <c r="H61" s="437"/>
      <c r="I61" s="437"/>
      <c r="J61" s="437"/>
      <c r="K61" s="219"/>
    </row>
    <row r="62" spans="2:11" ht="12.75" customHeight="1">
      <c r="B62" s="218"/>
      <c r="C62" s="223"/>
      <c r="D62" s="223"/>
      <c r="E62" s="226"/>
      <c r="F62" s="223"/>
      <c r="G62" s="223"/>
      <c r="H62" s="223"/>
      <c r="I62" s="223"/>
      <c r="J62" s="223"/>
      <c r="K62" s="219"/>
    </row>
    <row r="63" spans="2:11" ht="15" customHeight="1">
      <c r="B63" s="218"/>
      <c r="C63" s="223"/>
      <c r="D63" s="437" t="s">
        <v>1064</v>
      </c>
      <c r="E63" s="437"/>
      <c r="F63" s="437"/>
      <c r="G63" s="437"/>
      <c r="H63" s="437"/>
      <c r="I63" s="437"/>
      <c r="J63" s="437"/>
      <c r="K63" s="219"/>
    </row>
    <row r="64" spans="2:11" ht="15" customHeight="1">
      <c r="B64" s="218"/>
      <c r="C64" s="223"/>
      <c r="D64" s="439" t="s">
        <v>1065</v>
      </c>
      <c r="E64" s="439"/>
      <c r="F64" s="439"/>
      <c r="G64" s="439"/>
      <c r="H64" s="439"/>
      <c r="I64" s="439"/>
      <c r="J64" s="439"/>
      <c r="K64" s="219"/>
    </row>
    <row r="65" spans="2:11" ht="15" customHeight="1">
      <c r="B65" s="218"/>
      <c r="C65" s="223"/>
      <c r="D65" s="437" t="s">
        <v>1066</v>
      </c>
      <c r="E65" s="437"/>
      <c r="F65" s="437"/>
      <c r="G65" s="437"/>
      <c r="H65" s="437"/>
      <c r="I65" s="437"/>
      <c r="J65" s="437"/>
      <c r="K65" s="219"/>
    </row>
    <row r="66" spans="2:11" ht="15" customHeight="1">
      <c r="B66" s="218"/>
      <c r="C66" s="223"/>
      <c r="D66" s="437" t="s">
        <v>1067</v>
      </c>
      <c r="E66" s="437"/>
      <c r="F66" s="437"/>
      <c r="G66" s="437"/>
      <c r="H66" s="437"/>
      <c r="I66" s="437"/>
      <c r="J66" s="437"/>
      <c r="K66" s="219"/>
    </row>
    <row r="67" spans="2:11" ht="15" customHeight="1">
      <c r="B67" s="218"/>
      <c r="C67" s="223"/>
      <c r="D67" s="437" t="s">
        <v>1068</v>
      </c>
      <c r="E67" s="437"/>
      <c r="F67" s="437"/>
      <c r="G67" s="437"/>
      <c r="H67" s="437"/>
      <c r="I67" s="437"/>
      <c r="J67" s="437"/>
      <c r="K67" s="219"/>
    </row>
    <row r="68" spans="2:11" ht="15" customHeight="1">
      <c r="B68" s="218"/>
      <c r="C68" s="223"/>
      <c r="D68" s="437" t="s">
        <v>1069</v>
      </c>
      <c r="E68" s="437"/>
      <c r="F68" s="437"/>
      <c r="G68" s="437"/>
      <c r="H68" s="437"/>
      <c r="I68" s="437"/>
      <c r="J68" s="437"/>
      <c r="K68" s="219"/>
    </row>
    <row r="69" spans="2:11" ht="12.75" customHeight="1">
      <c r="B69" s="227"/>
      <c r="C69" s="228"/>
      <c r="D69" s="228"/>
      <c r="E69" s="228"/>
      <c r="F69" s="228"/>
      <c r="G69" s="228"/>
      <c r="H69" s="228"/>
      <c r="I69" s="228"/>
      <c r="J69" s="228"/>
      <c r="K69" s="229"/>
    </row>
    <row r="70" spans="2:11" ht="18.75" customHeight="1">
      <c r="B70" s="230"/>
      <c r="C70" s="230"/>
      <c r="D70" s="230"/>
      <c r="E70" s="230"/>
      <c r="F70" s="230"/>
      <c r="G70" s="230"/>
      <c r="H70" s="230"/>
      <c r="I70" s="230"/>
      <c r="J70" s="230"/>
      <c r="K70" s="231"/>
    </row>
    <row r="71" spans="2:11" ht="18.75" customHeight="1">
      <c r="B71" s="231"/>
      <c r="C71" s="231"/>
      <c r="D71" s="231"/>
      <c r="E71" s="231"/>
      <c r="F71" s="231"/>
      <c r="G71" s="231"/>
      <c r="H71" s="231"/>
      <c r="I71" s="231"/>
      <c r="J71" s="231"/>
      <c r="K71" s="231"/>
    </row>
    <row r="72" spans="2:11" ht="7.5" customHeight="1">
      <c r="B72" s="232"/>
      <c r="C72" s="233"/>
      <c r="D72" s="233"/>
      <c r="E72" s="233"/>
      <c r="F72" s="233"/>
      <c r="G72" s="233"/>
      <c r="H72" s="233"/>
      <c r="I72" s="233"/>
      <c r="J72" s="233"/>
      <c r="K72" s="234"/>
    </row>
    <row r="73" spans="2:11" ht="45" customHeight="1">
      <c r="B73" s="235"/>
      <c r="C73" s="440" t="s">
        <v>82</v>
      </c>
      <c r="D73" s="440"/>
      <c r="E73" s="440"/>
      <c r="F73" s="440"/>
      <c r="G73" s="440"/>
      <c r="H73" s="440"/>
      <c r="I73" s="440"/>
      <c r="J73" s="440"/>
      <c r="K73" s="236"/>
    </row>
    <row r="74" spans="2:11" ht="17.25" customHeight="1">
      <c r="B74" s="235"/>
      <c r="C74" s="237" t="s">
        <v>1070</v>
      </c>
      <c r="D74" s="237"/>
      <c r="E74" s="237"/>
      <c r="F74" s="237" t="s">
        <v>1071</v>
      </c>
      <c r="G74" s="238"/>
      <c r="H74" s="237" t="s">
        <v>119</v>
      </c>
      <c r="I74" s="237" t="s">
        <v>56</v>
      </c>
      <c r="J74" s="237" t="s">
        <v>1072</v>
      </c>
      <c r="K74" s="236"/>
    </row>
    <row r="75" spans="2:11" ht="17.25" customHeight="1">
      <c r="B75" s="235"/>
      <c r="C75" s="239" t="s">
        <v>1073</v>
      </c>
      <c r="D75" s="239"/>
      <c r="E75" s="239"/>
      <c r="F75" s="240" t="s">
        <v>1074</v>
      </c>
      <c r="G75" s="241"/>
      <c r="H75" s="239"/>
      <c r="I75" s="239"/>
      <c r="J75" s="239" t="s">
        <v>1075</v>
      </c>
      <c r="K75" s="236"/>
    </row>
    <row r="76" spans="2:11" ht="5.25" customHeight="1">
      <c r="B76" s="235"/>
      <c r="C76" s="242"/>
      <c r="D76" s="242"/>
      <c r="E76" s="242"/>
      <c r="F76" s="242"/>
      <c r="G76" s="243"/>
      <c r="H76" s="242"/>
      <c r="I76" s="242"/>
      <c r="J76" s="242"/>
      <c r="K76" s="236"/>
    </row>
    <row r="77" spans="2:11" ht="15" customHeight="1">
      <c r="B77" s="235"/>
      <c r="C77" s="225" t="s">
        <v>52</v>
      </c>
      <c r="D77" s="242"/>
      <c r="E77" s="242"/>
      <c r="F77" s="244" t="s">
        <v>1076</v>
      </c>
      <c r="G77" s="243"/>
      <c r="H77" s="225" t="s">
        <v>1077</v>
      </c>
      <c r="I77" s="225" t="s">
        <v>1078</v>
      </c>
      <c r="J77" s="225">
        <v>20</v>
      </c>
      <c r="K77" s="236"/>
    </row>
    <row r="78" spans="2:11" ht="15" customHeight="1">
      <c r="B78" s="235"/>
      <c r="C78" s="225" t="s">
        <v>1079</v>
      </c>
      <c r="D78" s="225"/>
      <c r="E78" s="225"/>
      <c r="F78" s="244" t="s">
        <v>1076</v>
      </c>
      <c r="G78" s="243"/>
      <c r="H78" s="225" t="s">
        <v>1080</v>
      </c>
      <c r="I78" s="225" t="s">
        <v>1078</v>
      </c>
      <c r="J78" s="225">
        <v>120</v>
      </c>
      <c r="K78" s="236"/>
    </row>
    <row r="79" spans="2:11" ht="15" customHeight="1">
      <c r="B79" s="245"/>
      <c r="C79" s="225" t="s">
        <v>1081</v>
      </c>
      <c r="D79" s="225"/>
      <c r="E79" s="225"/>
      <c r="F79" s="244" t="s">
        <v>1082</v>
      </c>
      <c r="G79" s="243"/>
      <c r="H79" s="225" t="s">
        <v>1083</v>
      </c>
      <c r="I79" s="225" t="s">
        <v>1078</v>
      </c>
      <c r="J79" s="225">
        <v>50</v>
      </c>
      <c r="K79" s="236"/>
    </row>
    <row r="80" spans="2:11" ht="15" customHeight="1">
      <c r="B80" s="245"/>
      <c r="C80" s="225" t="s">
        <v>1084</v>
      </c>
      <c r="D80" s="225"/>
      <c r="E80" s="225"/>
      <c r="F80" s="244" t="s">
        <v>1076</v>
      </c>
      <c r="G80" s="243"/>
      <c r="H80" s="225" t="s">
        <v>1085</v>
      </c>
      <c r="I80" s="225" t="s">
        <v>1086</v>
      </c>
      <c r="J80" s="225"/>
      <c r="K80" s="236"/>
    </row>
    <row r="81" spans="2:11" ht="15" customHeight="1">
      <c r="B81" s="245"/>
      <c r="C81" s="246" t="s">
        <v>1087</v>
      </c>
      <c r="D81" s="246"/>
      <c r="E81" s="246"/>
      <c r="F81" s="247" t="s">
        <v>1082</v>
      </c>
      <c r="G81" s="246"/>
      <c r="H81" s="246" t="s">
        <v>1088</v>
      </c>
      <c r="I81" s="246" t="s">
        <v>1078</v>
      </c>
      <c r="J81" s="246">
        <v>15</v>
      </c>
      <c r="K81" s="236"/>
    </row>
    <row r="82" spans="2:11" ht="15" customHeight="1">
      <c r="B82" s="245"/>
      <c r="C82" s="246" t="s">
        <v>1089</v>
      </c>
      <c r="D82" s="246"/>
      <c r="E82" s="246"/>
      <c r="F82" s="247" t="s">
        <v>1082</v>
      </c>
      <c r="G82" s="246"/>
      <c r="H82" s="246" t="s">
        <v>1090</v>
      </c>
      <c r="I82" s="246" t="s">
        <v>1078</v>
      </c>
      <c r="J82" s="246">
        <v>15</v>
      </c>
      <c r="K82" s="236"/>
    </row>
    <row r="83" spans="2:11" ht="15" customHeight="1">
      <c r="B83" s="245"/>
      <c r="C83" s="246" t="s">
        <v>1091</v>
      </c>
      <c r="D83" s="246"/>
      <c r="E83" s="246"/>
      <c r="F83" s="247" t="s">
        <v>1082</v>
      </c>
      <c r="G83" s="246"/>
      <c r="H83" s="246" t="s">
        <v>1092</v>
      </c>
      <c r="I83" s="246" t="s">
        <v>1078</v>
      </c>
      <c r="J83" s="246">
        <v>20</v>
      </c>
      <c r="K83" s="236"/>
    </row>
    <row r="84" spans="2:11" ht="15" customHeight="1">
      <c r="B84" s="245"/>
      <c r="C84" s="246" t="s">
        <v>1093</v>
      </c>
      <c r="D84" s="246"/>
      <c r="E84" s="246"/>
      <c r="F84" s="247" t="s">
        <v>1082</v>
      </c>
      <c r="G84" s="246"/>
      <c r="H84" s="246" t="s">
        <v>1094</v>
      </c>
      <c r="I84" s="246" t="s">
        <v>1078</v>
      </c>
      <c r="J84" s="246">
        <v>20</v>
      </c>
      <c r="K84" s="236"/>
    </row>
    <row r="85" spans="2:11" ht="15" customHeight="1">
      <c r="B85" s="245"/>
      <c r="C85" s="225" t="s">
        <v>1095</v>
      </c>
      <c r="D85" s="225"/>
      <c r="E85" s="225"/>
      <c r="F85" s="244" t="s">
        <v>1082</v>
      </c>
      <c r="G85" s="243"/>
      <c r="H85" s="225" t="s">
        <v>1096</v>
      </c>
      <c r="I85" s="225" t="s">
        <v>1078</v>
      </c>
      <c r="J85" s="225">
        <v>50</v>
      </c>
      <c r="K85" s="236"/>
    </row>
    <row r="86" spans="2:11" ht="15" customHeight="1">
      <c r="B86" s="245"/>
      <c r="C86" s="225" t="s">
        <v>1097</v>
      </c>
      <c r="D86" s="225"/>
      <c r="E86" s="225"/>
      <c r="F86" s="244" t="s">
        <v>1082</v>
      </c>
      <c r="G86" s="243"/>
      <c r="H86" s="225" t="s">
        <v>1098</v>
      </c>
      <c r="I86" s="225" t="s">
        <v>1078</v>
      </c>
      <c r="J86" s="225">
        <v>20</v>
      </c>
      <c r="K86" s="236"/>
    </row>
    <row r="87" spans="2:11" ht="15" customHeight="1">
      <c r="B87" s="245"/>
      <c r="C87" s="225" t="s">
        <v>1099</v>
      </c>
      <c r="D87" s="225"/>
      <c r="E87" s="225"/>
      <c r="F87" s="244" t="s">
        <v>1082</v>
      </c>
      <c r="G87" s="243"/>
      <c r="H87" s="225" t="s">
        <v>1100</v>
      </c>
      <c r="I87" s="225" t="s">
        <v>1078</v>
      </c>
      <c r="J87" s="225">
        <v>20</v>
      </c>
      <c r="K87" s="236"/>
    </row>
    <row r="88" spans="2:11" ht="15" customHeight="1">
      <c r="B88" s="245"/>
      <c r="C88" s="225" t="s">
        <v>1101</v>
      </c>
      <c r="D88" s="225"/>
      <c r="E88" s="225"/>
      <c r="F88" s="244" t="s">
        <v>1082</v>
      </c>
      <c r="G88" s="243"/>
      <c r="H88" s="225" t="s">
        <v>1102</v>
      </c>
      <c r="I88" s="225" t="s">
        <v>1078</v>
      </c>
      <c r="J88" s="225">
        <v>50</v>
      </c>
      <c r="K88" s="236"/>
    </row>
    <row r="89" spans="2:11" ht="15" customHeight="1">
      <c r="B89" s="245"/>
      <c r="C89" s="225" t="s">
        <v>1103</v>
      </c>
      <c r="D89" s="225"/>
      <c r="E89" s="225"/>
      <c r="F89" s="244" t="s">
        <v>1082</v>
      </c>
      <c r="G89" s="243"/>
      <c r="H89" s="225" t="s">
        <v>1103</v>
      </c>
      <c r="I89" s="225" t="s">
        <v>1078</v>
      </c>
      <c r="J89" s="225">
        <v>50</v>
      </c>
      <c r="K89" s="236"/>
    </row>
    <row r="90" spans="2:11" ht="15" customHeight="1">
      <c r="B90" s="245"/>
      <c r="C90" s="225" t="s">
        <v>124</v>
      </c>
      <c r="D90" s="225"/>
      <c r="E90" s="225"/>
      <c r="F90" s="244" t="s">
        <v>1082</v>
      </c>
      <c r="G90" s="243"/>
      <c r="H90" s="225" t="s">
        <v>1104</v>
      </c>
      <c r="I90" s="225" t="s">
        <v>1078</v>
      </c>
      <c r="J90" s="225">
        <v>255</v>
      </c>
      <c r="K90" s="236"/>
    </row>
    <row r="91" spans="2:11" ht="15" customHeight="1">
      <c r="B91" s="245"/>
      <c r="C91" s="225" t="s">
        <v>1105</v>
      </c>
      <c r="D91" s="225"/>
      <c r="E91" s="225"/>
      <c r="F91" s="244" t="s">
        <v>1076</v>
      </c>
      <c r="G91" s="243"/>
      <c r="H91" s="225" t="s">
        <v>1106</v>
      </c>
      <c r="I91" s="225" t="s">
        <v>1107</v>
      </c>
      <c r="J91" s="225"/>
      <c r="K91" s="236"/>
    </row>
    <row r="92" spans="2:11" ht="15" customHeight="1">
      <c r="B92" s="245"/>
      <c r="C92" s="225" t="s">
        <v>1108</v>
      </c>
      <c r="D92" s="225"/>
      <c r="E92" s="225"/>
      <c r="F92" s="244" t="s">
        <v>1076</v>
      </c>
      <c r="G92" s="243"/>
      <c r="H92" s="225" t="s">
        <v>1109</v>
      </c>
      <c r="I92" s="225" t="s">
        <v>1110</v>
      </c>
      <c r="J92" s="225"/>
      <c r="K92" s="236"/>
    </row>
    <row r="93" spans="2:11" ht="15" customHeight="1">
      <c r="B93" s="245"/>
      <c r="C93" s="225" t="s">
        <v>1111</v>
      </c>
      <c r="D93" s="225"/>
      <c r="E93" s="225"/>
      <c r="F93" s="244" t="s">
        <v>1076</v>
      </c>
      <c r="G93" s="243"/>
      <c r="H93" s="225" t="s">
        <v>1111</v>
      </c>
      <c r="I93" s="225" t="s">
        <v>1110</v>
      </c>
      <c r="J93" s="225"/>
      <c r="K93" s="236"/>
    </row>
    <row r="94" spans="2:11" ht="15" customHeight="1">
      <c r="B94" s="245"/>
      <c r="C94" s="225" t="s">
        <v>37</v>
      </c>
      <c r="D94" s="225"/>
      <c r="E94" s="225"/>
      <c r="F94" s="244" t="s">
        <v>1076</v>
      </c>
      <c r="G94" s="243"/>
      <c r="H94" s="225" t="s">
        <v>1112</v>
      </c>
      <c r="I94" s="225" t="s">
        <v>1110</v>
      </c>
      <c r="J94" s="225"/>
      <c r="K94" s="236"/>
    </row>
    <row r="95" spans="2:11" ht="15" customHeight="1">
      <c r="B95" s="245"/>
      <c r="C95" s="225" t="s">
        <v>47</v>
      </c>
      <c r="D95" s="225"/>
      <c r="E95" s="225"/>
      <c r="F95" s="244" t="s">
        <v>1076</v>
      </c>
      <c r="G95" s="243"/>
      <c r="H95" s="225" t="s">
        <v>1113</v>
      </c>
      <c r="I95" s="225" t="s">
        <v>1110</v>
      </c>
      <c r="J95" s="225"/>
      <c r="K95" s="236"/>
    </row>
    <row r="96" spans="2:11" ht="15" customHeight="1">
      <c r="B96" s="248"/>
      <c r="C96" s="249"/>
      <c r="D96" s="249"/>
      <c r="E96" s="249"/>
      <c r="F96" s="249"/>
      <c r="G96" s="249"/>
      <c r="H96" s="249"/>
      <c r="I96" s="249"/>
      <c r="J96" s="249"/>
      <c r="K96" s="250"/>
    </row>
    <row r="97" spans="2:11" ht="18.75" customHeight="1">
      <c r="B97" s="251"/>
      <c r="C97" s="252"/>
      <c r="D97" s="252"/>
      <c r="E97" s="252"/>
      <c r="F97" s="252"/>
      <c r="G97" s="252"/>
      <c r="H97" s="252"/>
      <c r="I97" s="252"/>
      <c r="J97" s="252"/>
      <c r="K97" s="251"/>
    </row>
    <row r="98" spans="2:11" ht="18.75" customHeight="1">
      <c r="B98" s="231"/>
      <c r="C98" s="231"/>
      <c r="D98" s="231"/>
      <c r="E98" s="231"/>
      <c r="F98" s="231"/>
      <c r="G98" s="231"/>
      <c r="H98" s="231"/>
      <c r="I98" s="231"/>
      <c r="J98" s="231"/>
      <c r="K98" s="231"/>
    </row>
    <row r="99" spans="2:11" ht="7.5" customHeight="1">
      <c r="B99" s="232"/>
      <c r="C99" s="233"/>
      <c r="D99" s="233"/>
      <c r="E99" s="233"/>
      <c r="F99" s="233"/>
      <c r="G99" s="233"/>
      <c r="H99" s="233"/>
      <c r="I99" s="233"/>
      <c r="J99" s="233"/>
      <c r="K99" s="234"/>
    </row>
    <row r="100" spans="2:11" ht="45" customHeight="1">
      <c r="B100" s="235"/>
      <c r="C100" s="440" t="s">
        <v>1114</v>
      </c>
      <c r="D100" s="440"/>
      <c r="E100" s="440"/>
      <c r="F100" s="440"/>
      <c r="G100" s="440"/>
      <c r="H100" s="440"/>
      <c r="I100" s="440"/>
      <c r="J100" s="440"/>
      <c r="K100" s="236"/>
    </row>
    <row r="101" spans="2:11" ht="17.25" customHeight="1">
      <c r="B101" s="235"/>
      <c r="C101" s="237" t="s">
        <v>1070</v>
      </c>
      <c r="D101" s="237"/>
      <c r="E101" s="237"/>
      <c r="F101" s="237" t="s">
        <v>1071</v>
      </c>
      <c r="G101" s="238"/>
      <c r="H101" s="237" t="s">
        <v>119</v>
      </c>
      <c r="I101" s="237" t="s">
        <v>56</v>
      </c>
      <c r="J101" s="237" t="s">
        <v>1072</v>
      </c>
      <c r="K101" s="236"/>
    </row>
    <row r="102" spans="2:11" ht="17.25" customHeight="1">
      <c r="B102" s="235"/>
      <c r="C102" s="239" t="s">
        <v>1073</v>
      </c>
      <c r="D102" s="239"/>
      <c r="E102" s="239"/>
      <c r="F102" s="240" t="s">
        <v>1074</v>
      </c>
      <c r="G102" s="241"/>
      <c r="H102" s="239"/>
      <c r="I102" s="239"/>
      <c r="J102" s="239" t="s">
        <v>1075</v>
      </c>
      <c r="K102" s="236"/>
    </row>
    <row r="103" spans="2:11" ht="5.25" customHeight="1">
      <c r="B103" s="235"/>
      <c r="C103" s="237"/>
      <c r="D103" s="237"/>
      <c r="E103" s="237"/>
      <c r="F103" s="237"/>
      <c r="G103" s="253"/>
      <c r="H103" s="237"/>
      <c r="I103" s="237"/>
      <c r="J103" s="237"/>
      <c r="K103" s="236"/>
    </row>
    <row r="104" spans="2:11" ht="15" customHeight="1">
      <c r="B104" s="235"/>
      <c r="C104" s="225" t="s">
        <v>52</v>
      </c>
      <c r="D104" s="242"/>
      <c r="E104" s="242"/>
      <c r="F104" s="244" t="s">
        <v>1076</v>
      </c>
      <c r="G104" s="253"/>
      <c r="H104" s="225" t="s">
        <v>1115</v>
      </c>
      <c r="I104" s="225" t="s">
        <v>1078</v>
      </c>
      <c r="J104" s="225">
        <v>20</v>
      </c>
      <c r="K104" s="236"/>
    </row>
    <row r="105" spans="2:11" ht="15" customHeight="1">
      <c r="B105" s="235"/>
      <c r="C105" s="225" t="s">
        <v>1079</v>
      </c>
      <c r="D105" s="225"/>
      <c r="E105" s="225"/>
      <c r="F105" s="244" t="s">
        <v>1076</v>
      </c>
      <c r="G105" s="225"/>
      <c r="H105" s="225" t="s">
        <v>1115</v>
      </c>
      <c r="I105" s="225" t="s">
        <v>1078</v>
      </c>
      <c r="J105" s="225">
        <v>120</v>
      </c>
      <c r="K105" s="236"/>
    </row>
    <row r="106" spans="2:11" ht="15" customHeight="1">
      <c r="B106" s="245"/>
      <c r="C106" s="225" t="s">
        <v>1081</v>
      </c>
      <c r="D106" s="225"/>
      <c r="E106" s="225"/>
      <c r="F106" s="244" t="s">
        <v>1082</v>
      </c>
      <c r="G106" s="225"/>
      <c r="H106" s="225" t="s">
        <v>1115</v>
      </c>
      <c r="I106" s="225" t="s">
        <v>1078</v>
      </c>
      <c r="J106" s="225">
        <v>50</v>
      </c>
      <c r="K106" s="236"/>
    </row>
    <row r="107" spans="2:11" ht="15" customHeight="1">
      <c r="B107" s="245"/>
      <c r="C107" s="225" t="s">
        <v>1084</v>
      </c>
      <c r="D107" s="225"/>
      <c r="E107" s="225"/>
      <c r="F107" s="244" t="s">
        <v>1076</v>
      </c>
      <c r="G107" s="225"/>
      <c r="H107" s="225" t="s">
        <v>1115</v>
      </c>
      <c r="I107" s="225" t="s">
        <v>1086</v>
      </c>
      <c r="J107" s="225"/>
      <c r="K107" s="236"/>
    </row>
    <row r="108" spans="2:11" ht="15" customHeight="1">
      <c r="B108" s="245"/>
      <c r="C108" s="225" t="s">
        <v>1095</v>
      </c>
      <c r="D108" s="225"/>
      <c r="E108" s="225"/>
      <c r="F108" s="244" t="s">
        <v>1082</v>
      </c>
      <c r="G108" s="225"/>
      <c r="H108" s="225" t="s">
        <v>1115</v>
      </c>
      <c r="I108" s="225" t="s">
        <v>1078</v>
      </c>
      <c r="J108" s="225">
        <v>50</v>
      </c>
      <c r="K108" s="236"/>
    </row>
    <row r="109" spans="2:11" ht="15" customHeight="1">
      <c r="B109" s="245"/>
      <c r="C109" s="225" t="s">
        <v>1103</v>
      </c>
      <c r="D109" s="225"/>
      <c r="E109" s="225"/>
      <c r="F109" s="244" t="s">
        <v>1082</v>
      </c>
      <c r="G109" s="225"/>
      <c r="H109" s="225" t="s">
        <v>1115</v>
      </c>
      <c r="I109" s="225" t="s">
        <v>1078</v>
      </c>
      <c r="J109" s="225">
        <v>50</v>
      </c>
      <c r="K109" s="236"/>
    </row>
    <row r="110" spans="2:11" ht="15" customHeight="1">
      <c r="B110" s="245"/>
      <c r="C110" s="225" t="s">
        <v>1101</v>
      </c>
      <c r="D110" s="225"/>
      <c r="E110" s="225"/>
      <c r="F110" s="244" t="s">
        <v>1082</v>
      </c>
      <c r="G110" s="225"/>
      <c r="H110" s="225" t="s">
        <v>1115</v>
      </c>
      <c r="I110" s="225" t="s">
        <v>1078</v>
      </c>
      <c r="J110" s="225">
        <v>50</v>
      </c>
      <c r="K110" s="236"/>
    </row>
    <row r="111" spans="2:11" ht="15" customHeight="1">
      <c r="B111" s="245"/>
      <c r="C111" s="225" t="s">
        <v>52</v>
      </c>
      <c r="D111" s="225"/>
      <c r="E111" s="225"/>
      <c r="F111" s="244" t="s">
        <v>1076</v>
      </c>
      <c r="G111" s="225"/>
      <c r="H111" s="225" t="s">
        <v>1116</v>
      </c>
      <c r="I111" s="225" t="s">
        <v>1078</v>
      </c>
      <c r="J111" s="225">
        <v>20</v>
      </c>
      <c r="K111" s="236"/>
    </row>
    <row r="112" spans="2:11" ht="15" customHeight="1">
      <c r="B112" s="245"/>
      <c r="C112" s="225" t="s">
        <v>1117</v>
      </c>
      <c r="D112" s="225"/>
      <c r="E112" s="225"/>
      <c r="F112" s="244" t="s">
        <v>1076</v>
      </c>
      <c r="G112" s="225"/>
      <c r="H112" s="225" t="s">
        <v>1118</v>
      </c>
      <c r="I112" s="225" t="s">
        <v>1078</v>
      </c>
      <c r="J112" s="225">
        <v>120</v>
      </c>
      <c r="K112" s="236"/>
    </row>
    <row r="113" spans="2:11" ht="15" customHeight="1">
      <c r="B113" s="245"/>
      <c r="C113" s="225" t="s">
        <v>37</v>
      </c>
      <c r="D113" s="225"/>
      <c r="E113" s="225"/>
      <c r="F113" s="244" t="s">
        <v>1076</v>
      </c>
      <c r="G113" s="225"/>
      <c r="H113" s="225" t="s">
        <v>1119</v>
      </c>
      <c r="I113" s="225" t="s">
        <v>1110</v>
      </c>
      <c r="J113" s="225"/>
      <c r="K113" s="236"/>
    </row>
    <row r="114" spans="2:11" ht="15" customHeight="1">
      <c r="B114" s="245"/>
      <c r="C114" s="225" t="s">
        <v>47</v>
      </c>
      <c r="D114" s="225"/>
      <c r="E114" s="225"/>
      <c r="F114" s="244" t="s">
        <v>1076</v>
      </c>
      <c r="G114" s="225"/>
      <c r="H114" s="225" t="s">
        <v>1120</v>
      </c>
      <c r="I114" s="225" t="s">
        <v>1110</v>
      </c>
      <c r="J114" s="225"/>
      <c r="K114" s="236"/>
    </row>
    <row r="115" spans="2:11" ht="15" customHeight="1">
      <c r="B115" s="245"/>
      <c r="C115" s="225" t="s">
        <v>56</v>
      </c>
      <c r="D115" s="225"/>
      <c r="E115" s="225"/>
      <c r="F115" s="244" t="s">
        <v>1076</v>
      </c>
      <c r="G115" s="225"/>
      <c r="H115" s="225" t="s">
        <v>1121</v>
      </c>
      <c r="I115" s="225" t="s">
        <v>1122</v>
      </c>
      <c r="J115" s="225"/>
      <c r="K115" s="236"/>
    </row>
    <row r="116" spans="2:11" ht="15" customHeight="1">
      <c r="B116" s="248"/>
      <c r="C116" s="254"/>
      <c r="D116" s="254"/>
      <c r="E116" s="254"/>
      <c r="F116" s="254"/>
      <c r="G116" s="254"/>
      <c r="H116" s="254"/>
      <c r="I116" s="254"/>
      <c r="J116" s="254"/>
      <c r="K116" s="250"/>
    </row>
    <row r="117" spans="2:11" ht="18.75" customHeight="1">
      <c r="B117" s="255"/>
      <c r="C117" s="221"/>
      <c r="D117" s="221"/>
      <c r="E117" s="221"/>
      <c r="F117" s="256"/>
      <c r="G117" s="221"/>
      <c r="H117" s="221"/>
      <c r="I117" s="221"/>
      <c r="J117" s="221"/>
      <c r="K117" s="255"/>
    </row>
    <row r="118" spans="2:11" ht="18.75" customHeight="1">
      <c r="B118" s="231"/>
      <c r="C118" s="231"/>
      <c r="D118" s="231"/>
      <c r="E118" s="231"/>
      <c r="F118" s="231"/>
      <c r="G118" s="231"/>
      <c r="H118" s="231"/>
      <c r="I118" s="231"/>
      <c r="J118" s="231"/>
      <c r="K118" s="231"/>
    </row>
    <row r="119" spans="2:11" ht="7.5" customHeight="1">
      <c r="B119" s="257"/>
      <c r="C119" s="258"/>
      <c r="D119" s="258"/>
      <c r="E119" s="258"/>
      <c r="F119" s="258"/>
      <c r="G119" s="258"/>
      <c r="H119" s="258"/>
      <c r="I119" s="258"/>
      <c r="J119" s="258"/>
      <c r="K119" s="259"/>
    </row>
    <row r="120" spans="2:11" ht="45" customHeight="1">
      <c r="B120" s="260"/>
      <c r="C120" s="435" t="s">
        <v>1123</v>
      </c>
      <c r="D120" s="435"/>
      <c r="E120" s="435"/>
      <c r="F120" s="435"/>
      <c r="G120" s="435"/>
      <c r="H120" s="435"/>
      <c r="I120" s="435"/>
      <c r="J120" s="435"/>
      <c r="K120" s="261"/>
    </row>
    <row r="121" spans="2:11" ht="17.25" customHeight="1">
      <c r="B121" s="262"/>
      <c r="C121" s="237" t="s">
        <v>1070</v>
      </c>
      <c r="D121" s="237"/>
      <c r="E121" s="237"/>
      <c r="F121" s="237" t="s">
        <v>1071</v>
      </c>
      <c r="G121" s="238"/>
      <c r="H121" s="237" t="s">
        <v>119</v>
      </c>
      <c r="I121" s="237" t="s">
        <v>56</v>
      </c>
      <c r="J121" s="237" t="s">
        <v>1072</v>
      </c>
      <c r="K121" s="263"/>
    </row>
    <row r="122" spans="2:11" ht="17.25" customHeight="1">
      <c r="B122" s="262"/>
      <c r="C122" s="239" t="s">
        <v>1073</v>
      </c>
      <c r="D122" s="239"/>
      <c r="E122" s="239"/>
      <c r="F122" s="240" t="s">
        <v>1074</v>
      </c>
      <c r="G122" s="241"/>
      <c r="H122" s="239"/>
      <c r="I122" s="239"/>
      <c r="J122" s="239" t="s">
        <v>1075</v>
      </c>
      <c r="K122" s="263"/>
    </row>
    <row r="123" spans="2:11" ht="5.25" customHeight="1">
      <c r="B123" s="264"/>
      <c r="C123" s="242"/>
      <c r="D123" s="242"/>
      <c r="E123" s="242"/>
      <c r="F123" s="242"/>
      <c r="G123" s="225"/>
      <c r="H123" s="242"/>
      <c r="I123" s="242"/>
      <c r="J123" s="242"/>
      <c r="K123" s="265"/>
    </row>
    <row r="124" spans="2:11" ht="15" customHeight="1">
      <c r="B124" s="264"/>
      <c r="C124" s="225" t="s">
        <v>1079</v>
      </c>
      <c r="D124" s="242"/>
      <c r="E124" s="242"/>
      <c r="F124" s="244" t="s">
        <v>1076</v>
      </c>
      <c r="G124" s="225"/>
      <c r="H124" s="225" t="s">
        <v>1115</v>
      </c>
      <c r="I124" s="225" t="s">
        <v>1078</v>
      </c>
      <c r="J124" s="225">
        <v>120</v>
      </c>
      <c r="K124" s="266"/>
    </row>
    <row r="125" spans="2:11" ht="15" customHeight="1">
      <c r="B125" s="264"/>
      <c r="C125" s="225" t="s">
        <v>1124</v>
      </c>
      <c r="D125" s="225"/>
      <c r="E125" s="225"/>
      <c r="F125" s="244" t="s">
        <v>1076</v>
      </c>
      <c r="G125" s="225"/>
      <c r="H125" s="225" t="s">
        <v>1125</v>
      </c>
      <c r="I125" s="225" t="s">
        <v>1078</v>
      </c>
      <c r="J125" s="225" t="s">
        <v>1126</v>
      </c>
      <c r="K125" s="266"/>
    </row>
    <row r="126" spans="2:11" ht="15" customHeight="1">
      <c r="B126" s="264"/>
      <c r="C126" s="225" t="s">
        <v>1025</v>
      </c>
      <c r="D126" s="225"/>
      <c r="E126" s="225"/>
      <c r="F126" s="244" t="s">
        <v>1076</v>
      </c>
      <c r="G126" s="225"/>
      <c r="H126" s="225" t="s">
        <v>1127</v>
      </c>
      <c r="I126" s="225" t="s">
        <v>1078</v>
      </c>
      <c r="J126" s="225" t="s">
        <v>1126</v>
      </c>
      <c r="K126" s="266"/>
    </row>
    <row r="127" spans="2:11" ht="15" customHeight="1">
      <c r="B127" s="264"/>
      <c r="C127" s="225" t="s">
        <v>1087</v>
      </c>
      <c r="D127" s="225"/>
      <c r="E127" s="225"/>
      <c r="F127" s="244" t="s">
        <v>1082</v>
      </c>
      <c r="G127" s="225"/>
      <c r="H127" s="225" t="s">
        <v>1088</v>
      </c>
      <c r="I127" s="225" t="s">
        <v>1078</v>
      </c>
      <c r="J127" s="225">
        <v>15</v>
      </c>
      <c r="K127" s="266"/>
    </row>
    <row r="128" spans="2:11" ht="15" customHeight="1">
      <c r="B128" s="264"/>
      <c r="C128" s="246" t="s">
        <v>1089</v>
      </c>
      <c r="D128" s="246"/>
      <c r="E128" s="246"/>
      <c r="F128" s="247" t="s">
        <v>1082</v>
      </c>
      <c r="G128" s="246"/>
      <c r="H128" s="246" t="s">
        <v>1090</v>
      </c>
      <c r="I128" s="246" t="s">
        <v>1078</v>
      </c>
      <c r="J128" s="246">
        <v>15</v>
      </c>
      <c r="K128" s="266"/>
    </row>
    <row r="129" spans="2:11" ht="15" customHeight="1">
      <c r="B129" s="264"/>
      <c r="C129" s="246" t="s">
        <v>1091</v>
      </c>
      <c r="D129" s="246"/>
      <c r="E129" s="246"/>
      <c r="F129" s="247" t="s">
        <v>1082</v>
      </c>
      <c r="G129" s="246"/>
      <c r="H129" s="246" t="s">
        <v>1092</v>
      </c>
      <c r="I129" s="246" t="s">
        <v>1078</v>
      </c>
      <c r="J129" s="246">
        <v>20</v>
      </c>
      <c r="K129" s="266"/>
    </row>
    <row r="130" spans="2:11" ht="15" customHeight="1">
      <c r="B130" s="264"/>
      <c r="C130" s="246" t="s">
        <v>1093</v>
      </c>
      <c r="D130" s="246"/>
      <c r="E130" s="246"/>
      <c r="F130" s="247" t="s">
        <v>1082</v>
      </c>
      <c r="G130" s="246"/>
      <c r="H130" s="246" t="s">
        <v>1094</v>
      </c>
      <c r="I130" s="246" t="s">
        <v>1078</v>
      </c>
      <c r="J130" s="246">
        <v>20</v>
      </c>
      <c r="K130" s="266"/>
    </row>
    <row r="131" spans="2:11" ht="15" customHeight="1">
      <c r="B131" s="264"/>
      <c r="C131" s="225" t="s">
        <v>1081</v>
      </c>
      <c r="D131" s="225"/>
      <c r="E131" s="225"/>
      <c r="F131" s="244" t="s">
        <v>1082</v>
      </c>
      <c r="G131" s="225"/>
      <c r="H131" s="225" t="s">
        <v>1115</v>
      </c>
      <c r="I131" s="225" t="s">
        <v>1078</v>
      </c>
      <c r="J131" s="225">
        <v>50</v>
      </c>
      <c r="K131" s="266"/>
    </row>
    <row r="132" spans="2:11" ht="15" customHeight="1">
      <c r="B132" s="264"/>
      <c r="C132" s="225" t="s">
        <v>1095</v>
      </c>
      <c r="D132" s="225"/>
      <c r="E132" s="225"/>
      <c r="F132" s="244" t="s">
        <v>1082</v>
      </c>
      <c r="G132" s="225"/>
      <c r="H132" s="225" t="s">
        <v>1115</v>
      </c>
      <c r="I132" s="225" t="s">
        <v>1078</v>
      </c>
      <c r="J132" s="225">
        <v>50</v>
      </c>
      <c r="K132" s="266"/>
    </row>
    <row r="133" spans="2:11" ht="15" customHeight="1">
      <c r="B133" s="264"/>
      <c r="C133" s="225" t="s">
        <v>1101</v>
      </c>
      <c r="D133" s="225"/>
      <c r="E133" s="225"/>
      <c r="F133" s="244" t="s">
        <v>1082</v>
      </c>
      <c r="G133" s="225"/>
      <c r="H133" s="225" t="s">
        <v>1115</v>
      </c>
      <c r="I133" s="225" t="s">
        <v>1078</v>
      </c>
      <c r="J133" s="225">
        <v>50</v>
      </c>
      <c r="K133" s="266"/>
    </row>
    <row r="134" spans="2:11" ht="15" customHeight="1">
      <c r="B134" s="264"/>
      <c r="C134" s="225" t="s">
        <v>1103</v>
      </c>
      <c r="D134" s="225"/>
      <c r="E134" s="225"/>
      <c r="F134" s="244" t="s">
        <v>1082</v>
      </c>
      <c r="G134" s="225"/>
      <c r="H134" s="225" t="s">
        <v>1115</v>
      </c>
      <c r="I134" s="225" t="s">
        <v>1078</v>
      </c>
      <c r="J134" s="225">
        <v>50</v>
      </c>
      <c r="K134" s="266"/>
    </row>
    <row r="135" spans="2:11" ht="15" customHeight="1">
      <c r="B135" s="264"/>
      <c r="C135" s="225" t="s">
        <v>124</v>
      </c>
      <c r="D135" s="225"/>
      <c r="E135" s="225"/>
      <c r="F135" s="244" t="s">
        <v>1082</v>
      </c>
      <c r="G135" s="225"/>
      <c r="H135" s="225" t="s">
        <v>1128</v>
      </c>
      <c r="I135" s="225" t="s">
        <v>1078</v>
      </c>
      <c r="J135" s="225">
        <v>255</v>
      </c>
      <c r="K135" s="266"/>
    </row>
    <row r="136" spans="2:11" ht="15" customHeight="1">
      <c r="B136" s="264"/>
      <c r="C136" s="225" t="s">
        <v>1105</v>
      </c>
      <c r="D136" s="225"/>
      <c r="E136" s="225"/>
      <c r="F136" s="244" t="s">
        <v>1076</v>
      </c>
      <c r="G136" s="225"/>
      <c r="H136" s="225" t="s">
        <v>1129</v>
      </c>
      <c r="I136" s="225" t="s">
        <v>1107</v>
      </c>
      <c r="J136" s="225"/>
      <c r="K136" s="266"/>
    </row>
    <row r="137" spans="2:11" ht="15" customHeight="1">
      <c r="B137" s="264"/>
      <c r="C137" s="225" t="s">
        <v>1108</v>
      </c>
      <c r="D137" s="225"/>
      <c r="E137" s="225"/>
      <c r="F137" s="244" t="s">
        <v>1076</v>
      </c>
      <c r="G137" s="225"/>
      <c r="H137" s="225" t="s">
        <v>1130</v>
      </c>
      <c r="I137" s="225" t="s">
        <v>1110</v>
      </c>
      <c r="J137" s="225"/>
      <c r="K137" s="266"/>
    </row>
    <row r="138" spans="2:11" ht="15" customHeight="1">
      <c r="B138" s="264"/>
      <c r="C138" s="225" t="s">
        <v>1111</v>
      </c>
      <c r="D138" s="225"/>
      <c r="E138" s="225"/>
      <c r="F138" s="244" t="s">
        <v>1076</v>
      </c>
      <c r="G138" s="225"/>
      <c r="H138" s="225" t="s">
        <v>1111</v>
      </c>
      <c r="I138" s="225" t="s">
        <v>1110</v>
      </c>
      <c r="J138" s="225"/>
      <c r="K138" s="266"/>
    </row>
    <row r="139" spans="2:11" ht="15" customHeight="1">
      <c r="B139" s="264"/>
      <c r="C139" s="225" t="s">
        <v>37</v>
      </c>
      <c r="D139" s="225"/>
      <c r="E139" s="225"/>
      <c r="F139" s="244" t="s">
        <v>1076</v>
      </c>
      <c r="G139" s="225"/>
      <c r="H139" s="225" t="s">
        <v>1131</v>
      </c>
      <c r="I139" s="225" t="s">
        <v>1110</v>
      </c>
      <c r="J139" s="225"/>
      <c r="K139" s="266"/>
    </row>
    <row r="140" spans="2:11" ht="15" customHeight="1">
      <c r="B140" s="264"/>
      <c r="C140" s="225" t="s">
        <v>1132</v>
      </c>
      <c r="D140" s="225"/>
      <c r="E140" s="225"/>
      <c r="F140" s="244" t="s">
        <v>1076</v>
      </c>
      <c r="G140" s="225"/>
      <c r="H140" s="225" t="s">
        <v>1133</v>
      </c>
      <c r="I140" s="225" t="s">
        <v>1110</v>
      </c>
      <c r="J140" s="225"/>
      <c r="K140" s="266"/>
    </row>
    <row r="141" spans="2:11" ht="15" customHeight="1">
      <c r="B141" s="267"/>
      <c r="C141" s="268"/>
      <c r="D141" s="268"/>
      <c r="E141" s="268"/>
      <c r="F141" s="268"/>
      <c r="G141" s="268"/>
      <c r="H141" s="268"/>
      <c r="I141" s="268"/>
      <c r="J141" s="268"/>
      <c r="K141" s="269"/>
    </row>
    <row r="142" spans="2:11" ht="18.75" customHeight="1">
      <c r="B142" s="221"/>
      <c r="C142" s="221"/>
      <c r="D142" s="221"/>
      <c r="E142" s="221"/>
      <c r="F142" s="256"/>
      <c r="G142" s="221"/>
      <c r="H142" s="221"/>
      <c r="I142" s="221"/>
      <c r="J142" s="221"/>
      <c r="K142" s="221"/>
    </row>
    <row r="143" spans="2:11" ht="18.75" customHeight="1">
      <c r="B143" s="231"/>
      <c r="C143" s="231"/>
      <c r="D143" s="231"/>
      <c r="E143" s="231"/>
      <c r="F143" s="231"/>
      <c r="G143" s="231"/>
      <c r="H143" s="231"/>
      <c r="I143" s="231"/>
      <c r="J143" s="231"/>
      <c r="K143" s="231"/>
    </row>
    <row r="144" spans="2:11" ht="7.5" customHeight="1">
      <c r="B144" s="232"/>
      <c r="C144" s="233"/>
      <c r="D144" s="233"/>
      <c r="E144" s="233"/>
      <c r="F144" s="233"/>
      <c r="G144" s="233"/>
      <c r="H144" s="233"/>
      <c r="I144" s="233"/>
      <c r="J144" s="233"/>
      <c r="K144" s="234"/>
    </row>
    <row r="145" spans="2:11" ht="45" customHeight="1">
      <c r="B145" s="235"/>
      <c r="C145" s="440" t="s">
        <v>1134</v>
      </c>
      <c r="D145" s="440"/>
      <c r="E145" s="440"/>
      <c r="F145" s="440"/>
      <c r="G145" s="440"/>
      <c r="H145" s="440"/>
      <c r="I145" s="440"/>
      <c r="J145" s="440"/>
      <c r="K145" s="236"/>
    </row>
    <row r="146" spans="2:11" ht="17.25" customHeight="1">
      <c r="B146" s="235"/>
      <c r="C146" s="237" t="s">
        <v>1070</v>
      </c>
      <c r="D146" s="237"/>
      <c r="E146" s="237"/>
      <c r="F146" s="237" t="s">
        <v>1071</v>
      </c>
      <c r="G146" s="238"/>
      <c r="H146" s="237" t="s">
        <v>119</v>
      </c>
      <c r="I146" s="237" t="s">
        <v>56</v>
      </c>
      <c r="J146" s="237" t="s">
        <v>1072</v>
      </c>
      <c r="K146" s="236"/>
    </row>
    <row r="147" spans="2:11" ht="17.25" customHeight="1">
      <c r="B147" s="235"/>
      <c r="C147" s="239" t="s">
        <v>1073</v>
      </c>
      <c r="D147" s="239"/>
      <c r="E147" s="239"/>
      <c r="F147" s="240" t="s">
        <v>1074</v>
      </c>
      <c r="G147" s="241"/>
      <c r="H147" s="239"/>
      <c r="I147" s="239"/>
      <c r="J147" s="239" t="s">
        <v>1075</v>
      </c>
      <c r="K147" s="236"/>
    </row>
    <row r="148" spans="2:11" ht="5.25" customHeight="1">
      <c r="B148" s="245"/>
      <c r="C148" s="242"/>
      <c r="D148" s="242"/>
      <c r="E148" s="242"/>
      <c r="F148" s="242"/>
      <c r="G148" s="243"/>
      <c r="H148" s="242"/>
      <c r="I148" s="242"/>
      <c r="J148" s="242"/>
      <c r="K148" s="266"/>
    </row>
    <row r="149" spans="2:11" ht="15" customHeight="1">
      <c r="B149" s="245"/>
      <c r="C149" s="270" t="s">
        <v>1079</v>
      </c>
      <c r="D149" s="225"/>
      <c r="E149" s="225"/>
      <c r="F149" s="271" t="s">
        <v>1076</v>
      </c>
      <c r="G149" s="225"/>
      <c r="H149" s="270" t="s">
        <v>1115</v>
      </c>
      <c r="I149" s="270" t="s">
        <v>1078</v>
      </c>
      <c r="J149" s="270">
        <v>120</v>
      </c>
      <c r="K149" s="266"/>
    </row>
    <row r="150" spans="2:11" ht="15" customHeight="1">
      <c r="B150" s="245"/>
      <c r="C150" s="270" t="s">
        <v>1124</v>
      </c>
      <c r="D150" s="225"/>
      <c r="E150" s="225"/>
      <c r="F150" s="271" t="s">
        <v>1076</v>
      </c>
      <c r="G150" s="225"/>
      <c r="H150" s="270" t="s">
        <v>1135</v>
      </c>
      <c r="I150" s="270" t="s">
        <v>1078</v>
      </c>
      <c r="J150" s="270" t="s">
        <v>1126</v>
      </c>
      <c r="K150" s="266"/>
    </row>
    <row r="151" spans="2:11" ht="15" customHeight="1">
      <c r="B151" s="245"/>
      <c r="C151" s="270" t="s">
        <v>1025</v>
      </c>
      <c r="D151" s="225"/>
      <c r="E151" s="225"/>
      <c r="F151" s="271" t="s">
        <v>1076</v>
      </c>
      <c r="G151" s="225"/>
      <c r="H151" s="270" t="s">
        <v>1136</v>
      </c>
      <c r="I151" s="270" t="s">
        <v>1078</v>
      </c>
      <c r="J151" s="270" t="s">
        <v>1126</v>
      </c>
      <c r="K151" s="266"/>
    </row>
    <row r="152" spans="2:11" ht="15" customHeight="1">
      <c r="B152" s="245"/>
      <c r="C152" s="270" t="s">
        <v>1081</v>
      </c>
      <c r="D152" s="225"/>
      <c r="E152" s="225"/>
      <c r="F152" s="271" t="s">
        <v>1082</v>
      </c>
      <c r="G152" s="225"/>
      <c r="H152" s="270" t="s">
        <v>1115</v>
      </c>
      <c r="I152" s="270" t="s">
        <v>1078</v>
      </c>
      <c r="J152" s="270">
        <v>50</v>
      </c>
      <c r="K152" s="266"/>
    </row>
    <row r="153" spans="2:11" ht="15" customHeight="1">
      <c r="B153" s="245"/>
      <c r="C153" s="270" t="s">
        <v>1084</v>
      </c>
      <c r="D153" s="225"/>
      <c r="E153" s="225"/>
      <c r="F153" s="271" t="s">
        <v>1076</v>
      </c>
      <c r="G153" s="225"/>
      <c r="H153" s="270" t="s">
        <v>1115</v>
      </c>
      <c r="I153" s="270" t="s">
        <v>1086</v>
      </c>
      <c r="J153" s="270"/>
      <c r="K153" s="266"/>
    </row>
    <row r="154" spans="2:11" ht="15" customHeight="1">
      <c r="B154" s="245"/>
      <c r="C154" s="270" t="s">
        <v>1095</v>
      </c>
      <c r="D154" s="225"/>
      <c r="E154" s="225"/>
      <c r="F154" s="271" t="s">
        <v>1082</v>
      </c>
      <c r="G154" s="225"/>
      <c r="H154" s="270" t="s">
        <v>1115</v>
      </c>
      <c r="I154" s="270" t="s">
        <v>1078</v>
      </c>
      <c r="J154" s="270">
        <v>50</v>
      </c>
      <c r="K154" s="266"/>
    </row>
    <row r="155" spans="2:11" ht="15" customHeight="1">
      <c r="B155" s="245"/>
      <c r="C155" s="270" t="s">
        <v>1103</v>
      </c>
      <c r="D155" s="225"/>
      <c r="E155" s="225"/>
      <c r="F155" s="271" t="s">
        <v>1082</v>
      </c>
      <c r="G155" s="225"/>
      <c r="H155" s="270" t="s">
        <v>1115</v>
      </c>
      <c r="I155" s="270" t="s">
        <v>1078</v>
      </c>
      <c r="J155" s="270">
        <v>50</v>
      </c>
      <c r="K155" s="266"/>
    </row>
    <row r="156" spans="2:11" ht="15" customHeight="1">
      <c r="B156" s="245"/>
      <c r="C156" s="270" t="s">
        <v>1101</v>
      </c>
      <c r="D156" s="225"/>
      <c r="E156" s="225"/>
      <c r="F156" s="271" t="s">
        <v>1082</v>
      </c>
      <c r="G156" s="225"/>
      <c r="H156" s="270" t="s">
        <v>1115</v>
      </c>
      <c r="I156" s="270" t="s">
        <v>1078</v>
      </c>
      <c r="J156" s="270">
        <v>50</v>
      </c>
      <c r="K156" s="266"/>
    </row>
    <row r="157" spans="2:11" ht="15" customHeight="1">
      <c r="B157" s="245"/>
      <c r="C157" s="270" t="s">
        <v>86</v>
      </c>
      <c r="D157" s="225"/>
      <c r="E157" s="225"/>
      <c r="F157" s="271" t="s">
        <v>1076</v>
      </c>
      <c r="G157" s="225"/>
      <c r="H157" s="270" t="s">
        <v>1137</v>
      </c>
      <c r="I157" s="270" t="s">
        <v>1078</v>
      </c>
      <c r="J157" s="270" t="s">
        <v>1138</v>
      </c>
      <c r="K157" s="266"/>
    </row>
    <row r="158" spans="2:11" ht="15" customHeight="1">
      <c r="B158" s="245"/>
      <c r="C158" s="270" t="s">
        <v>1139</v>
      </c>
      <c r="D158" s="225"/>
      <c r="E158" s="225"/>
      <c r="F158" s="271" t="s">
        <v>1076</v>
      </c>
      <c r="G158" s="225"/>
      <c r="H158" s="270" t="s">
        <v>1140</v>
      </c>
      <c r="I158" s="270" t="s">
        <v>1110</v>
      </c>
      <c r="J158" s="270"/>
      <c r="K158" s="266"/>
    </row>
    <row r="159" spans="2:11" ht="15" customHeight="1">
      <c r="B159" s="272"/>
      <c r="C159" s="254"/>
      <c r="D159" s="254"/>
      <c r="E159" s="254"/>
      <c r="F159" s="254"/>
      <c r="G159" s="254"/>
      <c r="H159" s="254"/>
      <c r="I159" s="254"/>
      <c r="J159" s="254"/>
      <c r="K159" s="273"/>
    </row>
    <row r="160" spans="2:11" ht="18.75" customHeight="1">
      <c r="B160" s="221"/>
      <c r="C160" s="225"/>
      <c r="D160" s="225"/>
      <c r="E160" s="225"/>
      <c r="F160" s="244"/>
      <c r="G160" s="225"/>
      <c r="H160" s="225"/>
      <c r="I160" s="225"/>
      <c r="J160" s="225"/>
      <c r="K160" s="221"/>
    </row>
    <row r="161" spans="2:11" ht="18.75" customHeight="1">
      <c r="B161" s="231"/>
      <c r="C161" s="231"/>
      <c r="D161" s="231"/>
      <c r="E161" s="231"/>
      <c r="F161" s="231"/>
      <c r="G161" s="231"/>
      <c r="H161" s="231"/>
      <c r="I161" s="231"/>
      <c r="J161" s="231"/>
      <c r="K161" s="231"/>
    </row>
    <row r="162" spans="2:11" ht="7.5" customHeight="1">
      <c r="B162" s="213"/>
      <c r="C162" s="214"/>
      <c r="D162" s="214"/>
      <c r="E162" s="214"/>
      <c r="F162" s="214"/>
      <c r="G162" s="214"/>
      <c r="H162" s="214"/>
      <c r="I162" s="214"/>
      <c r="J162" s="214"/>
      <c r="K162" s="215"/>
    </row>
    <row r="163" spans="2:11" ht="45" customHeight="1">
      <c r="B163" s="216"/>
      <c r="C163" s="435" t="s">
        <v>1141</v>
      </c>
      <c r="D163" s="435"/>
      <c r="E163" s="435"/>
      <c r="F163" s="435"/>
      <c r="G163" s="435"/>
      <c r="H163" s="435"/>
      <c r="I163" s="435"/>
      <c r="J163" s="435"/>
      <c r="K163" s="217"/>
    </row>
    <row r="164" spans="2:11" ht="17.25" customHeight="1">
      <c r="B164" s="216"/>
      <c r="C164" s="237" t="s">
        <v>1070</v>
      </c>
      <c r="D164" s="237"/>
      <c r="E164" s="237"/>
      <c r="F164" s="237" t="s">
        <v>1071</v>
      </c>
      <c r="G164" s="274"/>
      <c r="H164" s="275" t="s">
        <v>119</v>
      </c>
      <c r="I164" s="275" t="s">
        <v>56</v>
      </c>
      <c r="J164" s="237" t="s">
        <v>1072</v>
      </c>
      <c r="K164" s="217"/>
    </row>
    <row r="165" spans="2:11" ht="17.25" customHeight="1">
      <c r="B165" s="218"/>
      <c r="C165" s="239" t="s">
        <v>1073</v>
      </c>
      <c r="D165" s="239"/>
      <c r="E165" s="239"/>
      <c r="F165" s="240" t="s">
        <v>1074</v>
      </c>
      <c r="G165" s="276"/>
      <c r="H165" s="277"/>
      <c r="I165" s="277"/>
      <c r="J165" s="239" t="s">
        <v>1075</v>
      </c>
      <c r="K165" s="219"/>
    </row>
    <row r="166" spans="2:11" ht="5.25" customHeight="1">
      <c r="B166" s="245"/>
      <c r="C166" s="242"/>
      <c r="D166" s="242"/>
      <c r="E166" s="242"/>
      <c r="F166" s="242"/>
      <c r="G166" s="243"/>
      <c r="H166" s="242"/>
      <c r="I166" s="242"/>
      <c r="J166" s="242"/>
      <c r="K166" s="266"/>
    </row>
    <row r="167" spans="2:11" ht="15" customHeight="1">
      <c r="B167" s="245"/>
      <c r="C167" s="225" t="s">
        <v>1079</v>
      </c>
      <c r="D167" s="225"/>
      <c r="E167" s="225"/>
      <c r="F167" s="244" t="s">
        <v>1076</v>
      </c>
      <c r="G167" s="225"/>
      <c r="H167" s="225" t="s">
        <v>1115</v>
      </c>
      <c r="I167" s="225" t="s">
        <v>1078</v>
      </c>
      <c r="J167" s="225">
        <v>120</v>
      </c>
      <c r="K167" s="266"/>
    </row>
    <row r="168" spans="2:11" ht="15" customHeight="1">
      <c r="B168" s="245"/>
      <c r="C168" s="225" t="s">
        <v>1124</v>
      </c>
      <c r="D168" s="225"/>
      <c r="E168" s="225"/>
      <c r="F168" s="244" t="s">
        <v>1076</v>
      </c>
      <c r="G168" s="225"/>
      <c r="H168" s="225" t="s">
        <v>1125</v>
      </c>
      <c r="I168" s="225" t="s">
        <v>1078</v>
      </c>
      <c r="J168" s="225" t="s">
        <v>1126</v>
      </c>
      <c r="K168" s="266"/>
    </row>
    <row r="169" spans="2:11" ht="15" customHeight="1">
      <c r="B169" s="245"/>
      <c r="C169" s="225" t="s">
        <v>1025</v>
      </c>
      <c r="D169" s="225"/>
      <c r="E169" s="225"/>
      <c r="F169" s="244" t="s">
        <v>1076</v>
      </c>
      <c r="G169" s="225"/>
      <c r="H169" s="225" t="s">
        <v>1142</v>
      </c>
      <c r="I169" s="225" t="s">
        <v>1078</v>
      </c>
      <c r="J169" s="225" t="s">
        <v>1126</v>
      </c>
      <c r="K169" s="266"/>
    </row>
    <row r="170" spans="2:11" ht="15" customHeight="1">
      <c r="B170" s="245"/>
      <c r="C170" s="225" t="s">
        <v>1081</v>
      </c>
      <c r="D170" s="225"/>
      <c r="E170" s="225"/>
      <c r="F170" s="244" t="s">
        <v>1082</v>
      </c>
      <c r="G170" s="225"/>
      <c r="H170" s="225" t="s">
        <v>1142</v>
      </c>
      <c r="I170" s="225" t="s">
        <v>1078</v>
      </c>
      <c r="J170" s="225">
        <v>50</v>
      </c>
      <c r="K170" s="266"/>
    </row>
    <row r="171" spans="2:11" ht="15" customHeight="1">
      <c r="B171" s="245"/>
      <c r="C171" s="225" t="s">
        <v>1084</v>
      </c>
      <c r="D171" s="225"/>
      <c r="E171" s="225"/>
      <c r="F171" s="244" t="s">
        <v>1076</v>
      </c>
      <c r="G171" s="225"/>
      <c r="H171" s="225" t="s">
        <v>1142</v>
      </c>
      <c r="I171" s="225" t="s">
        <v>1086</v>
      </c>
      <c r="J171" s="225"/>
      <c r="K171" s="266"/>
    </row>
    <row r="172" spans="2:11" ht="15" customHeight="1">
      <c r="B172" s="245"/>
      <c r="C172" s="225" t="s">
        <v>1095</v>
      </c>
      <c r="D172" s="225"/>
      <c r="E172" s="225"/>
      <c r="F172" s="244" t="s">
        <v>1082</v>
      </c>
      <c r="G172" s="225"/>
      <c r="H172" s="225" t="s">
        <v>1142</v>
      </c>
      <c r="I172" s="225" t="s">
        <v>1078</v>
      </c>
      <c r="J172" s="225">
        <v>50</v>
      </c>
      <c r="K172" s="266"/>
    </row>
    <row r="173" spans="2:11" ht="15" customHeight="1">
      <c r="B173" s="245"/>
      <c r="C173" s="225" t="s">
        <v>1103</v>
      </c>
      <c r="D173" s="225"/>
      <c r="E173" s="225"/>
      <c r="F173" s="244" t="s">
        <v>1082</v>
      </c>
      <c r="G173" s="225"/>
      <c r="H173" s="225" t="s">
        <v>1142</v>
      </c>
      <c r="I173" s="225" t="s">
        <v>1078</v>
      </c>
      <c r="J173" s="225">
        <v>50</v>
      </c>
      <c r="K173" s="266"/>
    </row>
    <row r="174" spans="2:11" ht="15" customHeight="1">
      <c r="B174" s="245"/>
      <c r="C174" s="225" t="s">
        <v>1101</v>
      </c>
      <c r="D174" s="225"/>
      <c r="E174" s="225"/>
      <c r="F174" s="244" t="s">
        <v>1082</v>
      </c>
      <c r="G174" s="225"/>
      <c r="H174" s="225" t="s">
        <v>1142</v>
      </c>
      <c r="I174" s="225" t="s">
        <v>1078</v>
      </c>
      <c r="J174" s="225">
        <v>50</v>
      </c>
      <c r="K174" s="266"/>
    </row>
    <row r="175" spans="2:11" ht="15" customHeight="1">
      <c r="B175" s="245"/>
      <c r="C175" s="225" t="s">
        <v>118</v>
      </c>
      <c r="D175" s="225"/>
      <c r="E175" s="225"/>
      <c r="F175" s="244" t="s">
        <v>1076</v>
      </c>
      <c r="G175" s="225"/>
      <c r="H175" s="225" t="s">
        <v>1143</v>
      </c>
      <c r="I175" s="225" t="s">
        <v>1144</v>
      </c>
      <c r="J175" s="225"/>
      <c r="K175" s="266"/>
    </row>
    <row r="176" spans="2:11" ht="15" customHeight="1">
      <c r="B176" s="245"/>
      <c r="C176" s="225" t="s">
        <v>56</v>
      </c>
      <c r="D176" s="225"/>
      <c r="E176" s="225"/>
      <c r="F176" s="244" t="s">
        <v>1076</v>
      </c>
      <c r="G176" s="225"/>
      <c r="H176" s="225" t="s">
        <v>1145</v>
      </c>
      <c r="I176" s="225" t="s">
        <v>1146</v>
      </c>
      <c r="J176" s="225">
        <v>1</v>
      </c>
      <c r="K176" s="266"/>
    </row>
    <row r="177" spans="2:11" ht="15" customHeight="1">
      <c r="B177" s="245"/>
      <c r="C177" s="225" t="s">
        <v>52</v>
      </c>
      <c r="D177" s="225"/>
      <c r="E177" s="225"/>
      <c r="F177" s="244" t="s">
        <v>1076</v>
      </c>
      <c r="G177" s="225"/>
      <c r="H177" s="225" t="s">
        <v>1147</v>
      </c>
      <c r="I177" s="225" t="s">
        <v>1078</v>
      </c>
      <c r="J177" s="225">
        <v>20</v>
      </c>
      <c r="K177" s="266"/>
    </row>
    <row r="178" spans="2:11" ht="15" customHeight="1">
      <c r="B178" s="245"/>
      <c r="C178" s="225" t="s">
        <v>119</v>
      </c>
      <c r="D178" s="225"/>
      <c r="E178" s="225"/>
      <c r="F178" s="244" t="s">
        <v>1076</v>
      </c>
      <c r="G178" s="225"/>
      <c r="H178" s="225" t="s">
        <v>1148</v>
      </c>
      <c r="I178" s="225" t="s">
        <v>1078</v>
      </c>
      <c r="J178" s="225">
        <v>255</v>
      </c>
      <c r="K178" s="266"/>
    </row>
    <row r="179" spans="2:11" ht="15" customHeight="1">
      <c r="B179" s="245"/>
      <c r="C179" s="225" t="s">
        <v>120</v>
      </c>
      <c r="D179" s="225"/>
      <c r="E179" s="225"/>
      <c r="F179" s="244" t="s">
        <v>1076</v>
      </c>
      <c r="G179" s="225"/>
      <c r="H179" s="225" t="s">
        <v>1041</v>
      </c>
      <c r="I179" s="225" t="s">
        <v>1078</v>
      </c>
      <c r="J179" s="225">
        <v>10</v>
      </c>
      <c r="K179" s="266"/>
    </row>
    <row r="180" spans="2:11" ht="15" customHeight="1">
      <c r="B180" s="245"/>
      <c r="C180" s="225" t="s">
        <v>121</v>
      </c>
      <c r="D180" s="225"/>
      <c r="E180" s="225"/>
      <c r="F180" s="244" t="s">
        <v>1076</v>
      </c>
      <c r="G180" s="225"/>
      <c r="H180" s="225" t="s">
        <v>1149</v>
      </c>
      <c r="I180" s="225" t="s">
        <v>1110</v>
      </c>
      <c r="J180" s="225"/>
      <c r="K180" s="266"/>
    </row>
    <row r="181" spans="2:11" ht="15" customHeight="1">
      <c r="B181" s="245"/>
      <c r="C181" s="225" t="s">
        <v>1150</v>
      </c>
      <c r="D181" s="225"/>
      <c r="E181" s="225"/>
      <c r="F181" s="244" t="s">
        <v>1076</v>
      </c>
      <c r="G181" s="225"/>
      <c r="H181" s="225" t="s">
        <v>1151</v>
      </c>
      <c r="I181" s="225" t="s">
        <v>1110</v>
      </c>
      <c r="J181" s="225"/>
      <c r="K181" s="266"/>
    </row>
    <row r="182" spans="2:11" ht="15" customHeight="1">
      <c r="B182" s="245"/>
      <c r="C182" s="225" t="s">
        <v>1139</v>
      </c>
      <c r="D182" s="225"/>
      <c r="E182" s="225"/>
      <c r="F182" s="244" t="s">
        <v>1076</v>
      </c>
      <c r="G182" s="225"/>
      <c r="H182" s="225" t="s">
        <v>1152</v>
      </c>
      <c r="I182" s="225" t="s">
        <v>1110</v>
      </c>
      <c r="J182" s="225"/>
      <c r="K182" s="266"/>
    </row>
    <row r="183" spans="2:11" ht="15" customHeight="1">
      <c r="B183" s="245"/>
      <c r="C183" s="225" t="s">
        <v>123</v>
      </c>
      <c r="D183" s="225"/>
      <c r="E183" s="225"/>
      <c r="F183" s="244" t="s">
        <v>1082</v>
      </c>
      <c r="G183" s="225"/>
      <c r="H183" s="225" t="s">
        <v>1153</v>
      </c>
      <c r="I183" s="225" t="s">
        <v>1078</v>
      </c>
      <c r="J183" s="225">
        <v>50</v>
      </c>
      <c r="K183" s="266"/>
    </row>
    <row r="184" spans="2:11" ht="15" customHeight="1">
      <c r="B184" s="245"/>
      <c r="C184" s="225" t="s">
        <v>1154</v>
      </c>
      <c r="D184" s="225"/>
      <c r="E184" s="225"/>
      <c r="F184" s="244" t="s">
        <v>1082</v>
      </c>
      <c r="G184" s="225"/>
      <c r="H184" s="225" t="s">
        <v>1155</v>
      </c>
      <c r="I184" s="225" t="s">
        <v>1156</v>
      </c>
      <c r="J184" s="225"/>
      <c r="K184" s="266"/>
    </row>
    <row r="185" spans="2:11" ht="15" customHeight="1">
      <c r="B185" s="245"/>
      <c r="C185" s="225" t="s">
        <v>1157</v>
      </c>
      <c r="D185" s="225"/>
      <c r="E185" s="225"/>
      <c r="F185" s="244" t="s">
        <v>1082</v>
      </c>
      <c r="G185" s="225"/>
      <c r="H185" s="225" t="s">
        <v>1158</v>
      </c>
      <c r="I185" s="225" t="s">
        <v>1156</v>
      </c>
      <c r="J185" s="225"/>
      <c r="K185" s="266"/>
    </row>
    <row r="186" spans="2:11" ht="15" customHeight="1">
      <c r="B186" s="245"/>
      <c r="C186" s="225" t="s">
        <v>1159</v>
      </c>
      <c r="D186" s="225"/>
      <c r="E186" s="225"/>
      <c r="F186" s="244" t="s">
        <v>1082</v>
      </c>
      <c r="G186" s="225"/>
      <c r="H186" s="225" t="s">
        <v>1160</v>
      </c>
      <c r="I186" s="225" t="s">
        <v>1156</v>
      </c>
      <c r="J186" s="225"/>
      <c r="K186" s="266"/>
    </row>
    <row r="187" spans="2:11" ht="15" customHeight="1">
      <c r="B187" s="245"/>
      <c r="C187" s="278" t="s">
        <v>1161</v>
      </c>
      <c r="D187" s="225"/>
      <c r="E187" s="225"/>
      <c r="F187" s="244" t="s">
        <v>1082</v>
      </c>
      <c r="G187" s="225"/>
      <c r="H187" s="225" t="s">
        <v>1162</v>
      </c>
      <c r="I187" s="225" t="s">
        <v>1163</v>
      </c>
      <c r="J187" s="279" t="s">
        <v>1164</v>
      </c>
      <c r="K187" s="266"/>
    </row>
    <row r="188" spans="2:11" ht="15" customHeight="1">
      <c r="B188" s="245"/>
      <c r="C188" s="230" t="s">
        <v>41</v>
      </c>
      <c r="D188" s="225"/>
      <c r="E188" s="225"/>
      <c r="F188" s="244" t="s">
        <v>1076</v>
      </c>
      <c r="G188" s="225"/>
      <c r="H188" s="221" t="s">
        <v>1165</v>
      </c>
      <c r="I188" s="225" t="s">
        <v>1166</v>
      </c>
      <c r="J188" s="225"/>
      <c r="K188" s="266"/>
    </row>
    <row r="189" spans="2:11" ht="15" customHeight="1">
      <c r="B189" s="245"/>
      <c r="C189" s="230" t="s">
        <v>1167</v>
      </c>
      <c r="D189" s="225"/>
      <c r="E189" s="225"/>
      <c r="F189" s="244" t="s">
        <v>1076</v>
      </c>
      <c r="G189" s="225"/>
      <c r="H189" s="225" t="s">
        <v>1168</v>
      </c>
      <c r="I189" s="225" t="s">
        <v>1110</v>
      </c>
      <c r="J189" s="225"/>
      <c r="K189" s="266"/>
    </row>
    <row r="190" spans="2:11" ht="15" customHeight="1">
      <c r="B190" s="245"/>
      <c r="C190" s="230" t="s">
        <v>1169</v>
      </c>
      <c r="D190" s="225"/>
      <c r="E190" s="225"/>
      <c r="F190" s="244" t="s">
        <v>1076</v>
      </c>
      <c r="G190" s="225"/>
      <c r="H190" s="225" t="s">
        <v>1170</v>
      </c>
      <c r="I190" s="225" t="s">
        <v>1110</v>
      </c>
      <c r="J190" s="225"/>
      <c r="K190" s="266"/>
    </row>
    <row r="191" spans="2:11" ht="15" customHeight="1">
      <c r="B191" s="245"/>
      <c r="C191" s="230" t="s">
        <v>1171</v>
      </c>
      <c r="D191" s="225"/>
      <c r="E191" s="225"/>
      <c r="F191" s="244" t="s">
        <v>1082</v>
      </c>
      <c r="G191" s="225"/>
      <c r="H191" s="225" t="s">
        <v>1172</v>
      </c>
      <c r="I191" s="225" t="s">
        <v>1110</v>
      </c>
      <c r="J191" s="225"/>
      <c r="K191" s="266"/>
    </row>
    <row r="192" spans="2:11" ht="15" customHeight="1">
      <c r="B192" s="272"/>
      <c r="C192" s="280"/>
      <c r="D192" s="254"/>
      <c r="E192" s="254"/>
      <c r="F192" s="254"/>
      <c r="G192" s="254"/>
      <c r="H192" s="254"/>
      <c r="I192" s="254"/>
      <c r="J192" s="254"/>
      <c r="K192" s="273"/>
    </row>
    <row r="193" spans="2:11" ht="18.75" customHeight="1">
      <c r="B193" s="221"/>
      <c r="C193" s="225"/>
      <c r="D193" s="225"/>
      <c r="E193" s="225"/>
      <c r="F193" s="244"/>
      <c r="G193" s="225"/>
      <c r="H193" s="225"/>
      <c r="I193" s="225"/>
      <c r="J193" s="225"/>
      <c r="K193" s="221"/>
    </row>
    <row r="194" spans="2:11" ht="18.75" customHeight="1">
      <c r="B194" s="221"/>
      <c r="C194" s="225"/>
      <c r="D194" s="225"/>
      <c r="E194" s="225"/>
      <c r="F194" s="244"/>
      <c r="G194" s="225"/>
      <c r="H194" s="225"/>
      <c r="I194" s="225"/>
      <c r="J194" s="225"/>
      <c r="K194" s="221"/>
    </row>
    <row r="195" spans="2:11" ht="18.75" customHeight="1">
      <c r="B195" s="231"/>
      <c r="C195" s="231"/>
      <c r="D195" s="231"/>
      <c r="E195" s="231"/>
      <c r="F195" s="231"/>
      <c r="G195" s="231"/>
      <c r="H195" s="231"/>
      <c r="I195" s="231"/>
      <c r="J195" s="231"/>
      <c r="K195" s="231"/>
    </row>
    <row r="196" spans="2:11" ht="13.5">
      <c r="B196" s="213"/>
      <c r="C196" s="214"/>
      <c r="D196" s="214"/>
      <c r="E196" s="214"/>
      <c r="F196" s="214"/>
      <c r="G196" s="214"/>
      <c r="H196" s="214"/>
      <c r="I196" s="214"/>
      <c r="J196" s="214"/>
      <c r="K196" s="215"/>
    </row>
    <row r="197" spans="2:11" ht="21">
      <c r="B197" s="216"/>
      <c r="C197" s="435" t="s">
        <v>1173</v>
      </c>
      <c r="D197" s="435"/>
      <c r="E197" s="435"/>
      <c r="F197" s="435"/>
      <c r="G197" s="435"/>
      <c r="H197" s="435"/>
      <c r="I197" s="435"/>
      <c r="J197" s="435"/>
      <c r="K197" s="217"/>
    </row>
    <row r="198" spans="2:11" ht="25.5" customHeight="1">
      <c r="B198" s="216"/>
      <c r="C198" s="281" t="s">
        <v>1174</v>
      </c>
      <c r="D198" s="281"/>
      <c r="E198" s="281"/>
      <c r="F198" s="281" t="s">
        <v>1175</v>
      </c>
      <c r="G198" s="282"/>
      <c r="H198" s="441" t="s">
        <v>1176</v>
      </c>
      <c r="I198" s="441"/>
      <c r="J198" s="441"/>
      <c r="K198" s="217"/>
    </row>
    <row r="199" spans="2:11" ht="5.25" customHeight="1">
      <c r="B199" s="245"/>
      <c r="C199" s="242"/>
      <c r="D199" s="242"/>
      <c r="E199" s="242"/>
      <c r="F199" s="242"/>
      <c r="G199" s="225"/>
      <c r="H199" s="242"/>
      <c r="I199" s="242"/>
      <c r="J199" s="242"/>
      <c r="K199" s="266"/>
    </row>
    <row r="200" spans="2:11" ht="15" customHeight="1">
      <c r="B200" s="245"/>
      <c r="C200" s="225" t="s">
        <v>1166</v>
      </c>
      <c r="D200" s="225"/>
      <c r="E200" s="225"/>
      <c r="F200" s="244" t="s">
        <v>42</v>
      </c>
      <c r="G200" s="225"/>
      <c r="H200" s="438" t="s">
        <v>1177</v>
      </c>
      <c r="I200" s="438"/>
      <c r="J200" s="438"/>
      <c r="K200" s="266"/>
    </row>
    <row r="201" spans="2:11" ht="15" customHeight="1">
      <c r="B201" s="245"/>
      <c r="C201" s="251"/>
      <c r="D201" s="225"/>
      <c r="E201" s="225"/>
      <c r="F201" s="244" t="s">
        <v>43</v>
      </c>
      <c r="G201" s="225"/>
      <c r="H201" s="438" t="s">
        <v>1178</v>
      </c>
      <c r="I201" s="438"/>
      <c r="J201" s="438"/>
      <c r="K201" s="266"/>
    </row>
    <row r="202" spans="2:11" ht="15" customHeight="1">
      <c r="B202" s="245"/>
      <c r="C202" s="251"/>
      <c r="D202" s="225"/>
      <c r="E202" s="225"/>
      <c r="F202" s="244" t="s">
        <v>46</v>
      </c>
      <c r="G202" s="225"/>
      <c r="H202" s="438" t="s">
        <v>1179</v>
      </c>
      <c r="I202" s="438"/>
      <c r="J202" s="438"/>
      <c r="K202" s="266"/>
    </row>
    <row r="203" spans="2:11" ht="15" customHeight="1">
      <c r="B203" s="245"/>
      <c r="C203" s="225"/>
      <c r="D203" s="225"/>
      <c r="E203" s="225"/>
      <c r="F203" s="244" t="s">
        <v>44</v>
      </c>
      <c r="G203" s="225"/>
      <c r="H203" s="438" t="s">
        <v>1180</v>
      </c>
      <c r="I203" s="438"/>
      <c r="J203" s="438"/>
      <c r="K203" s="266"/>
    </row>
    <row r="204" spans="2:11" ht="15" customHeight="1">
      <c r="B204" s="245"/>
      <c r="C204" s="225"/>
      <c r="D204" s="225"/>
      <c r="E204" s="225"/>
      <c r="F204" s="244" t="s">
        <v>45</v>
      </c>
      <c r="G204" s="225"/>
      <c r="H204" s="438" t="s">
        <v>1181</v>
      </c>
      <c r="I204" s="438"/>
      <c r="J204" s="438"/>
      <c r="K204" s="266"/>
    </row>
    <row r="205" spans="2:11" ht="15" customHeight="1">
      <c r="B205" s="245"/>
      <c r="C205" s="225"/>
      <c r="D205" s="225"/>
      <c r="E205" s="225"/>
      <c r="F205" s="244"/>
      <c r="G205" s="225"/>
      <c r="H205" s="225"/>
      <c r="I205" s="225"/>
      <c r="J205" s="225"/>
      <c r="K205" s="266"/>
    </row>
    <row r="206" spans="2:11" ht="15" customHeight="1">
      <c r="B206" s="245"/>
      <c r="C206" s="225" t="s">
        <v>1122</v>
      </c>
      <c r="D206" s="225"/>
      <c r="E206" s="225"/>
      <c r="F206" s="244" t="s">
        <v>75</v>
      </c>
      <c r="G206" s="225"/>
      <c r="H206" s="438" t="s">
        <v>1182</v>
      </c>
      <c r="I206" s="438"/>
      <c r="J206" s="438"/>
      <c r="K206" s="266"/>
    </row>
    <row r="207" spans="2:11" ht="15" customHeight="1">
      <c r="B207" s="245"/>
      <c r="C207" s="251"/>
      <c r="D207" s="225"/>
      <c r="E207" s="225"/>
      <c r="F207" s="244" t="s">
        <v>1019</v>
      </c>
      <c r="G207" s="225"/>
      <c r="H207" s="438" t="s">
        <v>1020</v>
      </c>
      <c r="I207" s="438"/>
      <c r="J207" s="438"/>
      <c r="K207" s="266"/>
    </row>
    <row r="208" spans="2:11" ht="15" customHeight="1">
      <c r="B208" s="245"/>
      <c r="C208" s="225"/>
      <c r="D208" s="225"/>
      <c r="E208" s="225"/>
      <c r="F208" s="244" t="s">
        <v>1017</v>
      </c>
      <c r="G208" s="225"/>
      <c r="H208" s="438" t="s">
        <v>1183</v>
      </c>
      <c r="I208" s="438"/>
      <c r="J208" s="438"/>
      <c r="K208" s="266"/>
    </row>
    <row r="209" spans="2:11" ht="15" customHeight="1">
      <c r="B209" s="283"/>
      <c r="C209" s="251"/>
      <c r="D209" s="251"/>
      <c r="E209" s="251"/>
      <c r="F209" s="244" t="s">
        <v>1021</v>
      </c>
      <c r="G209" s="230"/>
      <c r="H209" s="442" t="s">
        <v>1022</v>
      </c>
      <c r="I209" s="442"/>
      <c r="J209" s="442"/>
      <c r="K209" s="284"/>
    </row>
    <row r="210" spans="2:11" ht="15" customHeight="1">
      <c r="B210" s="283"/>
      <c r="C210" s="251"/>
      <c r="D210" s="251"/>
      <c r="E210" s="251"/>
      <c r="F210" s="244" t="s">
        <v>1023</v>
      </c>
      <c r="G210" s="230"/>
      <c r="H210" s="442" t="s">
        <v>1184</v>
      </c>
      <c r="I210" s="442"/>
      <c r="J210" s="442"/>
      <c r="K210" s="284"/>
    </row>
    <row r="211" spans="2:11" ht="15" customHeight="1">
      <c r="B211" s="283"/>
      <c r="C211" s="251"/>
      <c r="D211" s="251"/>
      <c r="E211" s="251"/>
      <c r="F211" s="285"/>
      <c r="G211" s="230"/>
      <c r="H211" s="286"/>
      <c r="I211" s="286"/>
      <c r="J211" s="286"/>
      <c r="K211" s="284"/>
    </row>
    <row r="212" spans="2:11" ht="15" customHeight="1">
      <c r="B212" s="283"/>
      <c r="C212" s="225" t="s">
        <v>1146</v>
      </c>
      <c r="D212" s="251"/>
      <c r="E212" s="251"/>
      <c r="F212" s="244">
        <v>1</v>
      </c>
      <c r="G212" s="230"/>
      <c r="H212" s="442" t="s">
        <v>1185</v>
      </c>
      <c r="I212" s="442"/>
      <c r="J212" s="442"/>
      <c r="K212" s="284"/>
    </row>
    <row r="213" spans="2:11" ht="15" customHeight="1">
      <c r="B213" s="283"/>
      <c r="C213" s="251"/>
      <c r="D213" s="251"/>
      <c r="E213" s="251"/>
      <c r="F213" s="244">
        <v>2</v>
      </c>
      <c r="G213" s="230"/>
      <c r="H213" s="442" t="s">
        <v>1186</v>
      </c>
      <c r="I213" s="442"/>
      <c r="J213" s="442"/>
      <c r="K213" s="284"/>
    </row>
    <row r="214" spans="2:11" ht="15" customHeight="1">
      <c r="B214" s="283"/>
      <c r="C214" s="251"/>
      <c r="D214" s="251"/>
      <c r="E214" s="251"/>
      <c r="F214" s="244">
        <v>3</v>
      </c>
      <c r="G214" s="230"/>
      <c r="H214" s="442" t="s">
        <v>1187</v>
      </c>
      <c r="I214" s="442"/>
      <c r="J214" s="442"/>
      <c r="K214" s="284"/>
    </row>
    <row r="215" spans="2:11" ht="15" customHeight="1">
      <c r="B215" s="283"/>
      <c r="C215" s="251"/>
      <c r="D215" s="251"/>
      <c r="E215" s="251"/>
      <c r="F215" s="244">
        <v>4</v>
      </c>
      <c r="G215" s="230"/>
      <c r="H215" s="442" t="s">
        <v>1188</v>
      </c>
      <c r="I215" s="442"/>
      <c r="J215" s="442"/>
      <c r="K215" s="284"/>
    </row>
    <row r="216" spans="2:11" ht="12.75" customHeight="1">
      <c r="B216" s="287"/>
      <c r="C216" s="288"/>
      <c r="D216" s="288"/>
      <c r="E216" s="288"/>
      <c r="F216" s="288"/>
      <c r="G216" s="288"/>
      <c r="H216" s="288"/>
      <c r="I216" s="288"/>
      <c r="J216" s="288"/>
      <c r="K216" s="289"/>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4"/>
  <sheetViews>
    <sheetView workbookViewId="0" topLeftCell="A7">
      <selection activeCell="G22" sqref="G22"/>
    </sheetView>
  </sheetViews>
  <sheetFormatPr defaultColWidth="9.16015625" defaultRowHeight="13.5"/>
  <cols>
    <col min="1" max="1" width="9.5" style="299" bestFit="1" customWidth="1"/>
    <col min="2" max="2" width="9.16015625" style="299" customWidth="1"/>
    <col min="3" max="3" width="9.5" style="299" bestFit="1" customWidth="1"/>
    <col min="4" max="4" width="55.83203125" style="299" customWidth="1"/>
    <col min="5" max="5" width="9.16015625" style="299" customWidth="1"/>
    <col min="6" max="6" width="12.66015625" style="299" customWidth="1"/>
    <col min="7" max="7" width="9.5" style="299" bestFit="1" customWidth="1"/>
    <col min="8" max="8" width="16.66015625" style="299" customWidth="1"/>
    <col min="9" max="16384" width="9.16015625" style="299" customWidth="1"/>
  </cols>
  <sheetData>
    <row r="1" spans="1:9" ht="18.75">
      <c r="A1" s="295"/>
      <c r="B1" s="295"/>
      <c r="C1" s="295"/>
      <c r="D1" s="296" t="s">
        <v>1190</v>
      </c>
      <c r="E1" s="295"/>
      <c r="F1" s="295"/>
      <c r="G1" s="297"/>
      <c r="H1" s="297"/>
      <c r="I1" s="298"/>
    </row>
    <row r="2" spans="1:8" ht="13.5">
      <c r="A2" s="300"/>
      <c r="B2" s="300"/>
      <c r="C2" s="300"/>
      <c r="D2" s="300"/>
      <c r="E2" s="300"/>
      <c r="F2" s="300"/>
      <c r="G2" s="301"/>
      <c r="H2" s="301"/>
    </row>
    <row r="3" spans="1:9" ht="30">
      <c r="A3" s="302" t="s">
        <v>118</v>
      </c>
      <c r="B3" s="302" t="s">
        <v>56</v>
      </c>
      <c r="C3" s="302" t="s">
        <v>52</v>
      </c>
      <c r="D3" s="302" t="s">
        <v>119</v>
      </c>
      <c r="E3" s="302" t="s">
        <v>120</v>
      </c>
      <c r="F3" s="302" t="s">
        <v>121</v>
      </c>
      <c r="G3" s="303" t="s">
        <v>122</v>
      </c>
      <c r="H3" s="302" t="s">
        <v>87</v>
      </c>
      <c r="I3" s="304"/>
    </row>
    <row r="4" spans="1:9" ht="18">
      <c r="A4" s="444"/>
      <c r="B4" s="445"/>
      <c r="C4" s="446"/>
      <c r="D4" s="305" t="s">
        <v>1191</v>
      </c>
      <c r="E4" s="444"/>
      <c r="F4" s="445"/>
      <c r="G4" s="446"/>
      <c r="H4" s="306">
        <f>SUM(H5:H13)</f>
        <v>0</v>
      </c>
      <c r="I4" s="304"/>
    </row>
    <row r="5" spans="1:9" ht="14.25">
      <c r="A5" s="376">
        <v>1</v>
      </c>
      <c r="B5" s="376" t="s">
        <v>135</v>
      </c>
      <c r="C5" s="377" t="s">
        <v>76</v>
      </c>
      <c r="D5" s="378" t="s">
        <v>1192</v>
      </c>
      <c r="E5" s="379" t="s">
        <v>288</v>
      </c>
      <c r="F5" s="380">
        <v>3</v>
      </c>
      <c r="G5" s="312">
        <v>0</v>
      </c>
      <c r="H5" s="312">
        <f>ROUND(G5*F5,2)</f>
        <v>0</v>
      </c>
      <c r="I5" s="304"/>
    </row>
    <row r="6" spans="1:9" ht="14.25">
      <c r="A6" s="381">
        <v>2</v>
      </c>
      <c r="B6" s="376" t="s">
        <v>135</v>
      </c>
      <c r="C6" s="381">
        <v>2</v>
      </c>
      <c r="D6" s="382" t="s">
        <v>1193</v>
      </c>
      <c r="E6" s="383" t="s">
        <v>288</v>
      </c>
      <c r="F6" s="380">
        <v>20</v>
      </c>
      <c r="G6" s="312">
        <v>0</v>
      </c>
      <c r="H6" s="312">
        <f aca="true" t="shared" si="0" ref="H6:H13">ROUND(G6*F6,2)</f>
        <v>0</v>
      </c>
      <c r="I6" s="304"/>
    </row>
    <row r="7" spans="1:9" ht="14.25">
      <c r="A7" s="381">
        <v>3</v>
      </c>
      <c r="B7" s="376" t="s">
        <v>135</v>
      </c>
      <c r="C7" s="381">
        <v>3</v>
      </c>
      <c r="D7" s="382" t="s">
        <v>1194</v>
      </c>
      <c r="E7" s="383" t="s">
        <v>263</v>
      </c>
      <c r="F7" s="380">
        <v>40</v>
      </c>
      <c r="G7" s="312">
        <v>0</v>
      </c>
      <c r="H7" s="312">
        <f t="shared" si="0"/>
        <v>0</v>
      </c>
      <c r="I7" s="304"/>
    </row>
    <row r="8" spans="1:9" ht="14.25">
      <c r="A8" s="381">
        <v>4</v>
      </c>
      <c r="B8" s="376" t="s">
        <v>135</v>
      </c>
      <c r="C8" s="381">
        <v>4</v>
      </c>
      <c r="D8" s="382" t="s">
        <v>1195</v>
      </c>
      <c r="E8" s="383" t="s">
        <v>263</v>
      </c>
      <c r="F8" s="380">
        <v>25</v>
      </c>
      <c r="G8" s="312">
        <v>0</v>
      </c>
      <c r="H8" s="312">
        <f t="shared" si="0"/>
        <v>0</v>
      </c>
      <c r="I8" s="304"/>
    </row>
    <row r="9" spans="1:9" ht="14.25">
      <c r="A9" s="381">
        <v>5</v>
      </c>
      <c r="B9" s="376" t="s">
        <v>135</v>
      </c>
      <c r="C9" s="381">
        <v>5</v>
      </c>
      <c r="D9" s="382" t="s">
        <v>1196</v>
      </c>
      <c r="E9" s="383" t="s">
        <v>263</v>
      </c>
      <c r="F9" s="380">
        <v>260</v>
      </c>
      <c r="G9" s="312">
        <v>0</v>
      </c>
      <c r="H9" s="312">
        <f t="shared" si="0"/>
        <v>0</v>
      </c>
      <c r="I9" s="304"/>
    </row>
    <row r="10" spans="1:9" ht="14.25">
      <c r="A10" s="381">
        <v>6</v>
      </c>
      <c r="B10" s="376" t="s">
        <v>135</v>
      </c>
      <c r="C10" s="381">
        <v>6</v>
      </c>
      <c r="D10" s="382" t="s">
        <v>1197</v>
      </c>
      <c r="E10" s="383" t="s">
        <v>263</v>
      </c>
      <c r="F10" s="380">
        <v>10</v>
      </c>
      <c r="G10" s="312">
        <v>0</v>
      </c>
      <c r="H10" s="312">
        <f t="shared" si="0"/>
        <v>0</v>
      </c>
      <c r="I10" s="304"/>
    </row>
    <row r="11" spans="1:9" ht="14.25">
      <c r="A11" s="381">
        <v>7</v>
      </c>
      <c r="B11" s="376" t="s">
        <v>135</v>
      </c>
      <c r="C11" s="381">
        <v>7</v>
      </c>
      <c r="D11" s="382" t="s">
        <v>1198</v>
      </c>
      <c r="E11" s="383" t="s">
        <v>263</v>
      </c>
      <c r="F11" s="380">
        <v>30</v>
      </c>
      <c r="G11" s="312">
        <v>0</v>
      </c>
      <c r="H11" s="312">
        <f t="shared" si="0"/>
        <v>0</v>
      </c>
      <c r="I11" s="304"/>
    </row>
    <row r="12" spans="1:9" ht="14.25">
      <c r="A12" s="381">
        <v>8</v>
      </c>
      <c r="B12" s="376" t="s">
        <v>135</v>
      </c>
      <c r="C12" s="381">
        <v>8</v>
      </c>
      <c r="D12" s="382" t="s">
        <v>1199</v>
      </c>
      <c r="E12" s="383" t="s">
        <v>263</v>
      </c>
      <c r="F12" s="380">
        <v>50</v>
      </c>
      <c r="G12" s="312">
        <v>0</v>
      </c>
      <c r="H12" s="312">
        <f t="shared" si="0"/>
        <v>0</v>
      </c>
      <c r="I12" s="304"/>
    </row>
    <row r="13" spans="1:9" ht="14.25">
      <c r="A13" s="381">
        <v>9</v>
      </c>
      <c r="B13" s="376" t="s">
        <v>135</v>
      </c>
      <c r="C13" s="381">
        <v>9</v>
      </c>
      <c r="D13" s="384" t="s">
        <v>1200</v>
      </c>
      <c r="E13" s="383" t="s">
        <v>288</v>
      </c>
      <c r="F13" s="380">
        <v>1</v>
      </c>
      <c r="G13" s="312">
        <v>0</v>
      </c>
      <c r="H13" s="312">
        <f t="shared" si="0"/>
        <v>0</v>
      </c>
      <c r="I13" s="304"/>
    </row>
    <row r="14" spans="1:9" ht="14.25">
      <c r="A14" s="447"/>
      <c r="B14" s="447"/>
      <c r="C14" s="447"/>
      <c r="D14" s="447"/>
      <c r="E14" s="447"/>
      <c r="F14" s="447"/>
      <c r="G14" s="447"/>
      <c r="H14" s="447"/>
      <c r="I14" s="304"/>
    </row>
    <row r="15" spans="1:9" ht="18">
      <c r="A15" s="448"/>
      <c r="B15" s="449"/>
      <c r="C15" s="450"/>
      <c r="D15" s="305" t="s">
        <v>1201</v>
      </c>
      <c r="E15" s="444"/>
      <c r="F15" s="445"/>
      <c r="G15" s="446"/>
      <c r="H15" s="306">
        <f>SUM(H16:H19)</f>
        <v>0</v>
      </c>
      <c r="I15" s="304"/>
    </row>
    <row r="16" spans="1:9" ht="14.25">
      <c r="A16" s="381">
        <v>10</v>
      </c>
      <c r="B16" s="385" t="s">
        <v>135</v>
      </c>
      <c r="C16" s="381">
        <v>1</v>
      </c>
      <c r="D16" s="382" t="s">
        <v>1202</v>
      </c>
      <c r="E16" s="383" t="s">
        <v>769</v>
      </c>
      <c r="F16" s="380">
        <v>1</v>
      </c>
      <c r="G16" s="312">
        <v>0</v>
      </c>
      <c r="H16" s="312">
        <f aca="true" t="shared" si="1" ref="H16:H19">ROUND(G16*F16,2)</f>
        <v>0</v>
      </c>
      <c r="I16" s="315"/>
    </row>
    <row r="17" spans="1:9" ht="14.25">
      <c r="A17" s="381">
        <v>11</v>
      </c>
      <c r="B17" s="385" t="s">
        <v>135</v>
      </c>
      <c r="C17" s="381">
        <v>2</v>
      </c>
      <c r="D17" s="382" t="s">
        <v>1203</v>
      </c>
      <c r="E17" s="383" t="s">
        <v>769</v>
      </c>
      <c r="F17" s="380">
        <v>1</v>
      </c>
      <c r="G17" s="313">
        <v>0</v>
      </c>
      <c r="H17" s="312">
        <f t="shared" si="1"/>
        <v>0</v>
      </c>
      <c r="I17" s="315"/>
    </row>
    <row r="18" spans="1:9" ht="14.25">
      <c r="A18" s="381">
        <v>12</v>
      </c>
      <c r="B18" s="385" t="s">
        <v>135</v>
      </c>
      <c r="C18" s="381">
        <v>3</v>
      </c>
      <c r="D18" s="382" t="s">
        <v>1204</v>
      </c>
      <c r="E18" s="383" t="s">
        <v>1205</v>
      </c>
      <c r="F18" s="380">
        <v>1</v>
      </c>
      <c r="G18" s="314">
        <v>0</v>
      </c>
      <c r="H18" s="312">
        <f t="shared" si="1"/>
        <v>0</v>
      </c>
      <c r="I18" s="316"/>
    </row>
    <row r="19" spans="1:9" ht="14.25">
      <c r="A19" s="381">
        <v>13</v>
      </c>
      <c r="B19" s="385" t="s">
        <v>135</v>
      </c>
      <c r="C19" s="381">
        <v>4</v>
      </c>
      <c r="D19" s="382" t="s">
        <v>1206</v>
      </c>
      <c r="E19" s="383" t="s">
        <v>769</v>
      </c>
      <c r="F19" s="380">
        <v>1</v>
      </c>
      <c r="G19" s="314">
        <v>0</v>
      </c>
      <c r="H19" s="312">
        <f t="shared" si="1"/>
        <v>0</v>
      </c>
      <c r="I19" s="316"/>
    </row>
    <row r="20" spans="1:9" ht="14.25">
      <c r="A20" s="451"/>
      <c r="B20" s="451"/>
      <c r="C20" s="451"/>
      <c r="D20" s="451"/>
      <c r="E20" s="451"/>
      <c r="F20" s="451"/>
      <c r="G20" s="451"/>
      <c r="H20" s="451"/>
      <c r="I20" s="316"/>
    </row>
    <row r="21" spans="1:9" ht="18">
      <c r="A21" s="452"/>
      <c r="B21" s="453"/>
      <c r="C21" s="454"/>
      <c r="D21" s="305" t="s">
        <v>1207</v>
      </c>
      <c r="E21" s="455"/>
      <c r="F21" s="456"/>
      <c r="G21" s="457"/>
      <c r="H21" s="306">
        <f>SUM(H22:H23)</f>
        <v>0</v>
      </c>
      <c r="I21" s="316"/>
    </row>
    <row r="22" spans="1:9" ht="14.25">
      <c r="A22" s="381">
        <v>14</v>
      </c>
      <c r="B22" s="385" t="s">
        <v>135</v>
      </c>
      <c r="C22" s="381">
        <v>1</v>
      </c>
      <c r="D22" s="382" t="s">
        <v>1208</v>
      </c>
      <c r="E22" s="383" t="s">
        <v>288</v>
      </c>
      <c r="F22" s="386">
        <v>1</v>
      </c>
      <c r="G22" s="317">
        <v>0</v>
      </c>
      <c r="H22" s="317">
        <f aca="true" t="shared" si="2" ref="H22:H23">ROUND(G22*F22,2)</f>
        <v>0</v>
      </c>
      <c r="I22" s="316"/>
    </row>
    <row r="23" spans="1:9" ht="14.25">
      <c r="A23" s="381">
        <v>15</v>
      </c>
      <c r="B23" s="385" t="s">
        <v>135</v>
      </c>
      <c r="C23" s="381">
        <v>2</v>
      </c>
      <c r="D23" s="382" t="s">
        <v>1209</v>
      </c>
      <c r="E23" s="383" t="s">
        <v>288</v>
      </c>
      <c r="F23" s="386">
        <v>5</v>
      </c>
      <c r="G23" s="317">
        <v>0</v>
      </c>
      <c r="H23" s="317">
        <f t="shared" si="2"/>
        <v>0</v>
      </c>
      <c r="I23" s="316"/>
    </row>
    <row r="24" spans="1:9" ht="14.25">
      <c r="A24" s="451"/>
      <c r="B24" s="451"/>
      <c r="C24" s="451"/>
      <c r="D24" s="451"/>
      <c r="E24" s="451"/>
      <c r="F24" s="451"/>
      <c r="G24" s="451"/>
      <c r="H24" s="451"/>
      <c r="I24" s="316"/>
    </row>
    <row r="25" spans="1:9" ht="18">
      <c r="A25" s="452"/>
      <c r="B25" s="453"/>
      <c r="C25" s="454"/>
      <c r="D25" s="305" t="s">
        <v>1210</v>
      </c>
      <c r="E25" s="455"/>
      <c r="F25" s="456"/>
      <c r="G25" s="457"/>
      <c r="H25" s="306">
        <f>SUM(H26:H27)</f>
        <v>0</v>
      </c>
      <c r="I25" s="316"/>
    </row>
    <row r="26" spans="1:9" ht="27">
      <c r="A26" s="381">
        <v>16</v>
      </c>
      <c r="B26" s="385" t="s">
        <v>135</v>
      </c>
      <c r="C26" s="381">
        <v>1</v>
      </c>
      <c r="D26" s="387" t="s">
        <v>1211</v>
      </c>
      <c r="E26" s="383" t="s">
        <v>288</v>
      </c>
      <c r="F26" s="386">
        <v>30</v>
      </c>
      <c r="G26" s="317">
        <v>0</v>
      </c>
      <c r="H26" s="317">
        <f aca="true" t="shared" si="3" ref="H26">ROUND(G26*F26,2)</f>
        <v>0</v>
      </c>
      <c r="I26" s="316"/>
    </row>
    <row r="27" spans="1:9" ht="15.75">
      <c r="A27" s="443"/>
      <c r="B27" s="443"/>
      <c r="C27" s="443"/>
      <c r="D27" s="443"/>
      <c r="E27" s="443"/>
      <c r="F27" s="443"/>
      <c r="G27" s="443"/>
      <c r="H27" s="443"/>
      <c r="I27" s="316"/>
    </row>
    <row r="28" spans="1:9" ht="18">
      <c r="A28" s="459"/>
      <c r="B28" s="460"/>
      <c r="C28" s="461"/>
      <c r="D28" s="318" t="s">
        <v>1212</v>
      </c>
      <c r="E28" s="455"/>
      <c r="F28" s="456"/>
      <c r="G28" s="457"/>
      <c r="H28" s="319">
        <f>SUM(H25+H21+H15+H4)</f>
        <v>0</v>
      </c>
      <c r="I28" s="298"/>
    </row>
    <row r="29" spans="1:9" ht="15.75">
      <c r="A29" s="320"/>
      <c r="B29" s="320"/>
      <c r="C29" s="320"/>
      <c r="D29" s="321"/>
      <c r="E29" s="322"/>
      <c r="F29" s="322"/>
      <c r="G29" s="297"/>
      <c r="H29" s="323"/>
      <c r="I29" s="298"/>
    </row>
    <row r="30" spans="1:9" ht="48" customHeight="1">
      <c r="A30" s="324"/>
      <c r="B30" s="324"/>
      <c r="C30" s="324"/>
      <c r="D30" s="462" t="s">
        <v>1213</v>
      </c>
      <c r="E30" s="462"/>
      <c r="F30" s="462"/>
      <c r="G30" s="297"/>
      <c r="H30" s="297"/>
      <c r="I30" s="298"/>
    </row>
    <row r="31" spans="1:9" ht="14.25">
      <c r="A31" s="297"/>
      <c r="B31" s="297"/>
      <c r="C31" s="297"/>
      <c r="D31" s="463"/>
      <c r="E31" s="463"/>
      <c r="F31" s="463"/>
      <c r="G31" s="297"/>
      <c r="H31" s="297"/>
      <c r="I31" s="298"/>
    </row>
    <row r="32" spans="1:9" ht="51.75" customHeight="1">
      <c r="A32" s="297"/>
      <c r="B32" s="297"/>
      <c r="C32" s="297"/>
      <c r="D32" s="464" t="s">
        <v>1214</v>
      </c>
      <c r="E32" s="464"/>
      <c r="F32" s="464"/>
      <c r="G32" s="297"/>
      <c r="H32" s="297"/>
      <c r="I32" s="298"/>
    </row>
    <row r="33" spans="1:9" ht="14.25">
      <c r="A33" s="297"/>
      <c r="B33" s="297"/>
      <c r="C33" s="297"/>
      <c r="D33" s="463"/>
      <c r="E33" s="463"/>
      <c r="F33" s="463"/>
      <c r="G33" s="297"/>
      <c r="H33" s="297"/>
      <c r="I33" s="298"/>
    </row>
    <row r="34" spans="4:6" ht="91.15" customHeight="1">
      <c r="D34" s="458" t="s">
        <v>1215</v>
      </c>
      <c r="E34" s="458"/>
      <c r="F34" s="458"/>
    </row>
  </sheetData>
  <sheetProtection algorithmName="SHA-512" hashValue="jRLgt1/JLZ5luKpjEvcgOg+8B/6CIFhn9hGEwKmDxTmC4OCs/KidL7xGjhR0W+DpsXeYGqT7pVqHS+Wx9VwTXw==" saltValue="HtoVmG+yfSpRLEcmxRjlow==" spinCount="100000" sheet="1" objects="1" scenarios="1"/>
  <mergeCells count="19">
    <mergeCell ref="D34:F34"/>
    <mergeCell ref="A28:C28"/>
    <mergeCell ref="E28:G28"/>
    <mergeCell ref="D30:F30"/>
    <mergeCell ref="D31:F31"/>
    <mergeCell ref="D32:F32"/>
    <mergeCell ref="D33:F33"/>
    <mergeCell ref="A27:H27"/>
    <mergeCell ref="A4:C4"/>
    <mergeCell ref="E4:G4"/>
    <mergeCell ref="A14:H14"/>
    <mergeCell ref="A15:C15"/>
    <mergeCell ref="E15:G15"/>
    <mergeCell ref="A20:H20"/>
    <mergeCell ref="A21:C21"/>
    <mergeCell ref="E21:G21"/>
    <mergeCell ref="A24:H24"/>
    <mergeCell ref="A25:C25"/>
    <mergeCell ref="E25:G25"/>
  </mergeCells>
  <printOptions/>
  <pageMargins left="0.7" right="0.7" top="0.787401575" bottom="0.787401575" header="0.3" footer="0.3"/>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0"/>
  <sheetViews>
    <sheetView workbookViewId="0" topLeftCell="A7">
      <selection activeCell="G96" sqref="G96"/>
    </sheetView>
  </sheetViews>
  <sheetFormatPr defaultColWidth="9.33203125" defaultRowHeight="13.5"/>
  <cols>
    <col min="1" max="1" width="9.5" style="299" customWidth="1"/>
    <col min="2" max="2" width="9.33203125" style="299" customWidth="1"/>
    <col min="3" max="3" width="9.5" style="299" customWidth="1"/>
    <col min="4" max="4" width="55.83203125" style="299" customWidth="1"/>
    <col min="5" max="5" width="9.33203125" style="299" customWidth="1"/>
    <col min="6" max="6" width="12.66015625" style="299" customWidth="1"/>
    <col min="7" max="7" width="9.5" style="299" customWidth="1"/>
    <col min="8" max="8" width="16.66015625" style="299" customWidth="1"/>
    <col min="9" max="16384" width="9.33203125" style="299" customWidth="1"/>
  </cols>
  <sheetData>
    <row r="1" spans="1:9" ht="18.75">
      <c r="A1" s="295"/>
      <c r="B1" s="295"/>
      <c r="C1" s="295"/>
      <c r="D1" s="296" t="s">
        <v>738</v>
      </c>
      <c r="E1" s="295"/>
      <c r="F1" s="295"/>
      <c r="G1" s="297"/>
      <c r="H1" s="297"/>
      <c r="I1" s="298"/>
    </row>
    <row r="2" spans="1:8" ht="13.5">
      <c r="A2" s="300"/>
      <c r="B2" s="300"/>
      <c r="C2" s="300"/>
      <c r="D2" s="300"/>
      <c r="E2" s="300"/>
      <c r="F2" s="300"/>
      <c r="G2" s="301"/>
      <c r="H2" s="301"/>
    </row>
    <row r="3" spans="1:9" ht="30">
      <c r="A3" s="302" t="s">
        <v>118</v>
      </c>
      <c r="B3" s="302" t="s">
        <v>56</v>
      </c>
      <c r="C3" s="302" t="s">
        <v>52</v>
      </c>
      <c r="D3" s="302" t="s">
        <v>119</v>
      </c>
      <c r="E3" s="302" t="s">
        <v>120</v>
      </c>
      <c r="F3" s="302" t="s">
        <v>121</v>
      </c>
      <c r="G3" s="303" t="s">
        <v>122</v>
      </c>
      <c r="H3" s="302" t="s">
        <v>87</v>
      </c>
      <c r="I3" s="304"/>
    </row>
    <row r="4" spans="1:9" ht="18">
      <c r="A4" s="444">
        <v>1</v>
      </c>
      <c r="B4" s="445"/>
      <c r="C4" s="446"/>
      <c r="D4" s="305" t="s">
        <v>1216</v>
      </c>
      <c r="E4" s="444"/>
      <c r="F4" s="445"/>
      <c r="G4" s="446"/>
      <c r="H4" s="325">
        <f>SUM(H5:H17)</f>
        <v>0</v>
      </c>
      <c r="I4" s="304"/>
    </row>
    <row r="5" spans="1:9" ht="27">
      <c r="A5" s="376">
        <v>1</v>
      </c>
      <c r="B5" s="376" t="s">
        <v>135</v>
      </c>
      <c r="C5" s="377" t="s">
        <v>76</v>
      </c>
      <c r="D5" s="378" t="s">
        <v>1217</v>
      </c>
      <c r="E5" s="379" t="s">
        <v>288</v>
      </c>
      <c r="F5" s="380">
        <v>1</v>
      </c>
      <c r="G5" s="312">
        <v>0</v>
      </c>
      <c r="H5" s="312">
        <f>ROUND(G5*F5,2)</f>
        <v>0</v>
      </c>
      <c r="I5" s="304"/>
    </row>
    <row r="6" spans="1:9" ht="14.25">
      <c r="A6" s="388"/>
      <c r="B6" s="389" t="s">
        <v>144</v>
      </c>
      <c r="C6" s="390" t="s">
        <v>5</v>
      </c>
      <c r="D6" s="391" t="s">
        <v>1218</v>
      </c>
      <c r="E6" s="392"/>
      <c r="F6" s="390" t="s">
        <v>5</v>
      </c>
      <c r="G6" s="330"/>
      <c r="H6" s="331"/>
      <c r="I6" s="304"/>
    </row>
    <row r="7" spans="1:9" ht="14.25">
      <c r="A7" s="376">
        <v>2</v>
      </c>
      <c r="B7" s="376" t="s">
        <v>135</v>
      </c>
      <c r="C7" s="377" t="s">
        <v>83</v>
      </c>
      <c r="D7" s="378" t="s">
        <v>1219</v>
      </c>
      <c r="E7" s="379" t="s">
        <v>288</v>
      </c>
      <c r="F7" s="380">
        <v>2</v>
      </c>
      <c r="G7" s="312">
        <v>0</v>
      </c>
      <c r="H7" s="312">
        <f>ROUND(G7*F7,2)</f>
        <v>0</v>
      </c>
      <c r="I7" s="304"/>
    </row>
    <row r="8" spans="1:9" ht="14.25">
      <c r="A8" s="388"/>
      <c r="B8" s="389" t="s">
        <v>144</v>
      </c>
      <c r="C8" s="390" t="s">
        <v>5</v>
      </c>
      <c r="D8" s="391" t="s">
        <v>1218</v>
      </c>
      <c r="E8" s="392"/>
      <c r="F8" s="390" t="s">
        <v>5</v>
      </c>
      <c r="G8" s="330"/>
      <c r="H8" s="331"/>
      <c r="I8" s="304"/>
    </row>
    <row r="9" spans="1:9" ht="14.25">
      <c r="A9" s="376">
        <v>3</v>
      </c>
      <c r="B9" s="376" t="s">
        <v>135</v>
      </c>
      <c r="C9" s="377" t="s">
        <v>157</v>
      </c>
      <c r="D9" s="378" t="s">
        <v>1220</v>
      </c>
      <c r="E9" s="379" t="s">
        <v>288</v>
      </c>
      <c r="F9" s="380">
        <v>1</v>
      </c>
      <c r="G9" s="312">
        <v>0</v>
      </c>
      <c r="H9" s="312">
        <f>ROUND(G9*F9,2)</f>
        <v>0</v>
      </c>
      <c r="I9" s="304"/>
    </row>
    <row r="10" spans="1:9" ht="14.25">
      <c r="A10" s="388"/>
      <c r="B10" s="389" t="s">
        <v>144</v>
      </c>
      <c r="C10" s="390" t="s">
        <v>5</v>
      </c>
      <c r="D10" s="391" t="s">
        <v>1221</v>
      </c>
      <c r="E10" s="392"/>
      <c r="F10" s="390" t="s">
        <v>5</v>
      </c>
      <c r="G10" s="330"/>
      <c r="H10" s="331"/>
      <c r="I10" s="304"/>
    </row>
    <row r="11" spans="1:9" ht="27">
      <c r="A11" s="376">
        <v>4</v>
      </c>
      <c r="B11" s="376" t="s">
        <v>135</v>
      </c>
      <c r="C11" s="377" t="s">
        <v>140</v>
      </c>
      <c r="D11" s="378" t="s">
        <v>1222</v>
      </c>
      <c r="E11" s="379" t="s">
        <v>288</v>
      </c>
      <c r="F11" s="380">
        <v>1</v>
      </c>
      <c r="G11" s="312">
        <v>0</v>
      </c>
      <c r="H11" s="312">
        <f>ROUND(G11*F11,2)</f>
        <v>0</v>
      </c>
      <c r="I11" s="304"/>
    </row>
    <row r="12" spans="1:9" ht="14.25">
      <c r="A12" s="388"/>
      <c r="B12" s="389" t="s">
        <v>144</v>
      </c>
      <c r="C12" s="390" t="s">
        <v>5</v>
      </c>
      <c r="D12" s="391" t="s">
        <v>1223</v>
      </c>
      <c r="E12" s="392"/>
      <c r="F12" s="390" t="s">
        <v>5</v>
      </c>
      <c r="G12" s="330"/>
      <c r="H12" s="331"/>
      <c r="I12" s="304"/>
    </row>
    <row r="13" spans="1:9" ht="40.5">
      <c r="A13" s="376">
        <v>5</v>
      </c>
      <c r="B13" s="376" t="s">
        <v>135</v>
      </c>
      <c r="C13" s="377" t="s">
        <v>166</v>
      </c>
      <c r="D13" s="378" t="s">
        <v>1224</v>
      </c>
      <c r="E13" s="379" t="s">
        <v>288</v>
      </c>
      <c r="F13" s="380">
        <v>2</v>
      </c>
      <c r="G13" s="312">
        <v>0</v>
      </c>
      <c r="H13" s="312">
        <f>ROUND(G13*F13,2)</f>
        <v>0</v>
      </c>
      <c r="I13" s="304"/>
    </row>
    <row r="14" spans="1:9" ht="14.25">
      <c r="A14" s="388"/>
      <c r="B14" s="389" t="s">
        <v>144</v>
      </c>
      <c r="C14" s="390" t="s">
        <v>5</v>
      </c>
      <c r="D14" s="391" t="s">
        <v>1225</v>
      </c>
      <c r="E14" s="392"/>
      <c r="F14" s="390" t="s">
        <v>5</v>
      </c>
      <c r="G14" s="330"/>
      <c r="H14" s="331"/>
      <c r="I14" s="304"/>
    </row>
    <row r="15" spans="1:9" ht="14.25">
      <c r="A15" s="376">
        <v>6</v>
      </c>
      <c r="B15" s="376" t="s">
        <v>135</v>
      </c>
      <c r="C15" s="377" t="s">
        <v>170</v>
      </c>
      <c r="D15" s="378" t="s">
        <v>1226</v>
      </c>
      <c r="E15" s="379" t="s">
        <v>288</v>
      </c>
      <c r="F15" s="380">
        <v>2</v>
      </c>
      <c r="G15" s="312">
        <v>0</v>
      </c>
      <c r="H15" s="312">
        <f>ROUND(G15*F15,2)</f>
        <v>0</v>
      </c>
      <c r="I15" s="304"/>
    </row>
    <row r="16" spans="1:9" ht="14.25">
      <c r="A16" s="388"/>
      <c r="B16" s="389" t="s">
        <v>144</v>
      </c>
      <c r="C16" s="390" t="s">
        <v>5</v>
      </c>
      <c r="D16" s="391" t="s">
        <v>1227</v>
      </c>
      <c r="E16" s="392"/>
      <c r="F16" s="390" t="s">
        <v>5</v>
      </c>
      <c r="G16" s="330"/>
      <c r="H16" s="331"/>
      <c r="I16" s="304"/>
    </row>
    <row r="17" spans="1:9" ht="14.25">
      <c r="A17" s="376">
        <v>7</v>
      </c>
      <c r="B17" s="376" t="s">
        <v>135</v>
      </c>
      <c r="C17" s="377" t="s">
        <v>175</v>
      </c>
      <c r="D17" s="378" t="s">
        <v>1228</v>
      </c>
      <c r="E17" s="379" t="s">
        <v>288</v>
      </c>
      <c r="F17" s="380">
        <v>2</v>
      </c>
      <c r="G17" s="312">
        <v>0</v>
      </c>
      <c r="H17" s="312">
        <f>ROUND(G17*F17,2)</f>
        <v>0</v>
      </c>
      <c r="I17" s="304"/>
    </row>
    <row r="18" spans="1:9" ht="14.25">
      <c r="A18" s="326"/>
      <c r="B18" s="327" t="s">
        <v>144</v>
      </c>
      <c r="C18" s="328" t="s">
        <v>5</v>
      </c>
      <c r="D18" s="329" t="s">
        <v>1227</v>
      </c>
      <c r="E18" s="330"/>
      <c r="F18" s="328" t="s">
        <v>5</v>
      </c>
      <c r="G18" s="330"/>
      <c r="H18" s="331"/>
      <c r="I18" s="304"/>
    </row>
    <row r="19" spans="1:9" ht="14.25">
      <c r="A19" s="451"/>
      <c r="B19" s="451"/>
      <c r="C19" s="451"/>
      <c r="D19" s="451"/>
      <c r="E19" s="451"/>
      <c r="F19" s="451"/>
      <c r="G19" s="451"/>
      <c r="H19" s="451"/>
      <c r="I19" s="304"/>
    </row>
    <row r="20" spans="1:9" ht="18">
      <c r="A20" s="444">
        <v>2</v>
      </c>
      <c r="B20" s="445"/>
      <c r="C20" s="446"/>
      <c r="D20" s="305" t="s">
        <v>1229</v>
      </c>
      <c r="E20" s="444"/>
      <c r="F20" s="445"/>
      <c r="G20" s="446"/>
      <c r="H20" s="325">
        <f>SUM(H21:H30)</f>
        <v>0</v>
      </c>
      <c r="I20" s="304"/>
    </row>
    <row r="21" spans="1:9" ht="14.25">
      <c r="A21" s="376">
        <v>8</v>
      </c>
      <c r="B21" s="376" t="s">
        <v>135</v>
      </c>
      <c r="C21" s="377" t="s">
        <v>183</v>
      </c>
      <c r="D21" s="378" t="s">
        <v>1230</v>
      </c>
      <c r="E21" s="379" t="s">
        <v>263</v>
      </c>
      <c r="F21" s="380">
        <v>70</v>
      </c>
      <c r="G21" s="312">
        <v>0</v>
      </c>
      <c r="H21" s="312">
        <f>ROUND(G21*F21,2)</f>
        <v>0</v>
      </c>
      <c r="I21" s="304"/>
    </row>
    <row r="22" spans="1:9" ht="14.25">
      <c r="A22" s="388"/>
      <c r="B22" s="389" t="s">
        <v>144</v>
      </c>
      <c r="C22" s="390" t="s">
        <v>5</v>
      </c>
      <c r="D22" s="391" t="s">
        <v>1231</v>
      </c>
      <c r="E22" s="392"/>
      <c r="F22" s="390" t="s">
        <v>5</v>
      </c>
      <c r="G22" s="330"/>
      <c r="H22" s="331"/>
      <c r="I22" s="304"/>
    </row>
    <row r="23" spans="1:9" ht="14.25">
      <c r="A23" s="376">
        <v>9</v>
      </c>
      <c r="B23" s="376" t="s">
        <v>135</v>
      </c>
      <c r="C23" s="377" t="s">
        <v>188</v>
      </c>
      <c r="D23" s="378" t="s">
        <v>1232</v>
      </c>
      <c r="E23" s="379" t="s">
        <v>263</v>
      </c>
      <c r="F23" s="380">
        <v>13</v>
      </c>
      <c r="G23" s="312">
        <v>0</v>
      </c>
      <c r="H23" s="312">
        <f>ROUND(G23*F23,2)</f>
        <v>0</v>
      </c>
      <c r="I23" s="304"/>
    </row>
    <row r="24" spans="1:9" ht="14.25">
      <c r="A24" s="388"/>
      <c r="B24" s="389" t="s">
        <v>144</v>
      </c>
      <c r="C24" s="390" t="s">
        <v>5</v>
      </c>
      <c r="D24" s="391" t="s">
        <v>1231</v>
      </c>
      <c r="E24" s="392"/>
      <c r="F24" s="390" t="s">
        <v>5</v>
      </c>
      <c r="G24" s="330"/>
      <c r="H24" s="331"/>
      <c r="I24" s="304"/>
    </row>
    <row r="25" spans="1:9" ht="14.25">
      <c r="A25" s="376">
        <v>10</v>
      </c>
      <c r="B25" s="376" t="s">
        <v>135</v>
      </c>
      <c r="C25" s="377" t="s">
        <v>194</v>
      </c>
      <c r="D25" s="378" t="s">
        <v>1233</v>
      </c>
      <c r="E25" s="379" t="s">
        <v>263</v>
      </c>
      <c r="F25" s="380">
        <v>30</v>
      </c>
      <c r="G25" s="312">
        <v>0</v>
      </c>
      <c r="H25" s="312">
        <f>ROUND(G25*F25,2)</f>
        <v>0</v>
      </c>
      <c r="I25" s="304"/>
    </row>
    <row r="26" spans="1:9" ht="14.25">
      <c r="A26" s="388"/>
      <c r="B26" s="389" t="s">
        <v>144</v>
      </c>
      <c r="C26" s="390" t="s">
        <v>5</v>
      </c>
      <c r="D26" s="391" t="s">
        <v>1231</v>
      </c>
      <c r="E26" s="392"/>
      <c r="F26" s="390" t="s">
        <v>5</v>
      </c>
      <c r="G26" s="330"/>
      <c r="H26" s="331"/>
      <c r="I26" s="304"/>
    </row>
    <row r="27" spans="1:9" ht="14.25">
      <c r="A27" s="376">
        <v>11</v>
      </c>
      <c r="B27" s="376" t="s">
        <v>135</v>
      </c>
      <c r="C27" s="377" t="s">
        <v>201</v>
      </c>
      <c r="D27" s="378" t="s">
        <v>1234</v>
      </c>
      <c r="E27" s="379" t="s">
        <v>263</v>
      </c>
      <c r="F27" s="380">
        <v>4</v>
      </c>
      <c r="G27" s="312">
        <v>0</v>
      </c>
      <c r="H27" s="312">
        <f>ROUND(G27*F27,2)</f>
        <v>0</v>
      </c>
      <c r="I27" s="304"/>
    </row>
    <row r="28" spans="1:9" ht="14.25">
      <c r="A28" s="388"/>
      <c r="B28" s="389" t="s">
        <v>144</v>
      </c>
      <c r="C28" s="390" t="s">
        <v>5</v>
      </c>
      <c r="D28" s="391" t="s">
        <v>1231</v>
      </c>
      <c r="E28" s="392"/>
      <c r="F28" s="390" t="s">
        <v>5</v>
      </c>
      <c r="G28" s="330"/>
      <c r="H28" s="331"/>
      <c r="I28" s="304"/>
    </row>
    <row r="29" spans="1:9" ht="14.25">
      <c r="A29" s="376">
        <v>12</v>
      </c>
      <c r="B29" s="376" t="s">
        <v>135</v>
      </c>
      <c r="C29" s="377" t="s">
        <v>207</v>
      </c>
      <c r="D29" s="378" t="s">
        <v>1235</v>
      </c>
      <c r="E29" s="379" t="s">
        <v>769</v>
      </c>
      <c r="F29" s="380">
        <v>1</v>
      </c>
      <c r="G29" s="312">
        <v>0</v>
      </c>
      <c r="H29" s="312">
        <f>ROUND(G29*F29,2)</f>
        <v>0</v>
      </c>
      <c r="I29" s="304"/>
    </row>
    <row r="30" spans="1:9" ht="14.25">
      <c r="A30" s="326"/>
      <c r="B30" s="327" t="s">
        <v>144</v>
      </c>
      <c r="C30" s="328" t="s">
        <v>5</v>
      </c>
      <c r="D30" s="329" t="s">
        <v>1225</v>
      </c>
      <c r="E30" s="330"/>
      <c r="F30" s="328" t="s">
        <v>5</v>
      </c>
      <c r="G30" s="330"/>
      <c r="H30" s="331"/>
      <c r="I30" s="304"/>
    </row>
    <row r="31" spans="1:9" ht="14.25">
      <c r="A31" s="451"/>
      <c r="B31" s="451"/>
      <c r="C31" s="451"/>
      <c r="D31" s="451"/>
      <c r="E31" s="451"/>
      <c r="F31" s="451"/>
      <c r="G31" s="451"/>
      <c r="H31" s="451"/>
      <c r="I31" s="304"/>
    </row>
    <row r="32" spans="1:9" ht="18">
      <c r="A32" s="444">
        <v>3</v>
      </c>
      <c r="B32" s="445"/>
      <c r="C32" s="446"/>
      <c r="D32" s="305" t="s">
        <v>1236</v>
      </c>
      <c r="E32" s="444"/>
      <c r="F32" s="445"/>
      <c r="G32" s="446"/>
      <c r="H32" s="325">
        <f>SUM(H33:H40)</f>
        <v>0</v>
      </c>
      <c r="I32" s="304"/>
    </row>
    <row r="33" spans="1:9" ht="14.25">
      <c r="A33" s="376">
        <v>13</v>
      </c>
      <c r="B33" s="376" t="s">
        <v>135</v>
      </c>
      <c r="C33" s="377" t="s">
        <v>214</v>
      </c>
      <c r="D33" s="378" t="s">
        <v>1237</v>
      </c>
      <c r="E33" s="379" t="s">
        <v>263</v>
      </c>
      <c r="F33" s="380">
        <v>40</v>
      </c>
      <c r="G33" s="312">
        <v>0</v>
      </c>
      <c r="H33" s="312">
        <f>ROUND(G33*F33,2)</f>
        <v>0</v>
      </c>
      <c r="I33" s="304"/>
    </row>
    <row r="34" spans="1:9" ht="14.25">
      <c r="A34" s="388"/>
      <c r="B34" s="389" t="s">
        <v>144</v>
      </c>
      <c r="C34" s="390" t="s">
        <v>5</v>
      </c>
      <c r="D34" s="391" t="s">
        <v>1238</v>
      </c>
      <c r="E34" s="392"/>
      <c r="F34" s="390" t="s">
        <v>5</v>
      </c>
      <c r="G34" s="330"/>
      <c r="H34" s="331"/>
      <c r="I34" s="304"/>
    </row>
    <row r="35" spans="1:9" ht="14.25">
      <c r="A35" s="376">
        <v>14</v>
      </c>
      <c r="B35" s="376" t="s">
        <v>135</v>
      </c>
      <c r="C35" s="377" t="s">
        <v>223</v>
      </c>
      <c r="D35" s="378" t="s">
        <v>1239</v>
      </c>
      <c r="E35" s="379" t="s">
        <v>263</v>
      </c>
      <c r="F35" s="380">
        <v>34</v>
      </c>
      <c r="G35" s="312">
        <v>0</v>
      </c>
      <c r="H35" s="312">
        <f>ROUND(G35*F35,2)</f>
        <v>0</v>
      </c>
      <c r="I35" s="304"/>
    </row>
    <row r="36" spans="1:9" ht="14.25">
      <c r="A36" s="388"/>
      <c r="B36" s="389" t="s">
        <v>144</v>
      </c>
      <c r="C36" s="390" t="s">
        <v>5</v>
      </c>
      <c r="D36" s="391" t="s">
        <v>1240</v>
      </c>
      <c r="E36" s="392"/>
      <c r="F36" s="390" t="s">
        <v>5</v>
      </c>
      <c r="G36" s="330"/>
      <c r="H36" s="331"/>
      <c r="I36" s="304"/>
    </row>
    <row r="37" spans="1:9" ht="14.25">
      <c r="A37" s="376">
        <v>15</v>
      </c>
      <c r="B37" s="376" t="s">
        <v>135</v>
      </c>
      <c r="C37" s="377" t="s">
        <v>11</v>
      </c>
      <c r="D37" s="378" t="s">
        <v>1241</v>
      </c>
      <c r="E37" s="379" t="s">
        <v>263</v>
      </c>
      <c r="F37" s="380">
        <v>6</v>
      </c>
      <c r="G37" s="312">
        <v>0</v>
      </c>
      <c r="H37" s="312">
        <f>ROUND(G37*F37,2)</f>
        <v>0</v>
      </c>
      <c r="I37" s="304"/>
    </row>
    <row r="38" spans="1:9" ht="14.25">
      <c r="A38" s="388"/>
      <c r="B38" s="389" t="s">
        <v>144</v>
      </c>
      <c r="C38" s="390" t="s">
        <v>5</v>
      </c>
      <c r="D38" s="391" t="s">
        <v>1242</v>
      </c>
      <c r="E38" s="392"/>
      <c r="F38" s="390" t="s">
        <v>5</v>
      </c>
      <c r="G38" s="330"/>
      <c r="H38" s="331"/>
      <c r="I38" s="304"/>
    </row>
    <row r="39" spans="1:9" ht="14.25">
      <c r="A39" s="376">
        <v>16</v>
      </c>
      <c r="B39" s="376" t="s">
        <v>135</v>
      </c>
      <c r="C39" s="377" t="s">
        <v>235</v>
      </c>
      <c r="D39" s="378" t="s">
        <v>1243</v>
      </c>
      <c r="E39" s="379" t="s">
        <v>263</v>
      </c>
      <c r="F39" s="380">
        <v>2</v>
      </c>
      <c r="G39" s="312">
        <v>0</v>
      </c>
      <c r="H39" s="312">
        <f>ROUND(G39*F39,2)</f>
        <v>0</v>
      </c>
      <c r="I39" s="304"/>
    </row>
    <row r="40" spans="1:9" ht="14.25">
      <c r="A40" s="326"/>
      <c r="B40" s="327" t="s">
        <v>144</v>
      </c>
      <c r="C40" s="328" t="s">
        <v>5</v>
      </c>
      <c r="D40" s="329" t="s">
        <v>1244</v>
      </c>
      <c r="E40" s="330"/>
      <c r="F40" s="328" t="s">
        <v>5</v>
      </c>
      <c r="G40" s="330"/>
      <c r="H40" s="331"/>
      <c r="I40" s="304"/>
    </row>
    <row r="41" spans="1:9" ht="14.25">
      <c r="A41" s="452"/>
      <c r="B41" s="453"/>
      <c r="C41" s="453"/>
      <c r="D41" s="453"/>
      <c r="E41" s="453"/>
      <c r="F41" s="453"/>
      <c r="G41" s="453"/>
      <c r="H41" s="454"/>
      <c r="I41" s="304"/>
    </row>
    <row r="42" spans="1:9" ht="18">
      <c r="A42" s="444">
        <v>4</v>
      </c>
      <c r="B42" s="445"/>
      <c r="C42" s="446"/>
      <c r="D42" s="305" t="s">
        <v>1245</v>
      </c>
      <c r="E42" s="444"/>
      <c r="F42" s="445"/>
      <c r="G42" s="446"/>
      <c r="H42" s="325">
        <f>SUM(H43:H47)</f>
        <v>0</v>
      </c>
      <c r="I42" s="304"/>
    </row>
    <row r="43" spans="1:9" ht="14.25">
      <c r="A43" s="376">
        <v>17</v>
      </c>
      <c r="B43" s="376" t="s">
        <v>135</v>
      </c>
      <c r="C43" s="377" t="s">
        <v>241</v>
      </c>
      <c r="D43" s="378" t="s">
        <v>1246</v>
      </c>
      <c r="E43" s="379" t="s">
        <v>288</v>
      </c>
      <c r="F43" s="380">
        <v>1</v>
      </c>
      <c r="G43" s="312">
        <v>0</v>
      </c>
      <c r="H43" s="312">
        <f>ROUND(G43*F43,2)</f>
        <v>0</v>
      </c>
      <c r="I43" s="304"/>
    </row>
    <row r="44" spans="1:9" ht="14.25">
      <c r="A44" s="388"/>
      <c r="B44" s="389" t="s">
        <v>144</v>
      </c>
      <c r="C44" s="390" t="s">
        <v>5</v>
      </c>
      <c r="D44" s="391" t="s">
        <v>1247</v>
      </c>
      <c r="E44" s="392"/>
      <c r="F44" s="390" t="s">
        <v>5</v>
      </c>
      <c r="G44" s="330"/>
      <c r="H44" s="331"/>
      <c r="I44" s="304"/>
    </row>
    <row r="45" spans="1:9" ht="14.25">
      <c r="A45" s="376">
        <v>18</v>
      </c>
      <c r="B45" s="376" t="s">
        <v>135</v>
      </c>
      <c r="C45" s="377" t="s">
        <v>245</v>
      </c>
      <c r="D45" s="378" t="s">
        <v>1248</v>
      </c>
      <c r="E45" s="379" t="s">
        <v>288</v>
      </c>
      <c r="F45" s="380">
        <v>1</v>
      </c>
      <c r="G45" s="312">
        <v>0</v>
      </c>
      <c r="H45" s="312">
        <f>ROUND(G45*F45,2)</f>
        <v>0</v>
      </c>
      <c r="I45" s="304"/>
    </row>
    <row r="46" spans="1:9" ht="14.25">
      <c r="A46" s="388"/>
      <c r="B46" s="389" t="s">
        <v>144</v>
      </c>
      <c r="C46" s="390" t="s">
        <v>5</v>
      </c>
      <c r="D46" s="391" t="s">
        <v>1249</v>
      </c>
      <c r="E46" s="392"/>
      <c r="F46" s="390" t="s">
        <v>5</v>
      </c>
      <c r="G46" s="330"/>
      <c r="H46" s="331"/>
      <c r="I46" s="304"/>
    </row>
    <row r="47" spans="1:9" ht="14.25">
      <c r="A47" s="376">
        <v>19</v>
      </c>
      <c r="B47" s="376" t="s">
        <v>135</v>
      </c>
      <c r="C47" s="377" t="s">
        <v>252</v>
      </c>
      <c r="D47" s="378" t="s">
        <v>1250</v>
      </c>
      <c r="E47" s="379" t="s">
        <v>288</v>
      </c>
      <c r="F47" s="380">
        <v>2</v>
      </c>
      <c r="G47" s="312">
        <v>0</v>
      </c>
      <c r="H47" s="312">
        <f>ROUND(G47*F47,2)</f>
        <v>0</v>
      </c>
      <c r="I47" s="304"/>
    </row>
    <row r="48" spans="1:9" ht="14.25">
      <c r="A48" s="451"/>
      <c r="B48" s="451"/>
      <c r="C48" s="451"/>
      <c r="D48" s="451"/>
      <c r="E48" s="451"/>
      <c r="F48" s="451"/>
      <c r="G48" s="451"/>
      <c r="H48" s="451"/>
      <c r="I48" s="304"/>
    </row>
    <row r="49" spans="1:9" ht="18">
      <c r="A49" s="444">
        <v>5</v>
      </c>
      <c r="B49" s="445"/>
      <c r="C49" s="446"/>
      <c r="D49" s="305" t="s">
        <v>1251</v>
      </c>
      <c r="E49" s="444"/>
      <c r="F49" s="445"/>
      <c r="G49" s="446"/>
      <c r="H49" s="325">
        <f>SUM(H50:H61)</f>
        <v>0</v>
      </c>
      <c r="I49" s="304"/>
    </row>
    <row r="50" spans="1:9" ht="14.25">
      <c r="A50" s="376">
        <v>20</v>
      </c>
      <c r="B50" s="376" t="s">
        <v>135</v>
      </c>
      <c r="C50" s="377" t="s">
        <v>260</v>
      </c>
      <c r="D50" s="378" t="s">
        <v>1252</v>
      </c>
      <c r="E50" s="379" t="s">
        <v>288</v>
      </c>
      <c r="F50" s="380">
        <v>48</v>
      </c>
      <c r="G50" s="312">
        <v>0</v>
      </c>
      <c r="H50" s="312">
        <f>ROUND(G50*F50,2)</f>
        <v>0</v>
      </c>
      <c r="I50" s="304"/>
    </row>
    <row r="51" spans="1:9" ht="14.25">
      <c r="A51" s="388"/>
      <c r="B51" s="389" t="s">
        <v>144</v>
      </c>
      <c r="C51" s="390" t="s">
        <v>5</v>
      </c>
      <c r="D51" s="391" t="s">
        <v>1253</v>
      </c>
      <c r="E51" s="392"/>
      <c r="F51" s="390" t="s">
        <v>5</v>
      </c>
      <c r="G51" s="330"/>
      <c r="H51" s="331"/>
      <c r="I51" s="304"/>
    </row>
    <row r="52" spans="1:9" ht="14.25">
      <c r="A52" s="376">
        <v>21</v>
      </c>
      <c r="B52" s="376" t="s">
        <v>135</v>
      </c>
      <c r="C52" s="377" t="s">
        <v>10</v>
      </c>
      <c r="D52" s="378" t="s">
        <v>1254</v>
      </c>
      <c r="E52" s="379" t="s">
        <v>288</v>
      </c>
      <c r="F52" s="380">
        <v>9</v>
      </c>
      <c r="G52" s="312">
        <v>0</v>
      </c>
      <c r="H52" s="312">
        <f>ROUND(G52*F52,2)</f>
        <v>0</v>
      </c>
      <c r="I52" s="304"/>
    </row>
    <row r="53" spans="1:9" ht="14.25">
      <c r="A53" s="388"/>
      <c r="B53" s="389" t="s">
        <v>144</v>
      </c>
      <c r="C53" s="390" t="s">
        <v>5</v>
      </c>
      <c r="D53" s="391" t="s">
        <v>1255</v>
      </c>
      <c r="E53" s="392"/>
      <c r="F53" s="390" t="s">
        <v>5</v>
      </c>
      <c r="G53" s="330"/>
      <c r="H53" s="331"/>
      <c r="I53" s="304"/>
    </row>
    <row r="54" spans="1:9" ht="14.25">
      <c r="A54" s="376">
        <v>22</v>
      </c>
      <c r="B54" s="376" t="s">
        <v>135</v>
      </c>
      <c r="C54" s="377" t="s">
        <v>277</v>
      </c>
      <c r="D54" s="378" t="s">
        <v>1256</v>
      </c>
      <c r="E54" s="379" t="s">
        <v>288</v>
      </c>
      <c r="F54" s="380">
        <v>20</v>
      </c>
      <c r="G54" s="312">
        <v>0</v>
      </c>
      <c r="H54" s="312">
        <f>ROUND(G54*F54,2)</f>
        <v>0</v>
      </c>
      <c r="I54" s="304"/>
    </row>
    <row r="55" spans="1:9" ht="14.25">
      <c r="A55" s="388"/>
      <c r="B55" s="389" t="s">
        <v>144</v>
      </c>
      <c r="C55" s="390" t="s">
        <v>5</v>
      </c>
      <c r="D55" s="391" t="s">
        <v>1257</v>
      </c>
      <c r="E55" s="392"/>
      <c r="F55" s="390" t="s">
        <v>5</v>
      </c>
      <c r="G55" s="330"/>
      <c r="H55" s="331"/>
      <c r="I55" s="304"/>
    </row>
    <row r="56" spans="1:9" ht="14.25">
      <c r="A56" s="376">
        <v>23</v>
      </c>
      <c r="B56" s="376" t="s">
        <v>135</v>
      </c>
      <c r="C56" s="377" t="s">
        <v>285</v>
      </c>
      <c r="D56" s="378" t="s">
        <v>1258</v>
      </c>
      <c r="E56" s="379" t="s">
        <v>288</v>
      </c>
      <c r="F56" s="380">
        <v>4</v>
      </c>
      <c r="G56" s="312">
        <v>0</v>
      </c>
      <c r="H56" s="312">
        <f>ROUND(G56*F56,2)</f>
        <v>0</v>
      </c>
      <c r="I56" s="304"/>
    </row>
    <row r="57" spans="1:9" ht="14.25">
      <c r="A57" s="388"/>
      <c r="B57" s="389" t="s">
        <v>144</v>
      </c>
      <c r="C57" s="390" t="s">
        <v>5</v>
      </c>
      <c r="D57" s="391" t="s">
        <v>1259</v>
      </c>
      <c r="E57" s="392"/>
      <c r="F57" s="390" t="s">
        <v>5</v>
      </c>
      <c r="G57" s="330"/>
      <c r="H57" s="331"/>
      <c r="I57" s="304"/>
    </row>
    <row r="58" spans="1:9" ht="14.25">
      <c r="A58" s="376">
        <v>24</v>
      </c>
      <c r="B58" s="376" t="s">
        <v>135</v>
      </c>
      <c r="C58" s="377" t="s">
        <v>291</v>
      </c>
      <c r="D58" s="378" t="s">
        <v>1260</v>
      </c>
      <c r="E58" s="379" t="s">
        <v>288</v>
      </c>
      <c r="F58" s="380">
        <v>81</v>
      </c>
      <c r="G58" s="312">
        <v>0</v>
      </c>
      <c r="H58" s="312">
        <f>ROUND(G58*F58,2)</f>
        <v>0</v>
      </c>
      <c r="I58" s="304"/>
    </row>
    <row r="59" spans="1:9" ht="14.25">
      <c r="A59" s="388"/>
      <c r="B59" s="389" t="s">
        <v>144</v>
      </c>
      <c r="C59" s="390" t="s">
        <v>5</v>
      </c>
      <c r="D59" s="391" t="s">
        <v>1261</v>
      </c>
      <c r="E59" s="392"/>
      <c r="F59" s="390" t="s">
        <v>5</v>
      </c>
      <c r="G59" s="330"/>
      <c r="H59" s="331"/>
      <c r="I59" s="304"/>
    </row>
    <row r="60" spans="1:9" ht="14.25">
      <c r="A60" s="376">
        <v>25</v>
      </c>
      <c r="B60" s="376" t="s">
        <v>135</v>
      </c>
      <c r="C60" s="377" t="s">
        <v>297</v>
      </c>
      <c r="D60" s="378" t="s">
        <v>1262</v>
      </c>
      <c r="E60" s="379" t="s">
        <v>288</v>
      </c>
      <c r="F60" s="380">
        <v>81</v>
      </c>
      <c r="G60" s="312">
        <v>0</v>
      </c>
      <c r="H60" s="312">
        <f>ROUND(G60*F60,2)</f>
        <v>0</v>
      </c>
      <c r="I60" s="304"/>
    </row>
    <row r="61" spans="1:9" ht="14.25">
      <c r="A61" s="376">
        <v>26</v>
      </c>
      <c r="B61" s="376" t="s">
        <v>135</v>
      </c>
      <c r="C61" s="377" t="s">
        <v>304</v>
      </c>
      <c r="D61" s="378" t="s">
        <v>1263</v>
      </c>
      <c r="E61" s="379" t="s">
        <v>288</v>
      </c>
      <c r="F61" s="380">
        <v>15</v>
      </c>
      <c r="G61" s="312">
        <v>0</v>
      </c>
      <c r="H61" s="312">
        <f>ROUND(G61*F61,2)</f>
        <v>0</v>
      </c>
      <c r="I61" s="304"/>
    </row>
    <row r="62" spans="1:9" ht="14.25">
      <c r="A62" s="326"/>
      <c r="B62" s="327" t="s">
        <v>144</v>
      </c>
      <c r="C62" s="328" t="s">
        <v>5</v>
      </c>
      <c r="D62" s="329" t="s">
        <v>1264</v>
      </c>
      <c r="E62" s="330"/>
      <c r="F62" s="328" t="s">
        <v>5</v>
      </c>
      <c r="G62" s="330">
        <v>0</v>
      </c>
      <c r="H62" s="331"/>
      <c r="I62" s="304"/>
    </row>
    <row r="63" spans="1:9" ht="14.25">
      <c r="A63" s="451"/>
      <c r="B63" s="451"/>
      <c r="C63" s="451"/>
      <c r="D63" s="451"/>
      <c r="E63" s="451"/>
      <c r="F63" s="451"/>
      <c r="G63" s="451"/>
      <c r="H63" s="451"/>
      <c r="I63" s="304"/>
    </row>
    <row r="64" spans="1:9" ht="18">
      <c r="A64" s="444">
        <v>6</v>
      </c>
      <c r="B64" s="445"/>
      <c r="C64" s="446"/>
      <c r="D64" s="305" t="s">
        <v>1265</v>
      </c>
      <c r="E64" s="444"/>
      <c r="F64" s="445"/>
      <c r="G64" s="446"/>
      <c r="H64" s="325">
        <f>SUM(H65)</f>
        <v>0</v>
      </c>
      <c r="I64" s="304"/>
    </row>
    <row r="65" spans="1:9" ht="14.25">
      <c r="A65" s="376">
        <v>27</v>
      </c>
      <c r="B65" s="376" t="s">
        <v>135</v>
      </c>
      <c r="C65" s="377" t="s">
        <v>316</v>
      </c>
      <c r="D65" s="378" t="s">
        <v>1266</v>
      </c>
      <c r="E65" s="379" t="s">
        <v>288</v>
      </c>
      <c r="F65" s="380">
        <v>180</v>
      </c>
      <c r="G65" s="312">
        <v>0</v>
      </c>
      <c r="H65" s="312">
        <f>ROUND(G65*F65,2)</f>
        <v>0</v>
      </c>
      <c r="I65" s="304"/>
    </row>
    <row r="66" spans="1:9" ht="14.25">
      <c r="A66" s="388"/>
      <c r="B66" s="389" t="s">
        <v>144</v>
      </c>
      <c r="C66" s="390" t="s">
        <v>5</v>
      </c>
      <c r="D66" s="391" t="s">
        <v>1267</v>
      </c>
      <c r="E66" s="392"/>
      <c r="F66" s="390" t="s">
        <v>5</v>
      </c>
      <c r="G66" s="330"/>
      <c r="H66" s="331"/>
      <c r="I66" s="304"/>
    </row>
    <row r="67" spans="1:9" ht="14.25">
      <c r="A67" s="451"/>
      <c r="B67" s="451"/>
      <c r="C67" s="451"/>
      <c r="D67" s="451"/>
      <c r="E67" s="451"/>
      <c r="F67" s="451"/>
      <c r="G67" s="451"/>
      <c r="H67" s="451"/>
      <c r="I67" s="304"/>
    </row>
    <row r="68" spans="1:9" ht="18">
      <c r="A68" s="444">
        <v>7</v>
      </c>
      <c r="B68" s="445"/>
      <c r="C68" s="446"/>
      <c r="D68" s="305" t="s">
        <v>1268</v>
      </c>
      <c r="E68" s="444"/>
      <c r="F68" s="445"/>
      <c r="G68" s="446"/>
      <c r="H68" s="325">
        <f>SUM(H69:H74)</f>
        <v>0</v>
      </c>
      <c r="I68" s="304"/>
    </row>
    <row r="69" spans="1:9" ht="14.25">
      <c r="A69" s="376">
        <v>28</v>
      </c>
      <c r="B69" s="376" t="s">
        <v>135</v>
      </c>
      <c r="C69" s="377" t="s">
        <v>324</v>
      </c>
      <c r="D69" s="378" t="s">
        <v>1269</v>
      </c>
      <c r="E69" s="379" t="s">
        <v>288</v>
      </c>
      <c r="F69" s="380">
        <v>6</v>
      </c>
      <c r="G69" s="312">
        <v>0</v>
      </c>
      <c r="H69" s="312">
        <f>ROUND(G69*F69,2)</f>
        <v>0</v>
      </c>
      <c r="I69" s="304"/>
    </row>
    <row r="70" spans="1:9" ht="14.25">
      <c r="A70" s="388"/>
      <c r="B70" s="389" t="s">
        <v>144</v>
      </c>
      <c r="C70" s="390" t="s">
        <v>5</v>
      </c>
      <c r="D70" s="391" t="s">
        <v>1270</v>
      </c>
      <c r="E70" s="392"/>
      <c r="F70" s="390" t="s">
        <v>5</v>
      </c>
      <c r="G70" s="330"/>
      <c r="H70" s="331"/>
      <c r="I70" s="304"/>
    </row>
    <row r="71" spans="1:9" ht="14.25">
      <c r="A71" s="376">
        <v>29</v>
      </c>
      <c r="B71" s="376" t="s">
        <v>135</v>
      </c>
      <c r="C71" s="377" t="s">
        <v>328</v>
      </c>
      <c r="D71" s="378" t="s">
        <v>1271</v>
      </c>
      <c r="E71" s="379" t="s">
        <v>288</v>
      </c>
      <c r="F71" s="380">
        <v>6</v>
      </c>
      <c r="G71" s="312">
        <v>0</v>
      </c>
      <c r="H71" s="312">
        <f>ROUND(G71*F71,2)</f>
        <v>0</v>
      </c>
      <c r="I71" s="304"/>
    </row>
    <row r="72" spans="1:9" ht="14.25">
      <c r="A72" s="388"/>
      <c r="B72" s="389" t="s">
        <v>144</v>
      </c>
      <c r="C72" s="390" t="s">
        <v>5</v>
      </c>
      <c r="D72" s="391" t="s">
        <v>1272</v>
      </c>
      <c r="E72" s="392"/>
      <c r="F72" s="390" t="s">
        <v>5</v>
      </c>
      <c r="G72" s="330"/>
      <c r="H72" s="331"/>
      <c r="I72" s="304"/>
    </row>
    <row r="73" spans="1:9" ht="14.25">
      <c r="A73" s="376">
        <v>30</v>
      </c>
      <c r="B73" s="376" t="s">
        <v>135</v>
      </c>
      <c r="C73" s="377" t="s">
        <v>334</v>
      </c>
      <c r="D73" s="378" t="s">
        <v>1273</v>
      </c>
      <c r="E73" s="379" t="s">
        <v>288</v>
      </c>
      <c r="F73" s="380">
        <v>6</v>
      </c>
      <c r="G73" s="312">
        <v>0</v>
      </c>
      <c r="H73" s="312">
        <f>ROUND(G73*F73,2)</f>
        <v>0</v>
      </c>
      <c r="I73" s="304"/>
    </row>
    <row r="74" spans="1:9" ht="14.25">
      <c r="A74" s="326"/>
      <c r="B74" s="327" t="s">
        <v>144</v>
      </c>
      <c r="C74" s="328" t="s">
        <v>5</v>
      </c>
      <c r="D74" s="329" t="s">
        <v>1274</v>
      </c>
      <c r="E74" s="330"/>
      <c r="F74" s="328" t="s">
        <v>5</v>
      </c>
      <c r="G74" s="330"/>
      <c r="H74" s="331"/>
      <c r="I74" s="304"/>
    </row>
    <row r="75" spans="1:9" ht="14.25">
      <c r="A75" s="451"/>
      <c r="B75" s="451"/>
      <c r="C75" s="451"/>
      <c r="D75" s="451"/>
      <c r="E75" s="451"/>
      <c r="F75" s="451"/>
      <c r="G75" s="451"/>
      <c r="H75" s="451"/>
      <c r="I75" s="304"/>
    </row>
    <row r="76" spans="1:9" ht="18">
      <c r="A76" s="444">
        <v>8</v>
      </c>
      <c r="B76" s="445"/>
      <c r="C76" s="446"/>
      <c r="D76" s="305" t="s">
        <v>1275</v>
      </c>
      <c r="E76" s="444"/>
      <c r="F76" s="445"/>
      <c r="G76" s="446"/>
      <c r="H76" s="325">
        <f>SUM(H77:H85)</f>
        <v>0</v>
      </c>
      <c r="I76" s="304"/>
    </row>
    <row r="77" spans="1:9" ht="14.25">
      <c r="A77" s="376">
        <v>31</v>
      </c>
      <c r="B77" s="376" t="s">
        <v>135</v>
      </c>
      <c r="C77" s="377" t="s">
        <v>342</v>
      </c>
      <c r="D77" s="378" t="s">
        <v>1276</v>
      </c>
      <c r="E77" s="379" t="s">
        <v>288</v>
      </c>
      <c r="F77" s="380">
        <v>2</v>
      </c>
      <c r="G77" s="312">
        <v>0</v>
      </c>
      <c r="H77" s="312">
        <f aca="true" t="shared" si="0" ref="H77:H84">ROUND(G77*F77,2)</f>
        <v>0</v>
      </c>
      <c r="I77" s="304"/>
    </row>
    <row r="78" spans="1:9" ht="14.25">
      <c r="A78" s="376">
        <v>32</v>
      </c>
      <c r="B78" s="376" t="s">
        <v>135</v>
      </c>
      <c r="C78" s="377" t="s">
        <v>348</v>
      </c>
      <c r="D78" s="378" t="s">
        <v>1277</v>
      </c>
      <c r="E78" s="379" t="s">
        <v>288</v>
      </c>
      <c r="F78" s="380">
        <v>2</v>
      </c>
      <c r="G78" s="312">
        <v>0</v>
      </c>
      <c r="H78" s="312">
        <f t="shared" si="0"/>
        <v>0</v>
      </c>
      <c r="I78" s="304"/>
    </row>
    <row r="79" spans="1:9" ht="14.25">
      <c r="A79" s="376">
        <v>33</v>
      </c>
      <c r="B79" s="376" t="s">
        <v>135</v>
      </c>
      <c r="C79" s="377" t="s">
        <v>357</v>
      </c>
      <c r="D79" s="378" t="s">
        <v>1278</v>
      </c>
      <c r="E79" s="379" t="s">
        <v>288</v>
      </c>
      <c r="F79" s="380">
        <v>3</v>
      </c>
      <c r="G79" s="312">
        <v>0</v>
      </c>
      <c r="H79" s="312">
        <f t="shared" si="0"/>
        <v>0</v>
      </c>
      <c r="I79" s="304"/>
    </row>
    <row r="80" spans="1:9" ht="14.25">
      <c r="A80" s="376">
        <v>34</v>
      </c>
      <c r="B80" s="376" t="s">
        <v>135</v>
      </c>
      <c r="C80" s="377" t="s">
        <v>364</v>
      </c>
      <c r="D80" s="378" t="s">
        <v>1279</v>
      </c>
      <c r="E80" s="379" t="s">
        <v>288</v>
      </c>
      <c r="F80" s="380">
        <v>2</v>
      </c>
      <c r="G80" s="312">
        <v>0</v>
      </c>
      <c r="H80" s="312">
        <f t="shared" si="0"/>
        <v>0</v>
      </c>
      <c r="I80" s="304"/>
    </row>
    <row r="81" spans="1:9" ht="14.25">
      <c r="A81" s="376">
        <v>35</v>
      </c>
      <c r="B81" s="376" t="s">
        <v>135</v>
      </c>
      <c r="C81" s="377" t="s">
        <v>368</v>
      </c>
      <c r="D81" s="378" t="s">
        <v>1280</v>
      </c>
      <c r="E81" s="379" t="s">
        <v>288</v>
      </c>
      <c r="F81" s="380">
        <v>1</v>
      </c>
      <c r="G81" s="312">
        <v>0</v>
      </c>
      <c r="H81" s="312">
        <f t="shared" si="0"/>
        <v>0</v>
      </c>
      <c r="I81" s="304"/>
    </row>
    <row r="82" spans="1:9" ht="14.25">
      <c r="A82" s="376">
        <v>36</v>
      </c>
      <c r="B82" s="376" t="s">
        <v>135</v>
      </c>
      <c r="C82" s="377" t="s">
        <v>375</v>
      </c>
      <c r="D82" s="378" t="s">
        <v>1281</v>
      </c>
      <c r="E82" s="379" t="s">
        <v>288</v>
      </c>
      <c r="F82" s="380">
        <v>10</v>
      </c>
      <c r="G82" s="312">
        <v>0</v>
      </c>
      <c r="H82" s="312">
        <f t="shared" si="0"/>
        <v>0</v>
      </c>
      <c r="I82" s="304"/>
    </row>
    <row r="83" spans="1:9" ht="14.25">
      <c r="A83" s="376">
        <v>37</v>
      </c>
      <c r="B83" s="376" t="s">
        <v>135</v>
      </c>
      <c r="C83" s="377" t="s">
        <v>379</v>
      </c>
      <c r="D83" s="378" t="s">
        <v>1282</v>
      </c>
      <c r="E83" s="379" t="s">
        <v>288</v>
      </c>
      <c r="F83" s="380">
        <v>2</v>
      </c>
      <c r="G83" s="312">
        <v>0</v>
      </c>
      <c r="H83" s="312">
        <f t="shared" si="0"/>
        <v>0</v>
      </c>
      <c r="I83" s="304"/>
    </row>
    <row r="84" spans="1:9" ht="14.25">
      <c r="A84" s="376">
        <v>38</v>
      </c>
      <c r="B84" s="376" t="s">
        <v>135</v>
      </c>
      <c r="C84" s="377" t="s">
        <v>391</v>
      </c>
      <c r="D84" s="378" t="s">
        <v>1283</v>
      </c>
      <c r="E84" s="379" t="s">
        <v>288</v>
      </c>
      <c r="F84" s="380">
        <v>4</v>
      </c>
      <c r="G84" s="312">
        <v>0</v>
      </c>
      <c r="H84" s="312">
        <f t="shared" si="0"/>
        <v>0</v>
      </c>
      <c r="I84" s="304"/>
    </row>
    <row r="85" spans="1:9" ht="14.25">
      <c r="A85" s="326"/>
      <c r="B85" s="327" t="s">
        <v>144</v>
      </c>
      <c r="C85" s="328" t="s">
        <v>5</v>
      </c>
      <c r="D85" s="329" t="s">
        <v>1284</v>
      </c>
      <c r="E85" s="330"/>
      <c r="F85" s="328" t="s">
        <v>5</v>
      </c>
      <c r="G85" s="330"/>
      <c r="H85" s="331"/>
      <c r="I85" s="304"/>
    </row>
    <row r="86" spans="1:9" ht="14.25">
      <c r="A86" s="451"/>
      <c r="B86" s="451"/>
      <c r="C86" s="451"/>
      <c r="D86" s="451"/>
      <c r="E86" s="451"/>
      <c r="F86" s="451"/>
      <c r="G86" s="451"/>
      <c r="H86" s="451"/>
      <c r="I86" s="304"/>
    </row>
    <row r="87" spans="1:9" ht="18">
      <c r="A87" s="444">
        <v>9</v>
      </c>
      <c r="B87" s="445"/>
      <c r="C87" s="446"/>
      <c r="D87" s="305" t="s">
        <v>1285</v>
      </c>
      <c r="E87" s="444"/>
      <c r="F87" s="445"/>
      <c r="G87" s="446"/>
      <c r="H87" s="325">
        <f>SUM(H88:H93)</f>
        <v>0</v>
      </c>
      <c r="I87" s="304"/>
    </row>
    <row r="88" spans="1:9" ht="14.25">
      <c r="A88" s="376">
        <v>39</v>
      </c>
      <c r="B88" s="376" t="s">
        <v>135</v>
      </c>
      <c r="C88" s="377" t="s">
        <v>398</v>
      </c>
      <c r="D88" s="378" t="s">
        <v>1286</v>
      </c>
      <c r="E88" s="379" t="s">
        <v>288</v>
      </c>
      <c r="F88" s="380">
        <v>2</v>
      </c>
      <c r="G88" s="312">
        <v>0</v>
      </c>
      <c r="H88" s="312">
        <f aca="true" t="shared" si="1" ref="H88:H93">ROUND(G88*F88,2)</f>
        <v>0</v>
      </c>
      <c r="I88" s="304"/>
    </row>
    <row r="89" spans="1:9" ht="14.25">
      <c r="A89" s="376">
        <v>40</v>
      </c>
      <c r="B89" s="376" t="s">
        <v>135</v>
      </c>
      <c r="C89" s="377" t="s">
        <v>405</v>
      </c>
      <c r="D89" s="378" t="s">
        <v>1287</v>
      </c>
      <c r="E89" s="379" t="s">
        <v>288</v>
      </c>
      <c r="F89" s="380">
        <v>2</v>
      </c>
      <c r="G89" s="312">
        <v>0</v>
      </c>
      <c r="H89" s="312">
        <f t="shared" si="1"/>
        <v>0</v>
      </c>
      <c r="I89" s="304"/>
    </row>
    <row r="90" spans="1:9" ht="14.25">
      <c r="A90" s="376">
        <v>41</v>
      </c>
      <c r="B90" s="376" t="s">
        <v>135</v>
      </c>
      <c r="C90" s="377" t="s">
        <v>411</v>
      </c>
      <c r="D90" s="378" t="s">
        <v>1288</v>
      </c>
      <c r="E90" s="379" t="s">
        <v>288</v>
      </c>
      <c r="F90" s="380">
        <v>2</v>
      </c>
      <c r="G90" s="312">
        <v>0</v>
      </c>
      <c r="H90" s="312">
        <f t="shared" si="1"/>
        <v>0</v>
      </c>
      <c r="I90" s="304"/>
    </row>
    <row r="91" spans="1:9" ht="14.25">
      <c r="A91" s="376">
        <v>42</v>
      </c>
      <c r="B91" s="376" t="s">
        <v>135</v>
      </c>
      <c r="C91" s="377" t="s">
        <v>419</v>
      </c>
      <c r="D91" s="378" t="s">
        <v>1289</v>
      </c>
      <c r="E91" s="379" t="s">
        <v>288</v>
      </c>
      <c r="F91" s="380">
        <v>2</v>
      </c>
      <c r="G91" s="312">
        <v>0</v>
      </c>
      <c r="H91" s="312">
        <f t="shared" si="1"/>
        <v>0</v>
      </c>
      <c r="I91" s="304"/>
    </row>
    <row r="92" spans="1:9" ht="14.25">
      <c r="A92" s="376">
        <v>43</v>
      </c>
      <c r="B92" s="376" t="s">
        <v>135</v>
      </c>
      <c r="C92" s="377" t="s">
        <v>340</v>
      </c>
      <c r="D92" s="378" t="s">
        <v>1290</v>
      </c>
      <c r="E92" s="379" t="s">
        <v>288</v>
      </c>
      <c r="F92" s="380">
        <v>2</v>
      </c>
      <c r="G92" s="312">
        <v>0</v>
      </c>
      <c r="H92" s="312">
        <f t="shared" si="1"/>
        <v>0</v>
      </c>
      <c r="I92" s="304"/>
    </row>
    <row r="93" spans="1:9" ht="14.25">
      <c r="A93" s="376">
        <v>44</v>
      </c>
      <c r="B93" s="376" t="s">
        <v>135</v>
      </c>
      <c r="C93" s="377" t="s">
        <v>434</v>
      </c>
      <c r="D93" s="378" t="s">
        <v>1291</v>
      </c>
      <c r="E93" s="379" t="s">
        <v>288</v>
      </c>
      <c r="F93" s="380">
        <v>2</v>
      </c>
      <c r="G93" s="312">
        <v>0</v>
      </c>
      <c r="H93" s="312">
        <f t="shared" si="1"/>
        <v>0</v>
      </c>
      <c r="I93" s="304"/>
    </row>
    <row r="94" spans="1:9" ht="14.25">
      <c r="A94" s="451"/>
      <c r="B94" s="451"/>
      <c r="C94" s="451"/>
      <c r="D94" s="451"/>
      <c r="E94" s="451"/>
      <c r="F94" s="451"/>
      <c r="G94" s="451"/>
      <c r="H94" s="451"/>
      <c r="I94" s="304"/>
    </row>
    <row r="95" spans="1:9" ht="18">
      <c r="A95" s="444">
        <v>10</v>
      </c>
      <c r="B95" s="445"/>
      <c r="C95" s="446"/>
      <c r="D95" s="305" t="s">
        <v>1024</v>
      </c>
      <c r="E95" s="444"/>
      <c r="F95" s="445"/>
      <c r="G95" s="446"/>
      <c r="H95" s="325">
        <f>SUM(H96:H102)</f>
        <v>0</v>
      </c>
      <c r="I95" s="304"/>
    </row>
    <row r="96" spans="1:9" ht="14.25">
      <c r="A96" s="376">
        <v>45</v>
      </c>
      <c r="B96" s="376" t="s">
        <v>135</v>
      </c>
      <c r="C96" s="377" t="s">
        <v>447</v>
      </c>
      <c r="D96" s="378" t="s">
        <v>1292</v>
      </c>
      <c r="E96" s="379" t="s">
        <v>769</v>
      </c>
      <c r="F96" s="380">
        <v>1</v>
      </c>
      <c r="G96" s="312">
        <v>0</v>
      </c>
      <c r="H96" s="312">
        <f aca="true" t="shared" si="2" ref="H96:H102">ROUND(G96*F96,2)</f>
        <v>0</v>
      </c>
      <c r="I96" s="304"/>
    </row>
    <row r="97" spans="1:9" ht="14.25">
      <c r="A97" s="376">
        <v>46</v>
      </c>
      <c r="B97" s="376" t="s">
        <v>135</v>
      </c>
      <c r="C97" s="377" t="s">
        <v>454</v>
      </c>
      <c r="D97" s="378" t="s">
        <v>1293</v>
      </c>
      <c r="E97" s="379" t="s">
        <v>288</v>
      </c>
      <c r="F97" s="380">
        <v>6</v>
      </c>
      <c r="G97" s="312">
        <v>0</v>
      </c>
      <c r="H97" s="312">
        <f t="shared" si="2"/>
        <v>0</v>
      </c>
      <c r="I97" s="304"/>
    </row>
    <row r="98" spans="1:9" ht="14.25">
      <c r="A98" s="376">
        <v>47</v>
      </c>
      <c r="B98" s="376" t="s">
        <v>135</v>
      </c>
      <c r="C98" s="377" t="s">
        <v>461</v>
      </c>
      <c r="D98" s="378" t="s">
        <v>1294</v>
      </c>
      <c r="E98" s="379" t="s">
        <v>769</v>
      </c>
      <c r="F98" s="380">
        <v>1</v>
      </c>
      <c r="G98" s="312">
        <v>0</v>
      </c>
      <c r="H98" s="312">
        <f t="shared" si="2"/>
        <v>0</v>
      </c>
      <c r="I98" s="304"/>
    </row>
    <row r="99" spans="1:9" ht="14.25">
      <c r="A99" s="376">
        <v>48</v>
      </c>
      <c r="B99" s="376" t="s">
        <v>135</v>
      </c>
      <c r="C99" s="377" t="s">
        <v>467</v>
      </c>
      <c r="D99" s="378" t="s">
        <v>1295</v>
      </c>
      <c r="E99" s="379" t="s">
        <v>769</v>
      </c>
      <c r="F99" s="380">
        <v>1</v>
      </c>
      <c r="G99" s="312">
        <v>0</v>
      </c>
      <c r="H99" s="312">
        <f t="shared" si="2"/>
        <v>0</v>
      </c>
      <c r="I99" s="304"/>
    </row>
    <row r="100" spans="1:9" ht="14.25">
      <c r="A100" s="376">
        <v>49</v>
      </c>
      <c r="B100" s="376" t="s">
        <v>135</v>
      </c>
      <c r="C100" s="377" t="s">
        <v>472</v>
      </c>
      <c r="D100" s="378" t="s">
        <v>1296</v>
      </c>
      <c r="E100" s="379" t="s">
        <v>769</v>
      </c>
      <c r="F100" s="380">
        <v>1</v>
      </c>
      <c r="G100" s="312">
        <v>0</v>
      </c>
      <c r="H100" s="312">
        <f t="shared" si="2"/>
        <v>0</v>
      </c>
      <c r="I100" s="304"/>
    </row>
    <row r="101" spans="1:9" ht="14.25">
      <c r="A101" s="376">
        <v>50</v>
      </c>
      <c r="B101" s="376" t="s">
        <v>135</v>
      </c>
      <c r="C101" s="377" t="s">
        <v>476</v>
      </c>
      <c r="D101" s="378" t="s">
        <v>1297</v>
      </c>
      <c r="E101" s="379" t="s">
        <v>769</v>
      </c>
      <c r="F101" s="380">
        <v>1</v>
      </c>
      <c r="G101" s="312">
        <v>0</v>
      </c>
      <c r="H101" s="312">
        <f t="shared" si="2"/>
        <v>0</v>
      </c>
      <c r="I101" s="304"/>
    </row>
    <row r="102" spans="1:9" ht="14.25">
      <c r="A102" s="376">
        <v>51</v>
      </c>
      <c r="B102" s="376" t="s">
        <v>135</v>
      </c>
      <c r="C102" s="377" t="s">
        <v>480</v>
      </c>
      <c r="D102" s="378" t="s">
        <v>1298</v>
      </c>
      <c r="E102" s="379" t="s">
        <v>769</v>
      </c>
      <c r="F102" s="380">
        <v>1</v>
      </c>
      <c r="G102" s="312">
        <v>0</v>
      </c>
      <c r="H102" s="312">
        <f t="shared" si="2"/>
        <v>0</v>
      </c>
      <c r="I102" s="304"/>
    </row>
    <row r="103" spans="1:9" ht="15.75">
      <c r="A103" s="443"/>
      <c r="B103" s="443"/>
      <c r="C103" s="443"/>
      <c r="D103" s="443"/>
      <c r="E103" s="443"/>
      <c r="F103" s="443"/>
      <c r="G103" s="443"/>
      <c r="H103" s="443"/>
      <c r="I103" s="316"/>
    </row>
    <row r="104" spans="1:9" ht="18">
      <c r="A104" s="459"/>
      <c r="B104" s="460"/>
      <c r="C104" s="461"/>
      <c r="D104" s="318" t="s">
        <v>1212</v>
      </c>
      <c r="E104" s="455"/>
      <c r="F104" s="456"/>
      <c r="G104" s="457"/>
      <c r="H104" s="319">
        <f>H95+H87+H76+H68+H64+H49+H42+H32+H20+H4</f>
        <v>0</v>
      </c>
      <c r="I104" s="298"/>
    </row>
    <row r="105" spans="1:9" ht="15.75">
      <c r="A105" s="320"/>
      <c r="B105" s="320"/>
      <c r="C105" s="320"/>
      <c r="D105" s="321"/>
      <c r="E105" s="322"/>
      <c r="F105" s="322"/>
      <c r="G105" s="297"/>
      <c r="H105" s="323"/>
      <c r="I105" s="298"/>
    </row>
    <row r="106" spans="1:9" ht="48" customHeight="1">
      <c r="A106" s="324"/>
      <c r="B106" s="324"/>
      <c r="C106" s="324"/>
      <c r="D106" s="462" t="s">
        <v>1213</v>
      </c>
      <c r="E106" s="462"/>
      <c r="F106" s="462"/>
      <c r="G106" s="297"/>
      <c r="H106" s="297"/>
      <c r="I106" s="298"/>
    </row>
    <row r="107" spans="1:9" ht="14.25">
      <c r="A107" s="297"/>
      <c r="B107" s="297"/>
      <c r="C107" s="297"/>
      <c r="D107" s="463"/>
      <c r="E107" s="463"/>
      <c r="F107" s="463"/>
      <c r="G107" s="297"/>
      <c r="H107" s="297"/>
      <c r="I107" s="298"/>
    </row>
    <row r="108" spans="1:9" ht="51.75" customHeight="1">
      <c r="A108" s="297"/>
      <c r="B108" s="297"/>
      <c r="C108" s="297"/>
      <c r="D108" s="464" t="s">
        <v>1214</v>
      </c>
      <c r="E108" s="464"/>
      <c r="F108" s="464"/>
      <c r="G108" s="297"/>
      <c r="H108" s="297"/>
      <c r="I108" s="298"/>
    </row>
    <row r="109" spans="1:9" ht="14.25">
      <c r="A109" s="297"/>
      <c r="B109" s="297"/>
      <c r="C109" s="297"/>
      <c r="D109" s="463"/>
      <c r="E109" s="463"/>
      <c r="F109" s="463"/>
      <c r="G109" s="297"/>
      <c r="H109" s="297"/>
      <c r="I109" s="298"/>
    </row>
    <row r="110" spans="4:6" ht="92.45" customHeight="1">
      <c r="D110" s="458" t="s">
        <v>1215</v>
      </c>
      <c r="E110" s="458"/>
      <c r="F110" s="458"/>
    </row>
  </sheetData>
  <sheetProtection algorithmName="SHA-512" hashValue="+/WHylk5xLodPYbcVDah4PSTDu3X/SznGopxfIPkgiQC5QJEUBVJsrAPhN7QIlBpLRUPnSskGBXl+vAUHhKpTg==" saltValue="KZ0U1U7NCxMKtQ8hec807w==" spinCount="100000" sheet="1" objects="1" scenarios="1"/>
  <mergeCells count="37">
    <mergeCell ref="D110:F110"/>
    <mergeCell ref="A104:C104"/>
    <mergeCell ref="E104:G104"/>
    <mergeCell ref="D106:F106"/>
    <mergeCell ref="D107:F107"/>
    <mergeCell ref="D108:F108"/>
    <mergeCell ref="D109:F109"/>
    <mergeCell ref="A103:H103"/>
    <mergeCell ref="A68:C68"/>
    <mergeCell ref="E68:G68"/>
    <mergeCell ref="A75:H75"/>
    <mergeCell ref="A76:C76"/>
    <mergeCell ref="E76:G76"/>
    <mergeCell ref="A86:H86"/>
    <mergeCell ref="A87:C87"/>
    <mergeCell ref="E87:G87"/>
    <mergeCell ref="A94:H94"/>
    <mergeCell ref="A95:C95"/>
    <mergeCell ref="E95:G95"/>
    <mergeCell ref="A67:H67"/>
    <mergeCell ref="A32:C32"/>
    <mergeCell ref="E32:G32"/>
    <mergeCell ref="A41:H41"/>
    <mergeCell ref="A42:C42"/>
    <mergeCell ref="E42:G42"/>
    <mergeCell ref="A48:H48"/>
    <mergeCell ref="A49:C49"/>
    <mergeCell ref="E49:G49"/>
    <mergeCell ref="A63:H63"/>
    <mergeCell ref="A64:C64"/>
    <mergeCell ref="E64:G64"/>
    <mergeCell ref="A31:H31"/>
    <mergeCell ref="A4:C4"/>
    <mergeCell ref="E4:G4"/>
    <mergeCell ref="A19:H19"/>
    <mergeCell ref="A20:C20"/>
    <mergeCell ref="E20:G20"/>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4"/>
  <sheetViews>
    <sheetView workbookViewId="0" topLeftCell="A1">
      <selection activeCell="F5" sqref="F5"/>
    </sheetView>
  </sheetViews>
  <sheetFormatPr defaultColWidth="9.33203125" defaultRowHeight="13.5"/>
  <cols>
    <col min="1" max="1" width="9.5" style="299" customWidth="1"/>
    <col min="2" max="2" width="9.33203125" style="299" customWidth="1"/>
    <col min="3" max="3" width="9.5" style="299" customWidth="1"/>
    <col min="4" max="4" width="55.83203125" style="299" customWidth="1"/>
    <col min="5" max="5" width="9.33203125" style="299" customWidth="1"/>
    <col min="6" max="6" width="12.66015625" style="299" customWidth="1"/>
    <col min="7" max="7" width="10.66015625" style="299" customWidth="1"/>
    <col min="8" max="8" width="16.66015625" style="299" customWidth="1"/>
    <col min="9" max="16384" width="9.33203125" style="299" customWidth="1"/>
  </cols>
  <sheetData>
    <row r="1" spans="1:9" ht="18.75">
      <c r="A1" s="295"/>
      <c r="B1" s="295"/>
      <c r="C1" s="295"/>
      <c r="D1" s="296" t="s">
        <v>1299</v>
      </c>
      <c r="E1" s="295"/>
      <c r="F1" s="295"/>
      <c r="G1" s="297"/>
      <c r="H1" s="297"/>
      <c r="I1" s="298"/>
    </row>
    <row r="2" spans="1:8" ht="13.5">
      <c r="A2" s="300"/>
      <c r="B2" s="300"/>
      <c r="C2" s="300"/>
      <c r="D2" s="300"/>
      <c r="E2" s="300"/>
      <c r="F2" s="300"/>
      <c r="G2" s="301"/>
      <c r="H2" s="301"/>
    </row>
    <row r="3" spans="1:9" ht="30">
      <c r="A3" s="302" t="s">
        <v>118</v>
      </c>
      <c r="B3" s="302" t="s">
        <v>56</v>
      </c>
      <c r="C3" s="302" t="s">
        <v>52</v>
      </c>
      <c r="D3" s="302" t="s">
        <v>119</v>
      </c>
      <c r="E3" s="302" t="s">
        <v>120</v>
      </c>
      <c r="F3" s="302" t="s">
        <v>121</v>
      </c>
      <c r="G3" s="303" t="s">
        <v>122</v>
      </c>
      <c r="H3" s="302" t="s">
        <v>87</v>
      </c>
      <c r="I3" s="304"/>
    </row>
    <row r="4" spans="1:9" ht="18">
      <c r="A4" s="444">
        <v>1</v>
      </c>
      <c r="B4" s="445"/>
      <c r="C4" s="446"/>
      <c r="D4" s="305" t="s">
        <v>1299</v>
      </c>
      <c r="E4" s="444"/>
      <c r="F4" s="445"/>
      <c r="G4" s="446"/>
      <c r="H4" s="325">
        <f>SUM(H5:H6)</f>
        <v>0</v>
      </c>
      <c r="I4" s="304"/>
    </row>
    <row r="5" spans="1:9" ht="27">
      <c r="A5" s="307">
        <v>1</v>
      </c>
      <c r="B5" s="307" t="s">
        <v>135</v>
      </c>
      <c r="C5" s="308" t="s">
        <v>76</v>
      </c>
      <c r="D5" s="309" t="s">
        <v>1300</v>
      </c>
      <c r="E5" s="310" t="s">
        <v>769</v>
      </c>
      <c r="F5" s="311">
        <v>1</v>
      </c>
      <c r="G5" s="312">
        <v>0</v>
      </c>
      <c r="H5" s="312">
        <f>ROUND(G5*F5,2)</f>
        <v>0</v>
      </c>
      <c r="I5" s="304"/>
    </row>
    <row r="6" spans="1:9" ht="14.25">
      <c r="A6" s="326"/>
      <c r="B6" s="327" t="s">
        <v>144</v>
      </c>
      <c r="C6" s="328" t="s">
        <v>5</v>
      </c>
      <c r="D6" s="329" t="s">
        <v>1301</v>
      </c>
      <c r="E6" s="330"/>
      <c r="F6" s="328" t="s">
        <v>5</v>
      </c>
      <c r="G6" s="330"/>
      <c r="H6" s="331"/>
      <c r="I6" s="304"/>
    </row>
    <row r="7" spans="1:9" ht="15.75">
      <c r="A7" s="443"/>
      <c r="B7" s="443"/>
      <c r="C7" s="443"/>
      <c r="D7" s="443"/>
      <c r="E7" s="443"/>
      <c r="F7" s="443"/>
      <c r="G7" s="443"/>
      <c r="H7" s="443"/>
      <c r="I7" s="316"/>
    </row>
    <row r="8" spans="1:9" ht="18">
      <c r="A8" s="459"/>
      <c r="B8" s="460"/>
      <c r="C8" s="461"/>
      <c r="D8" s="318" t="s">
        <v>1212</v>
      </c>
      <c r="E8" s="455"/>
      <c r="F8" s="456"/>
      <c r="G8" s="457"/>
      <c r="H8" s="319">
        <f>H4</f>
        <v>0</v>
      </c>
      <c r="I8" s="298"/>
    </row>
    <row r="9" spans="1:9" ht="15.75">
      <c r="A9" s="320"/>
      <c r="B9" s="320"/>
      <c r="C9" s="320"/>
      <c r="D9" s="321"/>
      <c r="E9" s="322"/>
      <c r="F9" s="322"/>
      <c r="G9" s="297"/>
      <c r="H9" s="323"/>
      <c r="I9" s="298"/>
    </row>
    <row r="10" spans="1:9" ht="48" customHeight="1">
      <c r="A10" s="324"/>
      <c r="B10" s="324"/>
      <c r="C10" s="324"/>
      <c r="D10" s="462" t="s">
        <v>1213</v>
      </c>
      <c r="E10" s="462"/>
      <c r="F10" s="462"/>
      <c r="G10" s="297"/>
      <c r="H10" s="297"/>
      <c r="I10" s="298"/>
    </row>
    <row r="11" spans="1:9" ht="14.25">
      <c r="A11" s="297"/>
      <c r="B11" s="297"/>
      <c r="C11" s="297"/>
      <c r="D11" s="463"/>
      <c r="E11" s="463"/>
      <c r="F11" s="463"/>
      <c r="G11" s="297"/>
      <c r="H11" s="297"/>
      <c r="I11" s="298"/>
    </row>
    <row r="12" spans="1:9" ht="51.75" customHeight="1">
      <c r="A12" s="297"/>
      <c r="B12" s="297"/>
      <c r="C12" s="297"/>
      <c r="D12" s="464" t="s">
        <v>1214</v>
      </c>
      <c r="E12" s="464"/>
      <c r="F12" s="464"/>
      <c r="G12" s="297"/>
      <c r="H12" s="297"/>
      <c r="I12" s="298"/>
    </row>
    <row r="13" spans="1:9" ht="14.25">
      <c r="A13" s="297"/>
      <c r="B13" s="297"/>
      <c r="C13" s="297"/>
      <c r="D13" s="463"/>
      <c r="E13" s="463"/>
      <c r="F13" s="463"/>
      <c r="G13" s="297"/>
      <c r="H13" s="297"/>
      <c r="I13" s="298"/>
    </row>
    <row r="14" spans="4:6" ht="92.45" customHeight="1">
      <c r="D14" s="458" t="s">
        <v>1215</v>
      </c>
      <c r="E14" s="458"/>
      <c r="F14" s="458"/>
    </row>
  </sheetData>
  <mergeCells count="10">
    <mergeCell ref="D11:F11"/>
    <mergeCell ref="D12:F12"/>
    <mergeCell ref="D13:F13"/>
    <mergeCell ref="D14:F14"/>
    <mergeCell ref="A4:C4"/>
    <mergeCell ref="E4:G4"/>
    <mergeCell ref="A7:H7"/>
    <mergeCell ref="A8:C8"/>
    <mergeCell ref="E8:G8"/>
    <mergeCell ref="D10:F10"/>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LENKA\Lenka Jandová</dc:creator>
  <cp:keywords/>
  <dc:description/>
  <cp:lastModifiedBy>Chalupný Jan</cp:lastModifiedBy>
  <dcterms:created xsi:type="dcterms:W3CDTF">2017-07-10T12:25:03Z</dcterms:created>
  <dcterms:modified xsi:type="dcterms:W3CDTF">2018-06-27T12:56:27Z</dcterms:modified>
  <cp:category/>
  <cp:version/>
  <cp:contentType/>
  <cp:contentStatus/>
</cp:coreProperties>
</file>