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raftlova\Desktop\Croseus scan\"/>
    </mc:Choice>
  </mc:AlternateContent>
  <xr:revisionPtr revIDLastSave="0" documentId="8_{E180D951-19E5-4013-8D76-DEF6F31F0E2E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Rekapitulace stavby" sheetId="1" r:id="rId1"/>
    <sheet name="01.1 - SO 01.1 Stavební část" sheetId="2" r:id="rId2"/>
    <sheet name="01.1a - SO 01.1a Rekonstr..." sheetId="3" r:id="rId3"/>
    <sheet name="01.2 - SO 01.2 Vytápění" sheetId="4" r:id="rId4"/>
    <sheet name="01.3 - SO 01.3 Elektroins..." sheetId="5" r:id="rId5"/>
    <sheet name="901 - VON" sheetId="6" r:id="rId6"/>
  </sheets>
  <definedNames>
    <definedName name="_xlnm._FilterDatabase" localSheetId="1" hidden="1">'01.1 - SO 01.1 Stavební část'!$C$125:$K$218</definedName>
    <definedName name="_xlnm._FilterDatabase" localSheetId="2" hidden="1">'01.1a - SO 01.1a Rekonstr...'!$C$128:$K$283</definedName>
    <definedName name="_xlnm._FilterDatabase" localSheetId="3" hidden="1">'01.2 - SO 01.2 Vytápění'!$C$122:$K$170</definedName>
    <definedName name="_xlnm._FilterDatabase" localSheetId="4" hidden="1">'01.3 - SO 01.3 Elektroins...'!$C$121:$K$202</definedName>
    <definedName name="_xlnm._FilterDatabase" localSheetId="5" hidden="1">'901 - VON'!$C$119:$K$128</definedName>
    <definedName name="_xlnm.Print_Titles" localSheetId="1">'01.1 - SO 01.1 Stavební část'!$125:$125</definedName>
    <definedName name="_xlnm.Print_Titles" localSheetId="2">'01.1a - SO 01.1a Rekonstr...'!$128:$128</definedName>
    <definedName name="_xlnm.Print_Titles" localSheetId="3">'01.2 - SO 01.2 Vytápění'!$122:$122</definedName>
    <definedName name="_xlnm.Print_Titles" localSheetId="4">'01.3 - SO 01.3 Elektroins...'!$121:$121</definedName>
    <definedName name="_xlnm.Print_Titles" localSheetId="5">'901 - VON'!$119:$119</definedName>
    <definedName name="_xlnm.Print_Titles" localSheetId="0">'Rekapitulace stavby'!$92:$92</definedName>
    <definedName name="_xlnm.Print_Area" localSheetId="1">'01.1 - SO 01.1 Stavební část'!$C$4:$J$76,'01.1 - SO 01.1 Stavební část'!$C$82:$J$107,'01.1 - SO 01.1 Stavební část'!$C$113:$J$218</definedName>
    <definedName name="_xlnm.Print_Area" localSheetId="2">'01.1a - SO 01.1a Rekonstr...'!$C$4:$J$76,'01.1a - SO 01.1a Rekonstr...'!$C$82:$J$110,'01.1a - SO 01.1a Rekonstr...'!$C$116:$J$283</definedName>
    <definedName name="_xlnm.Print_Area" localSheetId="3">'01.2 - SO 01.2 Vytápění'!$C$4:$J$76,'01.2 - SO 01.2 Vytápění'!$C$82:$J$104,'01.2 - SO 01.2 Vytápění'!$C$110:$J$170</definedName>
    <definedName name="_xlnm.Print_Area" localSheetId="4">'01.3 - SO 01.3 Elektroins...'!$C$4:$J$76,'01.3 - SO 01.3 Elektroins...'!$C$82:$J$103,'01.3 - SO 01.3 Elektroins...'!$C$109:$J$202</definedName>
    <definedName name="_xlnm.Print_Area" localSheetId="5">'901 - VON'!$C$4:$J$76,'901 - VON'!$C$82:$J$101,'901 - VON'!$C$107:$J$128</definedName>
    <definedName name="_xlnm.Print_Area" localSheetId="0">'Rekapitulace stavby'!$D$4:$AO$76,'Rekapitulace stavby'!$C$82:$AQ$100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99" i="1" s="1"/>
  <c r="J35" i="6"/>
  <c r="AX99" i="1" s="1"/>
  <c r="BI128" i="6"/>
  <c r="BH128" i="6"/>
  <c r="BG128" i="6"/>
  <c r="BF128" i="6"/>
  <c r="T128" i="6"/>
  <c r="T127" i="6" s="1"/>
  <c r="R128" i="6"/>
  <c r="R127" i="6" s="1"/>
  <c r="P128" i="6"/>
  <c r="P127" i="6"/>
  <c r="BI126" i="6"/>
  <c r="BH126" i="6"/>
  <c r="BG126" i="6"/>
  <c r="BF126" i="6"/>
  <c r="T126" i="6"/>
  <c r="T125" i="6" s="1"/>
  <c r="R126" i="6"/>
  <c r="R125" i="6" s="1"/>
  <c r="P126" i="6"/>
  <c r="P125" i="6" s="1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F114" i="6"/>
  <c r="E112" i="6"/>
  <c r="F89" i="6"/>
  <c r="E87" i="6"/>
  <c r="J24" i="6"/>
  <c r="E24" i="6"/>
  <c r="J92" i="6" s="1"/>
  <c r="J23" i="6"/>
  <c r="J21" i="6"/>
  <c r="E21" i="6"/>
  <c r="J116" i="6" s="1"/>
  <c r="J20" i="6"/>
  <c r="J18" i="6"/>
  <c r="E18" i="6"/>
  <c r="F92" i="6" s="1"/>
  <c r="J17" i="6"/>
  <c r="J15" i="6"/>
  <c r="E15" i="6"/>
  <c r="F116" i="6" s="1"/>
  <c r="J14" i="6"/>
  <c r="J12" i="6"/>
  <c r="J89" i="6" s="1"/>
  <c r="E7" i="6"/>
  <c r="E110" i="6"/>
  <c r="J37" i="5"/>
  <c r="J36" i="5"/>
  <c r="AY98" i="1"/>
  <c r="J35" i="5"/>
  <c r="AX98" i="1" s="1"/>
  <c r="BI202" i="5"/>
  <c r="BH202" i="5"/>
  <c r="BG202" i="5"/>
  <c r="BF202" i="5"/>
  <c r="T202" i="5"/>
  <c r="T201" i="5" s="1"/>
  <c r="R202" i="5"/>
  <c r="R201" i="5" s="1"/>
  <c r="P202" i="5"/>
  <c r="P201" i="5"/>
  <c r="BI192" i="5"/>
  <c r="BH192" i="5"/>
  <c r="BG192" i="5"/>
  <c r="BF192" i="5"/>
  <c r="T192" i="5"/>
  <c r="R192" i="5"/>
  <c r="P192" i="5"/>
  <c r="BI183" i="5"/>
  <c r="BH183" i="5"/>
  <c r="BG183" i="5"/>
  <c r="BF183" i="5"/>
  <c r="T183" i="5"/>
  <c r="R183" i="5"/>
  <c r="P183" i="5"/>
  <c r="BI175" i="5"/>
  <c r="BH175" i="5"/>
  <c r="BG175" i="5"/>
  <c r="BF175" i="5"/>
  <c r="T175" i="5"/>
  <c r="R175" i="5"/>
  <c r="P175" i="5"/>
  <c r="BI166" i="5"/>
  <c r="BH166" i="5"/>
  <c r="BG166" i="5"/>
  <c r="BF166" i="5"/>
  <c r="T166" i="5"/>
  <c r="R166" i="5"/>
  <c r="P166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F116" i="5"/>
  <c r="E114" i="5"/>
  <c r="F89" i="5"/>
  <c r="E87" i="5"/>
  <c r="J24" i="5"/>
  <c r="E24" i="5"/>
  <c r="J92" i="5" s="1"/>
  <c r="J23" i="5"/>
  <c r="J21" i="5"/>
  <c r="E21" i="5"/>
  <c r="J118" i="5"/>
  <c r="J20" i="5"/>
  <c r="J18" i="5"/>
  <c r="E18" i="5"/>
  <c r="F119" i="5" s="1"/>
  <c r="J17" i="5"/>
  <c r="J15" i="5"/>
  <c r="E15" i="5"/>
  <c r="F118" i="5" s="1"/>
  <c r="J14" i="5"/>
  <c r="J12" i="5"/>
  <c r="J116" i="5" s="1"/>
  <c r="E7" i="5"/>
  <c r="E85" i="5" s="1"/>
  <c r="J37" i="4"/>
  <c r="J36" i="4"/>
  <c r="AY97" i="1" s="1"/>
  <c r="J35" i="4"/>
  <c r="AX97" i="1" s="1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T142" i="4"/>
  <c r="R143" i="4"/>
  <c r="R142" i="4"/>
  <c r="P143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F117" i="4"/>
  <c r="E115" i="4"/>
  <c r="F89" i="4"/>
  <c r="E87" i="4"/>
  <c r="J24" i="4"/>
  <c r="E24" i="4"/>
  <c r="J92" i="4" s="1"/>
  <c r="J23" i="4"/>
  <c r="J21" i="4"/>
  <c r="E21" i="4"/>
  <c r="J91" i="4" s="1"/>
  <c r="J20" i="4"/>
  <c r="J18" i="4"/>
  <c r="E18" i="4"/>
  <c r="F92" i="4"/>
  <c r="J17" i="4"/>
  <c r="J15" i="4"/>
  <c r="E15" i="4"/>
  <c r="F119" i="4" s="1"/>
  <c r="J14" i="4"/>
  <c r="J12" i="4"/>
  <c r="J117" i="4" s="1"/>
  <c r="E7" i="4"/>
  <c r="E113" i="4" s="1"/>
  <c r="J37" i="3"/>
  <c r="J36" i="3"/>
  <c r="AY96" i="1"/>
  <c r="J35" i="3"/>
  <c r="AX96" i="1"/>
  <c r="BI283" i="3"/>
  <c r="BH283" i="3"/>
  <c r="BG283" i="3"/>
  <c r="BF283" i="3"/>
  <c r="T283" i="3"/>
  <c r="R283" i="3"/>
  <c r="P283" i="3"/>
  <c r="BI282" i="3"/>
  <c r="BH282" i="3"/>
  <c r="BG282" i="3"/>
  <c r="BF282" i="3"/>
  <c r="T282" i="3"/>
  <c r="R282" i="3"/>
  <c r="P282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4" i="3"/>
  <c r="BH234" i="3"/>
  <c r="BG234" i="3"/>
  <c r="BF234" i="3"/>
  <c r="T234" i="3"/>
  <c r="T233" i="3" s="1"/>
  <c r="R234" i="3"/>
  <c r="R233" i="3"/>
  <c r="P234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J126" i="3"/>
  <c r="F123" i="3"/>
  <c r="E121" i="3"/>
  <c r="J92" i="3"/>
  <c r="F89" i="3"/>
  <c r="E87" i="3"/>
  <c r="J21" i="3"/>
  <c r="E21" i="3"/>
  <c r="J91" i="3" s="1"/>
  <c r="J20" i="3"/>
  <c r="J18" i="3"/>
  <c r="E18" i="3"/>
  <c r="F92" i="3" s="1"/>
  <c r="J17" i="3"/>
  <c r="J15" i="3"/>
  <c r="E15" i="3"/>
  <c r="F91" i="3"/>
  <c r="J14" i="3"/>
  <c r="J12" i="3"/>
  <c r="J123" i="3" s="1"/>
  <c r="E7" i="3"/>
  <c r="E119" i="3"/>
  <c r="J37" i="2"/>
  <c r="J36" i="2"/>
  <c r="AY95" i="1" s="1"/>
  <c r="J35" i="2"/>
  <c r="AX95" i="1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6" i="2"/>
  <c r="BH136" i="2"/>
  <c r="BG136" i="2"/>
  <c r="BF136" i="2"/>
  <c r="T136" i="2"/>
  <c r="T135" i="2" s="1"/>
  <c r="R136" i="2"/>
  <c r="R135" i="2" s="1"/>
  <c r="P136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F120" i="2"/>
  <c r="E118" i="2"/>
  <c r="F89" i="2"/>
  <c r="E87" i="2"/>
  <c r="J24" i="2"/>
  <c r="E24" i="2"/>
  <c r="J123" i="2" s="1"/>
  <c r="J23" i="2"/>
  <c r="J21" i="2"/>
  <c r="E21" i="2"/>
  <c r="J91" i="2" s="1"/>
  <c r="J20" i="2"/>
  <c r="J18" i="2"/>
  <c r="E18" i="2"/>
  <c r="F123" i="2" s="1"/>
  <c r="J17" i="2"/>
  <c r="J15" i="2"/>
  <c r="E15" i="2"/>
  <c r="F91" i="2" s="1"/>
  <c r="J14" i="2"/>
  <c r="J12" i="2"/>
  <c r="J120" i="2" s="1"/>
  <c r="E7" i="2"/>
  <c r="E116" i="2" s="1"/>
  <c r="L90" i="1"/>
  <c r="AM90" i="1"/>
  <c r="AM89" i="1"/>
  <c r="L89" i="1"/>
  <c r="AM87" i="1"/>
  <c r="L87" i="1"/>
  <c r="L85" i="1"/>
  <c r="L84" i="1"/>
  <c r="J218" i="2"/>
  <c r="BK177" i="2"/>
  <c r="J209" i="2"/>
  <c r="BK190" i="2"/>
  <c r="BK159" i="2"/>
  <c r="BK193" i="2"/>
  <c r="BK132" i="2"/>
  <c r="J177" i="2"/>
  <c r="J190" i="2"/>
  <c r="AS94" i="1"/>
  <c r="J162" i="3"/>
  <c r="J272" i="3"/>
  <c r="BK247" i="3"/>
  <c r="BK219" i="3"/>
  <c r="J170" i="3"/>
  <c r="J151" i="3"/>
  <c r="J258" i="3"/>
  <c r="BK190" i="3"/>
  <c r="J213" i="3"/>
  <c r="J279" i="3"/>
  <c r="BK266" i="3"/>
  <c r="J244" i="3"/>
  <c r="BK214" i="3"/>
  <c r="BK255" i="3"/>
  <c r="J208" i="3"/>
  <c r="BK204" i="3"/>
  <c r="J159" i="3"/>
  <c r="BK171" i="3"/>
  <c r="J138" i="3"/>
  <c r="J145" i="5"/>
  <c r="J137" i="5"/>
  <c r="J126" i="5"/>
  <c r="BK137" i="5"/>
  <c r="BK192" i="5"/>
  <c r="J155" i="5"/>
  <c r="BK183" i="5"/>
  <c r="BK145" i="5"/>
  <c r="J128" i="5"/>
  <c r="BK128" i="6"/>
  <c r="BK153" i="2"/>
  <c r="BK189" i="2"/>
  <c r="J196" i="2"/>
  <c r="BK136" i="2"/>
  <c r="BK129" i="2"/>
  <c r="J179" i="2"/>
  <c r="J270" i="3"/>
  <c r="J179" i="3"/>
  <c r="J198" i="3"/>
  <c r="J224" i="3"/>
  <c r="BK185" i="3"/>
  <c r="J197" i="3"/>
  <c r="BK126" i="4"/>
  <c r="J131" i="5"/>
  <c r="BK124" i="5"/>
  <c r="BK129" i="5"/>
  <c r="BK140" i="5"/>
  <c r="BK128" i="5"/>
  <c r="J156" i="5"/>
  <c r="BK155" i="5"/>
  <c r="J125" i="5"/>
  <c r="BK123" i="6"/>
  <c r="J197" i="2"/>
  <c r="BK166" i="2"/>
  <c r="BK171" i="2"/>
  <c r="BK211" i="2"/>
  <c r="J171" i="2"/>
  <c r="J166" i="2"/>
  <c r="BK264" i="3"/>
  <c r="BK197" i="3"/>
  <c r="BK283" i="3"/>
  <c r="J271" i="3"/>
  <c r="BK257" i="3"/>
  <c r="J226" i="3"/>
  <c r="BK168" i="3"/>
  <c r="BK147" i="3"/>
  <c r="J243" i="3"/>
  <c r="J195" i="3"/>
  <c r="BK242" i="3"/>
  <c r="BK193" i="3"/>
  <c r="BK270" i="3"/>
  <c r="BK226" i="3"/>
  <c r="J177" i="3"/>
  <c r="J223" i="3"/>
  <c r="J214" i="3"/>
  <c r="BK151" i="3"/>
  <c r="BK156" i="3"/>
  <c r="J143" i="3"/>
  <c r="BK132" i="3"/>
  <c r="J127" i="4"/>
  <c r="BK133" i="5"/>
  <c r="BK151" i="5"/>
  <c r="J124" i="6"/>
  <c r="J204" i="2"/>
  <c r="BK185" i="2"/>
  <c r="J145" i="2"/>
  <c r="J232" i="3"/>
  <c r="J247" i="3"/>
  <c r="J173" i="3"/>
  <c r="J278" i="3"/>
  <c r="J260" i="3"/>
  <c r="BK224" i="3"/>
  <c r="BK165" i="3"/>
  <c r="BK213" i="3"/>
  <c r="J227" i="3"/>
  <c r="BK180" i="3"/>
  <c r="BK154" i="3"/>
  <c r="BK195" i="3"/>
  <c r="BK203" i="3"/>
  <c r="J135" i="5"/>
  <c r="BK130" i="5"/>
  <c r="BK125" i="5"/>
  <c r="J134" i="5"/>
  <c r="J138" i="5"/>
  <c r="J157" i="5"/>
  <c r="BK157" i="5"/>
  <c r="J129" i="5"/>
  <c r="BK152" i="5"/>
  <c r="J128" i="6"/>
  <c r="BK217" i="2"/>
  <c r="J189" i="2"/>
  <c r="BK198" i="2"/>
  <c r="J193" i="2"/>
  <c r="BK175" i="2"/>
  <c r="BK176" i="2"/>
  <c r="BK214" i="2"/>
  <c r="J176" i="2"/>
  <c r="J201" i="2"/>
  <c r="J129" i="2"/>
  <c r="BK225" i="3"/>
  <c r="BK144" i="3"/>
  <c r="BK279" i="3"/>
  <c r="BK234" i="3"/>
  <c r="J185" i="3"/>
  <c r="BK173" i="3"/>
  <c r="BK223" i="3"/>
  <c r="J175" i="3"/>
  <c r="BK145" i="3"/>
  <c r="BK135" i="3"/>
  <c r="BK136" i="4"/>
  <c r="BK156" i="4"/>
  <c r="J141" i="4"/>
  <c r="BK168" i="4"/>
  <c r="J150" i="4"/>
  <c r="BK139" i="4"/>
  <c r="J166" i="4"/>
  <c r="J138" i="4"/>
  <c r="BK159" i="4"/>
  <c r="BK141" i="4"/>
  <c r="J129" i="4"/>
  <c r="J149" i="4"/>
  <c r="BK135" i="4"/>
  <c r="J148" i="4"/>
  <c r="BK145" i="4"/>
  <c r="J136" i="4"/>
  <c r="BK147" i="5"/>
  <c r="J146" i="5"/>
  <c r="J147" i="5"/>
  <c r="BK135" i="5"/>
  <c r="J142" i="5"/>
  <c r="BK166" i="5"/>
  <c r="J151" i="5"/>
  <c r="J153" i="5"/>
  <c r="BK139" i="5"/>
  <c r="J160" i="5"/>
  <c r="BK136" i="5"/>
  <c r="J123" i="6"/>
  <c r="J180" i="3"/>
  <c r="J147" i="3"/>
  <c r="J277" i="3"/>
  <c r="BK260" i="3"/>
  <c r="BK208" i="3"/>
  <c r="J154" i="3"/>
  <c r="J259" i="3"/>
  <c r="BK198" i="3"/>
  <c r="BK232" i="3"/>
  <c r="BK167" i="3"/>
  <c r="BK277" i="3"/>
  <c r="J257" i="3"/>
  <c r="BK240" i="3"/>
  <c r="J221" i="3"/>
  <c r="BK261" i="3"/>
  <c r="J240" i="3"/>
  <c r="J158" i="3"/>
  <c r="J188" i="3"/>
  <c r="J167" i="3"/>
  <c r="J145" i="3"/>
  <c r="BK188" i="3"/>
  <c r="BK148" i="5"/>
  <c r="J124" i="5"/>
  <c r="BK131" i="5"/>
  <c r="J140" i="5"/>
  <c r="BK126" i="5"/>
  <c r="BK175" i="5"/>
  <c r="J150" i="5"/>
  <c r="BK160" i="5"/>
  <c r="J144" i="5"/>
  <c r="J127" i="5"/>
  <c r="J126" i="6"/>
  <c r="J141" i="2"/>
  <c r="J132" i="2"/>
  <c r="J230" i="3"/>
  <c r="J166" i="3"/>
  <c r="J132" i="3"/>
  <c r="J265" i="3"/>
  <c r="BK227" i="3"/>
  <c r="J183" i="3"/>
  <c r="BK155" i="3"/>
  <c r="J266" i="3"/>
  <c r="J171" i="3"/>
  <c r="BK221" i="3"/>
  <c r="J282" i="3"/>
  <c r="BK263" i="3"/>
  <c r="BK228" i="3"/>
  <c r="BK201" i="3"/>
  <c r="J231" i="3"/>
  <c r="J168" i="3"/>
  <c r="J193" i="3"/>
  <c r="BK175" i="3"/>
  <c r="BK148" i="3"/>
  <c r="BK170" i="3"/>
  <c r="BK166" i="3"/>
  <c r="BK158" i="3"/>
  <c r="BK143" i="3"/>
  <c r="J170" i="4"/>
  <c r="J168" i="4"/>
  <c r="BK166" i="4"/>
  <c r="J162" i="4"/>
  <c r="BK158" i="4"/>
  <c r="J153" i="4"/>
  <c r="BK148" i="4"/>
  <c r="BK146" i="4"/>
  <c r="BK134" i="4"/>
  <c r="J126" i="4"/>
  <c r="J169" i="4"/>
  <c r="BK149" i="4"/>
  <c r="BK132" i="4"/>
  <c r="BK162" i="4"/>
  <c r="J140" i="4"/>
  <c r="BK169" i="4"/>
  <c r="BK150" i="4"/>
  <c r="J133" i="4"/>
  <c r="J156" i="4"/>
  <c r="BK138" i="4"/>
  <c r="J158" i="4"/>
  <c r="J146" i="4"/>
  <c r="J134" i="4"/>
  <c r="BK157" i="4"/>
  <c r="BK137" i="4"/>
  <c r="J139" i="5"/>
  <c r="BK146" i="5"/>
  <c r="BK149" i="5"/>
  <c r="BK142" i="5"/>
  <c r="BK150" i="5"/>
  <c r="J183" i="5"/>
  <c r="J148" i="5"/>
  <c r="J158" i="5"/>
  <c r="J217" i="2"/>
  <c r="J175" i="2"/>
  <c r="J198" i="2"/>
  <c r="J185" i="2"/>
  <c r="BK141" i="2"/>
  <c r="J162" i="2"/>
  <c r="BK204" i="2"/>
  <c r="BK208" i="2"/>
  <c r="J136" i="2"/>
  <c r="J241" i="3"/>
  <c r="J194" i="3"/>
  <c r="BK138" i="3"/>
  <c r="J261" i="3"/>
  <c r="BK231" i="3"/>
  <c r="J155" i="3"/>
  <c r="BK179" i="3"/>
  <c r="BK202" i="5"/>
  <c r="BK127" i="5"/>
  <c r="J141" i="5"/>
  <c r="J133" i="5"/>
  <c r="J192" i="5"/>
  <c r="J152" i="5"/>
  <c r="J166" i="5"/>
  <c r="BK141" i="5"/>
  <c r="BK158" i="5"/>
  <c r="BK126" i="6"/>
  <c r="J211" i="2"/>
  <c r="J159" i="2"/>
  <c r="BK197" i="2"/>
  <c r="BK145" i="2"/>
  <c r="J182" i="2"/>
  <c r="J148" i="2"/>
  <c r="J208" i="2"/>
  <c r="BK162" i="2"/>
  <c r="BK182" i="2"/>
  <c r="BK243" i="3"/>
  <c r="J190" i="3"/>
  <c r="J161" i="3"/>
  <c r="BK282" i="3"/>
  <c r="BK259" i="3"/>
  <c r="BK177" i="3"/>
  <c r="BK159" i="3"/>
  <c r="BK271" i="3"/>
  <c r="BK244" i="3"/>
  <c r="J269" i="3"/>
  <c r="J209" i="3"/>
  <c r="J141" i="3"/>
  <c r="J264" i="3"/>
  <c r="BK254" i="3"/>
  <c r="J225" i="3"/>
  <c r="J263" i="3"/>
  <c r="BK241" i="3"/>
  <c r="BK162" i="3"/>
  <c r="BK183" i="3"/>
  <c r="J144" i="3"/>
  <c r="BK137" i="3"/>
  <c r="BK165" i="4"/>
  <c r="BK156" i="5"/>
  <c r="BK138" i="5"/>
  <c r="J202" i="5"/>
  <c r="J136" i="5"/>
  <c r="J130" i="5"/>
  <c r="J149" i="5"/>
  <c r="BK134" i="5"/>
  <c r="BK144" i="5"/>
  <c r="BK124" i="6"/>
  <c r="BK218" i="2"/>
  <c r="BK161" i="3"/>
  <c r="J137" i="3"/>
  <c r="J234" i="3"/>
  <c r="BK258" i="3"/>
  <c r="J203" i="3"/>
  <c r="J283" i="3"/>
  <c r="BK265" i="3"/>
  <c r="BK230" i="3"/>
  <c r="BK209" i="3"/>
  <c r="J254" i="3"/>
  <c r="BK194" i="3"/>
  <c r="J176" i="3"/>
  <c r="J219" i="3"/>
  <c r="J204" i="3"/>
  <c r="J191" i="3"/>
  <c r="J145" i="4"/>
  <c r="BK153" i="5"/>
  <c r="J175" i="5"/>
  <c r="J214" i="2"/>
  <c r="BK148" i="2"/>
  <c r="BK196" i="2"/>
  <c r="BK179" i="2"/>
  <c r="BK201" i="2"/>
  <c r="BK156" i="2"/>
  <c r="BK209" i="2"/>
  <c r="J153" i="2"/>
  <c r="J156" i="2"/>
  <c r="J255" i="3"/>
  <c r="BK176" i="3"/>
  <c r="J135" i="3"/>
  <c r="BK278" i="3"/>
  <c r="J242" i="3"/>
  <c r="BK191" i="3"/>
  <c r="J148" i="3"/>
  <c r="BK272" i="3"/>
  <c r="J201" i="3"/>
  <c r="J228" i="3"/>
  <c r="J156" i="3"/>
  <c r="BK269" i="3"/>
  <c r="J165" i="3"/>
  <c r="BK141" i="3"/>
  <c r="BK170" i="4"/>
  <c r="J135" i="4"/>
  <c r="BK153" i="4"/>
  <c r="J137" i="4"/>
  <c r="J165" i="4"/>
  <c r="J147" i="4"/>
  <c r="BK127" i="4"/>
  <c r="J157" i="4"/>
  <c r="BK140" i="4"/>
  <c r="BK129" i="4"/>
  <c r="J139" i="4"/>
  <c r="J159" i="4"/>
  <c r="BK147" i="4"/>
  <c r="J143" i="4"/>
  <c r="BK133" i="4"/>
  <c r="BK143" i="4"/>
  <c r="J132" i="4"/>
  <c r="J34" i="5" l="1"/>
  <c r="R128" i="2"/>
  <c r="P140" i="2"/>
  <c r="BK192" i="2"/>
  <c r="J192" i="2"/>
  <c r="J105" i="2"/>
  <c r="BK153" i="3"/>
  <c r="J153" i="3"/>
  <c r="J99" i="3" s="1"/>
  <c r="R153" i="3"/>
  <c r="BK222" i="3"/>
  <c r="J222" i="3" s="1"/>
  <c r="J103" i="3" s="1"/>
  <c r="P239" i="3"/>
  <c r="T281" i="3"/>
  <c r="T280" i="3" s="1"/>
  <c r="BK125" i="4"/>
  <c r="BK124" i="4" s="1"/>
  <c r="J124" i="4" s="1"/>
  <c r="J97" i="4" s="1"/>
  <c r="T125" i="4"/>
  <c r="T124" i="4"/>
  <c r="BK167" i="4"/>
  <c r="J167" i="4"/>
  <c r="J103" i="4"/>
  <c r="BK123" i="5"/>
  <c r="J123" i="5"/>
  <c r="J97" i="5" s="1"/>
  <c r="R174" i="2"/>
  <c r="T164" i="3"/>
  <c r="P222" i="3"/>
  <c r="R229" i="3"/>
  <c r="P262" i="3"/>
  <c r="T144" i="4"/>
  <c r="R123" i="5"/>
  <c r="BK140" i="2"/>
  <c r="J140" i="2" s="1"/>
  <c r="J100" i="2" s="1"/>
  <c r="P153" i="3"/>
  <c r="T153" i="3"/>
  <c r="BK144" i="4"/>
  <c r="J144" i="4" s="1"/>
  <c r="J102" i="4" s="1"/>
  <c r="BK143" i="5"/>
  <c r="J143" i="5" s="1"/>
  <c r="J99" i="5" s="1"/>
  <c r="BK128" i="2"/>
  <c r="J128" i="2"/>
  <c r="J98" i="2" s="1"/>
  <c r="R140" i="2"/>
  <c r="P192" i="2"/>
  <c r="R164" i="3"/>
  <c r="T222" i="3"/>
  <c r="T262" i="3"/>
  <c r="P144" i="4"/>
  <c r="T143" i="5"/>
  <c r="P128" i="2"/>
  <c r="BK174" i="2"/>
  <c r="J174" i="2"/>
  <c r="J102" i="2"/>
  <c r="P188" i="2"/>
  <c r="R210" i="2"/>
  <c r="R144" i="4"/>
  <c r="P154" i="5"/>
  <c r="P152" i="2"/>
  <c r="T174" i="2"/>
  <c r="BK210" i="2"/>
  <c r="J210" i="2"/>
  <c r="J106" i="2" s="1"/>
  <c r="T131" i="3"/>
  <c r="BK196" i="3"/>
  <c r="J196" i="3" s="1"/>
  <c r="J102" i="3" s="1"/>
  <c r="BK239" i="3"/>
  <c r="J239" i="3" s="1"/>
  <c r="J106" i="3" s="1"/>
  <c r="BK281" i="3"/>
  <c r="BK280" i="3"/>
  <c r="J280" i="3"/>
  <c r="J108" i="3" s="1"/>
  <c r="R131" i="4"/>
  <c r="P167" i="4"/>
  <c r="P123" i="5"/>
  <c r="P143" i="5"/>
  <c r="T154" i="5"/>
  <c r="P174" i="2"/>
  <c r="T188" i="2"/>
  <c r="BK131" i="3"/>
  <c r="J131" i="3"/>
  <c r="J98" i="3" s="1"/>
  <c r="T196" i="3"/>
  <c r="T229" i="3"/>
  <c r="P281" i="3"/>
  <c r="P280" i="3" s="1"/>
  <c r="P125" i="4"/>
  <c r="P124" i="4"/>
  <c r="R125" i="4"/>
  <c r="R124" i="4" s="1"/>
  <c r="T167" i="4"/>
  <c r="BK132" i="5"/>
  <c r="J132" i="5"/>
  <c r="J98" i="5" s="1"/>
  <c r="BK154" i="5"/>
  <c r="J154" i="5"/>
  <c r="J100" i="5"/>
  <c r="BK152" i="2"/>
  <c r="J152" i="2" s="1"/>
  <c r="J101" i="2" s="1"/>
  <c r="R192" i="2"/>
  <c r="R191" i="2" s="1"/>
  <c r="P131" i="3"/>
  <c r="R196" i="3"/>
  <c r="P229" i="3"/>
  <c r="R262" i="3"/>
  <c r="T123" i="5"/>
  <c r="R159" i="5"/>
  <c r="T152" i="2"/>
  <c r="R188" i="2"/>
  <c r="T210" i="2"/>
  <c r="R131" i="3"/>
  <c r="R130" i="3" s="1"/>
  <c r="P196" i="3"/>
  <c r="R239" i="3"/>
  <c r="R281" i="3"/>
  <c r="R280" i="3" s="1"/>
  <c r="T131" i="4"/>
  <c r="T130" i="4"/>
  <c r="R167" i="4"/>
  <c r="R143" i="5"/>
  <c r="R154" i="5"/>
  <c r="T239" i="3"/>
  <c r="T132" i="5"/>
  <c r="T159" i="5"/>
  <c r="BK122" i="6"/>
  <c r="P122" i="6"/>
  <c r="P121" i="6" s="1"/>
  <c r="P120" i="6" s="1"/>
  <c r="AU99" i="1" s="1"/>
  <c r="T128" i="2"/>
  <c r="T140" i="2"/>
  <c r="T192" i="2"/>
  <c r="BK164" i="3"/>
  <c r="J164" i="3" s="1"/>
  <c r="J101" i="3" s="1"/>
  <c r="R222" i="3"/>
  <c r="BK229" i="3"/>
  <c r="J229" i="3" s="1"/>
  <c r="J104" i="3" s="1"/>
  <c r="BK262" i="3"/>
  <c r="J262" i="3"/>
  <c r="J107" i="3" s="1"/>
  <c r="BK131" i="4"/>
  <c r="J131" i="4"/>
  <c r="J100" i="4" s="1"/>
  <c r="P132" i="5"/>
  <c r="P159" i="5"/>
  <c r="T122" i="6"/>
  <c r="T121" i="6" s="1"/>
  <c r="T120" i="6" s="1"/>
  <c r="R152" i="2"/>
  <c r="BK188" i="2"/>
  <c r="J188" i="2" s="1"/>
  <c r="J103" i="2" s="1"/>
  <c r="P210" i="2"/>
  <c r="P164" i="3"/>
  <c r="P163" i="3"/>
  <c r="P131" i="4"/>
  <c r="P130" i="4" s="1"/>
  <c r="R132" i="5"/>
  <c r="BK159" i="5"/>
  <c r="J159" i="5" s="1"/>
  <c r="J101" i="5" s="1"/>
  <c r="R122" i="6"/>
  <c r="R121" i="6"/>
  <c r="R120" i="6"/>
  <c r="BK233" i="3"/>
  <c r="J233" i="3"/>
  <c r="J105" i="3" s="1"/>
  <c r="BK142" i="4"/>
  <c r="J142" i="4" s="1"/>
  <c r="J101" i="4" s="1"/>
  <c r="BK135" i="2"/>
  <c r="J135" i="2" s="1"/>
  <c r="J99" i="2" s="1"/>
  <c r="BK201" i="5"/>
  <c r="J201" i="5"/>
  <c r="J102" i="5"/>
  <c r="BK125" i="6"/>
  <c r="J125" i="6" s="1"/>
  <c r="J99" i="6" s="1"/>
  <c r="BK127" i="6"/>
  <c r="J127" i="6" s="1"/>
  <c r="J100" i="6" s="1"/>
  <c r="J91" i="6"/>
  <c r="J117" i="6"/>
  <c r="BE124" i="6"/>
  <c r="F117" i="6"/>
  <c r="BE123" i="6"/>
  <c r="E85" i="6"/>
  <c r="F91" i="6"/>
  <c r="J114" i="6"/>
  <c r="BE128" i="6"/>
  <c r="BE126" i="6"/>
  <c r="J91" i="5"/>
  <c r="BE124" i="5"/>
  <c r="BE127" i="5"/>
  <c r="BE130" i="5"/>
  <c r="BE148" i="5"/>
  <c r="BE149" i="5"/>
  <c r="J89" i="5"/>
  <c r="J119" i="5"/>
  <c r="BE138" i="5"/>
  <c r="BE147" i="5"/>
  <c r="BE150" i="5"/>
  <c r="BE175" i="5"/>
  <c r="F91" i="5"/>
  <c r="BE131" i="5"/>
  <c r="BE134" i="5"/>
  <c r="BE158" i="5"/>
  <c r="BE160" i="5"/>
  <c r="BE166" i="5"/>
  <c r="BE183" i="5"/>
  <c r="BE126" i="5"/>
  <c r="BE140" i="5"/>
  <c r="BE157" i="5"/>
  <c r="F92" i="5"/>
  <c r="BE146" i="5"/>
  <c r="E112" i="5"/>
  <c r="BE129" i="5"/>
  <c r="BE137" i="5"/>
  <c r="BE139" i="5"/>
  <c r="BE145" i="5"/>
  <c r="BE151" i="5"/>
  <c r="BE135" i="5"/>
  <c r="BE125" i="5"/>
  <c r="BE141" i="5"/>
  <c r="BE142" i="5"/>
  <c r="BE144" i="5"/>
  <c r="BE153" i="5"/>
  <c r="BE156" i="5"/>
  <c r="BE192" i="5"/>
  <c r="BE133" i="5"/>
  <c r="BE136" i="5"/>
  <c r="BE152" i="5"/>
  <c r="BE202" i="5"/>
  <c r="BE128" i="5"/>
  <c r="BE155" i="5"/>
  <c r="AW98" i="1"/>
  <c r="BE158" i="4"/>
  <c r="J281" i="3"/>
  <c r="J109" i="3" s="1"/>
  <c r="J120" i="4"/>
  <c r="BE129" i="4"/>
  <c r="BE135" i="4"/>
  <c r="BE162" i="4"/>
  <c r="J119" i="4"/>
  <c r="BE126" i="4"/>
  <c r="BE127" i="4"/>
  <c r="BE150" i="4"/>
  <c r="BK130" i="3"/>
  <c r="J89" i="4"/>
  <c r="BE136" i="4"/>
  <c r="E85" i="4"/>
  <c r="BE134" i="4"/>
  <c r="BE170" i="4"/>
  <c r="F91" i="4"/>
  <c r="BE137" i="4"/>
  <c r="BE141" i="4"/>
  <c r="BE145" i="4"/>
  <c r="BE146" i="4"/>
  <c r="BE147" i="4"/>
  <c r="BE149" i="4"/>
  <c r="BE153" i="4"/>
  <c r="BE156" i="4"/>
  <c r="BE159" i="4"/>
  <c r="F120" i="4"/>
  <c r="BE139" i="4"/>
  <c r="BE143" i="4"/>
  <c r="BE148" i="4"/>
  <c r="BE165" i="4"/>
  <c r="BE166" i="4"/>
  <c r="BE168" i="4"/>
  <c r="BE138" i="4"/>
  <c r="BE140" i="4"/>
  <c r="BE132" i="4"/>
  <c r="BE133" i="4"/>
  <c r="BE157" i="4"/>
  <c r="BE169" i="4"/>
  <c r="J125" i="3"/>
  <c r="BE147" i="3"/>
  <c r="BE180" i="3"/>
  <c r="BE183" i="3"/>
  <c r="BE194" i="3"/>
  <c r="E85" i="3"/>
  <c r="BE158" i="3"/>
  <c r="BE161" i="3"/>
  <c r="BE193" i="3"/>
  <c r="BE219" i="3"/>
  <c r="BE135" i="3"/>
  <c r="BE201" i="3"/>
  <c r="BE132" i="3"/>
  <c r="BE154" i="3"/>
  <c r="BE159" i="3"/>
  <c r="BE171" i="3"/>
  <c r="BE173" i="3"/>
  <c r="BE176" i="3"/>
  <c r="BE177" i="3"/>
  <c r="BE190" i="3"/>
  <c r="BE191" i="3"/>
  <c r="BE203" i="3"/>
  <c r="BE214" i="3"/>
  <c r="BE224" i="3"/>
  <c r="BE230" i="3"/>
  <c r="BE247" i="3"/>
  <c r="BE254" i="3"/>
  <c r="BE257" i="3"/>
  <c r="BE258" i="3"/>
  <c r="BE225" i="3"/>
  <c r="BE232" i="3"/>
  <c r="BE243" i="3"/>
  <c r="BE283" i="3"/>
  <c r="BE144" i="3"/>
  <c r="BE151" i="3"/>
  <c r="BE168" i="3"/>
  <c r="BE170" i="3"/>
  <c r="BE175" i="3"/>
  <c r="BE188" i="3"/>
  <c r="BE195" i="3"/>
  <c r="BE197" i="3"/>
  <c r="BE198" i="3"/>
  <c r="BE227" i="3"/>
  <c r="BE231" i="3"/>
  <c r="BE234" i="3"/>
  <c r="BE241" i="3"/>
  <c r="BE264" i="3"/>
  <c r="J89" i="3"/>
  <c r="F126" i="3"/>
  <c r="BE141" i="3"/>
  <c r="BE143" i="3"/>
  <c r="BE145" i="3"/>
  <c r="BE221" i="3"/>
  <c r="BE226" i="3"/>
  <c r="BE242" i="3"/>
  <c r="BE255" i="3"/>
  <c r="BE265" i="3"/>
  <c r="BE278" i="3"/>
  <c r="F125" i="3"/>
  <c r="BE179" i="3"/>
  <c r="BK191" i="2"/>
  <c r="J191" i="2" s="1"/>
  <c r="J104" i="2" s="1"/>
  <c r="BE185" i="3"/>
  <c r="BE137" i="3"/>
  <c r="BE138" i="3"/>
  <c r="BE156" i="3"/>
  <c r="BE162" i="3"/>
  <c r="BE166" i="3"/>
  <c r="BE167" i="3"/>
  <c r="BE209" i="3"/>
  <c r="BE213" i="3"/>
  <c r="BE240" i="3"/>
  <c r="BE261" i="3"/>
  <c r="BE263" i="3"/>
  <c r="BE266" i="3"/>
  <c r="BE270" i="3"/>
  <c r="BE271" i="3"/>
  <c r="BE272" i="3"/>
  <c r="BE277" i="3"/>
  <c r="BE279" i="3"/>
  <c r="BE282" i="3"/>
  <c r="BE148" i="3"/>
  <c r="BE155" i="3"/>
  <c r="BE165" i="3"/>
  <c r="BE204" i="3"/>
  <c r="BE208" i="3"/>
  <c r="BE223" i="3"/>
  <c r="BE228" i="3"/>
  <c r="BE244" i="3"/>
  <c r="BE259" i="3"/>
  <c r="BE260" i="3"/>
  <c r="BE269" i="3"/>
  <c r="BE193" i="2"/>
  <c r="J89" i="2"/>
  <c r="J92" i="2"/>
  <c r="J122" i="2"/>
  <c r="BE141" i="2"/>
  <c r="F92" i="2"/>
  <c r="BE162" i="2"/>
  <c r="BE204" i="2"/>
  <c r="BE148" i="2"/>
  <c r="BE166" i="2"/>
  <c r="E85" i="2"/>
  <c r="F122" i="2"/>
  <c r="BE129" i="2"/>
  <c r="BE145" i="2"/>
  <c r="BE159" i="2"/>
  <c r="BE175" i="2"/>
  <c r="BE182" i="2"/>
  <c r="BE189" i="2"/>
  <c r="BE190" i="2"/>
  <c r="BE209" i="2"/>
  <c r="BE214" i="2"/>
  <c r="BE136" i="2"/>
  <c r="BE153" i="2"/>
  <c r="BE171" i="2"/>
  <c r="BE177" i="2"/>
  <c r="BE185" i="2"/>
  <c r="BE196" i="2"/>
  <c r="BE197" i="2"/>
  <c r="BE198" i="2"/>
  <c r="BE211" i="2"/>
  <c r="BE132" i="2"/>
  <c r="BE156" i="2"/>
  <c r="BE176" i="2"/>
  <c r="BE179" i="2"/>
  <c r="BE201" i="2"/>
  <c r="BE208" i="2"/>
  <c r="BE217" i="2"/>
  <c r="BE218" i="2"/>
  <c r="J34" i="2"/>
  <c r="AW95" i="1"/>
  <c r="F37" i="4"/>
  <c r="BD97" i="1" s="1"/>
  <c r="F37" i="6"/>
  <c r="BD99" i="1"/>
  <c r="F34" i="3"/>
  <c r="BA96" i="1"/>
  <c r="F36" i="6"/>
  <c r="BC99" i="1" s="1"/>
  <c r="F37" i="2"/>
  <c r="BD95" i="1" s="1"/>
  <c r="J34" i="4"/>
  <c r="AW97" i="1" s="1"/>
  <c r="F37" i="5"/>
  <c r="BD98" i="1" s="1"/>
  <c r="F35" i="3"/>
  <c r="BB96" i="1"/>
  <c r="F35" i="6"/>
  <c r="BB99" i="1" s="1"/>
  <c r="F35" i="2"/>
  <c r="BB95" i="1" s="1"/>
  <c r="F36" i="4"/>
  <c r="BC97" i="1" s="1"/>
  <c r="F36" i="5"/>
  <c r="BC98" i="1"/>
  <c r="F36" i="2"/>
  <c r="BC95" i="1" s="1"/>
  <c r="F35" i="4"/>
  <c r="BB97" i="1" s="1"/>
  <c r="F34" i="5"/>
  <c r="BA98" i="1" s="1"/>
  <c r="F35" i="5"/>
  <c r="BB98" i="1"/>
  <c r="F34" i="2"/>
  <c r="BA95" i="1" s="1"/>
  <c r="F34" i="4"/>
  <c r="BA97" i="1" s="1"/>
  <c r="J34" i="6"/>
  <c r="AW99" i="1" s="1"/>
  <c r="F37" i="3"/>
  <c r="BD96" i="1" s="1"/>
  <c r="F34" i="6"/>
  <c r="BA99" i="1"/>
  <c r="F36" i="3"/>
  <c r="BC96" i="1"/>
  <c r="J34" i="3"/>
  <c r="AW96" i="1" s="1"/>
  <c r="BK127" i="2" l="1"/>
  <c r="J127" i="2" s="1"/>
  <c r="J97" i="2" s="1"/>
  <c r="R130" i="4"/>
  <c r="T130" i="3"/>
  <c r="R123" i="4"/>
  <c r="J125" i="4"/>
  <c r="J98" i="4" s="1"/>
  <c r="T191" i="2"/>
  <c r="P130" i="3"/>
  <c r="P129" i="3" s="1"/>
  <c r="AU96" i="1" s="1"/>
  <c r="BK163" i="3"/>
  <c r="J163" i="3" s="1"/>
  <c r="J100" i="3" s="1"/>
  <c r="BK130" i="4"/>
  <c r="J130" i="4" s="1"/>
  <c r="J99" i="4" s="1"/>
  <c r="P123" i="4"/>
  <c r="AU97" i="1"/>
  <c r="T122" i="5"/>
  <c r="P122" i="5"/>
  <c r="AU98" i="1" s="1"/>
  <c r="T163" i="3"/>
  <c r="T129" i="3"/>
  <c r="P127" i="2"/>
  <c r="R163" i="3"/>
  <c r="R129" i="3" s="1"/>
  <c r="BK121" i="6"/>
  <c r="J121" i="6" s="1"/>
  <c r="J97" i="6" s="1"/>
  <c r="R122" i="5"/>
  <c r="R127" i="2"/>
  <c r="R126" i="2"/>
  <c r="T127" i="2"/>
  <c r="T126" i="2"/>
  <c r="P191" i="2"/>
  <c r="T123" i="4"/>
  <c r="BK122" i="5"/>
  <c r="J122" i="5" s="1"/>
  <c r="J122" i="6"/>
  <c r="J98" i="6" s="1"/>
  <c r="BK123" i="4"/>
  <c r="J123" i="4" s="1"/>
  <c r="J96" i="4" s="1"/>
  <c r="J130" i="3"/>
  <c r="J97" i="3"/>
  <c r="BK126" i="2"/>
  <c r="J126" i="2" s="1"/>
  <c r="J30" i="2" s="1"/>
  <c r="AG95" i="1" s="1"/>
  <c r="F33" i="2"/>
  <c r="AZ95" i="1" s="1"/>
  <c r="J33" i="5"/>
  <c r="AV98" i="1" s="1"/>
  <c r="AT98" i="1" s="1"/>
  <c r="F33" i="5"/>
  <c r="AZ98" i="1" s="1"/>
  <c r="BB94" i="1"/>
  <c r="AX94" i="1"/>
  <c r="J33" i="6"/>
  <c r="AV99" i="1" s="1"/>
  <c r="AT99" i="1" s="1"/>
  <c r="J33" i="2"/>
  <c r="AV95" i="1" s="1"/>
  <c r="AT95" i="1" s="1"/>
  <c r="J33" i="4"/>
  <c r="AV97" i="1" s="1"/>
  <c r="AT97" i="1" s="1"/>
  <c r="F33" i="6"/>
  <c r="AZ99" i="1" s="1"/>
  <c r="BD94" i="1"/>
  <c r="W33" i="1" s="1"/>
  <c r="BA94" i="1"/>
  <c r="W30" i="1"/>
  <c r="F33" i="4"/>
  <c r="AZ97" i="1" s="1"/>
  <c r="F33" i="3"/>
  <c r="AZ96" i="1"/>
  <c r="BC94" i="1"/>
  <c r="AY94" i="1" s="1"/>
  <c r="J33" i="3"/>
  <c r="AV96" i="1"/>
  <c r="AT96" i="1"/>
  <c r="BK129" i="3" l="1"/>
  <c r="J129" i="3" s="1"/>
  <c r="J30" i="3" s="1"/>
  <c r="AG96" i="1" s="1"/>
  <c r="J30" i="5"/>
  <c r="AG98" i="1" s="1"/>
  <c r="J96" i="5"/>
  <c r="P126" i="2"/>
  <c r="AU95" i="1"/>
  <c r="AU94" i="1" s="1"/>
  <c r="BK120" i="6"/>
  <c r="J120" i="6" s="1"/>
  <c r="J96" i="6" s="1"/>
  <c r="AN98" i="1"/>
  <c r="J39" i="5"/>
  <c r="AN96" i="1"/>
  <c r="J96" i="3"/>
  <c r="AN95" i="1"/>
  <c r="J96" i="2"/>
  <c r="J39" i="3"/>
  <c r="J39" i="2"/>
  <c r="W31" i="1"/>
  <c r="AZ94" i="1"/>
  <c r="W29" i="1" s="1"/>
  <c r="AW94" i="1"/>
  <c r="AK30" i="1" s="1"/>
  <c r="W32" i="1"/>
  <c r="J30" i="4"/>
  <c r="AG97" i="1" s="1"/>
  <c r="AN97" i="1" s="1"/>
  <c r="J39" i="4" l="1"/>
  <c r="J30" i="6"/>
  <c r="AG99" i="1"/>
  <c r="AG94" i="1" s="1"/>
  <c r="AV94" i="1"/>
  <c r="AK29" i="1" s="1"/>
  <c r="J39" i="6" l="1"/>
  <c r="AN99" i="1"/>
  <c r="AT94" i="1"/>
  <c r="AK26" i="1"/>
  <c r="AN94" i="1" l="1"/>
  <c r="AK35" i="1"/>
</calcChain>
</file>

<file path=xl/sharedStrings.xml><?xml version="1.0" encoding="utf-8"?>
<sst xmlns="http://schemas.openxmlformats.org/spreadsheetml/2006/main" count="5023" uniqueCount="924">
  <si>
    <t>Export Komplet</t>
  </si>
  <si>
    <t/>
  </si>
  <si>
    <t>2.0</t>
  </si>
  <si>
    <t>False</t>
  </si>
  <si>
    <t>{a0483370-eb91-4aa5-9b82-d6a6deae3864}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</si>
  <si>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</si>
  <si>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</si>
  <si>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</si>
  <si>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</si>
  <si>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</si>
  <si>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</si>
  <si>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</si>
  <si>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</si>
  <si>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</si>
  <si>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201_uprav_stav_2025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</si>
  <si>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</si>
  <si>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</si>
  <si>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Modernizace a opravy učeben a dílen odborného výcviku SOŠ a SOU dopravní Čáslav - stavební část</t>
  </si>
  <si>
    <t>KSO:</t>
  </si>
  <si>
    <t>CC-CZ:</t>
  </si>
  <si>
    <t>Místo:</t>
  </si>
  <si>
    <t>Čáslav</t>
  </si>
  <si>
    <t>Datum:</t>
  </si>
  <si>
    <t>31. 1. 2025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</si>
  <si>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</si>
  <si>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</si>
  <si>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</si>
  <si>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</si>
  <si>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</si>
  <si>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</si>
  <si>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</si>
  <si>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</si>
  <si>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</si>
  <si>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</si>
  <si>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</si>
  <si>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</si>
  <si>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</si>
  <si>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</si>
  <si>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</si>
  <si>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</si>
  <si>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</si>
  <si>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</si>
  <si>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</si>
  <si>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</si>
  <si>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</si>
  <si>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</si>
  <si>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</si>
  <si>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</si>
  <si>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</si>
  <si>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</si>
  <si>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</si>
  <si>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</si>
  <si>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</si>
  <si>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</si>
  <si>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</si>
  <si>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</si>
  <si>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</si>
  <si>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</si>
  <si>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</si>
  <si>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</si>
  <si>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</si>
  <si>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</si>
  <si>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</si>
  <si>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</si>
  <si>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</si>
  <si>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</si>
  <si>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</si>
  <si>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</si>
  <si>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</si>
  <si>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</si>
  <si>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</si>
  <si>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</si>
  <si>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</si>
  <si>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</si>
  <si>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</si>
  <si>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</si>
  <si>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</si>
  <si>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</si>
  <si>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</si>
  <si>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01.1</t>
  </si>
  <si>
    <t>SO 01.1 Stavební část</t>
  </si>
  <si>
    <t>STA</t>
  </si>
  <si>
    <t>1</t>
  </si>
  <si>
    <t>{027b7e7f-1875-49a6-b82a-889a9466e6be}</t>
  </si>
  <si>
    <t>2</t>
  </si>
  <si>
    <t>01.1a</t>
  </si>
  <si>
    <t>SO 01.1a Rekonstrukce střechy</t>
  </si>
  <si>
    <t>{b20620b0-2f55-48e0-8d59-18c433b50af4}</t>
  </si>
  <si>
    <t>01.2</t>
  </si>
  <si>
    <t>SO 01.2 Vytápění</t>
  </si>
  <si>
    <t>{a41d9d09-2300-4924-ab05-742245e60f7c}</t>
  </si>
  <si>
    <t>01.3</t>
  </si>
  <si>
    <t>SO 01.3 Elektroinstalace</t>
  </si>
  <si>
    <t>{d0fd55d5-518a-4c53-9e41-e92254f2c829}</t>
  </si>
  <si>
    <t>901</t>
  </si>
  <si>
    <t>VON</t>
  </si>
  <si>
    <t>{73a2fc3c-fa47-4f34-b56f-09f551352d67}</t>
  </si>
  <si>
    <t>KRYCÍ LIST SOUPISU PRACÍ</t>
  </si>
  <si>
    <t>Objekt:</t>
  </si>
  <si>
    <t>01.1 - SO 01.1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</si>
  <si>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</si>
  <si>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</si>
  <si>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</si>
  <si>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</si>
  <si>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</si>
  <si>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</si>
  <si>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</si>
  <si>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</si>
  <si>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</si>
  <si>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</si>
  <si>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</si>
  <si>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</si>
  <si>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</si>
  <si>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</si>
  <si>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777 - Podlahy lité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</si>
  <si>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</si>
  <si>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</si>
  <si>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</si>
  <si>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</si>
  <si>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</si>
  <si>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</si>
  <si>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</si>
  <si>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</si>
  <si>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</si>
  <si>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</si>
  <si>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</si>
  <si>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</si>
  <si>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</si>
  <si>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</si>
  <si>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</si>
  <si>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</si>
  <si>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</si>
  <si>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</si>
  <si>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174151102</t>
  </si>
  <si>
    <t>Zásyp v prostoru s omezeným pohybem stroje sypaninou se zhutněním</t>
  </si>
  <si>
    <t>m3</t>
  </si>
  <si>
    <t>4</t>
  </si>
  <si>
    <t>327652309</t>
  </si>
  <si>
    <t>VV</t>
  </si>
  <si>
    <t>"zsypání technologického kanálu recyklátem" 61,56</t>
  </si>
  <si>
    <t>Součet</t>
  </si>
  <si>
    <t>M</t>
  </si>
  <si>
    <t>58981108</t>
  </si>
  <si>
    <t>recyklát směsný frakce 0/32</t>
  </si>
  <si>
    <t>t</t>
  </si>
  <si>
    <t>8</t>
  </si>
  <si>
    <t>1452125574</t>
  </si>
  <si>
    <t>61,56*1,67*1,23</t>
  </si>
  <si>
    <t>Zakládání</t>
  </si>
  <si>
    <t>3</t>
  </si>
  <si>
    <t>273313811</t>
  </si>
  <si>
    <t>Základové desky z betonu tř. C 25/30</t>
  </si>
  <si>
    <t>498744058</t>
  </si>
  <si>
    <t>"zabetonování plochy po demontované dřevěné dlažbě" 8,23</t>
  </si>
  <si>
    <t>"zabetonování prohlubně po zapuštění zdviží" 0,35</t>
  </si>
  <si>
    <t>6</t>
  </si>
  <si>
    <t>Úpravy povrchů, podlahy a osazování výplní</t>
  </si>
  <si>
    <t>631311125</t>
  </si>
  <si>
    <t>Mazanina tl přes 80 do 120 mm z betonu prostého bez zvýšených nároků na prostředí tř. C 20/25</t>
  </si>
  <si>
    <t>773335596</t>
  </si>
  <si>
    <t>"zabetonování technologického kanálu"</t>
  </si>
  <si>
    <t>(43,4+56,42)*0,1</t>
  </si>
  <si>
    <t>5</t>
  </si>
  <si>
    <t>631312131</t>
  </si>
  <si>
    <t>Doplnění dosavadních mazanin betonem prostým plochy do 4 m2 tloušťky přes 80 mm</t>
  </si>
  <si>
    <t>1222409038</t>
  </si>
  <si>
    <t>"zabetonování plochy po demontovaných ocelových plátech" 1,25*1,0*4*0,1</t>
  </si>
  <si>
    <t>631362021</t>
  </si>
  <si>
    <t>Výztuž mazanin svařovanými sítěmi Kari</t>
  </si>
  <si>
    <t>1292781582</t>
  </si>
  <si>
    <t>94,27*0,0078</t>
  </si>
  <si>
    <t>9</t>
  </si>
  <si>
    <t>Ostatní konstrukce a práce, bourání</t>
  </si>
  <si>
    <t>7</t>
  </si>
  <si>
    <t>952902021</t>
  </si>
  <si>
    <t>Čištění budov zametení hladkých podlah</t>
  </si>
  <si>
    <t>m2</t>
  </si>
  <si>
    <t>1970126741</t>
  </si>
  <si>
    <t>"m.č. 01.02,001.25, 01.26, 01.27, 01.28" 1397</t>
  </si>
  <si>
    <t>952902031</t>
  </si>
  <si>
    <t>Čištění budov omytí hladkých podlah</t>
  </si>
  <si>
    <t>2046307193</t>
  </si>
  <si>
    <t>95394R425</t>
  </si>
  <si>
    <t>Demontáž a zpětá montáž revizních poklopů</t>
  </si>
  <si>
    <t>kus</t>
  </si>
  <si>
    <t>1020447175</t>
  </si>
  <si>
    <t>"demontáž a zpětná montáž revizních poklopů 555x865 mm - m.č. 01.7, 01.28" 2</t>
  </si>
  <si>
    <t>10</t>
  </si>
  <si>
    <t>963015131</t>
  </si>
  <si>
    <t>Demontáž prefabrikovaných krycích desek kanálů, šachet nebo žump do hmotnosti 0,12 t</t>
  </si>
  <si>
    <t>-381681844</t>
  </si>
  <si>
    <t>"odstranění zákrytových desek 600x900x150 mm technologických kanálů v m.č. 01.26, 01.27, 01.28"</t>
  </si>
  <si>
    <t>256</t>
  </si>
  <si>
    <t>11</t>
  </si>
  <si>
    <t>965042131</t>
  </si>
  <si>
    <t>Bourání podkladů pod dlažby nebo mazanin betonových nebo z litého asfaltu tl do 100 mm pl do 4 m2</t>
  </si>
  <si>
    <t>1501688750</t>
  </si>
  <si>
    <t xml:space="preserve">"demontáž ocelových plátů v m.č. 01.02 - podkladní beton" </t>
  </si>
  <si>
    <t>1,25*1,0*0,05*4</t>
  </si>
  <si>
    <t>"vybourání dřevěné dlažby v m.č. 01.02 - podkladní beton"   41,16*0,1</t>
  </si>
  <si>
    <t>96506R831</t>
  </si>
  <si>
    <t>Bourání dlažeb dřevěných tl. 100 mm</t>
  </si>
  <si>
    <t>71727071</t>
  </si>
  <si>
    <t>"vybourání dřevěné dlažby v m.č. 01.02"   41,16</t>
  </si>
  <si>
    <t>997</t>
  </si>
  <si>
    <t>Přesun sutě</t>
  </si>
  <si>
    <t>13</t>
  </si>
  <si>
    <t>997013151</t>
  </si>
  <si>
    <t>Vnitrostaveništní doprava suti a vybouraných hmot pro budovy v do 6 m s omezením mechanizace</t>
  </si>
  <si>
    <t>195400111</t>
  </si>
  <si>
    <t>14</t>
  </si>
  <si>
    <t>997013501</t>
  </si>
  <si>
    <t>Odvoz suti a vybouraných hmot na skládku nebo meziskládku do 1 km se složením</t>
  </si>
  <si>
    <t>-2080317468</t>
  </si>
  <si>
    <t>15</t>
  </si>
  <si>
    <t>997013509</t>
  </si>
  <si>
    <t>Příplatek k odvozu suti a vybouraných hmot na skládku ZKD 1 km přes 1 km</t>
  </si>
  <si>
    <t>1677831673</t>
  </si>
  <si>
    <t>41,996*9 'Přepočtené koeficientem množství</t>
  </si>
  <si>
    <t>16</t>
  </si>
  <si>
    <t>997013861</t>
  </si>
  <si>
    <t>Poplatek za uložení stavebního odpadu na recyklační skládce (skládkovné) z prostého betonu kód odpadu 17 01 01</t>
  </si>
  <si>
    <t>1082488484</t>
  </si>
  <si>
    <t>9,605</t>
  </si>
  <si>
    <t>17</t>
  </si>
  <si>
    <t>997013862</t>
  </si>
  <si>
    <t>Poplatek za uložení stavebního odpadu na recyklační skládce (skládkovné) z armovaného betonu kód odpadu 17 01 01</t>
  </si>
  <si>
    <t>2098558682</t>
  </si>
  <si>
    <t>27,904</t>
  </si>
  <si>
    <t>18</t>
  </si>
  <si>
    <t>997013871</t>
  </si>
  <si>
    <t>Poplatek za uložení stavebního odpadu na recyklační skládce (skládkovné) směsného stavebního a demoličního kód odpadu 17 09 04</t>
  </si>
  <si>
    <t>394949071</t>
  </si>
  <si>
    <t>3,704+0,782</t>
  </si>
  <si>
    <t>998</t>
  </si>
  <si>
    <t>Přesun hmot</t>
  </si>
  <si>
    <t>19</t>
  </si>
  <si>
    <t>998011001</t>
  </si>
  <si>
    <t>Přesun hmot pro budovy zděné v do 6 m</t>
  </si>
  <si>
    <t>50223020</t>
  </si>
  <si>
    <t>20</t>
  </si>
  <si>
    <t>998011014</t>
  </si>
  <si>
    <t>Příplatek k přesunu hmot pro budovy zděné za zvětšený přesun do 500 m</t>
  </si>
  <si>
    <t>-1973134941</t>
  </si>
  <si>
    <t>PSV</t>
  </si>
  <si>
    <t>Práce a dodávky PSV</t>
  </si>
  <si>
    <t>767</t>
  </si>
  <si>
    <t>Konstrukce zámečnické</t>
  </si>
  <si>
    <t>767651220</t>
  </si>
  <si>
    <t>Montáž vrat garážových otvíravých do ocelové zárubně pl přes 6 do 9 m2</t>
  </si>
  <si>
    <t>-745264122</t>
  </si>
  <si>
    <t>"vrata v m.č. 01.04" 4</t>
  </si>
  <si>
    <t>22</t>
  </si>
  <si>
    <t>55344 01P</t>
  </si>
  <si>
    <t>Ocelová vrata dvoukřídlá 2670x2670 mm zateplená s rámovou zárubní vč. kování a zámku</t>
  </si>
  <si>
    <t>32</t>
  </si>
  <si>
    <t>-1630223223</t>
  </si>
  <si>
    <t>23</t>
  </si>
  <si>
    <t>55344 02P</t>
  </si>
  <si>
    <t>Ocelová vrata dvoukřídlá 2670x2670 mm s integrovanými vchodovými dveřmi 800x1970 zateplená s rámovou zárubní vč. kování a zámku</t>
  </si>
  <si>
    <t>-477186645</t>
  </si>
  <si>
    <t>24</t>
  </si>
  <si>
    <t>767651800</t>
  </si>
  <si>
    <t>Demontáž zárubní vrat odřezáním plochy přes 4,5 do 10,0 m2</t>
  </si>
  <si>
    <t>-2046066214</t>
  </si>
  <si>
    <t>25</t>
  </si>
  <si>
    <t>767651822</t>
  </si>
  <si>
    <t>Demontáž vrat garážových otvíravých pl přes 6 do 9 m2</t>
  </si>
  <si>
    <t>877247185</t>
  </si>
  <si>
    <t>26</t>
  </si>
  <si>
    <t>767996801</t>
  </si>
  <si>
    <t>Demontáž atypických zámečnických konstrukcí rozebráním hm jednotlivých dílů do 50 kg</t>
  </si>
  <si>
    <t>kg</t>
  </si>
  <si>
    <t>528083907</t>
  </si>
  <si>
    <t xml:space="preserve">"demontáž ocelových plátů v m.č. 01.02" </t>
  </si>
  <si>
    <t>1,25*1,0*40*4</t>
  </si>
  <si>
    <t>27</t>
  </si>
  <si>
    <t>998767201</t>
  </si>
  <si>
    <t>Přesun hmot procentní pro zámečnické konstrukce v objektech v do 6 m</t>
  </si>
  <si>
    <t>%</t>
  </si>
  <si>
    <t>-228331544</t>
  </si>
  <si>
    <t>28</t>
  </si>
  <si>
    <t>998767293</t>
  </si>
  <si>
    <t>Příplatek k přesunu hmot procentní 767 za zvětšený přesun do 500 m</t>
  </si>
  <si>
    <t>180511705</t>
  </si>
  <si>
    <t>777</t>
  </si>
  <si>
    <t>Podlahy lité</t>
  </si>
  <si>
    <t>29</t>
  </si>
  <si>
    <t>77752R001</t>
  </si>
  <si>
    <t>Polyuretanová stěrka (2xstěrková penetrace AST 105 se záhozem písku, tmelení plochy PU tmelem SAST 302, uzavírací nátěr AST 202)</t>
  </si>
  <si>
    <t>1026252368</t>
  </si>
  <si>
    <t>30</t>
  </si>
  <si>
    <t>77752R002</t>
  </si>
  <si>
    <t>Mechanická příprava povrchu, provedení lokálních oprav a sanace větších trhlin</t>
  </si>
  <si>
    <t>846707087</t>
  </si>
  <si>
    <t>31</t>
  </si>
  <si>
    <t>998777201</t>
  </si>
  <si>
    <t>Přesun hmot procentní pro podlahy lité v objektech v do 6 m</t>
  </si>
  <si>
    <t>-160367893</t>
  </si>
  <si>
    <t>998777293</t>
  </si>
  <si>
    <t>Příplatek k přesunu hmot procentní 777 za zvětšený přesun do 500 m</t>
  </si>
  <si>
    <t>-419969342</t>
  </si>
  <si>
    <t>01.1a - SO 01.1a Rekonstrukce střechy</t>
  </si>
  <si>
    <t>Ing. Marek Raška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</si>
  <si>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</si>
  <si>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</si>
  <si>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</si>
  <si>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</si>
  <si>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</si>
  <si>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</si>
  <si>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>M - Práce a dodávky M</t>
  </si>
  <si>
    <t xml:space="preserve">    58-M - Revize vyhrazených technických zařízení</t>
  </si>
  <si>
    <t>943111111</t>
  </si>
  <si>
    <t>Montáž lešení prostorového trubkového lehkého bez podlah zatížení do 200 kg/m2 v do 10 m - provizorní střecha nad demontovanými světlíky</t>
  </si>
  <si>
    <t>-672195673</t>
  </si>
  <si>
    <t>(3618-3093)*0,8*1,15</t>
  </si>
  <si>
    <t>943111211</t>
  </si>
  <si>
    <t>Příplatek k lešení prostorovému trubkovému lehkému bez podlah do 200 kg/m2 v do 10 m za každý den použití</t>
  </si>
  <si>
    <t>1059551754</t>
  </si>
  <si>
    <t>483*15 'Přepočtené koeficientem množství</t>
  </si>
  <si>
    <t>943111811</t>
  </si>
  <si>
    <t>Demontáž lešení prostorového trubkového lehkého bez podlah zatížení do 200 kg/m2 v do 10 m</t>
  </si>
  <si>
    <t>1747300591</t>
  </si>
  <si>
    <t>944611111</t>
  </si>
  <si>
    <t>Montáž ochranné plachty z textilie z umělých vláken</t>
  </si>
  <si>
    <t>-1232665145</t>
  </si>
  <si>
    <t>483/0,8</t>
  </si>
  <si>
    <t>944611211</t>
  </si>
  <si>
    <t>Příplatek k ochranné plachtě za každý den použití</t>
  </si>
  <si>
    <t>-1118289511</t>
  </si>
  <si>
    <t>603,75*15 'Přepočtené koeficientem množství</t>
  </si>
  <si>
    <t>944611811</t>
  </si>
  <si>
    <t>Demontáž ochranné plachty z textilie z umělých vláken</t>
  </si>
  <si>
    <t>1002527980</t>
  </si>
  <si>
    <t>946113123</t>
  </si>
  <si>
    <t>Montáž pojízdných věží trubkových/dílcových o ploše přes 5 m2 v přes 11,6 do 12,6 m</t>
  </si>
  <si>
    <t>-1807905352</t>
  </si>
  <si>
    <t>946113223</t>
  </si>
  <si>
    <t>Příplatek k pojízdným věžím o ploše přes 5 m2 v přes 11,6 do 12,6 m za každý den použití</t>
  </si>
  <si>
    <t>-1049547319</t>
  </si>
  <si>
    <t>2*30 'Přepočtené koeficientem množství</t>
  </si>
  <si>
    <t>946113823</t>
  </si>
  <si>
    <t>Demontáž pojízdných věží trubkových/dílcových o ploše přes 5 m2 v přes 11,6 do 12,6 m</t>
  </si>
  <si>
    <t>-1832419622</t>
  </si>
  <si>
    <t>993121111</t>
  </si>
  <si>
    <t>Dovoz a odvoz lešení prostorového lehkého do 10 km včetně naložení a složení</t>
  </si>
  <si>
    <t>1220800017</t>
  </si>
  <si>
    <t>(483+5*12*2)*2</t>
  </si>
  <si>
    <t>993121119</t>
  </si>
  <si>
    <t>Příplatek k ceně dovozu a odvozu lešení prostorového lehkého ZKD 10 km přes 10 km</t>
  </si>
  <si>
    <t>-1721262198</t>
  </si>
  <si>
    <t>1206*2 'Přepočtené koeficientem množství</t>
  </si>
  <si>
    <t>997013114</t>
  </si>
  <si>
    <t>Vnitrostaveništní doprava suti a vybouraných hmot pro budovy v přes 12 do 15 m s použitím mechanizace</t>
  </si>
  <si>
    <t>-24170829</t>
  </si>
  <si>
    <t>997013312</t>
  </si>
  <si>
    <t>Montáž a demontáž shozu suti v přes 10 do 20 m</t>
  </si>
  <si>
    <t>m</t>
  </si>
  <si>
    <t>-1534428029</t>
  </si>
  <si>
    <t>997013322</t>
  </si>
  <si>
    <t>Příplatek k shozu suti v přes 10 do 20 m za první a ZKD den použití</t>
  </si>
  <si>
    <t>-888925160</t>
  </si>
  <si>
    <t>13*10 'Přepočtené koeficientem množství</t>
  </si>
  <si>
    <t>583462340</t>
  </si>
  <si>
    <t>-1937506704</t>
  </si>
  <si>
    <t>68,238*4 'Přepočtené koeficientem množství</t>
  </si>
  <si>
    <t>997013631</t>
  </si>
  <si>
    <t>Poplatek za uložení na skládce (skládkovné) stavebního odpadu směsného kód odpadu 17 09 04</t>
  </si>
  <si>
    <t>-135294568</t>
  </si>
  <si>
    <t>997013645</t>
  </si>
  <si>
    <t>Poplatek za uložení na skládce (skládkovné) odpadu asfaltového bez dehtu kód odpadu 17 03 02</t>
  </si>
  <si>
    <t>-1946410853</t>
  </si>
  <si>
    <t>712</t>
  </si>
  <si>
    <t>Povlakové krytiny</t>
  </si>
  <si>
    <t>712300843</t>
  </si>
  <si>
    <t>Odstranění povlakové krytiny střech do 10° od zbytkového asfaltového pásu odsekáním</t>
  </si>
  <si>
    <t>-296308291</t>
  </si>
  <si>
    <t>712340832</t>
  </si>
  <si>
    <t>Odstranění povlakové krytiny střech do 10° z pásů NAIP přitavených v plné ploše dvouvrstvé</t>
  </si>
  <si>
    <t>-142580227</t>
  </si>
  <si>
    <t>712321132</t>
  </si>
  <si>
    <t>Provedení povlakové krytiny střech do 10° za horka nátěrem asfaltovým</t>
  </si>
  <si>
    <t>678932594</t>
  </si>
  <si>
    <t>11163150</t>
  </si>
  <si>
    <t>lak penetrační asfaltový</t>
  </si>
  <si>
    <t>1939025955</t>
  </si>
  <si>
    <t>687,545538746526*0,00158 'Přepočtené koeficientem množství</t>
  </si>
  <si>
    <t>712341559</t>
  </si>
  <si>
    <t>Provedení povlakové krytiny střech do 10° pásy NAIP přitavením v plné ploše</t>
  </si>
  <si>
    <t>-1378288226</t>
  </si>
  <si>
    <t>62855001</t>
  </si>
  <si>
    <t>pás asfaltový natavitelný modifikovaný SBS s vložkou z polyesterové rohože a spalitelnou PE fólií nebo jemnozrnným minerálním posypem na horním povrchu tl 4,0mm</t>
  </si>
  <si>
    <t>-1187888359</t>
  </si>
  <si>
    <t>3093*1,1655 'Přepočtené koeficientem množství</t>
  </si>
  <si>
    <t>712363352</t>
  </si>
  <si>
    <t>Povlakové krytiny střech do 10° z tvarovaných poplastovaných lišt délky 2 m koutová lišta vnitřní rš 100 mm</t>
  </si>
  <si>
    <t>1163360688</t>
  </si>
  <si>
    <t>215</t>
  </si>
  <si>
    <t>712363357</t>
  </si>
  <si>
    <t>Povlakové krytiny střech do 10° z tvarovaných poplastovaných lišt délky 2 m okapnice široká rš 250 mm</t>
  </si>
  <si>
    <t>-868836546</t>
  </si>
  <si>
    <t>712363358</t>
  </si>
  <si>
    <t>Povlakové krytiny střech do 10° z tvarovaných poplastovaných lišt délky 2 m závětrná lišta rš 250 mm</t>
  </si>
  <si>
    <t>-1355133753</t>
  </si>
  <si>
    <t>712363361</t>
  </si>
  <si>
    <t>Povlakové krytiny střech do 10° z tvarovaných poplastovaných lišt délky 2 m tmelící lišta rš 70 mm</t>
  </si>
  <si>
    <t>2104741859</t>
  </si>
  <si>
    <t>712363366</t>
  </si>
  <si>
    <t>Povlakové krytiny střech do 10° z tvarovaných poplastovaných lišt délky 2 m hřebenová lišta rš 100 mm</t>
  </si>
  <si>
    <t>-153838784</t>
  </si>
  <si>
    <t>712363604</t>
  </si>
  <si>
    <t>Provedení povlak krytiny mechanicky kotvenou do betonu TI tl přes 240 mm vnitřní pole, budova v do 18 m</t>
  </si>
  <si>
    <t>119530945</t>
  </si>
  <si>
    <t>523,65+148,99+237,99+617,56</t>
  </si>
  <si>
    <t>28322013</t>
  </si>
  <si>
    <t>fólie hydroizolační střešní mPVC mechanicky kotvená barevná tl 1,5mm</t>
  </si>
  <si>
    <t>1905688948</t>
  </si>
  <si>
    <t>1528,19*1,1655 'Přepočtené koeficientem množství</t>
  </si>
  <si>
    <t>712363605</t>
  </si>
  <si>
    <t>Provedení povlak krytiny mechanicky kotvenou do betonu TI tl přes 240 mm krajní pole, budova v do 18 m</t>
  </si>
  <si>
    <t>-1645390300</t>
  </si>
  <si>
    <t>7,38+226,82+3,2+184+36,14+324,34+35,36+291,33+58,49+72,13+215,84</t>
  </si>
  <si>
    <t>33</t>
  </si>
  <si>
    <t>-1154446113</t>
  </si>
  <si>
    <t>1455,03*1,1655 'Přepočtené koeficientem množství</t>
  </si>
  <si>
    <t>34</t>
  </si>
  <si>
    <t>712363606</t>
  </si>
  <si>
    <t>Provedení povlak krytiny mechanicky kotvenou do betonu TI tl přes 240 mm rohové pole, budova v do 18 m</t>
  </si>
  <si>
    <t>9775234</t>
  </si>
  <si>
    <t>35</t>
  </si>
  <si>
    <t>-1631953886</t>
  </si>
  <si>
    <t>109,78*1,1655 'Přepočtené koeficientem množství</t>
  </si>
  <si>
    <t>36</t>
  </si>
  <si>
    <t>712392171</t>
  </si>
  <si>
    <t>Povlakové krytiny střech plochých do 10° podkladní textilní vrstvy</t>
  </si>
  <si>
    <t>-1646168391</t>
  </si>
  <si>
    <t>37</t>
  </si>
  <si>
    <t>712392184</t>
  </si>
  <si>
    <t xml:space="preserve">Opracování kolem střešního prostupu </t>
  </si>
  <si>
    <t>-1695489345</t>
  </si>
  <si>
    <t>38</t>
  </si>
  <si>
    <t>998712103</t>
  </si>
  <si>
    <t>Přesun hmot tonážní tonážní pro krytiny povlakové v objektech v přes 12 do 24 m</t>
  </si>
  <si>
    <t>181624198</t>
  </si>
  <si>
    <t>713</t>
  </si>
  <si>
    <t>Izolace tepelné</t>
  </si>
  <si>
    <t>39</t>
  </si>
  <si>
    <t>713140822</t>
  </si>
  <si>
    <t>Odstranění tepelné izolace střech nadstřešní volně kladené z polystyrenu nasáklého vodou tl do 100 mm</t>
  </si>
  <si>
    <t>-1465042990</t>
  </si>
  <si>
    <t>40</t>
  </si>
  <si>
    <t>713141136</t>
  </si>
  <si>
    <t>Montáž izolace tepelné střech plochých lepené za studena nízkoexpanzní (PUR) pěnou 1 vrstva desek</t>
  </si>
  <si>
    <t>1472989811</t>
  </si>
  <si>
    <t>328,4*0,4</t>
  </si>
  <si>
    <t>41</t>
  </si>
  <si>
    <t>28376651</t>
  </si>
  <si>
    <t>deska XPS hrana hladká a hladký povrch 500kPA λ=0,035 tl 180mm</t>
  </si>
  <si>
    <t>663851331</t>
  </si>
  <si>
    <t>131,36*1,05 'Přepočtené koeficientem množství</t>
  </si>
  <si>
    <t>42</t>
  </si>
  <si>
    <t>713141152</t>
  </si>
  <si>
    <t>Montáž izolace tepelné střech plochých kladené volně 2 vrstvy rohoží, pásů, dílců, desek</t>
  </si>
  <si>
    <t>1770555512</t>
  </si>
  <si>
    <t>43</t>
  </si>
  <si>
    <t>28372302</t>
  </si>
  <si>
    <t>deska EPS 100 pro konstrukce s běžným zatížením λ=0,037 tl 30mm</t>
  </si>
  <si>
    <t>-132246744</t>
  </si>
  <si>
    <t>"2x30 mm" 2962*2</t>
  </si>
  <si>
    <t>5924*1,05 'Přepočtené koeficientem množství</t>
  </si>
  <si>
    <t>44</t>
  </si>
  <si>
    <t>1912472446</t>
  </si>
  <si>
    <t>45</t>
  </si>
  <si>
    <t>28372309</t>
  </si>
  <si>
    <t>deska EPS 100 pro konstrukce s běžným zatížením λ=0,037 tl 100mm</t>
  </si>
  <si>
    <t>-745907227</t>
  </si>
  <si>
    <t>"2*100 mm" 2962*2</t>
  </si>
  <si>
    <t>46</t>
  </si>
  <si>
    <t>713141263</t>
  </si>
  <si>
    <t>Přikotvení tepelné izolace šrouby do betonu pro izolaci tl přes 240 mm</t>
  </si>
  <si>
    <t>1660061405</t>
  </si>
  <si>
    <t>47</t>
  </si>
  <si>
    <t>713311111</t>
  </si>
  <si>
    <t xml:space="preserve">Montáž izolace tepelné - podsad světlíků </t>
  </si>
  <si>
    <t>719469069</t>
  </si>
  <si>
    <t>0,468*102,84</t>
  </si>
  <si>
    <t>0,48*198,2</t>
  </si>
  <si>
    <t>0,48*137,48</t>
  </si>
  <si>
    <t>48</t>
  </si>
  <si>
    <t>63150985</t>
  </si>
  <si>
    <t>rohož izolační z minerální vlny lamelová s Al fólií 25-40kg/m3 tl 80mm</t>
  </si>
  <si>
    <t>-1391972499</t>
  </si>
  <si>
    <t>209,255*1,05 'Přepočtené koeficientem množství</t>
  </si>
  <si>
    <t>49</t>
  </si>
  <si>
    <t>998713103</t>
  </si>
  <si>
    <t>Přesun hmot tonážní pro izolace tepelné v objektech v přes 12 do 24 m</t>
  </si>
  <si>
    <t>-923809211</t>
  </si>
  <si>
    <t>741</t>
  </si>
  <si>
    <t>Elektroinstalace - silnoproud</t>
  </si>
  <si>
    <t>50</t>
  </si>
  <si>
    <t>741420001</t>
  </si>
  <si>
    <t>Montáž drát nebo lano hromosvodné svodové D do 10 mm s podpěrou</t>
  </si>
  <si>
    <t>-418287223</t>
  </si>
  <si>
    <t>51</t>
  </si>
  <si>
    <t>35441687</t>
  </si>
  <si>
    <t>podpěra vedení hromosvodu na krytinu, plast</t>
  </si>
  <si>
    <t>-1110541918</t>
  </si>
  <si>
    <t>52</t>
  </si>
  <si>
    <t>741420021</t>
  </si>
  <si>
    <t>Montáž svorka hromosvodná se 2 šrouby</t>
  </si>
  <si>
    <t>-395639421</t>
  </si>
  <si>
    <t>53</t>
  </si>
  <si>
    <t>741421821</t>
  </si>
  <si>
    <t>Demontáž drátu nebo lana svodového vedení D do 8 mm rovná střecha - pro opětovné použití</t>
  </si>
  <si>
    <t>1811359100</t>
  </si>
  <si>
    <t>54</t>
  </si>
  <si>
    <t>741421843</t>
  </si>
  <si>
    <t>Demontáž svorky šroubové hromosvodné se 2 šrouby - pro opětovné použití</t>
  </si>
  <si>
    <t>1328870331</t>
  </si>
  <si>
    <t>55</t>
  </si>
  <si>
    <t>741421855</t>
  </si>
  <si>
    <t>Demontáž vedení hromosvodné-podpěra střešní pro plochou střechu</t>
  </si>
  <si>
    <t>-122978253</t>
  </si>
  <si>
    <t>751</t>
  </si>
  <si>
    <t>Vzduchotechnika</t>
  </si>
  <si>
    <t>56</t>
  </si>
  <si>
    <t>751111014</t>
  </si>
  <si>
    <t>Zpětná montáž ventilátoru D 315 včetně dodávky nástavce s přírubou výšky 150 mm</t>
  </si>
  <si>
    <t>1228415439</t>
  </si>
  <si>
    <t>57</t>
  </si>
  <si>
    <t>751111813</t>
  </si>
  <si>
    <t>Demontáž stávajícího ventilátoru ve střeše pro zpětnou montáž</t>
  </si>
  <si>
    <t>472901619</t>
  </si>
  <si>
    <t>58</t>
  </si>
  <si>
    <t>751513860</t>
  </si>
  <si>
    <t>Demontáž protidešťové stříšky nebo výfukové hlavice z plechového potrubí kruhové s přírubou nebo bez příruby D přes 200 do 500 mm</t>
  </si>
  <si>
    <t>-1423752935</t>
  </si>
  <si>
    <t>762</t>
  </si>
  <si>
    <t>Konstrukce tesařské</t>
  </si>
  <si>
    <t>59</t>
  </si>
  <si>
    <t>762361322</t>
  </si>
  <si>
    <t>Konstrukční a vyrovnávací vrstva pod klempířské prvky z desek cementotřískových tl 22 mm</t>
  </si>
  <si>
    <t>-1649351731</t>
  </si>
  <si>
    <t>328,4*0,4*2</t>
  </si>
  <si>
    <t>(53,986-48,28+18,087+44,93-5*3,447)*0,3*2</t>
  </si>
  <si>
    <t>105*0,4</t>
  </si>
  <si>
    <t>764</t>
  </si>
  <si>
    <t>Konstrukce klempířské</t>
  </si>
  <si>
    <t>60</t>
  </si>
  <si>
    <t>764002801</t>
  </si>
  <si>
    <t>Demontáž závětrné lišty do suti</t>
  </si>
  <si>
    <t>-1299651019</t>
  </si>
  <si>
    <t>61</t>
  </si>
  <si>
    <t>764002811</t>
  </si>
  <si>
    <t>Demontáž okapového plechu do suti v krytině povlakové</t>
  </si>
  <si>
    <t>-79369003</t>
  </si>
  <si>
    <t>62</t>
  </si>
  <si>
    <t>764002871</t>
  </si>
  <si>
    <t>Demontáž lemování zdí do suti</t>
  </si>
  <si>
    <t>162129428</t>
  </si>
  <si>
    <t>63</t>
  </si>
  <si>
    <t>764002881</t>
  </si>
  <si>
    <t>Demontáž lemování střešních prostupů do suti</t>
  </si>
  <si>
    <t>-831448243</t>
  </si>
  <si>
    <t>64</t>
  </si>
  <si>
    <t>764004801</t>
  </si>
  <si>
    <t>Demontáž podokapního žlabu do suti</t>
  </si>
  <si>
    <t>-1776379666</t>
  </si>
  <si>
    <t>293,2+35,2</t>
  </si>
  <si>
    <t>65</t>
  </si>
  <si>
    <t>764004861</t>
  </si>
  <si>
    <t>Demontáž svodu do suti</t>
  </si>
  <si>
    <t>-429725841</t>
  </si>
  <si>
    <t>5,6*6</t>
  </si>
  <si>
    <t>4,6*2</t>
  </si>
  <si>
    <t>4,15*3</t>
  </si>
  <si>
    <t>5,1*3</t>
  </si>
  <si>
    <t>1,35*10</t>
  </si>
  <si>
    <t>66</t>
  </si>
  <si>
    <t>764212662</t>
  </si>
  <si>
    <t>Oplechování rovné okapové hrany z Pz s povrchovou úpravou rš 200 mm</t>
  </si>
  <si>
    <t>644124840</t>
  </si>
  <si>
    <t>67</t>
  </si>
  <si>
    <t>764311613</t>
  </si>
  <si>
    <t>Lemování rovných zdí střech s krytinou povlakovou z Pz s povrchovou úpravou rš 160 mm</t>
  </si>
  <si>
    <t>1240761671</t>
  </si>
  <si>
    <t>68</t>
  </si>
  <si>
    <t>764511602</t>
  </si>
  <si>
    <t>Žlab podokapní půlkruhový z Pz s povrchovou úpravou rš 330 mm</t>
  </si>
  <si>
    <t>-1588577453</t>
  </si>
  <si>
    <t>69</t>
  </si>
  <si>
    <t>764511642</t>
  </si>
  <si>
    <t>Kotlík oválný (trychtýřový) pro podokapní žlaby z Pz s povrchovou úpravou 330/100 mm</t>
  </si>
  <si>
    <t>-50741848</t>
  </si>
  <si>
    <t>70</t>
  </si>
  <si>
    <t>764518623</t>
  </si>
  <si>
    <t>Svody kruhové včetně objímek, kolen, odskoků z Pz s povrchovou úpravou průměru 120 mm</t>
  </si>
  <si>
    <t>-811655248</t>
  </si>
  <si>
    <t>71</t>
  </si>
  <si>
    <t>764560001</t>
  </si>
  <si>
    <t>Odvodnění střechy - plast. trubka prům. 50 mm, délka 400 mm, viz. D.1.1-10</t>
  </si>
  <si>
    <t>-347603758</t>
  </si>
  <si>
    <t>72</t>
  </si>
  <si>
    <t>998764103</t>
  </si>
  <si>
    <t>Přesun hmot tonážní pro konstrukce klempířské v objektech v přes 12 do 24 m</t>
  </si>
  <si>
    <t>656354060</t>
  </si>
  <si>
    <t>73</t>
  </si>
  <si>
    <t>767310001</t>
  </si>
  <si>
    <t>Dodávka a montáž ocelové podsady - typ A</t>
  </si>
  <si>
    <t>-1351268880</t>
  </si>
  <si>
    <t>74</t>
  </si>
  <si>
    <t>767310002</t>
  </si>
  <si>
    <t>Dodávka a montáž ocelové podsady - typ B</t>
  </si>
  <si>
    <t>753708425</t>
  </si>
  <si>
    <t>75</t>
  </si>
  <si>
    <t>767310003</t>
  </si>
  <si>
    <t>Dodávka a montáž ocelové podsady - typ C</t>
  </si>
  <si>
    <t>-680090394</t>
  </si>
  <si>
    <t>76</t>
  </si>
  <si>
    <t>767311330</t>
  </si>
  <si>
    <t>Montáž světlíků sedlových podélných nebo příčných rozpětí 3000 mm se zasklením</t>
  </si>
  <si>
    <t>714382589</t>
  </si>
  <si>
    <t>48,05+7*6,35+5*(8,323+8,144)</t>
  </si>
  <si>
    <t>77</t>
  </si>
  <si>
    <t>56245351-1</t>
  </si>
  <si>
    <t>Obloukový pásový světlík, vnější rozměry podsady (zadávací šířka světlíku): 3 260 x 48 160 mm, celohliníková systémová konstrukce, zasklení: PC 10 / 4 mm opál + 10 mm mezera + PC 10 / 4 mm čirý (sandwich), Uw,rp = 1,1 W/m2.K (platí pro celý světlík)</t>
  </si>
  <si>
    <t>1535537209</t>
  </si>
  <si>
    <t>78</t>
  </si>
  <si>
    <t>56245351-2</t>
  </si>
  <si>
    <t>Obloukový pásový světlík, vnější rozměry podsady (zadávací šířka světlíku): 2x 8280x 3260 mm, celohliníková systémová konstrukce, zasklení: PC 10 / 4 mm opál + 10 mm mezera + PC 10 / 4 mm čirý (sandwich), Uw,rp = 1,1 W/m2.K (platí pro celý světlík)</t>
  </si>
  <si>
    <t>1230456364</t>
  </si>
  <si>
    <t>79</t>
  </si>
  <si>
    <t>56245351-3</t>
  </si>
  <si>
    <t>Obloukový pásový světlík, vnější rozměry podsady (zadávací šířka světlíku): 6560 x 3260 mm, celohliníková systémová konstrukce, zasklení: PC 10 / 4 mm opál + 10 mm mezera + PC 10 / 4 mm čirý (sandwich), Uw,rp = 1,1 W/m2.K (platí pro celý světlík)</t>
  </si>
  <si>
    <t>-981659570</t>
  </si>
  <si>
    <t>80</t>
  </si>
  <si>
    <t>767311850</t>
  </si>
  <si>
    <t>Demontáž a likvidace světlíků pásových sedlových se skleněnou výplní</t>
  </si>
  <si>
    <t>1521874577</t>
  </si>
  <si>
    <t>(8,144+8,323)*3*5</t>
  </si>
  <si>
    <t>6,35*3*7</t>
  </si>
  <si>
    <t>48,05*3</t>
  </si>
  <si>
    <t>81</t>
  </si>
  <si>
    <t>767312123-1</t>
  </si>
  <si>
    <t xml:space="preserve">Dodávka a montáž čela světlíků s odvětrávacím zařízením pro odvod kouře - rozpětí 3000 mm se zasklením </t>
  </si>
  <si>
    <t>-1204733771</t>
  </si>
  <si>
    <t>82</t>
  </si>
  <si>
    <t>767312123-2</t>
  </si>
  <si>
    <t>Dodávka a montáž požárních čidel s napojení na světlík</t>
  </si>
  <si>
    <t>-745102087</t>
  </si>
  <si>
    <t>83</t>
  </si>
  <si>
    <t>998767103</t>
  </si>
  <si>
    <t>Přesun hmot tonážní pro zámečnické konstrukce v objektech v přes 12 do 24 m</t>
  </si>
  <si>
    <t>-1374450863</t>
  </si>
  <si>
    <t>Práce a dodávky M</t>
  </si>
  <si>
    <t>58-M</t>
  </si>
  <si>
    <t>Revize vyhrazených technických zařízení</t>
  </si>
  <si>
    <t>84</t>
  </si>
  <si>
    <t>580105033</t>
  </si>
  <si>
    <t>Kontrola stavu ochrany před úderem blesku kombinované soustavy přes 8 svodů</t>
  </si>
  <si>
    <t>svod</t>
  </si>
  <si>
    <t>1342732024</t>
  </si>
  <si>
    <t>85</t>
  </si>
  <si>
    <t>580105063</t>
  </si>
  <si>
    <t>Měření zemního odporu přes 8 svodů</t>
  </si>
  <si>
    <t>měření</t>
  </si>
  <si>
    <t>586429677</t>
  </si>
  <si>
    <t>01.2 - SO 01.2 Vytápění</t>
  </si>
  <si>
    <t xml:space="preserve">    731 - Ústřední vytápění - kotelny</t>
  </si>
  <si>
    <t xml:space="preserve">    734 - Ústřední vytápění - armatury</t>
  </si>
  <si>
    <t xml:space="preserve">    735 - Ústřední vytápění - otopná tělesa</t>
  </si>
  <si>
    <t>HZS - Hodinové zúčtovací sazby</t>
  </si>
  <si>
    <t>-1398538256</t>
  </si>
  <si>
    <t>931403798</t>
  </si>
  <si>
    <t>3,336*9 'Přepočtené koeficientem množství</t>
  </si>
  <si>
    <t>703851148</t>
  </si>
  <si>
    <t>731</t>
  </si>
  <si>
    <t>Ústřední vytápění - kotelny</t>
  </si>
  <si>
    <t>731200825</t>
  </si>
  <si>
    <t>Demontáž kotle ocelového na plynná nebo kapalná paliva výkon přes 25 do 40 kW</t>
  </si>
  <si>
    <t>-881900331</t>
  </si>
  <si>
    <t>731200826</t>
  </si>
  <si>
    <t>Demontáž kotle ocelového na plynná nebo kapalná paliva výkon přes 40 do 60 kW</t>
  </si>
  <si>
    <t>-762236761</t>
  </si>
  <si>
    <t>731202810</t>
  </si>
  <si>
    <t>Rozřezání kotle ocelového demontovaného hmotnosti do 500 kg</t>
  </si>
  <si>
    <t>-741857203</t>
  </si>
  <si>
    <t>731244005</t>
  </si>
  <si>
    <t>Kotel ocelový závěsný na plyn kondenzační o výkonu 3,4-37,0 kW pro vytápění</t>
  </si>
  <si>
    <t>soubor</t>
  </si>
  <si>
    <t>-198509807</t>
  </si>
  <si>
    <t>731244008</t>
  </si>
  <si>
    <t>Kotel ocelový závěsný na plyn kondenzační o výkonu 7,4-49,5 kW pro vytápění</t>
  </si>
  <si>
    <t>-933511091</t>
  </si>
  <si>
    <t>73124R001</t>
  </si>
  <si>
    <t>plynové flexibilní hadice d 1/2"</t>
  </si>
  <si>
    <t>-619539990</t>
  </si>
  <si>
    <t>73124R101</t>
  </si>
  <si>
    <t xml:space="preserve">úpravu stávajícího ocelového potrubí na nové rozteče kotlů </t>
  </si>
  <si>
    <t>kpl</t>
  </si>
  <si>
    <t>162041600</t>
  </si>
  <si>
    <t>73124R201</t>
  </si>
  <si>
    <t>uzavírací ventily kotlů</t>
  </si>
  <si>
    <t>-1691086277</t>
  </si>
  <si>
    <t>998731201</t>
  </si>
  <si>
    <t>Přesun hmot procentní pro kotelny v objektech v do 6 m</t>
  </si>
  <si>
    <t>-2104011811</t>
  </si>
  <si>
    <t>998731293</t>
  </si>
  <si>
    <t>Příplatek k přesunu hmot procentní 731 za zvětšený přesun do 500 m</t>
  </si>
  <si>
    <t>1743031740</t>
  </si>
  <si>
    <t>734</t>
  </si>
  <si>
    <t>Ústřední vytápění - armatury</t>
  </si>
  <si>
    <t>7342215R01</t>
  </si>
  <si>
    <t>Termostatický ventil a termostatická hlavice</t>
  </si>
  <si>
    <t>1669157515</t>
  </si>
  <si>
    <t>735</t>
  </si>
  <si>
    <t>Ústřední vytápění - otopná tělesa</t>
  </si>
  <si>
    <t>735151577</t>
  </si>
  <si>
    <t>Otopné těleso panelové dvoudeskové 2 přídavné přestupní plochy výška/délka 600/1000 mm výkon 1679 W</t>
  </si>
  <si>
    <t>800312444</t>
  </si>
  <si>
    <t>735151579</t>
  </si>
  <si>
    <t>Otopné těleso panelové dvoudeskové 2 přídavné přestupní plochy výška/délka 600/1200 mm výkon 2015 W</t>
  </si>
  <si>
    <t>1519173840</t>
  </si>
  <si>
    <t>735151580</t>
  </si>
  <si>
    <t>Otopné těleso panelové dvoudeskové 2 přídavné přestupní plochy výška/délka 600/1400 mm výkon 2351 W</t>
  </si>
  <si>
    <t>926177075</t>
  </si>
  <si>
    <t>735151581</t>
  </si>
  <si>
    <t>Otopné těleso panelové dvoudeskové 2 přídavné přestupní plochy výška/délka 600/1600 mm výkon 2686 W</t>
  </si>
  <si>
    <t>1076049564</t>
  </si>
  <si>
    <t>735151582</t>
  </si>
  <si>
    <t>Otopné těleso panelové dvoudeskové 2 přídavné přestupní plochy výška/délka 600/1800 mm výkon 3022 W</t>
  </si>
  <si>
    <t>-1711082609</t>
  </si>
  <si>
    <t>735151821</t>
  </si>
  <si>
    <t>Demontáž otopného tělesa panelového dvouřadého dl do 1500 mm</t>
  </si>
  <si>
    <t>1586076713</t>
  </si>
  <si>
    <t>1+4+12+1</t>
  </si>
  <si>
    <t>735151822</t>
  </si>
  <si>
    <t>Demontáž otopného tělesa panelového dvouřadého dl přes 1500 do 2820 mm</t>
  </si>
  <si>
    <t>304696845</t>
  </si>
  <si>
    <t>5+32</t>
  </si>
  <si>
    <t>735152581</t>
  </si>
  <si>
    <t>Otopné těleso panelové VK dvoudeskové 2 přídavné přestupní plochy výška/délka 600/1600 mm výkon 2686 W</t>
  </si>
  <si>
    <t>-1146401303</t>
  </si>
  <si>
    <t>73545R030</t>
  </si>
  <si>
    <t>Plynový teplovzdušný ohřívač, výkon 30  kW</t>
  </si>
  <si>
    <t>1912391372</t>
  </si>
  <si>
    <t>73545R035</t>
  </si>
  <si>
    <t>Plynový teplovzdušný ohřívač, výkon  35 kW</t>
  </si>
  <si>
    <t>2126519788</t>
  </si>
  <si>
    <t>73545R101</t>
  </si>
  <si>
    <t>Plynová flexibilní hadice 1/2" dl. 1500  mm</t>
  </si>
  <si>
    <t>590424519</t>
  </si>
  <si>
    <t>"připojení ohřívačů na stávající ocelové potrubí rozvodu" 9</t>
  </si>
  <si>
    <t>73555r001</t>
  </si>
  <si>
    <t>Demontáž plynových ohřívačů</t>
  </si>
  <si>
    <t>1206021688</t>
  </si>
  <si>
    <t>998735201</t>
  </si>
  <si>
    <t>Přesun hmot procentní pro otopná tělesa v objektech v do 6 m</t>
  </si>
  <si>
    <t>-885621010</t>
  </si>
  <si>
    <t>998735293</t>
  </si>
  <si>
    <t>Příplatek k přesunu hmot procentní 735 za zvětšený přesun do 500 m</t>
  </si>
  <si>
    <t>594973010</t>
  </si>
  <si>
    <t>HZS</t>
  </si>
  <si>
    <t>Hodinové zúčtovací sazby</t>
  </si>
  <si>
    <t>HZS2221</t>
  </si>
  <si>
    <t>Hodinová zúčtovací sazba topenář</t>
  </si>
  <si>
    <t>hod</t>
  </si>
  <si>
    <t>512</t>
  </si>
  <si>
    <t>-1981911904</t>
  </si>
  <si>
    <t>HZS2222</t>
  </si>
  <si>
    <t>Hodinová zúčtovací sazba topenář odborný</t>
  </si>
  <si>
    <t>34890124</t>
  </si>
  <si>
    <t>HZS4212</t>
  </si>
  <si>
    <t>Hodinová zúčtovací sazba revizní technik specialista (revize plynu)</t>
  </si>
  <si>
    <t>-490251491</t>
  </si>
  <si>
    <t>01.3 - SO 01.3 Elektroinstalace</t>
  </si>
  <si>
    <t>D1 - Spínače, tlačítka, zásuvky</t>
  </si>
  <si>
    <t>D2 - Vodiče, kabely</t>
  </si>
  <si>
    <t>D3 - Svítidla</t>
  </si>
  <si>
    <t>D4 - Slaboproud</t>
  </si>
  <si>
    <t>D5 - Rozvaděče:</t>
  </si>
  <si>
    <t>D6 - Ostatní</t>
  </si>
  <si>
    <t>D1</t>
  </si>
  <si>
    <t>Spínače, tlačítka, zásuvky</t>
  </si>
  <si>
    <t>Pol33</t>
  </si>
  <si>
    <t>spínač 01 pod omítku, IP 20, 230V, ABB SWING, bílý</t>
  </si>
  <si>
    <t>Pol50</t>
  </si>
  <si>
    <t>spínač 05 pod omítku, IP 20, 230V, ABB SWING, bílý</t>
  </si>
  <si>
    <t>Pol51</t>
  </si>
  <si>
    <t>spínač 06 pod omítku, IP 20, 230V, ABB SWING, bílý</t>
  </si>
  <si>
    <t>Pol52</t>
  </si>
  <si>
    <t>zásuvka 230V, pod omítku, IP20, 230V, ABB SWING, bílá</t>
  </si>
  <si>
    <t>Pol53</t>
  </si>
  <si>
    <t>zásuvka 230V, pod omítku, IP20, 230V, ABB SWING, bílá, vč. D</t>
  </si>
  <si>
    <t>Pol54</t>
  </si>
  <si>
    <t>zásuvková skříň SC 53 060 E.01</t>
  </si>
  <si>
    <t>Pol55</t>
  </si>
  <si>
    <t>zásuvková skříň SC 51 141 E.01</t>
  </si>
  <si>
    <t>Pol56</t>
  </si>
  <si>
    <t>pohybové čidlo 360°</t>
  </si>
  <si>
    <t>D2</t>
  </si>
  <si>
    <t>Vodiče, kabely</t>
  </si>
  <si>
    <t>Pol57</t>
  </si>
  <si>
    <t>CYKY-O 3x1,5mm2</t>
  </si>
  <si>
    <t>Pol58</t>
  </si>
  <si>
    <t>CYKY-J 3x1,5mm2</t>
  </si>
  <si>
    <t>Pol59</t>
  </si>
  <si>
    <t>CYKY-J 3x2,5mm2</t>
  </si>
  <si>
    <t>Pol60</t>
  </si>
  <si>
    <t>CYKY-J 5x2,5mm2</t>
  </si>
  <si>
    <t>Pol61</t>
  </si>
  <si>
    <t>CYKY-J 5x6mm2</t>
  </si>
  <si>
    <t>Pol62</t>
  </si>
  <si>
    <t>CYY 6mm2</t>
  </si>
  <si>
    <t>Pol63</t>
  </si>
  <si>
    <t>kabel CGSG 5x2,5</t>
  </si>
  <si>
    <t>Pol64</t>
  </si>
  <si>
    <t>kabelový žlab ARKYS MERKUR2 100/50</t>
  </si>
  <si>
    <t>Pol65</t>
  </si>
  <si>
    <t>kabelový žlab ARKYS MERKUR2 200/50</t>
  </si>
  <si>
    <t>Pol66</t>
  </si>
  <si>
    <t>kabelový žlab ARKYS MERKUR2 500/100</t>
  </si>
  <si>
    <t>D3</t>
  </si>
  <si>
    <t>Svítidla</t>
  </si>
  <si>
    <t>Pol67</t>
  </si>
  <si>
    <t>VML 330 PP ECO MM</t>
  </si>
  <si>
    <t>Pol68</t>
  </si>
  <si>
    <t>VML 350 PP ECO MM</t>
  </si>
  <si>
    <t>Pol69</t>
  </si>
  <si>
    <t>VML 460 PP MM</t>
  </si>
  <si>
    <t>Pol70</t>
  </si>
  <si>
    <t>VML 440 AM</t>
  </si>
  <si>
    <t>Pol71</t>
  </si>
  <si>
    <t>VML 460 AM</t>
  </si>
  <si>
    <t>Pol72</t>
  </si>
  <si>
    <t>HALLA 05-500B-30GHE/840</t>
  </si>
  <si>
    <t>Pol73</t>
  </si>
  <si>
    <t>HALLA 05-500B-40GHE/840</t>
  </si>
  <si>
    <t>Pol74</t>
  </si>
  <si>
    <t>JISO 26324-3000K</t>
  </si>
  <si>
    <t>Pol75</t>
  </si>
  <si>
    <t>REDO EM05-0203PN1400</t>
  </si>
  <si>
    <t>Pol76</t>
  </si>
  <si>
    <t>FLAG EM03-0103PN1400 s pikt</t>
  </si>
  <si>
    <t>D4</t>
  </si>
  <si>
    <t>Slaboproud</t>
  </si>
  <si>
    <t>Pol77</t>
  </si>
  <si>
    <t>kabel TCEPKFLE 3N04</t>
  </si>
  <si>
    <t>Pol78</t>
  </si>
  <si>
    <t>kabel UTP cat 6</t>
  </si>
  <si>
    <t>Pol79</t>
  </si>
  <si>
    <t>vstupní router(kabelový)</t>
  </si>
  <si>
    <t>Pol80</t>
  </si>
  <si>
    <t>router WIFI 5G</t>
  </si>
  <si>
    <t>D5</t>
  </si>
  <si>
    <t>Rozvaděče:</t>
  </si>
  <si>
    <t>Pol28</t>
  </si>
  <si>
    <t>rozváděč RH</t>
  </si>
  <si>
    <t>ks</t>
  </si>
  <si>
    <t>1386329960</t>
  </si>
  <si>
    <t>jistič 250/3/B s vyrážecí cívkou  - 1ks</t>
  </si>
  <si>
    <t>jistič 100/3/B  - 5ks</t>
  </si>
  <si>
    <t>přepěťová ochrana B/C - 1 ks</t>
  </si>
  <si>
    <t>Pol29</t>
  </si>
  <si>
    <t>rozváděč R1</t>
  </si>
  <si>
    <t>-627921622</t>
  </si>
  <si>
    <t>chránič 40A/3/0,03 - 2 ks</t>
  </si>
  <si>
    <t>jistič 80A/3/A - 1 ks</t>
  </si>
  <si>
    <t>jistič 10A/1/B - 4 ks</t>
  </si>
  <si>
    <t>jistič 16A/1/B - 15 ks</t>
  </si>
  <si>
    <t>jistič 16A/3/B - 13 ks</t>
  </si>
  <si>
    <t>jistič 40A/3/B - 4 ks</t>
  </si>
  <si>
    <t>Pol30</t>
  </si>
  <si>
    <t>rozváděč R2</t>
  </si>
  <si>
    <t>292419673</t>
  </si>
  <si>
    <t>chránič 40A/3/0,03 - 4ks</t>
  </si>
  <si>
    <t>jistič 160A/3/A - 1 ks</t>
  </si>
  <si>
    <t>jistič 10A/1/B - 27 ks</t>
  </si>
  <si>
    <t>jistič 16A/3/B - 33 ks</t>
  </si>
  <si>
    <t>jistič 40A/3/B - 18 ks</t>
  </si>
  <si>
    <t>Pol31</t>
  </si>
  <si>
    <t>rozváděč R3</t>
  </si>
  <si>
    <t>-438465262</t>
  </si>
  <si>
    <t>chránič 40A/3/0,03  - 2 ks</t>
  </si>
  <si>
    <t>jistič 10A/1/B - 6 ks</t>
  </si>
  <si>
    <t>jistič 16A/1/B - 18 ks</t>
  </si>
  <si>
    <t>jistič 16A/3/B - 9 ks</t>
  </si>
  <si>
    <t>jistič 40A/3/B - 6 ks</t>
  </si>
  <si>
    <t>Pol32</t>
  </si>
  <si>
    <t>rozváděč R4</t>
  </si>
  <si>
    <t>1905900133</t>
  </si>
  <si>
    <t>chránič 40A/3/0,03 - 3 ks</t>
  </si>
  <si>
    <t>jistič 10A/1/B - 6ks</t>
  </si>
  <si>
    <t>jistič 16A/1/B - 19 ks</t>
  </si>
  <si>
    <t>jistič 16A/3/B - 3 ks</t>
  </si>
  <si>
    <t>D6</t>
  </si>
  <si>
    <t>Ostatní</t>
  </si>
  <si>
    <t>Pol38</t>
  </si>
  <si>
    <t>montáž celkem(vč. revize)</t>
  </si>
  <si>
    <t>-1343242391</t>
  </si>
  <si>
    <t>901 -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</si>
  <si>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</si>
  <si>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</si>
  <si>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</si>
  <si>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</si>
  <si>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</si>
  <si>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</si>
  <si>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</si>
  <si>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</si>
  <si>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011503000</t>
  </si>
  <si>
    <t>Stavební průzkum bez rozlišení - pasportizace/repasportizace</t>
  </si>
  <si>
    <t>-1999811754</t>
  </si>
  <si>
    <t>013254000</t>
  </si>
  <si>
    <t>Dokumentace skutečného provedení stavby</t>
  </si>
  <si>
    <t>-364258194</t>
  </si>
  <si>
    <t>VRN3</t>
  </si>
  <si>
    <t>Zařízení staveniště</t>
  </si>
  <si>
    <t>030001000</t>
  </si>
  <si>
    <t>-730023691</t>
  </si>
  <si>
    <t>VRN7</t>
  </si>
  <si>
    <t>Provozní vlivy</t>
  </si>
  <si>
    <t>070001000</t>
  </si>
  <si>
    <t>1024</t>
  </si>
  <si>
    <t>-1444455245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</si>
</sst>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/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7" customHeight="1">
      <c r="AR2" s="185" t="s">
        <v>5</v>
      </c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S2" s="16" t="s">
        <v>6</v>
      </c>
      <c r="BT2" s="16" t="s">
        <v>7</v>
      </c>
    </row>
    <row r="3" spans="1:74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97" t="s">
        <v>14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R5" s="19"/>
      <c r="BE5" s="194" t="s">
        <v>15</v>
      </c>
      <c r="BS5" s="16" t="s">
        <v>6</v>
      </c>
    </row>
    <row r="6" spans="1:74" ht="37" customHeight="1">
      <c r="B6" s="19"/>
      <c r="D6" s="25" t="s">
        <v>16</v>
      </c>
      <c r="K6" s="198" t="s">
        <v>17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R6" s="19"/>
      <c r="BE6" s="195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95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95"/>
      <c r="BS8" s="16" t="s">
        <v>6</v>
      </c>
    </row>
    <row r="9" spans="1:74" ht="14.5" customHeight="1">
      <c r="B9" s="19"/>
      <c r="AR9" s="19"/>
      <c r="BE9" s="195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95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195"/>
      <c r="BS11" s="16" t="s">
        <v>6</v>
      </c>
    </row>
    <row r="12" spans="1:74" ht="7" customHeight="1">
      <c r="B12" s="19"/>
      <c r="AR12" s="19"/>
      <c r="BE12" s="195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195"/>
      <c r="BS13" s="16" t="s">
        <v>6</v>
      </c>
    </row>
    <row r="14" spans="1:74" ht="12.5">
      <c r="B14" s="19"/>
      <c r="E14" s="199" t="s">
        <v>29</v>
      </c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6" t="s">
        <v>27</v>
      </c>
      <c r="AN14" s="28" t="s">
        <v>29</v>
      </c>
      <c r="AR14" s="19"/>
      <c r="BE14" s="195"/>
      <c r="BS14" s="16" t="s">
        <v>6</v>
      </c>
    </row>
    <row r="15" spans="1:74" ht="7" customHeight="1">
      <c r="B15" s="19"/>
      <c r="AR15" s="19"/>
      <c r="BE15" s="195"/>
      <c r="BS15" s="16" t="s">
        <v>3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195"/>
      <c r="BS16" s="16" t="s">
        <v>3</v>
      </c>
    </row>
    <row r="17" spans="2:71" ht="18.399999999999999" customHeight="1">
      <c r="B17" s="19"/>
      <c r="E17" s="24" t="s">
        <v>26</v>
      </c>
      <c r="AK17" s="26" t="s">
        <v>27</v>
      </c>
      <c r="AN17" s="24" t="s">
        <v>1</v>
      </c>
      <c r="AR17" s="19"/>
      <c r="BE17" s="195"/>
      <c r="BS17" s="16" t="s">
        <v>31</v>
      </c>
    </row>
    <row r="18" spans="2:71" ht="7" customHeight="1">
      <c r="B18" s="19"/>
      <c r="AR18" s="19"/>
      <c r="BE18" s="195"/>
      <c r="BS18" s="16" t="s">
        <v>6</v>
      </c>
    </row>
    <row r="19" spans="2:71" ht="12" customHeight="1">
      <c r="B19" s="19"/>
      <c r="D19" s="26" t="s">
        <v>32</v>
      </c>
      <c r="AK19" s="26" t="s">
        <v>25</v>
      </c>
      <c r="AN19" s="24" t="s">
        <v>1</v>
      </c>
      <c r="AR19" s="19"/>
      <c r="BE19" s="195"/>
      <c r="BS19" s="16" t="s">
        <v>6</v>
      </c>
    </row>
    <row r="20" spans="2:71" ht="18.399999999999999" customHeight="1">
      <c r="B20" s="19"/>
      <c r="E20" s="24" t="s">
        <v>26</v>
      </c>
      <c r="AK20" s="26" t="s">
        <v>27</v>
      </c>
      <c r="AN20" s="24" t="s">
        <v>1</v>
      </c>
      <c r="AR20" s="19"/>
      <c r="BE20" s="195"/>
      <c r="BS20" s="16" t="s">
        <v>31</v>
      </c>
    </row>
    <row r="21" spans="2:71" ht="7" customHeight="1">
      <c r="B21" s="19"/>
      <c r="AR21" s="19"/>
      <c r="BE21" s="195"/>
    </row>
    <row r="22" spans="2:71" ht="12" customHeight="1">
      <c r="B22" s="19"/>
      <c r="D22" s="26" t="s">
        <v>33</v>
      </c>
      <c r="AR22" s="19"/>
      <c r="BE22" s="195"/>
    </row>
    <row r="23" spans="2:71" ht="16.5" customHeight="1">
      <c r="B23" s="19"/>
      <c r="E23" s="201" t="s">
        <v>1</v>
      </c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R23" s="19"/>
      <c r="BE23" s="195"/>
    </row>
    <row r="24" spans="2:71" ht="7" customHeight="1">
      <c r="B24" s="19"/>
      <c r="AR24" s="19"/>
      <c r="BE24" s="195"/>
    </row>
    <row r="25" spans="2:71" ht="7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5"/>
    </row>
    <row r="26" spans="2:71" s="1" customFormat="1" ht="25.9" customHeight="1">
      <c r="B26" s="31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2">
        <f>ROUND(AG94,2)</f>
        <v>0</v>
      </c>
      <c r="AL26" s="203"/>
      <c r="AM26" s="203"/>
      <c r="AN26" s="203"/>
      <c r="AO26" s="203"/>
      <c r="AR26" s="31"/>
      <c r="BE26" s="195"/>
    </row>
    <row r="27" spans="2:71" s="1" customFormat="1" ht="7" customHeight="1">
      <c r="B27" s="31"/>
      <c r="AR27" s="31"/>
      <c r="BE27" s="195"/>
    </row>
    <row r="28" spans="2:71" s="1" customFormat="1" ht="12.5">
      <c r="B28" s="31"/>
      <c r="L28" s="204" t="s">
        <v>35</v>
      </c>
      <c r="M28" s="204"/>
      <c r="N28" s="204"/>
      <c r="O28" s="204"/>
      <c r="P28" s="204"/>
      <c r="W28" s="204" t="s">
        <v>36</v>
      </c>
      <c r="X28" s="204"/>
      <c r="Y28" s="204"/>
      <c r="Z28" s="204"/>
      <c r="AA28" s="204"/>
      <c r="AB28" s="204"/>
      <c r="AC28" s="204"/>
      <c r="AD28" s="204"/>
      <c r="AE28" s="204"/>
      <c r="AK28" s="204" t="s">
        <v>37</v>
      </c>
      <c r="AL28" s="204"/>
      <c r="AM28" s="204"/>
      <c r="AN28" s="204"/>
      <c r="AO28" s="204"/>
      <c r="AR28" s="31"/>
      <c r="BE28" s="195"/>
    </row>
    <row r="29" spans="2:71" s="2" customFormat="1" ht="14.5" customHeight="1">
      <c r="B29" s="35"/>
      <c r="D29" s="26" t="s">
        <v>38</v>
      </c>
      <c r="F29" s="26" t="s">
        <v>39</v>
      </c>
      <c r="L29" s="189">
        <v>0.21</v>
      </c>
      <c r="M29" s="188"/>
      <c r="N29" s="188"/>
      <c r="O29" s="188"/>
      <c r="P29" s="188"/>
      <c r="W29" s="187">
        <f>ROUND(AZ94, 2)</f>
        <v>0</v>
      </c>
      <c r="X29" s="188"/>
      <c r="Y29" s="188"/>
      <c r="Z29" s="188"/>
      <c r="AA29" s="188"/>
      <c r="AB29" s="188"/>
      <c r="AC29" s="188"/>
      <c r="AD29" s="188"/>
      <c r="AE29" s="188"/>
      <c r="AK29" s="187">
        <f>ROUND(AV94, 2)</f>
        <v>0</v>
      </c>
      <c r="AL29" s="188"/>
      <c r="AM29" s="188"/>
      <c r="AN29" s="188"/>
      <c r="AO29" s="188"/>
      <c r="AR29" s="35"/>
      <c r="BE29" s="196"/>
    </row>
    <row r="30" spans="2:71" s="2" customFormat="1" ht="14.5" customHeight="1">
      <c r="B30" s="35"/>
      <c r="F30" s="26" t="s">
        <v>40</v>
      </c>
      <c r="L30" s="189">
        <v>0.12</v>
      </c>
      <c r="M30" s="188"/>
      <c r="N30" s="188"/>
      <c r="O30" s="188"/>
      <c r="P30" s="188"/>
      <c r="W30" s="187">
        <f>ROUND(BA94, 2)</f>
        <v>0</v>
      </c>
      <c r="X30" s="188"/>
      <c r="Y30" s="188"/>
      <c r="Z30" s="188"/>
      <c r="AA30" s="188"/>
      <c r="AB30" s="188"/>
      <c r="AC30" s="188"/>
      <c r="AD30" s="188"/>
      <c r="AE30" s="188"/>
      <c r="AK30" s="187">
        <f>ROUND(AW94, 2)</f>
        <v>0</v>
      </c>
      <c r="AL30" s="188"/>
      <c r="AM30" s="188"/>
      <c r="AN30" s="188"/>
      <c r="AO30" s="188"/>
      <c r="AR30" s="35"/>
      <c r="BE30" s="196"/>
    </row>
    <row r="31" spans="2:71" s="2" customFormat="1" ht="14.5" hidden="1" customHeight="1">
      <c r="B31" s="35"/>
      <c r="F31" s="26" t="s">
        <v>41</v>
      </c>
      <c r="L31" s="189">
        <v>0.21</v>
      </c>
      <c r="M31" s="188"/>
      <c r="N31" s="188"/>
      <c r="O31" s="188"/>
      <c r="P31" s="188"/>
      <c r="W31" s="187">
        <f>ROUND(BB94, 2)</f>
        <v>0</v>
      </c>
      <c r="X31" s="188"/>
      <c r="Y31" s="188"/>
      <c r="Z31" s="188"/>
      <c r="AA31" s="188"/>
      <c r="AB31" s="188"/>
      <c r="AC31" s="188"/>
      <c r="AD31" s="188"/>
      <c r="AE31" s="188"/>
      <c r="AK31" s="187">
        <v>0</v>
      </c>
      <c r="AL31" s="188"/>
      <c r="AM31" s="188"/>
      <c r="AN31" s="188"/>
      <c r="AO31" s="188"/>
      <c r="AR31" s="35"/>
      <c r="BE31" s="196"/>
    </row>
    <row r="32" spans="2:71" s="2" customFormat="1" ht="14.5" hidden="1" customHeight="1">
      <c r="B32" s="35"/>
      <c r="F32" s="26" t="s">
        <v>42</v>
      </c>
      <c r="L32" s="189">
        <v>0.12</v>
      </c>
      <c r="M32" s="188"/>
      <c r="N32" s="188"/>
      <c r="O32" s="188"/>
      <c r="P32" s="188"/>
      <c r="W32" s="187">
        <f>ROUND(BC94, 2)</f>
        <v>0</v>
      </c>
      <c r="X32" s="188"/>
      <c r="Y32" s="188"/>
      <c r="Z32" s="188"/>
      <c r="AA32" s="188"/>
      <c r="AB32" s="188"/>
      <c r="AC32" s="188"/>
      <c r="AD32" s="188"/>
      <c r="AE32" s="188"/>
      <c r="AK32" s="187">
        <v>0</v>
      </c>
      <c r="AL32" s="188"/>
      <c r="AM32" s="188"/>
      <c r="AN32" s="188"/>
      <c r="AO32" s="188"/>
      <c r="AR32" s="35"/>
      <c r="BE32" s="196"/>
    </row>
    <row r="33" spans="2:57" s="2" customFormat="1" ht="14.5" hidden="1" customHeight="1">
      <c r="B33" s="35"/>
      <c r="F33" s="26" t="s">
        <v>43</v>
      </c>
      <c r="L33" s="189">
        <v>0</v>
      </c>
      <c r="M33" s="188"/>
      <c r="N33" s="188"/>
      <c r="O33" s="188"/>
      <c r="P33" s="188"/>
      <c r="W33" s="187">
        <f>ROUND(BD94, 2)</f>
        <v>0</v>
      </c>
      <c r="X33" s="188"/>
      <c r="Y33" s="188"/>
      <c r="Z33" s="188"/>
      <c r="AA33" s="188"/>
      <c r="AB33" s="188"/>
      <c r="AC33" s="188"/>
      <c r="AD33" s="188"/>
      <c r="AE33" s="188"/>
      <c r="AK33" s="187">
        <v>0</v>
      </c>
      <c r="AL33" s="188"/>
      <c r="AM33" s="188"/>
      <c r="AN33" s="188"/>
      <c r="AO33" s="188"/>
      <c r="AR33" s="35"/>
      <c r="BE33" s="196"/>
    </row>
    <row r="34" spans="2:57" s="1" customFormat="1" ht="7" customHeight="1">
      <c r="B34" s="31"/>
      <c r="AR34" s="31"/>
      <c r="BE34" s="195"/>
    </row>
    <row r="35" spans="2:57" s="1" customFormat="1" ht="25.9" customHeight="1">
      <c r="B35" s="31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193" t="s">
        <v>46</v>
      </c>
      <c r="Y35" s="191"/>
      <c r="Z35" s="191"/>
      <c r="AA35" s="191"/>
      <c r="AB35" s="191"/>
      <c r="AC35" s="38"/>
      <c r="AD35" s="38"/>
      <c r="AE35" s="38"/>
      <c r="AF35" s="38"/>
      <c r="AG35" s="38"/>
      <c r="AH35" s="38"/>
      <c r="AI35" s="38"/>
      <c r="AJ35" s="38"/>
      <c r="AK35" s="190">
        <f>SUM(AK26:AK33)</f>
        <v>0</v>
      </c>
      <c r="AL35" s="191"/>
      <c r="AM35" s="191"/>
      <c r="AN35" s="191"/>
      <c r="AO35" s="192"/>
      <c r="AP35" s="36"/>
      <c r="AQ35" s="36"/>
      <c r="AR35" s="31"/>
    </row>
    <row r="36" spans="2:57" s="1" customFormat="1" ht="7" customHeight="1">
      <c r="B36" s="31"/>
      <c r="AR36" s="31"/>
    </row>
    <row r="37" spans="2:57" s="1" customFormat="1" ht="14.5" customHeight="1">
      <c r="B37" s="31"/>
      <c r="AR37" s="31"/>
    </row>
    <row r="38" spans="2:57" ht="14.5" customHeight="1">
      <c r="B38" s="19"/>
      <c r="AR38" s="19"/>
    </row>
    <row r="39" spans="2:57" ht="14.5" customHeight="1">
      <c r="B39" s="19"/>
      <c r="AR39" s="19"/>
    </row>
    <row r="40" spans="2:57" ht="14.5" customHeight="1">
      <c r="B40" s="19"/>
      <c r="AR40" s="19"/>
    </row>
    <row r="41" spans="2:57" ht="14.5" customHeight="1">
      <c r="B41" s="19"/>
      <c r="AR41" s="19"/>
    </row>
    <row r="42" spans="2:57" ht="14.5" customHeight="1">
      <c r="B42" s="19"/>
      <c r="AR42" s="19"/>
    </row>
    <row r="43" spans="2:57" ht="14.5" customHeight="1">
      <c r="B43" s="19"/>
      <c r="AR43" s="19"/>
    </row>
    <row r="44" spans="2:57" ht="14.5" customHeight="1">
      <c r="B44" s="19"/>
      <c r="AR44" s="19"/>
    </row>
    <row r="45" spans="2:57" ht="14.5" customHeight="1">
      <c r="B45" s="19"/>
      <c r="AR45" s="19"/>
    </row>
    <row r="46" spans="2:57" ht="14.5" customHeight="1">
      <c r="B46" s="19"/>
      <c r="AR46" s="19"/>
    </row>
    <row r="47" spans="2:57" ht="14.5" customHeight="1">
      <c r="B47" s="19"/>
      <c r="AR47" s="19"/>
    </row>
    <row r="48" spans="2:57" ht="14.5" customHeight="1">
      <c r="B48" s="19"/>
      <c r="AR48" s="19"/>
    </row>
    <row r="49" spans="2:44" s="1" customFormat="1" ht="14.5" customHeight="1">
      <c r="B49" s="31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5">
      <c r="B60" s="31"/>
      <c r="D60" s="42" t="s">
        <v>49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50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49</v>
      </c>
      <c r="AI60" s="33"/>
      <c r="AJ60" s="33"/>
      <c r="AK60" s="33"/>
      <c r="AL60" s="33"/>
      <c r="AM60" s="42" t="s">
        <v>50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3">
      <c r="B64" s="31"/>
      <c r="D64" s="40" t="s">
        <v>51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52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5">
      <c r="B75" s="31"/>
      <c r="D75" s="42" t="s">
        <v>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50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49</v>
      </c>
      <c r="AI75" s="33"/>
      <c r="AJ75" s="33"/>
      <c r="AK75" s="33"/>
      <c r="AL75" s="33"/>
      <c r="AM75" s="42" t="s">
        <v>50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7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5" customHeight="1">
      <c r="B82" s="31"/>
      <c r="C82" s="20" t="s">
        <v>53</v>
      </c>
      <c r="AR82" s="31"/>
    </row>
    <row r="83" spans="1:91" s="1" customFormat="1" ht="7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201_uprav_stav_2025</v>
      </c>
      <c r="AR84" s="47"/>
    </row>
    <row r="85" spans="1:91" s="4" customFormat="1" ht="37" customHeight="1">
      <c r="B85" s="48"/>
      <c r="C85" s="49" t="s">
        <v>16</v>
      </c>
      <c r="L85" s="215" t="str">
        <f>K6</f>
        <v>Modernizace a opravy učeben a dílen odborného výcviku SOŠ a SOU dopravní Čáslav - stavební část</v>
      </c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R85" s="48"/>
    </row>
    <row r="86" spans="1:91" s="1" customFormat="1" ht="7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Čáslav</v>
      </c>
      <c r="AI87" s="26" t="s">
        <v>22</v>
      </c>
      <c r="AM87" s="217" t="str">
        <f>IF(AN8= "","",AN8)</f>
        <v>31. 1. 2025</v>
      </c>
      <c r="AN87" s="217"/>
      <c r="AR87" s="31"/>
    </row>
    <row r="88" spans="1:91" s="1" customFormat="1" ht="7" customHeight="1">
      <c r="B88" s="31"/>
      <c r="AR88" s="31"/>
    </row>
    <row r="89" spans="1:91" s="1" customFormat="1" ht="15.25" customHeight="1">
      <c r="B89" s="31"/>
      <c r="C89" s="26" t="s">
        <v>24</v>
      </c>
      <c r="L89" s="3" t="str">
        <f>IF(E11= "","",E11)</f>
        <v xml:space="preserve"> </v>
      </c>
      <c r="AI89" s="26" t="s">
        <v>30</v>
      </c>
      <c r="AM89" s="218" t="str">
        <f>IF(E17="","",E17)</f>
        <v xml:space="preserve"> </v>
      </c>
      <c r="AN89" s="219"/>
      <c r="AO89" s="219"/>
      <c r="AP89" s="219"/>
      <c r="AR89" s="31"/>
      <c r="AS89" s="220" t="s">
        <v>54</v>
      </c>
      <c r="AT89" s="221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5" customHeight="1">
      <c r="B90" s="31"/>
      <c r="C90" s="26" t="s">
        <v>28</v>
      </c>
      <c r="L90" s="3" t="str">
        <f>IF(E14= "Vyplň údaj","",E14)</f>
        <v/>
      </c>
      <c r="AI90" s="26" t="s">
        <v>32</v>
      </c>
      <c r="AM90" s="218" t="str">
        <f>IF(E20="","",E20)</f>
        <v xml:space="preserve"> </v>
      </c>
      <c r="AN90" s="219"/>
      <c r="AO90" s="219"/>
      <c r="AP90" s="219"/>
      <c r="AR90" s="31"/>
      <c r="AS90" s="222"/>
      <c r="AT90" s="223"/>
      <c r="BD90" s="55"/>
    </row>
    <row r="91" spans="1:91" s="1" customFormat="1" ht="10.9" customHeight="1">
      <c r="B91" s="31"/>
      <c r="AR91" s="31"/>
      <c r="AS91" s="222"/>
      <c r="AT91" s="223"/>
      <c r="BD91" s="55"/>
    </row>
    <row r="92" spans="1:91" s="1" customFormat="1" ht="29.25" customHeight="1">
      <c r="B92" s="31"/>
      <c r="C92" s="208" t="s">
        <v>55</v>
      </c>
      <c r="D92" s="209"/>
      <c r="E92" s="209"/>
      <c r="F92" s="209"/>
      <c r="G92" s="209"/>
      <c r="H92" s="56"/>
      <c r="I92" s="211" t="s">
        <v>56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10" t="s">
        <v>57</v>
      </c>
      <c r="AH92" s="209"/>
      <c r="AI92" s="209"/>
      <c r="AJ92" s="209"/>
      <c r="AK92" s="209"/>
      <c r="AL92" s="209"/>
      <c r="AM92" s="209"/>
      <c r="AN92" s="211" t="s">
        <v>58</v>
      </c>
      <c r="AO92" s="209"/>
      <c r="AP92" s="212"/>
      <c r="AQ92" s="57" t="s">
        <v>59</v>
      </c>
      <c r="AR92" s="31"/>
      <c r="AS92" s="58" t="s">
        <v>60</v>
      </c>
      <c r="AT92" s="59" t="s">
        <v>61</v>
      </c>
      <c r="AU92" s="59" t="s">
        <v>62</v>
      </c>
      <c r="AV92" s="59" t="s">
        <v>63</v>
      </c>
      <c r="AW92" s="59" t="s">
        <v>64</v>
      </c>
      <c r="AX92" s="59" t="s">
        <v>65</v>
      </c>
      <c r="AY92" s="59" t="s">
        <v>66</v>
      </c>
      <c r="AZ92" s="59" t="s">
        <v>67</v>
      </c>
      <c r="BA92" s="59" t="s">
        <v>68</v>
      </c>
      <c r="BB92" s="59" t="s">
        <v>69</v>
      </c>
      <c r="BC92" s="59" t="s">
        <v>70</v>
      </c>
      <c r="BD92" s="60" t="s">
        <v>71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5" customHeight="1">
      <c r="B94" s="62"/>
      <c r="C94" s="63" t="s">
        <v>72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3">
        <f>ROUND(SUM(AG95:AG99),2)</f>
        <v>0</v>
      </c>
      <c r="AH94" s="213"/>
      <c r="AI94" s="213"/>
      <c r="AJ94" s="213"/>
      <c r="AK94" s="213"/>
      <c r="AL94" s="213"/>
      <c r="AM94" s="213"/>
      <c r="AN94" s="214">
        <f t="shared" ref="AN94:AN99" si="0">SUM(AG94,AT94)</f>
        <v>0</v>
      </c>
      <c r="AO94" s="214"/>
      <c r="AP94" s="214"/>
      <c r="AQ94" s="66" t="s">
        <v>1</v>
      </c>
      <c r="AR94" s="62"/>
      <c r="AS94" s="67">
        <f>ROUND(SUM(AS95:AS99),2)</f>
        <v>0</v>
      </c>
      <c r="AT94" s="68">
        <f t="shared" ref="AT94:AT99" si="1">ROUND(SUM(AV94:AW94),2)</f>
        <v>0</v>
      </c>
      <c r="AU94" s="69">
        <f>ROUND(SUM(AU95:AU99),5)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ROUND(SUM(AZ95:AZ99),2)</f>
        <v>0</v>
      </c>
      <c r="BA94" s="68">
        <f>ROUND(SUM(BA95:BA99),2)</f>
        <v>0</v>
      </c>
      <c r="BB94" s="68">
        <f>ROUND(SUM(BB95:BB99),2)</f>
        <v>0</v>
      </c>
      <c r="BC94" s="68">
        <f>ROUND(SUM(BC95:BC99),2)</f>
        <v>0</v>
      </c>
      <c r="BD94" s="70">
        <f>ROUND(SUM(BD95:BD99),2)</f>
        <v>0</v>
      </c>
      <c r="BS94" s="71" t="s">
        <v>73</v>
      </c>
      <c r="BT94" s="71" t="s">
        <v>74</v>
      </c>
      <c r="BU94" s="72" t="s">
        <v>75</v>
      </c>
      <c r="BV94" s="71" t="s">
        <v>76</v>
      </c>
      <c r="BW94" s="71" t="s">
        <v>4</v>
      </c>
      <c r="BX94" s="71" t="s">
        <v>77</v>
      </c>
      <c r="CL94" s="71" t="s">
        <v>1</v>
      </c>
    </row>
    <row r="95" spans="1:91" s="6" customFormat="1" ht="16.5" customHeight="1">
      <c r="A95" s="73" t="s">
        <v>78</v>
      </c>
      <c r="B95" s="74"/>
      <c r="C95" s="75"/>
      <c r="D95" s="207" t="s">
        <v>79</v>
      </c>
      <c r="E95" s="207"/>
      <c r="F95" s="207"/>
      <c r="G95" s="207"/>
      <c r="H95" s="207"/>
      <c r="I95" s="76"/>
      <c r="J95" s="207" t="s">
        <v>80</v>
      </c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5">
        <f>'01.1 - SO 01.1 Stavební část'!J30</f>
        <v>0</v>
      </c>
      <c r="AH95" s="206"/>
      <c r="AI95" s="206"/>
      <c r="AJ95" s="206"/>
      <c r="AK95" s="206"/>
      <c r="AL95" s="206"/>
      <c r="AM95" s="206"/>
      <c r="AN95" s="205">
        <f t="shared" si="0"/>
        <v>0</v>
      </c>
      <c r="AO95" s="206"/>
      <c r="AP95" s="206"/>
      <c r="AQ95" s="77" t="s">
        <v>81</v>
      </c>
      <c r="AR95" s="74"/>
      <c r="AS95" s="78">
        <v>0</v>
      </c>
      <c r="AT95" s="79">
        <f t="shared" si="1"/>
        <v>0</v>
      </c>
      <c r="AU95" s="80">
        <f>'01.1 - SO 01.1 Stavební část'!P126</f>
        <v>0</v>
      </c>
      <c r="AV95" s="79">
        <f>'01.1 - SO 01.1 Stavební část'!J33</f>
        <v>0</v>
      </c>
      <c r="AW95" s="79">
        <f>'01.1 - SO 01.1 Stavební část'!J34</f>
        <v>0</v>
      </c>
      <c r="AX95" s="79">
        <f>'01.1 - SO 01.1 Stavební část'!J35</f>
        <v>0</v>
      </c>
      <c r="AY95" s="79">
        <f>'01.1 - SO 01.1 Stavební část'!J36</f>
        <v>0</v>
      </c>
      <c r="AZ95" s="79">
        <f>'01.1 - SO 01.1 Stavební část'!F33</f>
        <v>0</v>
      </c>
      <c r="BA95" s="79">
        <f>'01.1 - SO 01.1 Stavební část'!F34</f>
        <v>0</v>
      </c>
      <c r="BB95" s="79">
        <f>'01.1 - SO 01.1 Stavební část'!F35</f>
        <v>0</v>
      </c>
      <c r="BC95" s="79">
        <f>'01.1 - SO 01.1 Stavební část'!F36</f>
        <v>0</v>
      </c>
      <c r="BD95" s="81">
        <f>'01.1 - SO 01.1 Stavební část'!F37</f>
        <v>0</v>
      </c>
      <c r="BT95" s="82" t="s">
        <v>82</v>
      </c>
      <c r="BV95" s="82" t="s">
        <v>76</v>
      </c>
      <c r="BW95" s="82" t="s">
        <v>83</v>
      </c>
      <c r="BX95" s="82" t="s">
        <v>4</v>
      </c>
      <c r="CL95" s="82" t="s">
        <v>1</v>
      </c>
      <c r="CM95" s="82" t="s">
        <v>84</v>
      </c>
    </row>
    <row r="96" spans="1:91" s="6" customFormat="1" ht="16.5" customHeight="1">
      <c r="A96" s="73" t="s">
        <v>78</v>
      </c>
      <c r="B96" s="74"/>
      <c r="C96" s="75"/>
      <c r="D96" s="207" t="s">
        <v>85</v>
      </c>
      <c r="E96" s="207"/>
      <c r="F96" s="207"/>
      <c r="G96" s="207"/>
      <c r="H96" s="207"/>
      <c r="I96" s="76"/>
      <c r="J96" s="207" t="s">
        <v>86</v>
      </c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5">
        <f>'01.1a - SO 01.1a Rekonstr...'!J30</f>
        <v>0</v>
      </c>
      <c r="AH96" s="206"/>
      <c r="AI96" s="206"/>
      <c r="AJ96" s="206"/>
      <c r="AK96" s="206"/>
      <c r="AL96" s="206"/>
      <c r="AM96" s="206"/>
      <c r="AN96" s="205">
        <f t="shared" si="0"/>
        <v>0</v>
      </c>
      <c r="AO96" s="206"/>
      <c r="AP96" s="206"/>
      <c r="AQ96" s="77" t="s">
        <v>81</v>
      </c>
      <c r="AR96" s="74"/>
      <c r="AS96" s="78">
        <v>0</v>
      </c>
      <c r="AT96" s="79">
        <f t="shared" si="1"/>
        <v>0</v>
      </c>
      <c r="AU96" s="80">
        <f>'01.1a - SO 01.1a Rekonstr...'!P129</f>
        <v>0</v>
      </c>
      <c r="AV96" s="79">
        <f>'01.1a - SO 01.1a Rekonstr...'!J33</f>
        <v>0</v>
      </c>
      <c r="AW96" s="79">
        <f>'01.1a - SO 01.1a Rekonstr...'!J34</f>
        <v>0</v>
      </c>
      <c r="AX96" s="79">
        <f>'01.1a - SO 01.1a Rekonstr...'!J35</f>
        <v>0</v>
      </c>
      <c r="AY96" s="79">
        <f>'01.1a - SO 01.1a Rekonstr...'!J36</f>
        <v>0</v>
      </c>
      <c r="AZ96" s="79">
        <f>'01.1a - SO 01.1a Rekonstr...'!F33</f>
        <v>0</v>
      </c>
      <c r="BA96" s="79">
        <f>'01.1a - SO 01.1a Rekonstr...'!F34</f>
        <v>0</v>
      </c>
      <c r="BB96" s="79">
        <f>'01.1a - SO 01.1a Rekonstr...'!F35</f>
        <v>0</v>
      </c>
      <c r="BC96" s="79">
        <f>'01.1a - SO 01.1a Rekonstr...'!F36</f>
        <v>0</v>
      </c>
      <c r="BD96" s="81">
        <f>'01.1a - SO 01.1a Rekonstr...'!F37</f>
        <v>0</v>
      </c>
      <c r="BT96" s="82" t="s">
        <v>82</v>
      </c>
      <c r="BV96" s="82" t="s">
        <v>76</v>
      </c>
      <c r="BW96" s="82" t="s">
        <v>87</v>
      </c>
      <c r="BX96" s="82" t="s">
        <v>4</v>
      </c>
      <c r="CL96" s="82" t="s">
        <v>1</v>
      </c>
      <c r="CM96" s="82" t="s">
        <v>84</v>
      </c>
    </row>
    <row r="97" spans="1:91" s="6" customFormat="1" ht="16.5" customHeight="1">
      <c r="A97" s="73" t="s">
        <v>78</v>
      </c>
      <c r="B97" s="74"/>
      <c r="C97" s="75"/>
      <c r="D97" s="207" t="s">
        <v>88</v>
      </c>
      <c r="E97" s="207"/>
      <c r="F97" s="207"/>
      <c r="G97" s="207"/>
      <c r="H97" s="207"/>
      <c r="I97" s="76"/>
      <c r="J97" s="207" t="s">
        <v>89</v>
      </c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5">
        <f>'01.2 - SO 01.2 Vytápění'!J30</f>
        <v>0</v>
      </c>
      <c r="AH97" s="206"/>
      <c r="AI97" s="206"/>
      <c r="AJ97" s="206"/>
      <c r="AK97" s="206"/>
      <c r="AL97" s="206"/>
      <c r="AM97" s="206"/>
      <c r="AN97" s="205">
        <f t="shared" si="0"/>
        <v>0</v>
      </c>
      <c r="AO97" s="206"/>
      <c r="AP97" s="206"/>
      <c r="AQ97" s="77" t="s">
        <v>81</v>
      </c>
      <c r="AR97" s="74"/>
      <c r="AS97" s="78">
        <v>0</v>
      </c>
      <c r="AT97" s="79">
        <f t="shared" si="1"/>
        <v>0</v>
      </c>
      <c r="AU97" s="80">
        <f>'01.2 - SO 01.2 Vytápění'!P123</f>
        <v>0</v>
      </c>
      <c r="AV97" s="79">
        <f>'01.2 - SO 01.2 Vytápění'!J33</f>
        <v>0</v>
      </c>
      <c r="AW97" s="79">
        <f>'01.2 - SO 01.2 Vytápění'!J34</f>
        <v>0</v>
      </c>
      <c r="AX97" s="79">
        <f>'01.2 - SO 01.2 Vytápění'!J35</f>
        <v>0</v>
      </c>
      <c r="AY97" s="79">
        <f>'01.2 - SO 01.2 Vytápění'!J36</f>
        <v>0</v>
      </c>
      <c r="AZ97" s="79">
        <f>'01.2 - SO 01.2 Vytápění'!F33</f>
        <v>0</v>
      </c>
      <c r="BA97" s="79">
        <f>'01.2 - SO 01.2 Vytápění'!F34</f>
        <v>0</v>
      </c>
      <c r="BB97" s="79">
        <f>'01.2 - SO 01.2 Vytápění'!F35</f>
        <v>0</v>
      </c>
      <c r="BC97" s="79">
        <f>'01.2 - SO 01.2 Vytápění'!F36</f>
        <v>0</v>
      </c>
      <c r="BD97" s="81">
        <f>'01.2 - SO 01.2 Vytápění'!F37</f>
        <v>0</v>
      </c>
      <c r="BT97" s="82" t="s">
        <v>82</v>
      </c>
      <c r="BV97" s="82" t="s">
        <v>76</v>
      </c>
      <c r="BW97" s="82" t="s">
        <v>90</v>
      </c>
      <c r="BX97" s="82" t="s">
        <v>4</v>
      </c>
      <c r="CL97" s="82" t="s">
        <v>1</v>
      </c>
      <c r="CM97" s="82" t="s">
        <v>84</v>
      </c>
    </row>
    <row r="98" spans="1:91" s="6" customFormat="1" ht="16.5" customHeight="1">
      <c r="A98" s="73" t="s">
        <v>78</v>
      </c>
      <c r="B98" s="74"/>
      <c r="C98" s="75"/>
      <c r="D98" s="207" t="s">
        <v>91</v>
      </c>
      <c r="E98" s="207"/>
      <c r="F98" s="207"/>
      <c r="G98" s="207"/>
      <c r="H98" s="207"/>
      <c r="I98" s="76"/>
      <c r="J98" s="207" t="s">
        <v>92</v>
      </c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5">
        <f>'01.3 - SO 01.3 Elektroins...'!J30</f>
        <v>0</v>
      </c>
      <c r="AH98" s="206"/>
      <c r="AI98" s="206"/>
      <c r="AJ98" s="206"/>
      <c r="AK98" s="206"/>
      <c r="AL98" s="206"/>
      <c r="AM98" s="206"/>
      <c r="AN98" s="205">
        <f t="shared" si="0"/>
        <v>0</v>
      </c>
      <c r="AO98" s="206"/>
      <c r="AP98" s="206"/>
      <c r="AQ98" s="77" t="s">
        <v>81</v>
      </c>
      <c r="AR98" s="74"/>
      <c r="AS98" s="78">
        <v>0</v>
      </c>
      <c r="AT98" s="79">
        <f t="shared" si="1"/>
        <v>0</v>
      </c>
      <c r="AU98" s="80">
        <f>'01.3 - SO 01.3 Elektroins...'!P122</f>
        <v>0</v>
      </c>
      <c r="AV98" s="79">
        <f>'01.3 - SO 01.3 Elektroins...'!J33</f>
        <v>0</v>
      </c>
      <c r="AW98" s="79">
        <f>'01.3 - SO 01.3 Elektroins...'!J34</f>
        <v>0</v>
      </c>
      <c r="AX98" s="79">
        <f>'01.3 - SO 01.3 Elektroins...'!J35</f>
        <v>0</v>
      </c>
      <c r="AY98" s="79">
        <f>'01.3 - SO 01.3 Elektroins...'!J36</f>
        <v>0</v>
      </c>
      <c r="AZ98" s="79">
        <f>'01.3 - SO 01.3 Elektroins...'!F33</f>
        <v>0</v>
      </c>
      <c r="BA98" s="79">
        <f>'01.3 - SO 01.3 Elektroins...'!F34</f>
        <v>0</v>
      </c>
      <c r="BB98" s="79">
        <f>'01.3 - SO 01.3 Elektroins...'!F35</f>
        <v>0</v>
      </c>
      <c r="BC98" s="79">
        <f>'01.3 - SO 01.3 Elektroins...'!F36</f>
        <v>0</v>
      </c>
      <c r="BD98" s="81">
        <f>'01.3 - SO 01.3 Elektroins...'!F37</f>
        <v>0</v>
      </c>
      <c r="BT98" s="82" t="s">
        <v>82</v>
      </c>
      <c r="BV98" s="82" t="s">
        <v>76</v>
      </c>
      <c r="BW98" s="82" t="s">
        <v>93</v>
      </c>
      <c r="BX98" s="82" t="s">
        <v>4</v>
      </c>
      <c r="CL98" s="82" t="s">
        <v>1</v>
      </c>
      <c r="CM98" s="82" t="s">
        <v>84</v>
      </c>
    </row>
    <row r="99" spans="1:91" s="6" customFormat="1" ht="16.5" customHeight="1">
      <c r="A99" s="73" t="s">
        <v>78</v>
      </c>
      <c r="B99" s="74"/>
      <c r="C99" s="75"/>
      <c r="D99" s="207" t="s">
        <v>94</v>
      </c>
      <c r="E99" s="207"/>
      <c r="F99" s="207"/>
      <c r="G99" s="207"/>
      <c r="H99" s="207"/>
      <c r="I99" s="76"/>
      <c r="J99" s="207" t="s">
        <v>95</v>
      </c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5">
        <f>'901 - VON'!J30</f>
        <v>0</v>
      </c>
      <c r="AH99" s="206"/>
      <c r="AI99" s="206"/>
      <c r="AJ99" s="206"/>
      <c r="AK99" s="206"/>
      <c r="AL99" s="206"/>
      <c r="AM99" s="206"/>
      <c r="AN99" s="205">
        <f t="shared" si="0"/>
        <v>0</v>
      </c>
      <c r="AO99" s="206"/>
      <c r="AP99" s="206"/>
      <c r="AQ99" s="77" t="s">
        <v>95</v>
      </c>
      <c r="AR99" s="74"/>
      <c r="AS99" s="83">
        <v>0</v>
      </c>
      <c r="AT99" s="84">
        <f t="shared" si="1"/>
        <v>0</v>
      </c>
      <c r="AU99" s="85">
        <f>'901 - VON'!P120</f>
        <v>0</v>
      </c>
      <c r="AV99" s="84">
        <f>'901 - VON'!J33</f>
        <v>0</v>
      </c>
      <c r="AW99" s="84">
        <f>'901 - VON'!J34</f>
        <v>0</v>
      </c>
      <c r="AX99" s="84">
        <f>'901 - VON'!J35</f>
        <v>0</v>
      </c>
      <c r="AY99" s="84">
        <f>'901 - VON'!J36</f>
        <v>0</v>
      </c>
      <c r="AZ99" s="84">
        <f>'901 - VON'!F33</f>
        <v>0</v>
      </c>
      <c r="BA99" s="84">
        <f>'901 - VON'!F34</f>
        <v>0</v>
      </c>
      <c r="BB99" s="84">
        <f>'901 - VON'!F35</f>
        <v>0</v>
      </c>
      <c r="BC99" s="84">
        <f>'901 - VON'!F36</f>
        <v>0</v>
      </c>
      <c r="BD99" s="86">
        <f>'901 - VON'!F37</f>
        <v>0</v>
      </c>
      <c r="BT99" s="82" t="s">
        <v>82</v>
      </c>
      <c r="BV99" s="82" t="s">
        <v>76</v>
      </c>
      <c r="BW99" s="82" t="s">
        <v>96</v>
      </c>
      <c r="BX99" s="82" t="s">
        <v>4</v>
      </c>
      <c r="CL99" s="82" t="s">
        <v>1</v>
      </c>
      <c r="CM99" s="82" t="s">
        <v>84</v>
      </c>
    </row>
    <row r="100" spans="1:91" s="1" customFormat="1" ht="30" customHeight="1">
      <c r="B100" s="31"/>
      <c r="AR100" s="31"/>
    </row>
    <row r="101" spans="1:91" s="1" customFormat="1" ht="7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31"/>
    </row>
  </sheetData>
  <mergeCells count="58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AK30:AO30"/>
    <mergeCell ref="L30:P30"/>
    <mergeCell ref="W30:AE30"/>
    <mergeCell ref="L31:P31"/>
    <mergeCell ref="AN98:AP98"/>
    <mergeCell ref="AG98:AM98"/>
    <mergeCell ref="J96:AF96"/>
    <mergeCell ref="L85:AJ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</mergeCells>
  <hyperlinks>
    <hyperlink ref="A95" location="'01.1 - SO 01.1 Stavební část'!C2" display="/" xr:uid="{00000000-0004-0000-0000-000000000000}"/>
    <hyperlink ref="A96" location="'01.1a - SO 01.1a Rekonstr...'!C2" display="/" xr:uid="{00000000-0004-0000-0000-000001000000}"/>
    <hyperlink ref="A97" location="'01.2 - SO 01.2 Vytápění'!C2" display="/" xr:uid="{00000000-0004-0000-0000-000002000000}"/>
    <hyperlink ref="A98" location="'01.3 - SO 01.3 Elektroins...'!C2" display="/" xr:uid="{00000000-0004-0000-0000-000003000000}"/>
    <hyperlink ref="A99" location="'901 - VON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9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5" t="s">
        <v>5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6" t="s">
        <v>83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97</v>
      </c>
      <c r="L4" s="19"/>
      <c r="M4" s="87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5" t="str">
        <f>'Rekapitulace stavby'!K6</f>
        <v>Modernizace a opravy učeben a dílen odborného výcviku SOŠ a SOU dopravní Čáslav - stavební část</v>
      </c>
      <c r="F7" s="226"/>
      <c r="G7" s="226"/>
      <c r="H7" s="226"/>
      <c r="L7" s="19"/>
    </row>
    <row r="8" spans="2:46" s="1" customFormat="1" ht="12" customHeight="1">
      <c r="B8" s="31"/>
      <c r="D8" s="26" t="s">
        <v>98</v>
      </c>
      <c r="L8" s="31"/>
    </row>
    <row r="9" spans="2:46" s="1" customFormat="1" ht="16.5" customHeight="1">
      <c r="B9" s="31"/>
      <c r="E9" s="215" t="s">
        <v>99</v>
      </c>
      <c r="F9" s="224"/>
      <c r="G9" s="224"/>
      <c r="H9" s="224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31. 1. 2025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7" t="str">
        <f>'Rekapitulace stavby'!E14</f>
        <v>Vyplň údaj</v>
      </c>
      <c r="F18" s="197"/>
      <c r="G18" s="197"/>
      <c r="H18" s="197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88"/>
      <c r="E27" s="201" t="s">
        <v>1</v>
      </c>
      <c r="F27" s="201"/>
      <c r="G27" s="201"/>
      <c r="H27" s="201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4" customHeight="1">
      <c r="B30" s="31"/>
      <c r="D30" s="89" t="s">
        <v>34</v>
      </c>
      <c r="J30" s="65">
        <f>ROUND(J126,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5" customHeight="1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5" customHeight="1">
      <c r="B33" s="31"/>
      <c r="D33" s="54" t="s">
        <v>38</v>
      </c>
      <c r="E33" s="26" t="s">
        <v>39</v>
      </c>
      <c r="F33" s="90">
        <f>ROUND((SUM(BE126:BE218)),  2)</f>
        <v>0</v>
      </c>
      <c r="I33" s="91">
        <v>0.21</v>
      </c>
      <c r="J33" s="90">
        <f>ROUND(((SUM(BE126:BE218))*I33),  2)</f>
        <v>0</v>
      </c>
      <c r="L33" s="31"/>
    </row>
    <row r="34" spans="2:12" s="1" customFormat="1" ht="14.5" customHeight="1">
      <c r="B34" s="31"/>
      <c r="E34" s="26" t="s">
        <v>40</v>
      </c>
      <c r="F34" s="90">
        <f>ROUND((SUM(BF126:BF218)),  2)</f>
        <v>0</v>
      </c>
      <c r="I34" s="91">
        <v>0.12</v>
      </c>
      <c r="J34" s="90">
        <f>ROUND(((SUM(BF126:BF218))*I34),  2)</f>
        <v>0</v>
      </c>
      <c r="L34" s="31"/>
    </row>
    <row r="35" spans="2:12" s="1" customFormat="1" ht="14.5" hidden="1" customHeight="1">
      <c r="B35" s="31"/>
      <c r="E35" s="26" t="s">
        <v>41</v>
      </c>
      <c r="F35" s="90">
        <f>ROUND((SUM(BG126:BG218)),  2)</f>
        <v>0</v>
      </c>
      <c r="I35" s="91">
        <v>0.21</v>
      </c>
      <c r="J35" s="90">
        <f>0</f>
        <v>0</v>
      </c>
      <c r="L35" s="31"/>
    </row>
    <row r="36" spans="2:12" s="1" customFormat="1" ht="14.5" hidden="1" customHeight="1">
      <c r="B36" s="31"/>
      <c r="E36" s="26" t="s">
        <v>42</v>
      </c>
      <c r="F36" s="90">
        <f>ROUND((SUM(BH126:BH218)),  2)</f>
        <v>0</v>
      </c>
      <c r="I36" s="91">
        <v>0.12</v>
      </c>
      <c r="J36" s="90">
        <f>0</f>
        <v>0</v>
      </c>
      <c r="L36" s="31"/>
    </row>
    <row r="37" spans="2:12" s="1" customFormat="1" ht="14.5" hidden="1" customHeight="1">
      <c r="B37" s="31"/>
      <c r="E37" s="26" t="s">
        <v>43</v>
      </c>
      <c r="F37" s="90">
        <f>ROUND((SUM(BI126:BI218)),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" customHeight="1">
      <c r="B39" s="31"/>
      <c r="C39" s="92"/>
      <c r="D39" s="93" t="s">
        <v>44</v>
      </c>
      <c r="E39" s="56"/>
      <c r="F39" s="56"/>
      <c r="G39" s="94" t="s">
        <v>45</v>
      </c>
      <c r="H39" s="95" t="s">
        <v>46</v>
      </c>
      <c r="I39" s="56"/>
      <c r="J39" s="96">
        <f>SUM(J30:J37)</f>
        <v>0</v>
      </c>
      <c r="K39" s="97"/>
      <c r="L39" s="31"/>
    </row>
    <row r="40" spans="2:12" s="1" customFormat="1" ht="14.5" customHeight="1">
      <c r="B40" s="31"/>
      <c r="L40" s="31"/>
    </row>
    <row r="41" spans="2:12" ht="14.5" customHeight="1">
      <c r="B41" s="19"/>
      <c r="L41" s="19"/>
    </row>
    <row r="42" spans="2:12" ht="14.5" customHeight="1">
      <c r="B42" s="19"/>
      <c r="L42" s="19"/>
    </row>
    <row r="43" spans="2:12" ht="14.5" customHeight="1">
      <c r="B43" s="19"/>
      <c r="L43" s="19"/>
    </row>
    <row r="44" spans="2:12" ht="14.5" customHeight="1">
      <c r="B44" s="19"/>
      <c r="L44" s="19"/>
    </row>
    <row r="45" spans="2:12" ht="14.5" customHeight="1">
      <c r="B45" s="19"/>
      <c r="L45" s="19"/>
    </row>
    <row r="46" spans="2:12" ht="14.5" customHeight="1">
      <c r="B46" s="19"/>
      <c r="L46" s="19"/>
    </row>
    <row r="47" spans="2:12" ht="14.5" customHeight="1">
      <c r="B47" s="19"/>
      <c r="L47" s="19"/>
    </row>
    <row r="48" spans="2:12" ht="14.5" customHeight="1">
      <c r="B48" s="19"/>
      <c r="L48" s="19"/>
    </row>
    <row r="49" spans="2:12" ht="14.5" customHeight="1">
      <c r="B49" s="19"/>
      <c r="L49" s="19"/>
    </row>
    <row r="50" spans="2:12" s="1" customFormat="1" ht="14.5" customHeight="1">
      <c r="B50" s="31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31"/>
      <c r="D61" s="42" t="s">
        <v>49</v>
      </c>
      <c r="E61" s="33"/>
      <c r="F61" s="98" t="s">
        <v>50</v>
      </c>
      <c r="G61" s="42" t="s">
        <v>49</v>
      </c>
      <c r="H61" s="33"/>
      <c r="I61" s="33"/>
      <c r="J61" s="99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31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31"/>
      <c r="D76" s="42" t="s">
        <v>49</v>
      </c>
      <c r="E76" s="33"/>
      <c r="F76" s="98" t="s">
        <v>50</v>
      </c>
      <c r="G76" s="42" t="s">
        <v>49</v>
      </c>
      <c r="H76" s="33"/>
      <c r="I76" s="33"/>
      <c r="J76" s="99" t="s">
        <v>50</v>
      </c>
      <c r="K76" s="33"/>
      <c r="L76" s="31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100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5" t="str">
        <f>E7</f>
        <v>Modernizace a opravy učeben a dílen odborného výcviku SOŠ a SOU dopravní Čáslav - stavební část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98</v>
      </c>
      <c r="L86" s="31"/>
    </row>
    <row r="87" spans="2:47" s="1" customFormat="1" ht="16.5" customHeight="1">
      <c r="B87" s="31"/>
      <c r="E87" s="215" t="str">
        <f>E9</f>
        <v>01.1 - SO 01.1 Stavební část</v>
      </c>
      <c r="F87" s="224"/>
      <c r="G87" s="224"/>
      <c r="H87" s="224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Čáslav</v>
      </c>
      <c r="I89" s="26" t="s">
        <v>22</v>
      </c>
      <c r="J89" s="51" t="str">
        <f>IF(J12="","",J12)</f>
        <v>31. 1. 2025</v>
      </c>
      <c r="L89" s="31"/>
    </row>
    <row r="90" spans="2:47" s="1" customFormat="1" ht="7" customHeight="1">
      <c r="B90" s="31"/>
      <c r="L90" s="31"/>
    </row>
    <row r="91" spans="2:47" s="1" customFormat="1" ht="15.25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25" customHeight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 t="str">
        <f>E24</f>
        <v xml:space="preserve"> </v>
      </c>
      <c r="L92" s="31"/>
    </row>
    <row r="93" spans="2:47" s="1" customFormat="1" ht="10.4" customHeight="1">
      <c r="B93" s="31"/>
      <c r="L93" s="31"/>
    </row>
    <row r="94" spans="2:47" s="1" customFormat="1" ht="29.25" customHeight="1">
      <c r="B94" s="31"/>
      <c r="C94" s="100" t="s">
        <v>101</v>
      </c>
      <c r="D94" s="92"/>
      <c r="E94" s="92"/>
      <c r="F94" s="92"/>
      <c r="G94" s="92"/>
      <c r="H94" s="92"/>
      <c r="I94" s="92"/>
      <c r="J94" s="101" t="s">
        <v>102</v>
      </c>
      <c r="K94" s="92"/>
      <c r="L94" s="31"/>
    </row>
    <row r="95" spans="2:47" s="1" customFormat="1" ht="10.4" customHeight="1">
      <c r="B95" s="31"/>
      <c r="L95" s="31"/>
    </row>
    <row r="96" spans="2:47" s="1" customFormat="1" ht="22.9" customHeight="1">
      <c r="B96" s="31"/>
      <c r="C96" s="102" t="s">
        <v>103</v>
      </c>
      <c r="J96" s="65">
        <f>J126</f>
        <v>0</v>
      </c>
      <c r="L96" s="31"/>
      <c r="AU96" s="16" t="s">
        <v>104</v>
      </c>
    </row>
    <row r="97" spans="2:12" s="8" customFormat="1" ht="25" customHeight="1">
      <c r="B97" s="103"/>
      <c r="D97" s="104" t="s">
        <v>105</v>
      </c>
      <c r="E97" s="105"/>
      <c r="F97" s="105"/>
      <c r="G97" s="105"/>
      <c r="H97" s="105"/>
      <c r="I97" s="105"/>
      <c r="J97" s="106">
        <f>J127</f>
        <v>0</v>
      </c>
      <c r="L97" s="103"/>
    </row>
    <row r="98" spans="2:12" s="9" customFormat="1" ht="19.899999999999999" customHeight="1">
      <c r="B98" s="107"/>
      <c r="D98" s="108" t="s">
        <v>106</v>
      </c>
      <c r="E98" s="109"/>
      <c r="F98" s="109"/>
      <c r="G98" s="109"/>
      <c r="H98" s="109"/>
      <c r="I98" s="109"/>
      <c r="J98" s="110">
        <f>J128</f>
        <v>0</v>
      </c>
      <c r="L98" s="107"/>
    </row>
    <row r="99" spans="2:12" s="9" customFormat="1" ht="19.899999999999999" customHeight="1">
      <c r="B99" s="107"/>
      <c r="D99" s="108" t="s">
        <v>107</v>
      </c>
      <c r="E99" s="109"/>
      <c r="F99" s="109"/>
      <c r="G99" s="109"/>
      <c r="H99" s="109"/>
      <c r="I99" s="109"/>
      <c r="J99" s="110">
        <f>J135</f>
        <v>0</v>
      </c>
      <c r="L99" s="107"/>
    </row>
    <row r="100" spans="2:12" s="9" customFormat="1" ht="19.899999999999999" customHeight="1">
      <c r="B100" s="107"/>
      <c r="D100" s="108" t="s">
        <v>108</v>
      </c>
      <c r="E100" s="109"/>
      <c r="F100" s="109"/>
      <c r="G100" s="109"/>
      <c r="H100" s="109"/>
      <c r="I100" s="109"/>
      <c r="J100" s="110">
        <f>J140</f>
        <v>0</v>
      </c>
      <c r="L100" s="107"/>
    </row>
    <row r="101" spans="2:12" s="9" customFormat="1" ht="19.899999999999999" customHeight="1">
      <c r="B101" s="107"/>
      <c r="D101" s="108" t="s">
        <v>109</v>
      </c>
      <c r="E101" s="109"/>
      <c r="F101" s="109"/>
      <c r="G101" s="109"/>
      <c r="H101" s="109"/>
      <c r="I101" s="109"/>
      <c r="J101" s="110">
        <f>J152</f>
        <v>0</v>
      </c>
      <c r="L101" s="107"/>
    </row>
    <row r="102" spans="2:12" s="9" customFormat="1" ht="19.899999999999999" customHeight="1">
      <c r="B102" s="107"/>
      <c r="D102" s="108" t="s">
        <v>110</v>
      </c>
      <c r="E102" s="109"/>
      <c r="F102" s="109"/>
      <c r="G102" s="109"/>
      <c r="H102" s="109"/>
      <c r="I102" s="109"/>
      <c r="J102" s="110">
        <f>J174</f>
        <v>0</v>
      </c>
      <c r="L102" s="107"/>
    </row>
    <row r="103" spans="2:12" s="9" customFormat="1" ht="19.899999999999999" customHeight="1">
      <c r="B103" s="107"/>
      <c r="D103" s="108" t="s">
        <v>111</v>
      </c>
      <c r="E103" s="109"/>
      <c r="F103" s="109"/>
      <c r="G103" s="109"/>
      <c r="H103" s="109"/>
      <c r="I103" s="109"/>
      <c r="J103" s="110">
        <f>J188</f>
        <v>0</v>
      </c>
      <c r="L103" s="107"/>
    </row>
    <row r="104" spans="2:12" s="8" customFormat="1" ht="25" customHeight="1">
      <c r="B104" s="103"/>
      <c r="D104" s="104" t="s">
        <v>112</v>
      </c>
      <c r="E104" s="105"/>
      <c r="F104" s="105"/>
      <c r="G104" s="105"/>
      <c r="H104" s="105"/>
      <c r="I104" s="105"/>
      <c r="J104" s="106">
        <f>J191</f>
        <v>0</v>
      </c>
      <c r="L104" s="103"/>
    </row>
    <row r="105" spans="2:12" s="9" customFormat="1" ht="19.899999999999999" customHeight="1">
      <c r="B105" s="107"/>
      <c r="D105" s="108" t="s">
        <v>113</v>
      </c>
      <c r="E105" s="109"/>
      <c r="F105" s="109"/>
      <c r="G105" s="109"/>
      <c r="H105" s="109"/>
      <c r="I105" s="109"/>
      <c r="J105" s="110">
        <f>J192</f>
        <v>0</v>
      </c>
      <c r="L105" s="107"/>
    </row>
    <row r="106" spans="2:12" s="9" customFormat="1" ht="19.899999999999999" customHeight="1">
      <c r="B106" s="107"/>
      <c r="D106" s="108" t="s">
        <v>114</v>
      </c>
      <c r="E106" s="109"/>
      <c r="F106" s="109"/>
      <c r="G106" s="109"/>
      <c r="H106" s="109"/>
      <c r="I106" s="109"/>
      <c r="J106" s="110">
        <f>J210</f>
        <v>0</v>
      </c>
      <c r="L106" s="107"/>
    </row>
    <row r="107" spans="2:12" s="1" customFormat="1" ht="21.75" customHeight="1">
      <c r="B107" s="31"/>
      <c r="L107" s="31"/>
    </row>
    <row r="108" spans="2:12" s="1" customFormat="1" ht="7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1"/>
    </row>
    <row r="112" spans="2:12" s="1" customFormat="1" ht="7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1"/>
    </row>
    <row r="113" spans="2:63" s="1" customFormat="1" ht="25" customHeight="1">
      <c r="B113" s="31"/>
      <c r="C113" s="20" t="s">
        <v>115</v>
      </c>
      <c r="L113" s="31"/>
    </row>
    <row r="114" spans="2:63" s="1" customFormat="1" ht="7" customHeight="1">
      <c r="B114" s="31"/>
      <c r="L114" s="31"/>
    </row>
    <row r="115" spans="2:63" s="1" customFormat="1" ht="12" customHeight="1">
      <c r="B115" s="31"/>
      <c r="C115" s="26" t="s">
        <v>16</v>
      </c>
      <c r="L115" s="31"/>
    </row>
    <row r="116" spans="2:63" s="1" customFormat="1" ht="26.25" customHeight="1">
      <c r="B116" s="31"/>
      <c r="E116" s="225" t="str">
        <f>E7</f>
        <v>Modernizace a opravy učeben a dílen odborného výcviku SOŠ a SOU dopravní Čáslav - stavební část</v>
      </c>
      <c r="F116" s="226"/>
      <c r="G116" s="226"/>
      <c r="H116" s="226"/>
      <c r="L116" s="31"/>
    </row>
    <row r="117" spans="2:63" s="1" customFormat="1" ht="12" customHeight="1">
      <c r="B117" s="31"/>
      <c r="C117" s="26" t="s">
        <v>98</v>
      </c>
      <c r="L117" s="31"/>
    </row>
    <row r="118" spans="2:63" s="1" customFormat="1" ht="16.5" customHeight="1">
      <c r="B118" s="31"/>
      <c r="E118" s="215" t="str">
        <f>E9</f>
        <v>01.1 - SO 01.1 Stavební část</v>
      </c>
      <c r="F118" s="224"/>
      <c r="G118" s="224"/>
      <c r="H118" s="224"/>
      <c r="L118" s="31"/>
    </row>
    <row r="119" spans="2:63" s="1" customFormat="1" ht="7" customHeight="1">
      <c r="B119" s="31"/>
      <c r="L119" s="31"/>
    </row>
    <row r="120" spans="2:63" s="1" customFormat="1" ht="12" customHeight="1">
      <c r="B120" s="31"/>
      <c r="C120" s="26" t="s">
        <v>20</v>
      </c>
      <c r="F120" s="24" t="str">
        <f>F12</f>
        <v>Čáslav</v>
      </c>
      <c r="I120" s="26" t="s">
        <v>22</v>
      </c>
      <c r="J120" s="51" t="str">
        <f>IF(J12="","",J12)</f>
        <v>31. 1. 2025</v>
      </c>
      <c r="L120" s="31"/>
    </row>
    <row r="121" spans="2:63" s="1" customFormat="1" ht="7" customHeight="1">
      <c r="B121" s="31"/>
      <c r="L121" s="31"/>
    </row>
    <row r="122" spans="2:63" s="1" customFormat="1" ht="15.25" customHeight="1">
      <c r="B122" s="31"/>
      <c r="C122" s="26" t="s">
        <v>24</v>
      </c>
      <c r="F122" s="24" t="str">
        <f>E15</f>
        <v xml:space="preserve"> </v>
      </c>
      <c r="I122" s="26" t="s">
        <v>30</v>
      </c>
      <c r="J122" s="29" t="str">
        <f>E21</f>
        <v xml:space="preserve"> </v>
      </c>
      <c r="L122" s="31"/>
    </row>
    <row r="123" spans="2:63" s="1" customFormat="1" ht="15.25" customHeight="1">
      <c r="B123" s="31"/>
      <c r="C123" s="26" t="s">
        <v>28</v>
      </c>
      <c r="F123" s="24" t="str">
        <f>IF(E18="","",E18)</f>
        <v>Vyplň údaj</v>
      </c>
      <c r="I123" s="26" t="s">
        <v>32</v>
      </c>
      <c r="J123" s="29" t="str">
        <f>E24</f>
        <v xml:space="preserve"> </v>
      </c>
      <c r="L123" s="31"/>
    </row>
    <row r="124" spans="2:63" s="1" customFormat="1" ht="10.4" customHeight="1">
      <c r="B124" s="31"/>
      <c r="L124" s="31"/>
    </row>
    <row r="125" spans="2:63" s="10" customFormat="1" ht="29.25" customHeight="1">
      <c r="B125" s="111"/>
      <c r="C125" s="112" t="s">
        <v>116</v>
      </c>
      <c r="D125" s="113" t="s">
        <v>59</v>
      </c>
      <c r="E125" s="113" t="s">
        <v>55</v>
      </c>
      <c r="F125" s="113" t="s">
        <v>56</v>
      </c>
      <c r="G125" s="113" t="s">
        <v>117</v>
      </c>
      <c r="H125" s="113" t="s">
        <v>118</v>
      </c>
      <c r="I125" s="113" t="s">
        <v>119</v>
      </c>
      <c r="J125" s="114" t="s">
        <v>102</v>
      </c>
      <c r="K125" s="115" t="s">
        <v>120</v>
      </c>
      <c r="L125" s="111"/>
      <c r="M125" s="58" t="s">
        <v>1</v>
      </c>
      <c r="N125" s="59" t="s">
        <v>38</v>
      </c>
      <c r="O125" s="59" t="s">
        <v>121</v>
      </c>
      <c r="P125" s="59" t="s">
        <v>122</v>
      </c>
      <c r="Q125" s="59" t="s">
        <v>123</v>
      </c>
      <c r="R125" s="59" t="s">
        <v>124</v>
      </c>
      <c r="S125" s="59" t="s">
        <v>125</v>
      </c>
      <c r="T125" s="60" t="s">
        <v>126</v>
      </c>
    </row>
    <row r="126" spans="2:63" s="1" customFormat="1" ht="22.9" customHeight="1">
      <c r="B126" s="31"/>
      <c r="C126" s="63" t="s">
        <v>127</v>
      </c>
      <c r="J126" s="116">
        <f>BK126</f>
        <v>0</v>
      </c>
      <c r="L126" s="31"/>
      <c r="M126" s="61"/>
      <c r="N126" s="52"/>
      <c r="O126" s="52"/>
      <c r="P126" s="117">
        <f>P127+P191</f>
        <v>0</v>
      </c>
      <c r="Q126" s="52"/>
      <c r="R126" s="117">
        <f>R127+R191</f>
        <v>57.14474689</v>
      </c>
      <c r="S126" s="52"/>
      <c r="T126" s="118">
        <f>T127+T191</f>
        <v>41.995599999999996</v>
      </c>
      <c r="AT126" s="16" t="s">
        <v>73</v>
      </c>
      <c r="AU126" s="16" t="s">
        <v>104</v>
      </c>
      <c r="BK126" s="119">
        <f>BK127+BK191</f>
        <v>0</v>
      </c>
    </row>
    <row r="127" spans="2:63" s="11" customFormat="1" ht="25.9" customHeight="1">
      <c r="B127" s="120"/>
      <c r="D127" s="121" t="s">
        <v>73</v>
      </c>
      <c r="E127" s="122" t="s">
        <v>128</v>
      </c>
      <c r="F127" s="122" t="s">
        <v>129</v>
      </c>
      <c r="I127" s="123"/>
      <c r="J127" s="124">
        <f>BK127</f>
        <v>0</v>
      </c>
      <c r="L127" s="120"/>
      <c r="M127" s="125"/>
      <c r="P127" s="126">
        <f>P128+P135+P140+P152+P174+P188</f>
        <v>0</v>
      </c>
      <c r="R127" s="126">
        <f>R128+R135+R140+R152+R174+R188</f>
        <v>48.455326890000002</v>
      </c>
      <c r="T127" s="127">
        <f>T128+T135+T140+T152+T174+T188</f>
        <v>41.2136</v>
      </c>
      <c r="AR127" s="121" t="s">
        <v>82</v>
      </c>
      <c r="AT127" s="128" t="s">
        <v>73</v>
      </c>
      <c r="AU127" s="128" t="s">
        <v>74</v>
      </c>
      <c r="AY127" s="121" t="s">
        <v>130</v>
      </c>
      <c r="BK127" s="129">
        <f>BK128+BK135+BK140+BK152+BK174+BK188</f>
        <v>0</v>
      </c>
    </row>
    <row r="128" spans="2:63" s="11" customFormat="1" ht="22.9" customHeight="1">
      <c r="B128" s="120"/>
      <c r="D128" s="121" t="s">
        <v>73</v>
      </c>
      <c r="E128" s="130" t="s">
        <v>82</v>
      </c>
      <c r="F128" s="130" t="s">
        <v>131</v>
      </c>
      <c r="I128" s="123"/>
      <c r="J128" s="131">
        <f>BK128</f>
        <v>0</v>
      </c>
      <c r="L128" s="120"/>
      <c r="M128" s="125"/>
      <c r="P128" s="126">
        <f>SUM(P129:P134)</f>
        <v>0</v>
      </c>
      <c r="R128" s="126">
        <f>SUM(R129:R134)</f>
        <v>0</v>
      </c>
      <c r="T128" s="127">
        <f>SUM(T129:T134)</f>
        <v>0</v>
      </c>
      <c r="AR128" s="121" t="s">
        <v>82</v>
      </c>
      <c r="AT128" s="128" t="s">
        <v>73</v>
      </c>
      <c r="AU128" s="128" t="s">
        <v>82</v>
      </c>
      <c r="AY128" s="121" t="s">
        <v>130</v>
      </c>
      <c r="BK128" s="129">
        <f>SUM(BK129:BK134)</f>
        <v>0</v>
      </c>
    </row>
    <row r="129" spans="2:65" s="1" customFormat="1" ht="24.25" customHeight="1">
      <c r="B129" s="132"/>
      <c r="C129" s="133" t="s">
        <v>82</v>
      </c>
      <c r="D129" s="133" t="s">
        <v>132</v>
      </c>
      <c r="E129" s="134" t="s">
        <v>133</v>
      </c>
      <c r="F129" s="135" t="s">
        <v>134</v>
      </c>
      <c r="G129" s="136" t="s">
        <v>135</v>
      </c>
      <c r="H129" s="137">
        <v>61.56</v>
      </c>
      <c r="I129" s="138"/>
      <c r="J129" s="139">
        <f>ROUND(I129*H129,2)</f>
        <v>0</v>
      </c>
      <c r="K129" s="140"/>
      <c r="L129" s="31"/>
      <c r="M129" s="141" t="s">
        <v>1</v>
      </c>
      <c r="N129" s="142" t="s">
        <v>39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136</v>
      </c>
      <c r="AT129" s="145" t="s">
        <v>132</v>
      </c>
      <c r="AU129" s="145" t="s">
        <v>84</v>
      </c>
      <c r="AY129" s="16" t="s">
        <v>130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6" t="s">
        <v>82</v>
      </c>
      <c r="BK129" s="146">
        <f>ROUND(I129*H129,2)</f>
        <v>0</v>
      </c>
      <c r="BL129" s="16" t="s">
        <v>136</v>
      </c>
      <c r="BM129" s="145" t="s">
        <v>137</v>
      </c>
    </row>
    <row r="130" spans="2:65" s="12" customFormat="1">
      <c r="B130" s="147"/>
      <c r="D130" s="148" t="s">
        <v>138</v>
      </c>
      <c r="E130" s="149" t="s">
        <v>1</v>
      </c>
      <c r="F130" s="150" t="s">
        <v>139</v>
      </c>
      <c r="H130" s="151">
        <v>61.56</v>
      </c>
      <c r="I130" s="152"/>
      <c r="L130" s="147"/>
      <c r="M130" s="153"/>
      <c r="T130" s="154"/>
      <c r="AT130" s="149" t="s">
        <v>138</v>
      </c>
      <c r="AU130" s="149" t="s">
        <v>84</v>
      </c>
      <c r="AV130" s="12" t="s">
        <v>84</v>
      </c>
      <c r="AW130" s="12" t="s">
        <v>31</v>
      </c>
      <c r="AX130" s="12" t="s">
        <v>74</v>
      </c>
      <c r="AY130" s="149" t="s">
        <v>130</v>
      </c>
    </row>
    <row r="131" spans="2:65" s="13" customFormat="1">
      <c r="B131" s="155"/>
      <c r="D131" s="148" t="s">
        <v>138</v>
      </c>
      <c r="E131" s="156" t="s">
        <v>1</v>
      </c>
      <c r="F131" s="157" t="s">
        <v>140</v>
      </c>
      <c r="H131" s="158">
        <v>61.56</v>
      </c>
      <c r="I131" s="159"/>
      <c r="L131" s="155"/>
      <c r="M131" s="160"/>
      <c r="T131" s="161"/>
      <c r="AT131" s="156" t="s">
        <v>138</v>
      </c>
      <c r="AU131" s="156" t="s">
        <v>84</v>
      </c>
      <c r="AV131" s="13" t="s">
        <v>136</v>
      </c>
      <c r="AW131" s="13" t="s">
        <v>31</v>
      </c>
      <c r="AX131" s="13" t="s">
        <v>82</v>
      </c>
      <c r="AY131" s="156" t="s">
        <v>130</v>
      </c>
    </row>
    <row r="132" spans="2:65" s="1" customFormat="1" ht="16.5" customHeight="1">
      <c r="B132" s="132"/>
      <c r="C132" s="162" t="s">
        <v>84</v>
      </c>
      <c r="D132" s="162" t="s">
        <v>141</v>
      </c>
      <c r="E132" s="163" t="s">
        <v>142</v>
      </c>
      <c r="F132" s="164" t="s">
        <v>143</v>
      </c>
      <c r="G132" s="165" t="s">
        <v>144</v>
      </c>
      <c r="H132" s="166">
        <v>126.45</v>
      </c>
      <c r="I132" s="167"/>
      <c r="J132" s="168">
        <f>ROUND(I132*H132,2)</f>
        <v>0</v>
      </c>
      <c r="K132" s="169"/>
      <c r="L132" s="170"/>
      <c r="M132" s="171" t="s">
        <v>1</v>
      </c>
      <c r="N132" s="172" t="s">
        <v>39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145</v>
      </c>
      <c r="AT132" s="145" t="s">
        <v>141</v>
      </c>
      <c r="AU132" s="145" t="s">
        <v>84</v>
      </c>
      <c r="AY132" s="16" t="s">
        <v>130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6" t="s">
        <v>82</v>
      </c>
      <c r="BK132" s="146">
        <f>ROUND(I132*H132,2)</f>
        <v>0</v>
      </c>
      <c r="BL132" s="16" t="s">
        <v>136</v>
      </c>
      <c r="BM132" s="145" t="s">
        <v>146</v>
      </c>
    </row>
    <row r="133" spans="2:65" s="12" customFormat="1">
      <c r="B133" s="147"/>
      <c r="D133" s="148" t="s">
        <v>138</v>
      </c>
      <c r="E133" s="149" t="s">
        <v>1</v>
      </c>
      <c r="F133" s="150" t="s">
        <v>147</v>
      </c>
      <c r="H133" s="151">
        <v>126.45</v>
      </c>
      <c r="I133" s="152"/>
      <c r="L133" s="147"/>
      <c r="M133" s="153"/>
      <c r="T133" s="154"/>
      <c r="AT133" s="149" t="s">
        <v>138</v>
      </c>
      <c r="AU133" s="149" t="s">
        <v>84</v>
      </c>
      <c r="AV133" s="12" t="s">
        <v>84</v>
      </c>
      <c r="AW133" s="12" t="s">
        <v>31</v>
      </c>
      <c r="AX133" s="12" t="s">
        <v>74</v>
      </c>
      <c r="AY133" s="149" t="s">
        <v>130</v>
      </c>
    </row>
    <row r="134" spans="2:65" s="13" customFormat="1">
      <c r="B134" s="155"/>
      <c r="D134" s="148" t="s">
        <v>138</v>
      </c>
      <c r="E134" s="156" t="s">
        <v>1</v>
      </c>
      <c r="F134" s="157" t="s">
        <v>140</v>
      </c>
      <c r="H134" s="158">
        <v>126.45</v>
      </c>
      <c r="I134" s="159"/>
      <c r="L134" s="155"/>
      <c r="M134" s="160"/>
      <c r="T134" s="161"/>
      <c r="AT134" s="156" t="s">
        <v>138</v>
      </c>
      <c r="AU134" s="156" t="s">
        <v>84</v>
      </c>
      <c r="AV134" s="13" t="s">
        <v>136</v>
      </c>
      <c r="AW134" s="13" t="s">
        <v>31</v>
      </c>
      <c r="AX134" s="13" t="s">
        <v>82</v>
      </c>
      <c r="AY134" s="156" t="s">
        <v>130</v>
      </c>
    </row>
    <row r="135" spans="2:65" s="11" customFormat="1" ht="22.9" customHeight="1">
      <c r="B135" s="120"/>
      <c r="D135" s="121" t="s">
        <v>73</v>
      </c>
      <c r="E135" s="130" t="s">
        <v>84</v>
      </c>
      <c r="F135" s="130" t="s">
        <v>148</v>
      </c>
      <c r="I135" s="123"/>
      <c r="J135" s="131">
        <f>BK135</f>
        <v>0</v>
      </c>
      <c r="L135" s="120"/>
      <c r="M135" s="125"/>
      <c r="P135" s="126">
        <f>SUM(P136:P139)</f>
        <v>0</v>
      </c>
      <c r="R135" s="126">
        <f>SUM(R136:R139)</f>
        <v>21.4660446</v>
      </c>
      <c r="T135" s="127">
        <f>SUM(T136:T139)</f>
        <v>0</v>
      </c>
      <c r="AR135" s="121" t="s">
        <v>82</v>
      </c>
      <c r="AT135" s="128" t="s">
        <v>73</v>
      </c>
      <c r="AU135" s="128" t="s">
        <v>82</v>
      </c>
      <c r="AY135" s="121" t="s">
        <v>130</v>
      </c>
      <c r="BK135" s="129">
        <f>SUM(BK136:BK139)</f>
        <v>0</v>
      </c>
    </row>
    <row r="136" spans="2:65" s="1" customFormat="1" ht="16.5" customHeight="1">
      <c r="B136" s="132"/>
      <c r="C136" s="133" t="s">
        <v>149</v>
      </c>
      <c r="D136" s="133" t="s">
        <v>132</v>
      </c>
      <c r="E136" s="134" t="s">
        <v>150</v>
      </c>
      <c r="F136" s="135" t="s">
        <v>151</v>
      </c>
      <c r="G136" s="136" t="s">
        <v>135</v>
      </c>
      <c r="H136" s="137">
        <v>8.58</v>
      </c>
      <c r="I136" s="138"/>
      <c r="J136" s="139">
        <f>ROUND(I136*H136,2)</f>
        <v>0</v>
      </c>
      <c r="K136" s="140"/>
      <c r="L136" s="31"/>
      <c r="M136" s="141" t="s">
        <v>1</v>
      </c>
      <c r="N136" s="142" t="s">
        <v>39</v>
      </c>
      <c r="P136" s="143">
        <f>O136*H136</f>
        <v>0</v>
      </c>
      <c r="Q136" s="143">
        <v>2.5018699999999998</v>
      </c>
      <c r="R136" s="143">
        <f>Q136*H136</f>
        <v>21.4660446</v>
      </c>
      <c r="S136" s="143">
        <v>0</v>
      </c>
      <c r="T136" s="144">
        <f>S136*H136</f>
        <v>0</v>
      </c>
      <c r="AR136" s="145" t="s">
        <v>136</v>
      </c>
      <c r="AT136" s="145" t="s">
        <v>132</v>
      </c>
      <c r="AU136" s="145" t="s">
        <v>84</v>
      </c>
      <c r="AY136" s="16" t="s">
        <v>130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6" t="s">
        <v>82</v>
      </c>
      <c r="BK136" s="146">
        <f>ROUND(I136*H136,2)</f>
        <v>0</v>
      </c>
      <c r="BL136" s="16" t="s">
        <v>136</v>
      </c>
      <c r="BM136" s="145" t="s">
        <v>152</v>
      </c>
    </row>
    <row r="137" spans="2:65" s="12" customFormat="1">
      <c r="B137" s="147"/>
      <c r="D137" s="148" t="s">
        <v>138</v>
      </c>
      <c r="E137" s="149" t="s">
        <v>1</v>
      </c>
      <c r="F137" s="150" t="s">
        <v>153</v>
      </c>
      <c r="H137" s="151">
        <v>8.23</v>
      </c>
      <c r="I137" s="152"/>
      <c r="L137" s="147"/>
      <c r="M137" s="153"/>
      <c r="T137" s="154"/>
      <c r="AT137" s="149" t="s">
        <v>138</v>
      </c>
      <c r="AU137" s="149" t="s">
        <v>84</v>
      </c>
      <c r="AV137" s="12" t="s">
        <v>84</v>
      </c>
      <c r="AW137" s="12" t="s">
        <v>31</v>
      </c>
      <c r="AX137" s="12" t="s">
        <v>74</v>
      </c>
      <c r="AY137" s="149" t="s">
        <v>130</v>
      </c>
    </row>
    <row r="138" spans="2:65" s="12" customFormat="1">
      <c r="B138" s="147"/>
      <c r="D138" s="148" t="s">
        <v>138</v>
      </c>
      <c r="E138" s="149" t="s">
        <v>1</v>
      </c>
      <c r="F138" s="150" t="s">
        <v>154</v>
      </c>
      <c r="H138" s="151">
        <v>0.35</v>
      </c>
      <c r="I138" s="152"/>
      <c r="L138" s="147"/>
      <c r="M138" s="153"/>
      <c r="T138" s="154"/>
      <c r="AT138" s="149" t="s">
        <v>138</v>
      </c>
      <c r="AU138" s="149" t="s">
        <v>84</v>
      </c>
      <c r="AV138" s="12" t="s">
        <v>84</v>
      </c>
      <c r="AW138" s="12" t="s">
        <v>31</v>
      </c>
      <c r="AX138" s="12" t="s">
        <v>74</v>
      </c>
      <c r="AY138" s="149" t="s">
        <v>130</v>
      </c>
    </row>
    <row r="139" spans="2:65" s="13" customFormat="1">
      <c r="B139" s="155"/>
      <c r="D139" s="148" t="s">
        <v>138</v>
      </c>
      <c r="E139" s="156" t="s">
        <v>1</v>
      </c>
      <c r="F139" s="157" t="s">
        <v>140</v>
      </c>
      <c r="H139" s="158">
        <v>8.58</v>
      </c>
      <c r="I139" s="159"/>
      <c r="L139" s="155"/>
      <c r="M139" s="160"/>
      <c r="T139" s="161"/>
      <c r="AT139" s="156" t="s">
        <v>138</v>
      </c>
      <c r="AU139" s="156" t="s">
        <v>84</v>
      </c>
      <c r="AV139" s="13" t="s">
        <v>136</v>
      </c>
      <c r="AW139" s="13" t="s">
        <v>31</v>
      </c>
      <c r="AX139" s="13" t="s">
        <v>82</v>
      </c>
      <c r="AY139" s="156" t="s">
        <v>130</v>
      </c>
    </row>
    <row r="140" spans="2:65" s="11" customFormat="1" ht="22.9" customHeight="1">
      <c r="B140" s="120"/>
      <c r="D140" s="121" t="s">
        <v>73</v>
      </c>
      <c r="E140" s="130" t="s">
        <v>155</v>
      </c>
      <c r="F140" s="130" t="s">
        <v>156</v>
      </c>
      <c r="I140" s="123"/>
      <c r="J140" s="131">
        <f>BK140</f>
        <v>0</v>
      </c>
      <c r="L140" s="120"/>
      <c r="M140" s="125"/>
      <c r="P140" s="126">
        <f>SUM(P141:P151)</f>
        <v>0</v>
      </c>
      <c r="R140" s="126">
        <f>SUM(R141:R151)</f>
        <v>26.905312289999998</v>
      </c>
      <c r="T140" s="127">
        <f>SUM(T141:T151)</f>
        <v>0</v>
      </c>
      <c r="AR140" s="121" t="s">
        <v>82</v>
      </c>
      <c r="AT140" s="128" t="s">
        <v>73</v>
      </c>
      <c r="AU140" s="128" t="s">
        <v>82</v>
      </c>
      <c r="AY140" s="121" t="s">
        <v>130</v>
      </c>
      <c r="BK140" s="129">
        <f>SUM(BK141:BK151)</f>
        <v>0</v>
      </c>
    </row>
    <row r="141" spans="2:65" s="1" customFormat="1" ht="33" customHeight="1">
      <c r="B141" s="132"/>
      <c r="C141" s="133" t="s">
        <v>136</v>
      </c>
      <c r="D141" s="133" t="s">
        <v>132</v>
      </c>
      <c r="E141" s="134" t="s">
        <v>157</v>
      </c>
      <c r="F141" s="135" t="s">
        <v>158</v>
      </c>
      <c r="G141" s="136" t="s">
        <v>135</v>
      </c>
      <c r="H141" s="137">
        <v>9.9819999999999993</v>
      </c>
      <c r="I141" s="138"/>
      <c r="J141" s="139">
        <f>ROUND(I141*H141,2)</f>
        <v>0</v>
      </c>
      <c r="K141" s="140"/>
      <c r="L141" s="31"/>
      <c r="M141" s="141" t="s">
        <v>1</v>
      </c>
      <c r="N141" s="142" t="s">
        <v>39</v>
      </c>
      <c r="P141" s="143">
        <f>O141*H141</f>
        <v>0</v>
      </c>
      <c r="Q141" s="143">
        <v>2.5018699999999998</v>
      </c>
      <c r="R141" s="143">
        <f>Q141*H141</f>
        <v>24.973666339999998</v>
      </c>
      <c r="S141" s="143">
        <v>0</v>
      </c>
      <c r="T141" s="144">
        <f>S141*H141</f>
        <v>0</v>
      </c>
      <c r="AR141" s="145" t="s">
        <v>136</v>
      </c>
      <c r="AT141" s="145" t="s">
        <v>132</v>
      </c>
      <c r="AU141" s="145" t="s">
        <v>84</v>
      </c>
      <c r="AY141" s="16" t="s">
        <v>130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6" t="s">
        <v>82</v>
      </c>
      <c r="BK141" s="146">
        <f>ROUND(I141*H141,2)</f>
        <v>0</v>
      </c>
      <c r="BL141" s="16" t="s">
        <v>136</v>
      </c>
      <c r="BM141" s="145" t="s">
        <v>159</v>
      </c>
    </row>
    <row r="142" spans="2:65" s="14" customFormat="1">
      <c r="B142" s="173"/>
      <c r="D142" s="148" t="s">
        <v>138</v>
      </c>
      <c r="E142" s="174" t="s">
        <v>1</v>
      </c>
      <c r="F142" s="175" t="s">
        <v>160</v>
      </c>
      <c r="H142" s="174" t="s">
        <v>1</v>
      </c>
      <c r="I142" s="176"/>
      <c r="L142" s="173"/>
      <c r="M142" s="177"/>
      <c r="T142" s="178"/>
      <c r="AT142" s="174" t="s">
        <v>138</v>
      </c>
      <c r="AU142" s="174" t="s">
        <v>84</v>
      </c>
      <c r="AV142" s="14" t="s">
        <v>82</v>
      </c>
      <c r="AW142" s="14" t="s">
        <v>31</v>
      </c>
      <c r="AX142" s="14" t="s">
        <v>74</v>
      </c>
      <c r="AY142" s="174" t="s">
        <v>130</v>
      </c>
    </row>
    <row r="143" spans="2:65" s="12" customFormat="1">
      <c r="B143" s="147"/>
      <c r="D143" s="148" t="s">
        <v>138</v>
      </c>
      <c r="E143" s="149" t="s">
        <v>1</v>
      </c>
      <c r="F143" s="150" t="s">
        <v>161</v>
      </c>
      <c r="H143" s="151">
        <v>9.9819999999999993</v>
      </c>
      <c r="I143" s="152"/>
      <c r="L143" s="147"/>
      <c r="M143" s="153"/>
      <c r="T143" s="154"/>
      <c r="AT143" s="149" t="s">
        <v>138</v>
      </c>
      <c r="AU143" s="149" t="s">
        <v>84</v>
      </c>
      <c r="AV143" s="12" t="s">
        <v>84</v>
      </c>
      <c r="AW143" s="12" t="s">
        <v>31</v>
      </c>
      <c r="AX143" s="12" t="s">
        <v>74</v>
      </c>
      <c r="AY143" s="149" t="s">
        <v>130</v>
      </c>
    </row>
    <row r="144" spans="2:65" s="13" customFormat="1">
      <c r="B144" s="155"/>
      <c r="D144" s="148" t="s">
        <v>138</v>
      </c>
      <c r="E144" s="156" t="s">
        <v>1</v>
      </c>
      <c r="F144" s="157" t="s">
        <v>140</v>
      </c>
      <c r="H144" s="158">
        <v>9.9819999999999993</v>
      </c>
      <c r="I144" s="159"/>
      <c r="L144" s="155"/>
      <c r="M144" s="160"/>
      <c r="T144" s="161"/>
      <c r="AT144" s="156" t="s">
        <v>138</v>
      </c>
      <c r="AU144" s="156" t="s">
        <v>84</v>
      </c>
      <c r="AV144" s="13" t="s">
        <v>136</v>
      </c>
      <c r="AW144" s="13" t="s">
        <v>31</v>
      </c>
      <c r="AX144" s="13" t="s">
        <v>82</v>
      </c>
      <c r="AY144" s="156" t="s">
        <v>130</v>
      </c>
    </row>
    <row r="145" spans="2:65" s="1" customFormat="1" ht="24.25" customHeight="1">
      <c r="B145" s="132"/>
      <c r="C145" s="133" t="s">
        <v>162</v>
      </c>
      <c r="D145" s="133" t="s">
        <v>132</v>
      </c>
      <c r="E145" s="134" t="s">
        <v>163</v>
      </c>
      <c r="F145" s="135" t="s">
        <v>164</v>
      </c>
      <c r="G145" s="136" t="s">
        <v>135</v>
      </c>
      <c r="H145" s="137">
        <v>0.5</v>
      </c>
      <c r="I145" s="138"/>
      <c r="J145" s="139">
        <f>ROUND(I145*H145,2)</f>
        <v>0</v>
      </c>
      <c r="K145" s="140"/>
      <c r="L145" s="31"/>
      <c r="M145" s="141" t="s">
        <v>1</v>
      </c>
      <c r="N145" s="142" t="s">
        <v>39</v>
      </c>
      <c r="P145" s="143">
        <f>O145*H145</f>
        <v>0</v>
      </c>
      <c r="Q145" s="143">
        <v>2.3010199999999998</v>
      </c>
      <c r="R145" s="143">
        <f>Q145*H145</f>
        <v>1.1505099999999999</v>
      </c>
      <c r="S145" s="143">
        <v>0</v>
      </c>
      <c r="T145" s="144">
        <f>S145*H145</f>
        <v>0</v>
      </c>
      <c r="AR145" s="145" t="s">
        <v>136</v>
      </c>
      <c r="AT145" s="145" t="s">
        <v>132</v>
      </c>
      <c r="AU145" s="145" t="s">
        <v>84</v>
      </c>
      <c r="AY145" s="16" t="s">
        <v>130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6" t="s">
        <v>82</v>
      </c>
      <c r="BK145" s="146">
        <f>ROUND(I145*H145,2)</f>
        <v>0</v>
      </c>
      <c r="BL145" s="16" t="s">
        <v>136</v>
      </c>
      <c r="BM145" s="145" t="s">
        <v>165</v>
      </c>
    </row>
    <row r="146" spans="2:65" s="12" customFormat="1" ht="20">
      <c r="B146" s="147"/>
      <c r="D146" s="148" t="s">
        <v>138</v>
      </c>
      <c r="E146" s="149" t="s">
        <v>1</v>
      </c>
      <c r="F146" s="150" t="s">
        <v>166</v>
      </c>
      <c r="H146" s="151">
        <v>0.5</v>
      </c>
      <c r="I146" s="152"/>
      <c r="L146" s="147"/>
      <c r="M146" s="153"/>
      <c r="T146" s="154"/>
      <c r="AT146" s="149" t="s">
        <v>138</v>
      </c>
      <c r="AU146" s="149" t="s">
        <v>84</v>
      </c>
      <c r="AV146" s="12" t="s">
        <v>84</v>
      </c>
      <c r="AW146" s="12" t="s">
        <v>31</v>
      </c>
      <c r="AX146" s="12" t="s">
        <v>74</v>
      </c>
      <c r="AY146" s="149" t="s">
        <v>130</v>
      </c>
    </row>
    <row r="147" spans="2:65" s="13" customFormat="1">
      <c r="B147" s="155"/>
      <c r="D147" s="148" t="s">
        <v>138</v>
      </c>
      <c r="E147" s="156" t="s">
        <v>1</v>
      </c>
      <c r="F147" s="157" t="s">
        <v>140</v>
      </c>
      <c r="H147" s="158">
        <v>0.5</v>
      </c>
      <c r="I147" s="159"/>
      <c r="L147" s="155"/>
      <c r="M147" s="160"/>
      <c r="T147" s="161"/>
      <c r="AT147" s="156" t="s">
        <v>138</v>
      </c>
      <c r="AU147" s="156" t="s">
        <v>84</v>
      </c>
      <c r="AV147" s="13" t="s">
        <v>136</v>
      </c>
      <c r="AW147" s="13" t="s">
        <v>31</v>
      </c>
      <c r="AX147" s="13" t="s">
        <v>82</v>
      </c>
      <c r="AY147" s="156" t="s">
        <v>130</v>
      </c>
    </row>
    <row r="148" spans="2:65" s="1" customFormat="1" ht="16.5" customHeight="1">
      <c r="B148" s="132"/>
      <c r="C148" s="133" t="s">
        <v>155</v>
      </c>
      <c r="D148" s="133" t="s">
        <v>132</v>
      </c>
      <c r="E148" s="134" t="s">
        <v>167</v>
      </c>
      <c r="F148" s="135" t="s">
        <v>168</v>
      </c>
      <c r="G148" s="136" t="s">
        <v>144</v>
      </c>
      <c r="H148" s="137">
        <v>0.73499999999999999</v>
      </c>
      <c r="I148" s="138"/>
      <c r="J148" s="139">
        <f>ROUND(I148*H148,2)</f>
        <v>0</v>
      </c>
      <c r="K148" s="140"/>
      <c r="L148" s="31"/>
      <c r="M148" s="141" t="s">
        <v>1</v>
      </c>
      <c r="N148" s="142" t="s">
        <v>39</v>
      </c>
      <c r="P148" s="143">
        <f>O148*H148</f>
        <v>0</v>
      </c>
      <c r="Q148" s="143">
        <v>1.06277</v>
      </c>
      <c r="R148" s="143">
        <f>Q148*H148</f>
        <v>0.78113595000000002</v>
      </c>
      <c r="S148" s="143">
        <v>0</v>
      </c>
      <c r="T148" s="144">
        <f>S148*H148</f>
        <v>0</v>
      </c>
      <c r="AR148" s="145" t="s">
        <v>136</v>
      </c>
      <c r="AT148" s="145" t="s">
        <v>132</v>
      </c>
      <c r="AU148" s="145" t="s">
        <v>84</v>
      </c>
      <c r="AY148" s="16" t="s">
        <v>130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6" t="s">
        <v>82</v>
      </c>
      <c r="BK148" s="146">
        <f>ROUND(I148*H148,2)</f>
        <v>0</v>
      </c>
      <c r="BL148" s="16" t="s">
        <v>136</v>
      </c>
      <c r="BM148" s="145" t="s">
        <v>169</v>
      </c>
    </row>
    <row r="149" spans="2:65" s="14" customFormat="1">
      <c r="B149" s="173"/>
      <c r="D149" s="148" t="s">
        <v>138</v>
      </c>
      <c r="E149" s="174" t="s">
        <v>1</v>
      </c>
      <c r="F149" s="175" t="s">
        <v>160</v>
      </c>
      <c r="H149" s="174" t="s">
        <v>1</v>
      </c>
      <c r="I149" s="176"/>
      <c r="L149" s="173"/>
      <c r="M149" s="177"/>
      <c r="T149" s="178"/>
      <c r="AT149" s="174" t="s">
        <v>138</v>
      </c>
      <c r="AU149" s="174" t="s">
        <v>84</v>
      </c>
      <c r="AV149" s="14" t="s">
        <v>82</v>
      </c>
      <c r="AW149" s="14" t="s">
        <v>31</v>
      </c>
      <c r="AX149" s="14" t="s">
        <v>74</v>
      </c>
      <c r="AY149" s="174" t="s">
        <v>130</v>
      </c>
    </row>
    <row r="150" spans="2:65" s="12" customFormat="1">
      <c r="B150" s="147"/>
      <c r="D150" s="148" t="s">
        <v>138</v>
      </c>
      <c r="E150" s="149" t="s">
        <v>1</v>
      </c>
      <c r="F150" s="150" t="s">
        <v>170</v>
      </c>
      <c r="H150" s="151">
        <v>0.73499999999999999</v>
      </c>
      <c r="I150" s="152"/>
      <c r="L150" s="147"/>
      <c r="M150" s="153"/>
      <c r="T150" s="154"/>
      <c r="AT150" s="149" t="s">
        <v>138</v>
      </c>
      <c r="AU150" s="149" t="s">
        <v>84</v>
      </c>
      <c r="AV150" s="12" t="s">
        <v>84</v>
      </c>
      <c r="AW150" s="12" t="s">
        <v>31</v>
      </c>
      <c r="AX150" s="12" t="s">
        <v>74</v>
      </c>
      <c r="AY150" s="149" t="s">
        <v>130</v>
      </c>
    </row>
    <row r="151" spans="2:65" s="13" customFormat="1">
      <c r="B151" s="155"/>
      <c r="D151" s="148" t="s">
        <v>138</v>
      </c>
      <c r="E151" s="156" t="s">
        <v>1</v>
      </c>
      <c r="F151" s="157" t="s">
        <v>140</v>
      </c>
      <c r="H151" s="158">
        <v>0.73499999999999999</v>
      </c>
      <c r="I151" s="159"/>
      <c r="L151" s="155"/>
      <c r="M151" s="160"/>
      <c r="T151" s="161"/>
      <c r="AT151" s="156" t="s">
        <v>138</v>
      </c>
      <c r="AU151" s="156" t="s">
        <v>84</v>
      </c>
      <c r="AV151" s="13" t="s">
        <v>136</v>
      </c>
      <c r="AW151" s="13" t="s">
        <v>31</v>
      </c>
      <c r="AX151" s="13" t="s">
        <v>82</v>
      </c>
      <c r="AY151" s="156" t="s">
        <v>130</v>
      </c>
    </row>
    <row r="152" spans="2:65" s="11" customFormat="1" ht="22.9" customHeight="1">
      <c r="B152" s="120"/>
      <c r="D152" s="121" t="s">
        <v>73</v>
      </c>
      <c r="E152" s="130" t="s">
        <v>171</v>
      </c>
      <c r="F152" s="130" t="s">
        <v>172</v>
      </c>
      <c r="I152" s="123"/>
      <c r="J152" s="131">
        <f>BK152</f>
        <v>0</v>
      </c>
      <c r="L152" s="120"/>
      <c r="M152" s="125"/>
      <c r="P152" s="126">
        <f>SUM(P153:P173)</f>
        <v>0</v>
      </c>
      <c r="R152" s="126">
        <f>SUM(R153:R173)</f>
        <v>8.3970000000000003E-2</v>
      </c>
      <c r="T152" s="127">
        <f>SUM(T153:T173)</f>
        <v>41.2136</v>
      </c>
      <c r="AR152" s="121" t="s">
        <v>82</v>
      </c>
      <c r="AT152" s="128" t="s">
        <v>73</v>
      </c>
      <c r="AU152" s="128" t="s">
        <v>82</v>
      </c>
      <c r="AY152" s="121" t="s">
        <v>130</v>
      </c>
      <c r="BK152" s="129">
        <f>SUM(BK153:BK173)</f>
        <v>0</v>
      </c>
    </row>
    <row r="153" spans="2:65" s="1" customFormat="1" ht="16.5" customHeight="1">
      <c r="B153" s="132"/>
      <c r="C153" s="133" t="s">
        <v>173</v>
      </c>
      <c r="D153" s="133" t="s">
        <v>132</v>
      </c>
      <c r="E153" s="134" t="s">
        <v>174</v>
      </c>
      <c r="F153" s="135" t="s">
        <v>175</v>
      </c>
      <c r="G153" s="136" t="s">
        <v>176</v>
      </c>
      <c r="H153" s="137">
        <v>1397</v>
      </c>
      <c r="I153" s="138"/>
      <c r="J153" s="139">
        <f>ROUND(I153*H153,2)</f>
        <v>0</v>
      </c>
      <c r="K153" s="140"/>
      <c r="L153" s="31"/>
      <c r="M153" s="141" t="s">
        <v>1</v>
      </c>
      <c r="N153" s="142" t="s">
        <v>39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136</v>
      </c>
      <c r="AT153" s="145" t="s">
        <v>132</v>
      </c>
      <c r="AU153" s="145" t="s">
        <v>84</v>
      </c>
      <c r="AY153" s="16" t="s">
        <v>130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6" t="s">
        <v>82</v>
      </c>
      <c r="BK153" s="146">
        <f>ROUND(I153*H153,2)</f>
        <v>0</v>
      </c>
      <c r="BL153" s="16" t="s">
        <v>136</v>
      </c>
      <c r="BM153" s="145" t="s">
        <v>177</v>
      </c>
    </row>
    <row r="154" spans="2:65" s="12" customFormat="1">
      <c r="B154" s="147"/>
      <c r="D154" s="148" t="s">
        <v>138</v>
      </c>
      <c r="E154" s="149" t="s">
        <v>1</v>
      </c>
      <c r="F154" s="150" t="s">
        <v>178</v>
      </c>
      <c r="H154" s="151">
        <v>1397</v>
      </c>
      <c r="I154" s="152"/>
      <c r="L154" s="147"/>
      <c r="M154" s="153"/>
      <c r="T154" s="154"/>
      <c r="AT154" s="149" t="s">
        <v>138</v>
      </c>
      <c r="AU154" s="149" t="s">
        <v>84</v>
      </c>
      <c r="AV154" s="12" t="s">
        <v>84</v>
      </c>
      <c r="AW154" s="12" t="s">
        <v>31</v>
      </c>
      <c r="AX154" s="12" t="s">
        <v>74</v>
      </c>
      <c r="AY154" s="149" t="s">
        <v>130</v>
      </c>
    </row>
    <row r="155" spans="2:65" s="13" customFormat="1">
      <c r="B155" s="155"/>
      <c r="D155" s="148" t="s">
        <v>138</v>
      </c>
      <c r="E155" s="156" t="s">
        <v>1</v>
      </c>
      <c r="F155" s="157" t="s">
        <v>140</v>
      </c>
      <c r="H155" s="158">
        <v>1397</v>
      </c>
      <c r="I155" s="159"/>
      <c r="L155" s="155"/>
      <c r="M155" s="160"/>
      <c r="T155" s="161"/>
      <c r="AT155" s="156" t="s">
        <v>138</v>
      </c>
      <c r="AU155" s="156" t="s">
        <v>84</v>
      </c>
      <c r="AV155" s="13" t="s">
        <v>136</v>
      </c>
      <c r="AW155" s="13" t="s">
        <v>31</v>
      </c>
      <c r="AX155" s="13" t="s">
        <v>82</v>
      </c>
      <c r="AY155" s="156" t="s">
        <v>130</v>
      </c>
    </row>
    <row r="156" spans="2:65" s="1" customFormat="1" ht="16.5" customHeight="1">
      <c r="B156" s="132"/>
      <c r="C156" s="133" t="s">
        <v>145</v>
      </c>
      <c r="D156" s="133" t="s">
        <v>132</v>
      </c>
      <c r="E156" s="134" t="s">
        <v>179</v>
      </c>
      <c r="F156" s="135" t="s">
        <v>180</v>
      </c>
      <c r="G156" s="136" t="s">
        <v>176</v>
      </c>
      <c r="H156" s="137">
        <v>1397</v>
      </c>
      <c r="I156" s="138"/>
      <c r="J156" s="139">
        <f>ROUND(I156*H156,2)</f>
        <v>0</v>
      </c>
      <c r="K156" s="140"/>
      <c r="L156" s="31"/>
      <c r="M156" s="141" t="s">
        <v>1</v>
      </c>
      <c r="N156" s="142" t="s">
        <v>39</v>
      </c>
      <c r="P156" s="143">
        <f>O156*H156</f>
        <v>0</v>
      </c>
      <c r="Q156" s="143">
        <v>1.0000000000000001E-5</v>
      </c>
      <c r="R156" s="143">
        <f>Q156*H156</f>
        <v>1.3970000000000002E-2</v>
      </c>
      <c r="S156" s="143">
        <v>0</v>
      </c>
      <c r="T156" s="144">
        <f>S156*H156</f>
        <v>0</v>
      </c>
      <c r="AR156" s="145" t="s">
        <v>136</v>
      </c>
      <c r="AT156" s="145" t="s">
        <v>132</v>
      </c>
      <c r="AU156" s="145" t="s">
        <v>84</v>
      </c>
      <c r="AY156" s="16" t="s">
        <v>130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6" t="s">
        <v>82</v>
      </c>
      <c r="BK156" s="146">
        <f>ROUND(I156*H156,2)</f>
        <v>0</v>
      </c>
      <c r="BL156" s="16" t="s">
        <v>136</v>
      </c>
      <c r="BM156" s="145" t="s">
        <v>181</v>
      </c>
    </row>
    <row r="157" spans="2:65" s="12" customFormat="1">
      <c r="B157" s="147"/>
      <c r="D157" s="148" t="s">
        <v>138</v>
      </c>
      <c r="E157" s="149" t="s">
        <v>1</v>
      </c>
      <c r="F157" s="150" t="s">
        <v>178</v>
      </c>
      <c r="H157" s="151">
        <v>1397</v>
      </c>
      <c r="I157" s="152"/>
      <c r="L157" s="147"/>
      <c r="M157" s="153"/>
      <c r="T157" s="154"/>
      <c r="AT157" s="149" t="s">
        <v>138</v>
      </c>
      <c r="AU157" s="149" t="s">
        <v>84</v>
      </c>
      <c r="AV157" s="12" t="s">
        <v>84</v>
      </c>
      <c r="AW157" s="12" t="s">
        <v>31</v>
      </c>
      <c r="AX157" s="12" t="s">
        <v>74</v>
      </c>
      <c r="AY157" s="149" t="s">
        <v>130</v>
      </c>
    </row>
    <row r="158" spans="2:65" s="13" customFormat="1">
      <c r="B158" s="155"/>
      <c r="D158" s="148" t="s">
        <v>138</v>
      </c>
      <c r="E158" s="156" t="s">
        <v>1</v>
      </c>
      <c r="F158" s="157" t="s">
        <v>140</v>
      </c>
      <c r="H158" s="158">
        <v>1397</v>
      </c>
      <c r="I158" s="159"/>
      <c r="L158" s="155"/>
      <c r="M158" s="160"/>
      <c r="T158" s="161"/>
      <c r="AT158" s="156" t="s">
        <v>138</v>
      </c>
      <c r="AU158" s="156" t="s">
        <v>84</v>
      </c>
      <c r="AV158" s="13" t="s">
        <v>136</v>
      </c>
      <c r="AW158" s="13" t="s">
        <v>31</v>
      </c>
      <c r="AX158" s="13" t="s">
        <v>82</v>
      </c>
      <c r="AY158" s="156" t="s">
        <v>130</v>
      </c>
    </row>
    <row r="159" spans="2:65" s="1" customFormat="1" ht="16.5" customHeight="1">
      <c r="B159" s="132"/>
      <c r="C159" s="133" t="s">
        <v>171</v>
      </c>
      <c r="D159" s="133" t="s">
        <v>132</v>
      </c>
      <c r="E159" s="134" t="s">
        <v>182</v>
      </c>
      <c r="F159" s="135" t="s">
        <v>183</v>
      </c>
      <c r="G159" s="136" t="s">
        <v>184</v>
      </c>
      <c r="H159" s="137">
        <v>2</v>
      </c>
      <c r="I159" s="138"/>
      <c r="J159" s="139">
        <f>ROUND(I159*H159,2)</f>
        <v>0</v>
      </c>
      <c r="K159" s="140"/>
      <c r="L159" s="31"/>
      <c r="M159" s="141" t="s">
        <v>1</v>
      </c>
      <c r="N159" s="142" t="s">
        <v>39</v>
      </c>
      <c r="P159" s="143">
        <f>O159*H159</f>
        <v>0</v>
      </c>
      <c r="Q159" s="143">
        <v>3.5000000000000003E-2</v>
      </c>
      <c r="R159" s="143">
        <f>Q159*H159</f>
        <v>7.0000000000000007E-2</v>
      </c>
      <c r="S159" s="143">
        <v>0</v>
      </c>
      <c r="T159" s="144">
        <f>S159*H159</f>
        <v>0</v>
      </c>
      <c r="AR159" s="145" t="s">
        <v>136</v>
      </c>
      <c r="AT159" s="145" t="s">
        <v>132</v>
      </c>
      <c r="AU159" s="145" t="s">
        <v>84</v>
      </c>
      <c r="AY159" s="16" t="s">
        <v>130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6" t="s">
        <v>82</v>
      </c>
      <c r="BK159" s="146">
        <f>ROUND(I159*H159,2)</f>
        <v>0</v>
      </c>
      <c r="BL159" s="16" t="s">
        <v>136</v>
      </c>
      <c r="BM159" s="145" t="s">
        <v>185</v>
      </c>
    </row>
    <row r="160" spans="2:65" s="12" customFormat="1" ht="20">
      <c r="B160" s="147"/>
      <c r="D160" s="148" t="s">
        <v>138</v>
      </c>
      <c r="E160" s="149" t="s">
        <v>1</v>
      </c>
      <c r="F160" s="150" t="s">
        <v>186</v>
      </c>
      <c r="H160" s="151">
        <v>2</v>
      </c>
      <c r="I160" s="152"/>
      <c r="L160" s="147"/>
      <c r="M160" s="153"/>
      <c r="T160" s="154"/>
      <c r="AT160" s="149" t="s">
        <v>138</v>
      </c>
      <c r="AU160" s="149" t="s">
        <v>84</v>
      </c>
      <c r="AV160" s="12" t="s">
        <v>84</v>
      </c>
      <c r="AW160" s="12" t="s">
        <v>31</v>
      </c>
      <c r="AX160" s="12" t="s">
        <v>74</v>
      </c>
      <c r="AY160" s="149" t="s">
        <v>130</v>
      </c>
    </row>
    <row r="161" spans="2:65" s="13" customFormat="1">
      <c r="B161" s="155"/>
      <c r="D161" s="148" t="s">
        <v>138</v>
      </c>
      <c r="E161" s="156" t="s">
        <v>1</v>
      </c>
      <c r="F161" s="157" t="s">
        <v>140</v>
      </c>
      <c r="H161" s="158">
        <v>2</v>
      </c>
      <c r="I161" s="159"/>
      <c r="L161" s="155"/>
      <c r="M161" s="160"/>
      <c r="T161" s="161"/>
      <c r="AT161" s="156" t="s">
        <v>138</v>
      </c>
      <c r="AU161" s="156" t="s">
        <v>84</v>
      </c>
      <c r="AV161" s="13" t="s">
        <v>136</v>
      </c>
      <c r="AW161" s="13" t="s">
        <v>31</v>
      </c>
      <c r="AX161" s="13" t="s">
        <v>82</v>
      </c>
      <c r="AY161" s="156" t="s">
        <v>130</v>
      </c>
    </row>
    <row r="162" spans="2:65" s="1" customFormat="1" ht="24.25" customHeight="1">
      <c r="B162" s="132"/>
      <c r="C162" s="133" t="s">
        <v>187</v>
      </c>
      <c r="D162" s="133" t="s">
        <v>132</v>
      </c>
      <c r="E162" s="134" t="s">
        <v>188</v>
      </c>
      <c r="F162" s="135" t="s">
        <v>189</v>
      </c>
      <c r="G162" s="136" t="s">
        <v>184</v>
      </c>
      <c r="H162" s="137">
        <v>256</v>
      </c>
      <c r="I162" s="138"/>
      <c r="J162" s="139">
        <f>ROUND(I162*H162,2)</f>
        <v>0</v>
      </c>
      <c r="K162" s="140"/>
      <c r="L162" s="31"/>
      <c r="M162" s="141" t="s">
        <v>1</v>
      </c>
      <c r="N162" s="142" t="s">
        <v>39</v>
      </c>
      <c r="P162" s="143">
        <f>O162*H162</f>
        <v>0</v>
      </c>
      <c r="Q162" s="143">
        <v>0</v>
      </c>
      <c r="R162" s="143">
        <f>Q162*H162</f>
        <v>0</v>
      </c>
      <c r="S162" s="143">
        <v>0.109</v>
      </c>
      <c r="T162" s="144">
        <f>S162*H162</f>
        <v>27.904</v>
      </c>
      <c r="AR162" s="145" t="s">
        <v>136</v>
      </c>
      <c r="AT162" s="145" t="s">
        <v>132</v>
      </c>
      <c r="AU162" s="145" t="s">
        <v>84</v>
      </c>
      <c r="AY162" s="16" t="s">
        <v>130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6" t="s">
        <v>82</v>
      </c>
      <c r="BK162" s="146">
        <f>ROUND(I162*H162,2)</f>
        <v>0</v>
      </c>
      <c r="BL162" s="16" t="s">
        <v>136</v>
      </c>
      <c r="BM162" s="145" t="s">
        <v>190</v>
      </c>
    </row>
    <row r="163" spans="2:65" s="14" customFormat="1" ht="20">
      <c r="B163" s="173"/>
      <c r="D163" s="148" t="s">
        <v>138</v>
      </c>
      <c r="E163" s="174" t="s">
        <v>1</v>
      </c>
      <c r="F163" s="175" t="s">
        <v>191</v>
      </c>
      <c r="H163" s="174" t="s">
        <v>1</v>
      </c>
      <c r="I163" s="176"/>
      <c r="L163" s="173"/>
      <c r="M163" s="177"/>
      <c r="T163" s="178"/>
      <c r="AT163" s="174" t="s">
        <v>138</v>
      </c>
      <c r="AU163" s="174" t="s">
        <v>84</v>
      </c>
      <c r="AV163" s="14" t="s">
        <v>82</v>
      </c>
      <c r="AW163" s="14" t="s">
        <v>31</v>
      </c>
      <c r="AX163" s="14" t="s">
        <v>74</v>
      </c>
      <c r="AY163" s="174" t="s">
        <v>130</v>
      </c>
    </row>
    <row r="164" spans="2:65" s="12" customFormat="1">
      <c r="B164" s="147"/>
      <c r="D164" s="148" t="s">
        <v>138</v>
      </c>
      <c r="E164" s="149" t="s">
        <v>1</v>
      </c>
      <c r="F164" s="150" t="s">
        <v>192</v>
      </c>
      <c r="H164" s="151">
        <v>256</v>
      </c>
      <c r="I164" s="152"/>
      <c r="L164" s="147"/>
      <c r="M164" s="153"/>
      <c r="T164" s="154"/>
      <c r="AT164" s="149" t="s">
        <v>138</v>
      </c>
      <c r="AU164" s="149" t="s">
        <v>84</v>
      </c>
      <c r="AV164" s="12" t="s">
        <v>84</v>
      </c>
      <c r="AW164" s="12" t="s">
        <v>31</v>
      </c>
      <c r="AX164" s="12" t="s">
        <v>74</v>
      </c>
      <c r="AY164" s="149" t="s">
        <v>130</v>
      </c>
    </row>
    <row r="165" spans="2:65" s="13" customFormat="1">
      <c r="B165" s="155"/>
      <c r="D165" s="148" t="s">
        <v>138</v>
      </c>
      <c r="E165" s="156" t="s">
        <v>1</v>
      </c>
      <c r="F165" s="157" t="s">
        <v>140</v>
      </c>
      <c r="H165" s="158">
        <v>256</v>
      </c>
      <c r="I165" s="159"/>
      <c r="L165" s="155"/>
      <c r="M165" s="160"/>
      <c r="T165" s="161"/>
      <c r="AT165" s="156" t="s">
        <v>138</v>
      </c>
      <c r="AU165" s="156" t="s">
        <v>84</v>
      </c>
      <c r="AV165" s="13" t="s">
        <v>136</v>
      </c>
      <c r="AW165" s="13" t="s">
        <v>31</v>
      </c>
      <c r="AX165" s="13" t="s">
        <v>82</v>
      </c>
      <c r="AY165" s="156" t="s">
        <v>130</v>
      </c>
    </row>
    <row r="166" spans="2:65" s="1" customFormat="1" ht="37.9" customHeight="1">
      <c r="B166" s="132"/>
      <c r="C166" s="133" t="s">
        <v>193</v>
      </c>
      <c r="D166" s="133" t="s">
        <v>132</v>
      </c>
      <c r="E166" s="134" t="s">
        <v>194</v>
      </c>
      <c r="F166" s="135" t="s">
        <v>195</v>
      </c>
      <c r="G166" s="136" t="s">
        <v>135</v>
      </c>
      <c r="H166" s="137">
        <v>4.3659999999999997</v>
      </c>
      <c r="I166" s="138"/>
      <c r="J166" s="139">
        <f>ROUND(I166*H166,2)</f>
        <v>0</v>
      </c>
      <c r="K166" s="140"/>
      <c r="L166" s="31"/>
      <c r="M166" s="141" t="s">
        <v>1</v>
      </c>
      <c r="N166" s="142" t="s">
        <v>39</v>
      </c>
      <c r="P166" s="143">
        <f>O166*H166</f>
        <v>0</v>
      </c>
      <c r="Q166" s="143">
        <v>0</v>
      </c>
      <c r="R166" s="143">
        <f>Q166*H166</f>
        <v>0</v>
      </c>
      <c r="S166" s="143">
        <v>2.2000000000000002</v>
      </c>
      <c r="T166" s="144">
        <f>S166*H166</f>
        <v>9.6052</v>
      </c>
      <c r="AR166" s="145" t="s">
        <v>136</v>
      </c>
      <c r="AT166" s="145" t="s">
        <v>132</v>
      </c>
      <c r="AU166" s="145" t="s">
        <v>84</v>
      </c>
      <c r="AY166" s="16" t="s">
        <v>130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6" t="s">
        <v>82</v>
      </c>
      <c r="BK166" s="146">
        <f>ROUND(I166*H166,2)</f>
        <v>0</v>
      </c>
      <c r="BL166" s="16" t="s">
        <v>136</v>
      </c>
      <c r="BM166" s="145" t="s">
        <v>196</v>
      </c>
    </row>
    <row r="167" spans="2:65" s="14" customFormat="1">
      <c r="B167" s="173"/>
      <c r="D167" s="148" t="s">
        <v>138</v>
      </c>
      <c r="E167" s="174" t="s">
        <v>1</v>
      </c>
      <c r="F167" s="175" t="s">
        <v>197</v>
      </c>
      <c r="H167" s="174" t="s">
        <v>1</v>
      </c>
      <c r="I167" s="176"/>
      <c r="L167" s="173"/>
      <c r="M167" s="177"/>
      <c r="T167" s="178"/>
      <c r="AT167" s="174" t="s">
        <v>138</v>
      </c>
      <c r="AU167" s="174" t="s">
        <v>84</v>
      </c>
      <c r="AV167" s="14" t="s">
        <v>82</v>
      </c>
      <c r="AW167" s="14" t="s">
        <v>31</v>
      </c>
      <c r="AX167" s="14" t="s">
        <v>74</v>
      </c>
      <c r="AY167" s="174" t="s">
        <v>130</v>
      </c>
    </row>
    <row r="168" spans="2:65" s="12" customFormat="1">
      <c r="B168" s="147"/>
      <c r="D168" s="148" t="s">
        <v>138</v>
      </c>
      <c r="E168" s="149" t="s">
        <v>1</v>
      </c>
      <c r="F168" s="150" t="s">
        <v>198</v>
      </c>
      <c r="H168" s="151">
        <v>0.25</v>
      </c>
      <c r="I168" s="152"/>
      <c r="L168" s="147"/>
      <c r="M168" s="153"/>
      <c r="T168" s="154"/>
      <c r="AT168" s="149" t="s">
        <v>138</v>
      </c>
      <c r="AU168" s="149" t="s">
        <v>84</v>
      </c>
      <c r="AV168" s="12" t="s">
        <v>84</v>
      </c>
      <c r="AW168" s="12" t="s">
        <v>31</v>
      </c>
      <c r="AX168" s="12" t="s">
        <v>74</v>
      </c>
      <c r="AY168" s="149" t="s">
        <v>130</v>
      </c>
    </row>
    <row r="169" spans="2:65" s="12" customFormat="1" ht="20">
      <c r="B169" s="147"/>
      <c r="D169" s="148" t="s">
        <v>138</v>
      </c>
      <c r="E169" s="149" t="s">
        <v>1</v>
      </c>
      <c r="F169" s="150" t="s">
        <v>199</v>
      </c>
      <c r="H169" s="151">
        <v>4.1159999999999997</v>
      </c>
      <c r="I169" s="152"/>
      <c r="L169" s="147"/>
      <c r="M169" s="153"/>
      <c r="T169" s="154"/>
      <c r="AT169" s="149" t="s">
        <v>138</v>
      </c>
      <c r="AU169" s="149" t="s">
        <v>84</v>
      </c>
      <c r="AV169" s="12" t="s">
        <v>84</v>
      </c>
      <c r="AW169" s="12" t="s">
        <v>31</v>
      </c>
      <c r="AX169" s="12" t="s">
        <v>74</v>
      </c>
      <c r="AY169" s="149" t="s">
        <v>130</v>
      </c>
    </row>
    <row r="170" spans="2:65" s="13" customFormat="1">
      <c r="B170" s="155"/>
      <c r="D170" s="148" t="s">
        <v>138</v>
      </c>
      <c r="E170" s="156" t="s">
        <v>1</v>
      </c>
      <c r="F170" s="157" t="s">
        <v>140</v>
      </c>
      <c r="H170" s="158">
        <v>4.3659999999999997</v>
      </c>
      <c r="I170" s="159"/>
      <c r="L170" s="155"/>
      <c r="M170" s="160"/>
      <c r="T170" s="161"/>
      <c r="AT170" s="156" t="s">
        <v>138</v>
      </c>
      <c r="AU170" s="156" t="s">
        <v>84</v>
      </c>
      <c r="AV170" s="13" t="s">
        <v>136</v>
      </c>
      <c r="AW170" s="13" t="s">
        <v>31</v>
      </c>
      <c r="AX170" s="13" t="s">
        <v>82</v>
      </c>
      <c r="AY170" s="156" t="s">
        <v>130</v>
      </c>
    </row>
    <row r="171" spans="2:65" s="1" customFormat="1" ht="16.5" customHeight="1">
      <c r="B171" s="132"/>
      <c r="C171" s="133" t="s">
        <v>8</v>
      </c>
      <c r="D171" s="133" t="s">
        <v>132</v>
      </c>
      <c r="E171" s="134" t="s">
        <v>200</v>
      </c>
      <c r="F171" s="135" t="s">
        <v>201</v>
      </c>
      <c r="G171" s="136" t="s">
        <v>176</v>
      </c>
      <c r="H171" s="137">
        <v>41.16</v>
      </c>
      <c r="I171" s="138"/>
      <c r="J171" s="139">
        <f>ROUND(I171*H171,2)</f>
        <v>0</v>
      </c>
      <c r="K171" s="140"/>
      <c r="L171" s="31"/>
      <c r="M171" s="141" t="s">
        <v>1</v>
      </c>
      <c r="N171" s="142" t="s">
        <v>39</v>
      </c>
      <c r="P171" s="143">
        <f>O171*H171</f>
        <v>0</v>
      </c>
      <c r="Q171" s="143">
        <v>0</v>
      </c>
      <c r="R171" s="143">
        <f>Q171*H171</f>
        <v>0</v>
      </c>
      <c r="S171" s="143">
        <v>0.09</v>
      </c>
      <c r="T171" s="144">
        <f>S171*H171</f>
        <v>3.7043999999999997</v>
      </c>
      <c r="AR171" s="145" t="s">
        <v>136</v>
      </c>
      <c r="AT171" s="145" t="s">
        <v>132</v>
      </c>
      <c r="AU171" s="145" t="s">
        <v>84</v>
      </c>
      <c r="AY171" s="16" t="s">
        <v>130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6" t="s">
        <v>82</v>
      </c>
      <c r="BK171" s="146">
        <f>ROUND(I171*H171,2)</f>
        <v>0</v>
      </c>
      <c r="BL171" s="16" t="s">
        <v>136</v>
      </c>
      <c r="BM171" s="145" t="s">
        <v>202</v>
      </c>
    </row>
    <row r="172" spans="2:65" s="12" customFormat="1">
      <c r="B172" s="147"/>
      <c r="D172" s="148" t="s">
        <v>138</v>
      </c>
      <c r="E172" s="149" t="s">
        <v>1</v>
      </c>
      <c r="F172" s="150" t="s">
        <v>203</v>
      </c>
      <c r="H172" s="151">
        <v>41.16</v>
      </c>
      <c r="I172" s="152"/>
      <c r="L172" s="147"/>
      <c r="M172" s="153"/>
      <c r="T172" s="154"/>
      <c r="AT172" s="149" t="s">
        <v>138</v>
      </c>
      <c r="AU172" s="149" t="s">
        <v>84</v>
      </c>
      <c r="AV172" s="12" t="s">
        <v>84</v>
      </c>
      <c r="AW172" s="12" t="s">
        <v>31</v>
      </c>
      <c r="AX172" s="12" t="s">
        <v>74</v>
      </c>
      <c r="AY172" s="149" t="s">
        <v>130</v>
      </c>
    </row>
    <row r="173" spans="2:65" s="13" customFormat="1">
      <c r="B173" s="155"/>
      <c r="D173" s="148" t="s">
        <v>138</v>
      </c>
      <c r="E173" s="156" t="s">
        <v>1</v>
      </c>
      <c r="F173" s="157" t="s">
        <v>140</v>
      </c>
      <c r="H173" s="158">
        <v>41.16</v>
      </c>
      <c r="I173" s="159"/>
      <c r="L173" s="155"/>
      <c r="M173" s="160"/>
      <c r="T173" s="161"/>
      <c r="AT173" s="156" t="s">
        <v>138</v>
      </c>
      <c r="AU173" s="156" t="s">
        <v>84</v>
      </c>
      <c r="AV173" s="13" t="s">
        <v>136</v>
      </c>
      <c r="AW173" s="13" t="s">
        <v>31</v>
      </c>
      <c r="AX173" s="13" t="s">
        <v>82</v>
      </c>
      <c r="AY173" s="156" t="s">
        <v>130</v>
      </c>
    </row>
    <row r="174" spans="2:65" s="11" customFormat="1" ht="22.9" customHeight="1">
      <c r="B174" s="120"/>
      <c r="D174" s="121" t="s">
        <v>73</v>
      </c>
      <c r="E174" s="130" t="s">
        <v>204</v>
      </c>
      <c r="F174" s="130" t="s">
        <v>205</v>
      </c>
      <c r="I174" s="123"/>
      <c r="J174" s="131">
        <f>BK174</f>
        <v>0</v>
      </c>
      <c r="L174" s="120"/>
      <c r="M174" s="125"/>
      <c r="P174" s="126">
        <f>SUM(P175:P187)</f>
        <v>0</v>
      </c>
      <c r="R174" s="126">
        <f>SUM(R175:R187)</f>
        <v>0</v>
      </c>
      <c r="T174" s="127">
        <f>SUM(T175:T187)</f>
        <v>0</v>
      </c>
      <c r="AR174" s="121" t="s">
        <v>82</v>
      </c>
      <c r="AT174" s="128" t="s">
        <v>73</v>
      </c>
      <c r="AU174" s="128" t="s">
        <v>82</v>
      </c>
      <c r="AY174" s="121" t="s">
        <v>130</v>
      </c>
      <c r="BK174" s="129">
        <f>SUM(BK175:BK187)</f>
        <v>0</v>
      </c>
    </row>
    <row r="175" spans="2:65" s="1" customFormat="1" ht="33" customHeight="1">
      <c r="B175" s="132"/>
      <c r="C175" s="133" t="s">
        <v>206</v>
      </c>
      <c r="D175" s="133" t="s">
        <v>132</v>
      </c>
      <c r="E175" s="134" t="s">
        <v>207</v>
      </c>
      <c r="F175" s="135" t="s">
        <v>208</v>
      </c>
      <c r="G175" s="136" t="s">
        <v>144</v>
      </c>
      <c r="H175" s="137">
        <v>41.996000000000002</v>
      </c>
      <c r="I175" s="138"/>
      <c r="J175" s="139">
        <f>ROUND(I175*H175,2)</f>
        <v>0</v>
      </c>
      <c r="K175" s="140"/>
      <c r="L175" s="31"/>
      <c r="M175" s="141" t="s">
        <v>1</v>
      </c>
      <c r="N175" s="142" t="s">
        <v>39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136</v>
      </c>
      <c r="AT175" s="145" t="s">
        <v>132</v>
      </c>
      <c r="AU175" s="145" t="s">
        <v>84</v>
      </c>
      <c r="AY175" s="16" t="s">
        <v>130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6" t="s">
        <v>82</v>
      </c>
      <c r="BK175" s="146">
        <f>ROUND(I175*H175,2)</f>
        <v>0</v>
      </c>
      <c r="BL175" s="16" t="s">
        <v>136</v>
      </c>
      <c r="BM175" s="145" t="s">
        <v>209</v>
      </c>
    </row>
    <row r="176" spans="2:65" s="1" customFormat="1" ht="24.25" customHeight="1">
      <c r="B176" s="132"/>
      <c r="C176" s="133" t="s">
        <v>210</v>
      </c>
      <c r="D176" s="133" t="s">
        <v>132</v>
      </c>
      <c r="E176" s="134" t="s">
        <v>211</v>
      </c>
      <c r="F176" s="135" t="s">
        <v>212</v>
      </c>
      <c r="G176" s="136" t="s">
        <v>144</v>
      </c>
      <c r="H176" s="137">
        <v>41.996000000000002</v>
      </c>
      <c r="I176" s="138"/>
      <c r="J176" s="139">
        <f>ROUND(I176*H176,2)</f>
        <v>0</v>
      </c>
      <c r="K176" s="140"/>
      <c r="L176" s="31"/>
      <c r="M176" s="141" t="s">
        <v>1</v>
      </c>
      <c r="N176" s="142" t="s">
        <v>39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136</v>
      </c>
      <c r="AT176" s="145" t="s">
        <v>132</v>
      </c>
      <c r="AU176" s="145" t="s">
        <v>84</v>
      </c>
      <c r="AY176" s="16" t="s">
        <v>130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6" t="s">
        <v>82</v>
      </c>
      <c r="BK176" s="146">
        <f>ROUND(I176*H176,2)</f>
        <v>0</v>
      </c>
      <c r="BL176" s="16" t="s">
        <v>136</v>
      </c>
      <c r="BM176" s="145" t="s">
        <v>213</v>
      </c>
    </row>
    <row r="177" spans="2:65" s="1" customFormat="1" ht="24.25" customHeight="1">
      <c r="B177" s="132"/>
      <c r="C177" s="133" t="s">
        <v>214</v>
      </c>
      <c r="D177" s="133" t="s">
        <v>132</v>
      </c>
      <c r="E177" s="134" t="s">
        <v>215</v>
      </c>
      <c r="F177" s="135" t="s">
        <v>216</v>
      </c>
      <c r="G177" s="136" t="s">
        <v>144</v>
      </c>
      <c r="H177" s="137">
        <v>377.964</v>
      </c>
      <c r="I177" s="138"/>
      <c r="J177" s="139">
        <f>ROUND(I177*H177,2)</f>
        <v>0</v>
      </c>
      <c r="K177" s="140"/>
      <c r="L177" s="31"/>
      <c r="M177" s="141" t="s">
        <v>1</v>
      </c>
      <c r="N177" s="142" t="s">
        <v>39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136</v>
      </c>
      <c r="AT177" s="145" t="s">
        <v>132</v>
      </c>
      <c r="AU177" s="145" t="s">
        <v>84</v>
      </c>
      <c r="AY177" s="16" t="s">
        <v>130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6" t="s">
        <v>82</v>
      </c>
      <c r="BK177" s="146">
        <f>ROUND(I177*H177,2)</f>
        <v>0</v>
      </c>
      <c r="BL177" s="16" t="s">
        <v>136</v>
      </c>
      <c r="BM177" s="145" t="s">
        <v>217</v>
      </c>
    </row>
    <row r="178" spans="2:65" s="12" customFormat="1">
      <c r="B178" s="147"/>
      <c r="D178" s="148" t="s">
        <v>138</v>
      </c>
      <c r="F178" s="150" t="s">
        <v>218</v>
      </c>
      <c r="H178" s="151">
        <v>377.964</v>
      </c>
      <c r="I178" s="152"/>
      <c r="L178" s="147"/>
      <c r="M178" s="153"/>
      <c r="T178" s="154"/>
      <c r="AT178" s="149" t="s">
        <v>138</v>
      </c>
      <c r="AU178" s="149" t="s">
        <v>84</v>
      </c>
      <c r="AV178" s="12" t="s">
        <v>84</v>
      </c>
      <c r="AW178" s="12" t="s">
        <v>3</v>
      </c>
      <c r="AX178" s="12" t="s">
        <v>82</v>
      </c>
      <c r="AY178" s="149" t="s">
        <v>130</v>
      </c>
    </row>
    <row r="179" spans="2:65" s="1" customFormat="1" ht="37.9" customHeight="1">
      <c r="B179" s="132"/>
      <c r="C179" s="133" t="s">
        <v>219</v>
      </c>
      <c r="D179" s="133" t="s">
        <v>132</v>
      </c>
      <c r="E179" s="134" t="s">
        <v>220</v>
      </c>
      <c r="F179" s="135" t="s">
        <v>221</v>
      </c>
      <c r="G179" s="136" t="s">
        <v>144</v>
      </c>
      <c r="H179" s="137">
        <v>9.6050000000000004</v>
      </c>
      <c r="I179" s="138"/>
      <c r="J179" s="139">
        <f>ROUND(I179*H179,2)</f>
        <v>0</v>
      </c>
      <c r="K179" s="140"/>
      <c r="L179" s="31"/>
      <c r="M179" s="141" t="s">
        <v>1</v>
      </c>
      <c r="N179" s="142" t="s">
        <v>39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136</v>
      </c>
      <c r="AT179" s="145" t="s">
        <v>132</v>
      </c>
      <c r="AU179" s="145" t="s">
        <v>84</v>
      </c>
      <c r="AY179" s="16" t="s">
        <v>130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6" t="s">
        <v>82</v>
      </c>
      <c r="BK179" s="146">
        <f>ROUND(I179*H179,2)</f>
        <v>0</v>
      </c>
      <c r="BL179" s="16" t="s">
        <v>136</v>
      </c>
      <c r="BM179" s="145" t="s">
        <v>222</v>
      </c>
    </row>
    <row r="180" spans="2:65" s="12" customFormat="1">
      <c r="B180" s="147"/>
      <c r="D180" s="148" t="s">
        <v>138</v>
      </c>
      <c r="E180" s="149" t="s">
        <v>1</v>
      </c>
      <c r="F180" s="150" t="s">
        <v>223</v>
      </c>
      <c r="H180" s="151">
        <v>9.6050000000000004</v>
      </c>
      <c r="I180" s="152"/>
      <c r="L180" s="147"/>
      <c r="M180" s="153"/>
      <c r="T180" s="154"/>
      <c r="AT180" s="149" t="s">
        <v>138</v>
      </c>
      <c r="AU180" s="149" t="s">
        <v>84</v>
      </c>
      <c r="AV180" s="12" t="s">
        <v>84</v>
      </c>
      <c r="AW180" s="12" t="s">
        <v>31</v>
      </c>
      <c r="AX180" s="12" t="s">
        <v>74</v>
      </c>
      <c r="AY180" s="149" t="s">
        <v>130</v>
      </c>
    </row>
    <row r="181" spans="2:65" s="13" customFormat="1">
      <c r="B181" s="155"/>
      <c r="D181" s="148" t="s">
        <v>138</v>
      </c>
      <c r="E181" s="156" t="s">
        <v>1</v>
      </c>
      <c r="F181" s="157" t="s">
        <v>140</v>
      </c>
      <c r="H181" s="158">
        <v>9.6050000000000004</v>
      </c>
      <c r="I181" s="159"/>
      <c r="L181" s="155"/>
      <c r="M181" s="160"/>
      <c r="T181" s="161"/>
      <c r="AT181" s="156" t="s">
        <v>138</v>
      </c>
      <c r="AU181" s="156" t="s">
        <v>84</v>
      </c>
      <c r="AV181" s="13" t="s">
        <v>136</v>
      </c>
      <c r="AW181" s="13" t="s">
        <v>31</v>
      </c>
      <c r="AX181" s="13" t="s">
        <v>82</v>
      </c>
      <c r="AY181" s="156" t="s">
        <v>130</v>
      </c>
    </row>
    <row r="182" spans="2:65" s="1" customFormat="1" ht="37.9" customHeight="1">
      <c r="B182" s="132"/>
      <c r="C182" s="133" t="s">
        <v>224</v>
      </c>
      <c r="D182" s="133" t="s">
        <v>132</v>
      </c>
      <c r="E182" s="134" t="s">
        <v>225</v>
      </c>
      <c r="F182" s="135" t="s">
        <v>226</v>
      </c>
      <c r="G182" s="136" t="s">
        <v>144</v>
      </c>
      <c r="H182" s="137">
        <v>27.904</v>
      </c>
      <c r="I182" s="138"/>
      <c r="J182" s="139">
        <f>ROUND(I182*H182,2)</f>
        <v>0</v>
      </c>
      <c r="K182" s="140"/>
      <c r="L182" s="31"/>
      <c r="M182" s="141" t="s">
        <v>1</v>
      </c>
      <c r="N182" s="142" t="s">
        <v>39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136</v>
      </c>
      <c r="AT182" s="145" t="s">
        <v>132</v>
      </c>
      <c r="AU182" s="145" t="s">
        <v>84</v>
      </c>
      <c r="AY182" s="16" t="s">
        <v>130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6" t="s">
        <v>82</v>
      </c>
      <c r="BK182" s="146">
        <f>ROUND(I182*H182,2)</f>
        <v>0</v>
      </c>
      <c r="BL182" s="16" t="s">
        <v>136</v>
      </c>
      <c r="BM182" s="145" t="s">
        <v>227</v>
      </c>
    </row>
    <row r="183" spans="2:65" s="12" customFormat="1">
      <c r="B183" s="147"/>
      <c r="D183" s="148" t="s">
        <v>138</v>
      </c>
      <c r="E183" s="149" t="s">
        <v>1</v>
      </c>
      <c r="F183" s="150" t="s">
        <v>228</v>
      </c>
      <c r="H183" s="151">
        <v>27.904</v>
      </c>
      <c r="I183" s="152"/>
      <c r="L183" s="147"/>
      <c r="M183" s="153"/>
      <c r="T183" s="154"/>
      <c r="AT183" s="149" t="s">
        <v>138</v>
      </c>
      <c r="AU183" s="149" t="s">
        <v>84</v>
      </c>
      <c r="AV183" s="12" t="s">
        <v>84</v>
      </c>
      <c r="AW183" s="12" t="s">
        <v>31</v>
      </c>
      <c r="AX183" s="12" t="s">
        <v>74</v>
      </c>
      <c r="AY183" s="149" t="s">
        <v>130</v>
      </c>
    </row>
    <row r="184" spans="2:65" s="13" customFormat="1">
      <c r="B184" s="155"/>
      <c r="D184" s="148" t="s">
        <v>138</v>
      </c>
      <c r="E184" s="156" t="s">
        <v>1</v>
      </c>
      <c r="F184" s="157" t="s">
        <v>140</v>
      </c>
      <c r="H184" s="158">
        <v>27.904</v>
      </c>
      <c r="I184" s="159"/>
      <c r="L184" s="155"/>
      <c r="M184" s="160"/>
      <c r="T184" s="161"/>
      <c r="AT184" s="156" t="s">
        <v>138</v>
      </c>
      <c r="AU184" s="156" t="s">
        <v>84</v>
      </c>
      <c r="AV184" s="13" t="s">
        <v>136</v>
      </c>
      <c r="AW184" s="13" t="s">
        <v>31</v>
      </c>
      <c r="AX184" s="13" t="s">
        <v>82</v>
      </c>
      <c r="AY184" s="156" t="s">
        <v>130</v>
      </c>
    </row>
    <row r="185" spans="2:65" s="1" customFormat="1" ht="44.25" customHeight="1">
      <c r="B185" s="132"/>
      <c r="C185" s="133" t="s">
        <v>229</v>
      </c>
      <c r="D185" s="133" t="s">
        <v>132</v>
      </c>
      <c r="E185" s="134" t="s">
        <v>230</v>
      </c>
      <c r="F185" s="135" t="s">
        <v>231</v>
      </c>
      <c r="G185" s="136" t="s">
        <v>144</v>
      </c>
      <c r="H185" s="137">
        <v>4.4859999999999998</v>
      </c>
      <c r="I185" s="138"/>
      <c r="J185" s="139">
        <f>ROUND(I185*H185,2)</f>
        <v>0</v>
      </c>
      <c r="K185" s="140"/>
      <c r="L185" s="31"/>
      <c r="M185" s="141" t="s">
        <v>1</v>
      </c>
      <c r="N185" s="142" t="s">
        <v>39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136</v>
      </c>
      <c r="AT185" s="145" t="s">
        <v>132</v>
      </c>
      <c r="AU185" s="145" t="s">
        <v>84</v>
      </c>
      <c r="AY185" s="16" t="s">
        <v>130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6" t="s">
        <v>82</v>
      </c>
      <c r="BK185" s="146">
        <f>ROUND(I185*H185,2)</f>
        <v>0</v>
      </c>
      <c r="BL185" s="16" t="s">
        <v>136</v>
      </c>
      <c r="BM185" s="145" t="s">
        <v>232</v>
      </c>
    </row>
    <row r="186" spans="2:65" s="12" customFormat="1">
      <c r="B186" s="147"/>
      <c r="D186" s="148" t="s">
        <v>138</v>
      </c>
      <c r="E186" s="149" t="s">
        <v>1</v>
      </c>
      <c r="F186" s="150" t="s">
        <v>233</v>
      </c>
      <c r="H186" s="151">
        <v>4.4859999999999998</v>
      </c>
      <c r="I186" s="152"/>
      <c r="L186" s="147"/>
      <c r="M186" s="153"/>
      <c r="T186" s="154"/>
      <c r="AT186" s="149" t="s">
        <v>138</v>
      </c>
      <c r="AU186" s="149" t="s">
        <v>84</v>
      </c>
      <c r="AV186" s="12" t="s">
        <v>84</v>
      </c>
      <c r="AW186" s="12" t="s">
        <v>31</v>
      </c>
      <c r="AX186" s="12" t="s">
        <v>74</v>
      </c>
      <c r="AY186" s="149" t="s">
        <v>130</v>
      </c>
    </row>
    <row r="187" spans="2:65" s="13" customFormat="1">
      <c r="B187" s="155"/>
      <c r="D187" s="148" t="s">
        <v>138</v>
      </c>
      <c r="E187" s="156" t="s">
        <v>1</v>
      </c>
      <c r="F187" s="157" t="s">
        <v>140</v>
      </c>
      <c r="H187" s="158">
        <v>4.4859999999999998</v>
      </c>
      <c r="I187" s="159"/>
      <c r="L187" s="155"/>
      <c r="M187" s="160"/>
      <c r="T187" s="161"/>
      <c r="AT187" s="156" t="s">
        <v>138</v>
      </c>
      <c r="AU187" s="156" t="s">
        <v>84</v>
      </c>
      <c r="AV187" s="13" t="s">
        <v>136</v>
      </c>
      <c r="AW187" s="13" t="s">
        <v>31</v>
      </c>
      <c r="AX187" s="13" t="s">
        <v>82</v>
      </c>
      <c r="AY187" s="156" t="s">
        <v>130</v>
      </c>
    </row>
    <row r="188" spans="2:65" s="11" customFormat="1" ht="22.9" customHeight="1">
      <c r="B188" s="120"/>
      <c r="D188" s="121" t="s">
        <v>73</v>
      </c>
      <c r="E188" s="130" t="s">
        <v>234</v>
      </c>
      <c r="F188" s="130" t="s">
        <v>235</v>
      </c>
      <c r="I188" s="123"/>
      <c r="J188" s="131">
        <f>BK188</f>
        <v>0</v>
      </c>
      <c r="L188" s="120"/>
      <c r="M188" s="125"/>
      <c r="P188" s="126">
        <f>SUM(P189:P190)</f>
        <v>0</v>
      </c>
      <c r="R188" s="126">
        <f>SUM(R189:R190)</f>
        <v>0</v>
      </c>
      <c r="T188" s="127">
        <f>SUM(T189:T190)</f>
        <v>0</v>
      </c>
      <c r="AR188" s="121" t="s">
        <v>82</v>
      </c>
      <c r="AT188" s="128" t="s">
        <v>73</v>
      </c>
      <c r="AU188" s="128" t="s">
        <v>82</v>
      </c>
      <c r="AY188" s="121" t="s">
        <v>130</v>
      </c>
      <c r="BK188" s="129">
        <f>SUM(BK189:BK190)</f>
        <v>0</v>
      </c>
    </row>
    <row r="189" spans="2:65" s="1" customFormat="1" ht="16.5" customHeight="1">
      <c r="B189" s="132"/>
      <c r="C189" s="133" t="s">
        <v>236</v>
      </c>
      <c r="D189" s="133" t="s">
        <v>132</v>
      </c>
      <c r="E189" s="134" t="s">
        <v>237</v>
      </c>
      <c r="F189" s="135" t="s">
        <v>238</v>
      </c>
      <c r="G189" s="136" t="s">
        <v>144</v>
      </c>
      <c r="H189" s="137">
        <v>48.454999999999998</v>
      </c>
      <c r="I189" s="138"/>
      <c r="J189" s="139">
        <f>ROUND(I189*H189,2)</f>
        <v>0</v>
      </c>
      <c r="K189" s="140"/>
      <c r="L189" s="31"/>
      <c r="M189" s="141" t="s">
        <v>1</v>
      </c>
      <c r="N189" s="142" t="s">
        <v>39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136</v>
      </c>
      <c r="AT189" s="145" t="s">
        <v>132</v>
      </c>
      <c r="AU189" s="145" t="s">
        <v>84</v>
      </c>
      <c r="AY189" s="16" t="s">
        <v>130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6" t="s">
        <v>82</v>
      </c>
      <c r="BK189" s="146">
        <f>ROUND(I189*H189,2)</f>
        <v>0</v>
      </c>
      <c r="BL189" s="16" t="s">
        <v>136</v>
      </c>
      <c r="BM189" s="145" t="s">
        <v>239</v>
      </c>
    </row>
    <row r="190" spans="2:65" s="1" customFormat="1" ht="24.25" customHeight="1">
      <c r="B190" s="132"/>
      <c r="C190" s="133" t="s">
        <v>240</v>
      </c>
      <c r="D190" s="133" t="s">
        <v>132</v>
      </c>
      <c r="E190" s="134" t="s">
        <v>241</v>
      </c>
      <c r="F190" s="135" t="s">
        <v>242</v>
      </c>
      <c r="G190" s="136" t="s">
        <v>144</v>
      </c>
      <c r="H190" s="137">
        <v>48.454999999999998</v>
      </c>
      <c r="I190" s="138"/>
      <c r="J190" s="139">
        <f>ROUND(I190*H190,2)</f>
        <v>0</v>
      </c>
      <c r="K190" s="140"/>
      <c r="L190" s="31"/>
      <c r="M190" s="141" t="s">
        <v>1</v>
      </c>
      <c r="N190" s="142" t="s">
        <v>39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136</v>
      </c>
      <c r="AT190" s="145" t="s">
        <v>132</v>
      </c>
      <c r="AU190" s="145" t="s">
        <v>84</v>
      </c>
      <c r="AY190" s="16" t="s">
        <v>130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6" t="s">
        <v>82</v>
      </c>
      <c r="BK190" s="146">
        <f>ROUND(I190*H190,2)</f>
        <v>0</v>
      </c>
      <c r="BL190" s="16" t="s">
        <v>136</v>
      </c>
      <c r="BM190" s="145" t="s">
        <v>243</v>
      </c>
    </row>
    <row r="191" spans="2:65" s="11" customFormat="1" ht="25.9" customHeight="1">
      <c r="B191" s="120"/>
      <c r="D191" s="121" t="s">
        <v>73</v>
      </c>
      <c r="E191" s="122" t="s">
        <v>244</v>
      </c>
      <c r="F191" s="122" t="s">
        <v>245</v>
      </c>
      <c r="I191" s="123"/>
      <c r="J191" s="124">
        <f>BK191</f>
        <v>0</v>
      </c>
      <c r="L191" s="120"/>
      <c r="M191" s="125"/>
      <c r="P191" s="126">
        <f>P192+P210</f>
        <v>0</v>
      </c>
      <c r="R191" s="126">
        <f>R192+R210</f>
        <v>8.6894200000000001</v>
      </c>
      <c r="T191" s="127">
        <f>T192+T210</f>
        <v>0.78200000000000003</v>
      </c>
      <c r="AR191" s="121" t="s">
        <v>84</v>
      </c>
      <c r="AT191" s="128" t="s">
        <v>73</v>
      </c>
      <c r="AU191" s="128" t="s">
        <v>74</v>
      </c>
      <c r="AY191" s="121" t="s">
        <v>130</v>
      </c>
      <c r="BK191" s="129">
        <f>BK192+BK210</f>
        <v>0</v>
      </c>
    </row>
    <row r="192" spans="2:65" s="11" customFormat="1" ht="22.9" customHeight="1">
      <c r="B192" s="120"/>
      <c r="D192" s="121" t="s">
        <v>73</v>
      </c>
      <c r="E192" s="130" t="s">
        <v>246</v>
      </c>
      <c r="F192" s="130" t="s">
        <v>247</v>
      </c>
      <c r="I192" s="123"/>
      <c r="J192" s="131">
        <f>BK192</f>
        <v>0</v>
      </c>
      <c r="L192" s="120"/>
      <c r="M192" s="125"/>
      <c r="P192" s="126">
        <f>SUM(P193:P209)</f>
        <v>0</v>
      </c>
      <c r="R192" s="126">
        <f>SUM(R193:R209)</f>
        <v>1.28532</v>
      </c>
      <c r="T192" s="127">
        <f>SUM(T193:T209)</f>
        <v>0.78200000000000003</v>
      </c>
      <c r="AR192" s="121" t="s">
        <v>84</v>
      </c>
      <c r="AT192" s="128" t="s">
        <v>73</v>
      </c>
      <c r="AU192" s="128" t="s">
        <v>82</v>
      </c>
      <c r="AY192" s="121" t="s">
        <v>130</v>
      </c>
      <c r="BK192" s="129">
        <f>SUM(BK193:BK209)</f>
        <v>0</v>
      </c>
    </row>
    <row r="193" spans="2:65" s="1" customFormat="1" ht="24.25" customHeight="1">
      <c r="B193" s="132"/>
      <c r="C193" s="133" t="s">
        <v>7</v>
      </c>
      <c r="D193" s="133" t="s">
        <v>132</v>
      </c>
      <c r="E193" s="134" t="s">
        <v>248</v>
      </c>
      <c r="F193" s="135" t="s">
        <v>249</v>
      </c>
      <c r="G193" s="136" t="s">
        <v>184</v>
      </c>
      <c r="H193" s="137">
        <v>4</v>
      </c>
      <c r="I193" s="138"/>
      <c r="J193" s="139">
        <f>ROUND(I193*H193,2)</f>
        <v>0</v>
      </c>
      <c r="K193" s="140"/>
      <c r="L193" s="31"/>
      <c r="M193" s="141" t="s">
        <v>1</v>
      </c>
      <c r="N193" s="142" t="s">
        <v>39</v>
      </c>
      <c r="P193" s="143">
        <f>O193*H193</f>
        <v>0</v>
      </c>
      <c r="Q193" s="143">
        <v>3.3E-4</v>
      </c>
      <c r="R193" s="143">
        <f>Q193*H193</f>
        <v>1.32E-3</v>
      </c>
      <c r="S193" s="143">
        <v>0</v>
      </c>
      <c r="T193" s="144">
        <f>S193*H193</f>
        <v>0</v>
      </c>
      <c r="AR193" s="145" t="s">
        <v>219</v>
      </c>
      <c r="AT193" s="145" t="s">
        <v>132</v>
      </c>
      <c r="AU193" s="145" t="s">
        <v>84</v>
      </c>
      <c r="AY193" s="16" t="s">
        <v>130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6" t="s">
        <v>82</v>
      </c>
      <c r="BK193" s="146">
        <f>ROUND(I193*H193,2)</f>
        <v>0</v>
      </c>
      <c r="BL193" s="16" t="s">
        <v>219</v>
      </c>
      <c r="BM193" s="145" t="s">
        <v>250</v>
      </c>
    </row>
    <row r="194" spans="2:65" s="12" customFormat="1">
      <c r="B194" s="147"/>
      <c r="D194" s="148" t="s">
        <v>138</v>
      </c>
      <c r="E194" s="149" t="s">
        <v>1</v>
      </c>
      <c r="F194" s="150" t="s">
        <v>251</v>
      </c>
      <c r="H194" s="151">
        <v>4</v>
      </c>
      <c r="I194" s="152"/>
      <c r="L194" s="147"/>
      <c r="M194" s="153"/>
      <c r="T194" s="154"/>
      <c r="AT194" s="149" t="s">
        <v>138</v>
      </c>
      <c r="AU194" s="149" t="s">
        <v>84</v>
      </c>
      <c r="AV194" s="12" t="s">
        <v>84</v>
      </c>
      <c r="AW194" s="12" t="s">
        <v>31</v>
      </c>
      <c r="AX194" s="12" t="s">
        <v>74</v>
      </c>
      <c r="AY194" s="149" t="s">
        <v>130</v>
      </c>
    </row>
    <row r="195" spans="2:65" s="13" customFormat="1">
      <c r="B195" s="155"/>
      <c r="D195" s="148" t="s">
        <v>138</v>
      </c>
      <c r="E195" s="156" t="s">
        <v>1</v>
      </c>
      <c r="F195" s="157" t="s">
        <v>140</v>
      </c>
      <c r="H195" s="158">
        <v>4</v>
      </c>
      <c r="I195" s="159"/>
      <c r="L195" s="155"/>
      <c r="M195" s="160"/>
      <c r="T195" s="161"/>
      <c r="AT195" s="156" t="s">
        <v>138</v>
      </c>
      <c r="AU195" s="156" t="s">
        <v>84</v>
      </c>
      <c r="AV195" s="13" t="s">
        <v>136</v>
      </c>
      <c r="AW195" s="13" t="s">
        <v>31</v>
      </c>
      <c r="AX195" s="13" t="s">
        <v>82</v>
      </c>
      <c r="AY195" s="156" t="s">
        <v>130</v>
      </c>
    </row>
    <row r="196" spans="2:65" s="1" customFormat="1" ht="33" customHeight="1">
      <c r="B196" s="132"/>
      <c r="C196" s="162" t="s">
        <v>252</v>
      </c>
      <c r="D196" s="162" t="s">
        <v>141</v>
      </c>
      <c r="E196" s="163" t="s">
        <v>253</v>
      </c>
      <c r="F196" s="164" t="s">
        <v>254</v>
      </c>
      <c r="G196" s="165" t="s">
        <v>184</v>
      </c>
      <c r="H196" s="166">
        <v>3</v>
      </c>
      <c r="I196" s="167"/>
      <c r="J196" s="168">
        <f>ROUND(I196*H196,2)</f>
        <v>0</v>
      </c>
      <c r="K196" s="169"/>
      <c r="L196" s="170"/>
      <c r="M196" s="171" t="s">
        <v>1</v>
      </c>
      <c r="N196" s="172" t="s">
        <v>39</v>
      </c>
      <c r="P196" s="143">
        <f>O196*H196</f>
        <v>0</v>
      </c>
      <c r="Q196" s="143">
        <v>0.32100000000000001</v>
      </c>
      <c r="R196" s="143">
        <f>Q196*H196</f>
        <v>0.96300000000000008</v>
      </c>
      <c r="S196" s="143">
        <v>0</v>
      </c>
      <c r="T196" s="144">
        <f>S196*H196</f>
        <v>0</v>
      </c>
      <c r="AR196" s="145" t="s">
        <v>255</v>
      </c>
      <c r="AT196" s="145" t="s">
        <v>141</v>
      </c>
      <c r="AU196" s="145" t="s">
        <v>84</v>
      </c>
      <c r="AY196" s="16" t="s">
        <v>130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6" t="s">
        <v>82</v>
      </c>
      <c r="BK196" s="146">
        <f>ROUND(I196*H196,2)</f>
        <v>0</v>
      </c>
      <c r="BL196" s="16" t="s">
        <v>219</v>
      </c>
      <c r="BM196" s="145" t="s">
        <v>256</v>
      </c>
    </row>
    <row r="197" spans="2:65" s="1" customFormat="1" ht="44.25" customHeight="1">
      <c r="B197" s="132"/>
      <c r="C197" s="162" t="s">
        <v>257</v>
      </c>
      <c r="D197" s="162" t="s">
        <v>141</v>
      </c>
      <c r="E197" s="163" t="s">
        <v>258</v>
      </c>
      <c r="F197" s="164" t="s">
        <v>259</v>
      </c>
      <c r="G197" s="165" t="s">
        <v>184</v>
      </c>
      <c r="H197" s="166">
        <v>1</v>
      </c>
      <c r="I197" s="167"/>
      <c r="J197" s="168">
        <f>ROUND(I197*H197,2)</f>
        <v>0</v>
      </c>
      <c r="K197" s="169"/>
      <c r="L197" s="170"/>
      <c r="M197" s="171" t="s">
        <v>1</v>
      </c>
      <c r="N197" s="172" t="s">
        <v>39</v>
      </c>
      <c r="P197" s="143">
        <f>O197*H197</f>
        <v>0</v>
      </c>
      <c r="Q197" s="143">
        <v>0.32100000000000001</v>
      </c>
      <c r="R197" s="143">
        <f>Q197*H197</f>
        <v>0.32100000000000001</v>
      </c>
      <c r="S197" s="143">
        <v>0</v>
      </c>
      <c r="T197" s="144">
        <f>S197*H197</f>
        <v>0</v>
      </c>
      <c r="AR197" s="145" t="s">
        <v>255</v>
      </c>
      <c r="AT197" s="145" t="s">
        <v>141</v>
      </c>
      <c r="AU197" s="145" t="s">
        <v>84</v>
      </c>
      <c r="AY197" s="16" t="s">
        <v>130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6" t="s">
        <v>82</v>
      </c>
      <c r="BK197" s="146">
        <f>ROUND(I197*H197,2)</f>
        <v>0</v>
      </c>
      <c r="BL197" s="16" t="s">
        <v>219</v>
      </c>
      <c r="BM197" s="145" t="s">
        <v>260</v>
      </c>
    </row>
    <row r="198" spans="2:65" s="1" customFormat="1" ht="24.25" customHeight="1">
      <c r="B198" s="132"/>
      <c r="C198" s="133" t="s">
        <v>261</v>
      </c>
      <c r="D198" s="133" t="s">
        <v>132</v>
      </c>
      <c r="E198" s="134" t="s">
        <v>262</v>
      </c>
      <c r="F198" s="135" t="s">
        <v>263</v>
      </c>
      <c r="G198" s="136" t="s">
        <v>184</v>
      </c>
      <c r="H198" s="137">
        <v>4</v>
      </c>
      <c r="I198" s="138"/>
      <c r="J198" s="139">
        <f>ROUND(I198*H198,2)</f>
        <v>0</v>
      </c>
      <c r="K198" s="140"/>
      <c r="L198" s="31"/>
      <c r="M198" s="141" t="s">
        <v>1</v>
      </c>
      <c r="N198" s="142" t="s">
        <v>39</v>
      </c>
      <c r="P198" s="143">
        <f>O198*H198</f>
        <v>0</v>
      </c>
      <c r="Q198" s="143">
        <v>0</v>
      </c>
      <c r="R198" s="143">
        <f>Q198*H198</f>
        <v>0</v>
      </c>
      <c r="S198" s="143">
        <v>2.4E-2</v>
      </c>
      <c r="T198" s="144">
        <f>S198*H198</f>
        <v>9.6000000000000002E-2</v>
      </c>
      <c r="AR198" s="145" t="s">
        <v>219</v>
      </c>
      <c r="AT198" s="145" t="s">
        <v>132</v>
      </c>
      <c r="AU198" s="145" t="s">
        <v>84</v>
      </c>
      <c r="AY198" s="16" t="s">
        <v>130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6" t="s">
        <v>82</v>
      </c>
      <c r="BK198" s="146">
        <f>ROUND(I198*H198,2)</f>
        <v>0</v>
      </c>
      <c r="BL198" s="16" t="s">
        <v>219</v>
      </c>
      <c r="BM198" s="145" t="s">
        <v>264</v>
      </c>
    </row>
    <row r="199" spans="2:65" s="12" customFormat="1">
      <c r="B199" s="147"/>
      <c r="D199" s="148" t="s">
        <v>138</v>
      </c>
      <c r="E199" s="149" t="s">
        <v>1</v>
      </c>
      <c r="F199" s="150" t="s">
        <v>251</v>
      </c>
      <c r="H199" s="151">
        <v>4</v>
      </c>
      <c r="I199" s="152"/>
      <c r="L199" s="147"/>
      <c r="M199" s="153"/>
      <c r="T199" s="154"/>
      <c r="AT199" s="149" t="s">
        <v>138</v>
      </c>
      <c r="AU199" s="149" t="s">
        <v>84</v>
      </c>
      <c r="AV199" s="12" t="s">
        <v>84</v>
      </c>
      <c r="AW199" s="12" t="s">
        <v>31</v>
      </c>
      <c r="AX199" s="12" t="s">
        <v>74</v>
      </c>
      <c r="AY199" s="149" t="s">
        <v>130</v>
      </c>
    </row>
    <row r="200" spans="2:65" s="13" customFormat="1">
      <c r="B200" s="155"/>
      <c r="D200" s="148" t="s">
        <v>138</v>
      </c>
      <c r="E200" s="156" t="s">
        <v>1</v>
      </c>
      <c r="F200" s="157" t="s">
        <v>140</v>
      </c>
      <c r="H200" s="158">
        <v>4</v>
      </c>
      <c r="I200" s="159"/>
      <c r="L200" s="155"/>
      <c r="M200" s="160"/>
      <c r="T200" s="161"/>
      <c r="AT200" s="156" t="s">
        <v>138</v>
      </c>
      <c r="AU200" s="156" t="s">
        <v>84</v>
      </c>
      <c r="AV200" s="13" t="s">
        <v>136</v>
      </c>
      <c r="AW200" s="13" t="s">
        <v>31</v>
      </c>
      <c r="AX200" s="13" t="s">
        <v>82</v>
      </c>
      <c r="AY200" s="156" t="s">
        <v>130</v>
      </c>
    </row>
    <row r="201" spans="2:65" s="1" customFormat="1" ht="21.75" customHeight="1">
      <c r="B201" s="132"/>
      <c r="C201" s="133" t="s">
        <v>265</v>
      </c>
      <c r="D201" s="133" t="s">
        <v>132</v>
      </c>
      <c r="E201" s="134" t="s">
        <v>266</v>
      </c>
      <c r="F201" s="135" t="s">
        <v>267</v>
      </c>
      <c r="G201" s="136" t="s">
        <v>184</v>
      </c>
      <c r="H201" s="137">
        <v>4</v>
      </c>
      <c r="I201" s="138"/>
      <c r="J201" s="139">
        <f>ROUND(I201*H201,2)</f>
        <v>0</v>
      </c>
      <c r="K201" s="140"/>
      <c r="L201" s="31"/>
      <c r="M201" s="141" t="s">
        <v>1</v>
      </c>
      <c r="N201" s="142" t="s">
        <v>39</v>
      </c>
      <c r="P201" s="143">
        <f>O201*H201</f>
        <v>0</v>
      </c>
      <c r="Q201" s="143">
        <v>0</v>
      </c>
      <c r="R201" s="143">
        <f>Q201*H201</f>
        <v>0</v>
      </c>
      <c r="S201" s="143">
        <v>0.1215</v>
      </c>
      <c r="T201" s="144">
        <f>S201*H201</f>
        <v>0.48599999999999999</v>
      </c>
      <c r="AR201" s="145" t="s">
        <v>219</v>
      </c>
      <c r="AT201" s="145" t="s">
        <v>132</v>
      </c>
      <c r="AU201" s="145" t="s">
        <v>84</v>
      </c>
      <c r="AY201" s="16" t="s">
        <v>130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6" t="s">
        <v>82</v>
      </c>
      <c r="BK201" s="146">
        <f>ROUND(I201*H201,2)</f>
        <v>0</v>
      </c>
      <c r="BL201" s="16" t="s">
        <v>219</v>
      </c>
      <c r="BM201" s="145" t="s">
        <v>268</v>
      </c>
    </row>
    <row r="202" spans="2:65" s="12" customFormat="1">
      <c r="B202" s="147"/>
      <c r="D202" s="148" t="s">
        <v>138</v>
      </c>
      <c r="E202" s="149" t="s">
        <v>1</v>
      </c>
      <c r="F202" s="150" t="s">
        <v>251</v>
      </c>
      <c r="H202" s="151">
        <v>4</v>
      </c>
      <c r="I202" s="152"/>
      <c r="L202" s="147"/>
      <c r="M202" s="153"/>
      <c r="T202" s="154"/>
      <c r="AT202" s="149" t="s">
        <v>138</v>
      </c>
      <c r="AU202" s="149" t="s">
        <v>84</v>
      </c>
      <c r="AV202" s="12" t="s">
        <v>84</v>
      </c>
      <c r="AW202" s="12" t="s">
        <v>31</v>
      </c>
      <c r="AX202" s="12" t="s">
        <v>74</v>
      </c>
      <c r="AY202" s="149" t="s">
        <v>130</v>
      </c>
    </row>
    <row r="203" spans="2:65" s="13" customFormat="1">
      <c r="B203" s="155"/>
      <c r="D203" s="148" t="s">
        <v>138</v>
      </c>
      <c r="E203" s="156" t="s">
        <v>1</v>
      </c>
      <c r="F203" s="157" t="s">
        <v>140</v>
      </c>
      <c r="H203" s="158">
        <v>4</v>
      </c>
      <c r="I203" s="159"/>
      <c r="L203" s="155"/>
      <c r="M203" s="160"/>
      <c r="T203" s="161"/>
      <c r="AT203" s="156" t="s">
        <v>138</v>
      </c>
      <c r="AU203" s="156" t="s">
        <v>84</v>
      </c>
      <c r="AV203" s="13" t="s">
        <v>136</v>
      </c>
      <c r="AW203" s="13" t="s">
        <v>31</v>
      </c>
      <c r="AX203" s="13" t="s">
        <v>82</v>
      </c>
      <c r="AY203" s="156" t="s">
        <v>130</v>
      </c>
    </row>
    <row r="204" spans="2:65" s="1" customFormat="1" ht="24.25" customHeight="1">
      <c r="B204" s="132"/>
      <c r="C204" s="133" t="s">
        <v>269</v>
      </c>
      <c r="D204" s="133" t="s">
        <v>132</v>
      </c>
      <c r="E204" s="134" t="s">
        <v>270</v>
      </c>
      <c r="F204" s="135" t="s">
        <v>271</v>
      </c>
      <c r="G204" s="136" t="s">
        <v>272</v>
      </c>
      <c r="H204" s="137">
        <v>200</v>
      </c>
      <c r="I204" s="138"/>
      <c r="J204" s="139">
        <f>ROUND(I204*H204,2)</f>
        <v>0</v>
      </c>
      <c r="K204" s="140"/>
      <c r="L204" s="31"/>
      <c r="M204" s="141" t="s">
        <v>1</v>
      </c>
      <c r="N204" s="142" t="s">
        <v>39</v>
      </c>
      <c r="P204" s="143">
        <f>O204*H204</f>
        <v>0</v>
      </c>
      <c r="Q204" s="143">
        <v>0</v>
      </c>
      <c r="R204" s="143">
        <f>Q204*H204</f>
        <v>0</v>
      </c>
      <c r="S204" s="143">
        <v>1E-3</v>
      </c>
      <c r="T204" s="144">
        <f>S204*H204</f>
        <v>0.2</v>
      </c>
      <c r="AR204" s="145" t="s">
        <v>219</v>
      </c>
      <c r="AT204" s="145" t="s">
        <v>132</v>
      </c>
      <c r="AU204" s="145" t="s">
        <v>84</v>
      </c>
      <c r="AY204" s="16" t="s">
        <v>130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6" t="s">
        <v>82</v>
      </c>
      <c r="BK204" s="146">
        <f>ROUND(I204*H204,2)</f>
        <v>0</v>
      </c>
      <c r="BL204" s="16" t="s">
        <v>219</v>
      </c>
      <c r="BM204" s="145" t="s">
        <v>273</v>
      </c>
    </row>
    <row r="205" spans="2:65" s="14" customFormat="1">
      <c r="B205" s="173"/>
      <c r="D205" s="148" t="s">
        <v>138</v>
      </c>
      <c r="E205" s="174" t="s">
        <v>1</v>
      </c>
      <c r="F205" s="175" t="s">
        <v>274</v>
      </c>
      <c r="H205" s="174" t="s">
        <v>1</v>
      </c>
      <c r="I205" s="176"/>
      <c r="L205" s="173"/>
      <c r="M205" s="177"/>
      <c r="T205" s="178"/>
      <c r="AT205" s="174" t="s">
        <v>138</v>
      </c>
      <c r="AU205" s="174" t="s">
        <v>84</v>
      </c>
      <c r="AV205" s="14" t="s">
        <v>82</v>
      </c>
      <c r="AW205" s="14" t="s">
        <v>31</v>
      </c>
      <c r="AX205" s="14" t="s">
        <v>74</v>
      </c>
      <c r="AY205" s="174" t="s">
        <v>130</v>
      </c>
    </row>
    <row r="206" spans="2:65" s="12" customFormat="1">
      <c r="B206" s="147"/>
      <c r="D206" s="148" t="s">
        <v>138</v>
      </c>
      <c r="E206" s="149" t="s">
        <v>1</v>
      </c>
      <c r="F206" s="150" t="s">
        <v>275</v>
      </c>
      <c r="H206" s="151">
        <v>200</v>
      </c>
      <c r="I206" s="152"/>
      <c r="L206" s="147"/>
      <c r="M206" s="153"/>
      <c r="T206" s="154"/>
      <c r="AT206" s="149" t="s">
        <v>138</v>
      </c>
      <c r="AU206" s="149" t="s">
        <v>84</v>
      </c>
      <c r="AV206" s="12" t="s">
        <v>84</v>
      </c>
      <c r="AW206" s="12" t="s">
        <v>31</v>
      </c>
      <c r="AX206" s="12" t="s">
        <v>74</v>
      </c>
      <c r="AY206" s="149" t="s">
        <v>130</v>
      </c>
    </row>
    <row r="207" spans="2:65" s="13" customFormat="1">
      <c r="B207" s="155"/>
      <c r="D207" s="148" t="s">
        <v>138</v>
      </c>
      <c r="E207" s="156" t="s">
        <v>1</v>
      </c>
      <c r="F207" s="157" t="s">
        <v>140</v>
      </c>
      <c r="H207" s="158">
        <v>200</v>
      </c>
      <c r="I207" s="159"/>
      <c r="L207" s="155"/>
      <c r="M207" s="160"/>
      <c r="T207" s="161"/>
      <c r="AT207" s="156" t="s">
        <v>138</v>
      </c>
      <c r="AU207" s="156" t="s">
        <v>84</v>
      </c>
      <c r="AV207" s="13" t="s">
        <v>136</v>
      </c>
      <c r="AW207" s="13" t="s">
        <v>31</v>
      </c>
      <c r="AX207" s="13" t="s">
        <v>82</v>
      </c>
      <c r="AY207" s="156" t="s">
        <v>130</v>
      </c>
    </row>
    <row r="208" spans="2:65" s="1" customFormat="1" ht="24.25" customHeight="1">
      <c r="B208" s="132"/>
      <c r="C208" s="133" t="s">
        <v>276</v>
      </c>
      <c r="D208" s="133" t="s">
        <v>132</v>
      </c>
      <c r="E208" s="134" t="s">
        <v>277</v>
      </c>
      <c r="F208" s="135" t="s">
        <v>278</v>
      </c>
      <c r="G208" s="136" t="s">
        <v>279</v>
      </c>
      <c r="H208" s="179"/>
      <c r="I208" s="138"/>
      <c r="J208" s="139">
        <f>ROUND(I208*H208,2)</f>
        <v>0</v>
      </c>
      <c r="K208" s="140"/>
      <c r="L208" s="31"/>
      <c r="M208" s="141" t="s">
        <v>1</v>
      </c>
      <c r="N208" s="142" t="s">
        <v>39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219</v>
      </c>
      <c r="AT208" s="145" t="s">
        <v>132</v>
      </c>
      <c r="AU208" s="145" t="s">
        <v>84</v>
      </c>
      <c r="AY208" s="16" t="s">
        <v>130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6" t="s">
        <v>82</v>
      </c>
      <c r="BK208" s="146">
        <f>ROUND(I208*H208,2)</f>
        <v>0</v>
      </c>
      <c r="BL208" s="16" t="s">
        <v>219</v>
      </c>
      <c r="BM208" s="145" t="s">
        <v>280</v>
      </c>
    </row>
    <row r="209" spans="2:65" s="1" customFormat="1" ht="24.25" customHeight="1">
      <c r="B209" s="132"/>
      <c r="C209" s="133" t="s">
        <v>281</v>
      </c>
      <c r="D209" s="133" t="s">
        <v>132</v>
      </c>
      <c r="E209" s="134" t="s">
        <v>282</v>
      </c>
      <c r="F209" s="135" t="s">
        <v>283</v>
      </c>
      <c r="G209" s="136" t="s">
        <v>279</v>
      </c>
      <c r="H209" s="179"/>
      <c r="I209" s="138"/>
      <c r="J209" s="139">
        <f>ROUND(I209*H209,2)</f>
        <v>0</v>
      </c>
      <c r="K209" s="140"/>
      <c r="L209" s="31"/>
      <c r="M209" s="141" t="s">
        <v>1</v>
      </c>
      <c r="N209" s="142" t="s">
        <v>39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219</v>
      </c>
      <c r="AT209" s="145" t="s">
        <v>132</v>
      </c>
      <c r="AU209" s="145" t="s">
        <v>84</v>
      </c>
      <c r="AY209" s="16" t="s">
        <v>130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6" t="s">
        <v>82</v>
      </c>
      <c r="BK209" s="146">
        <f>ROUND(I209*H209,2)</f>
        <v>0</v>
      </c>
      <c r="BL209" s="16" t="s">
        <v>219</v>
      </c>
      <c r="BM209" s="145" t="s">
        <v>284</v>
      </c>
    </row>
    <row r="210" spans="2:65" s="11" customFormat="1" ht="22.9" customHeight="1">
      <c r="B210" s="120"/>
      <c r="D210" s="121" t="s">
        <v>73</v>
      </c>
      <c r="E210" s="130" t="s">
        <v>285</v>
      </c>
      <c r="F210" s="130" t="s">
        <v>286</v>
      </c>
      <c r="I210" s="123"/>
      <c r="J210" s="131">
        <f>BK210</f>
        <v>0</v>
      </c>
      <c r="L210" s="120"/>
      <c r="M210" s="125"/>
      <c r="P210" s="126">
        <f>SUM(P211:P218)</f>
        <v>0</v>
      </c>
      <c r="R210" s="126">
        <f>SUM(R211:R218)</f>
        <v>7.4040999999999997</v>
      </c>
      <c r="T210" s="127">
        <f>SUM(T211:T218)</f>
        <v>0</v>
      </c>
      <c r="AR210" s="121" t="s">
        <v>84</v>
      </c>
      <c r="AT210" s="128" t="s">
        <v>73</v>
      </c>
      <c r="AU210" s="128" t="s">
        <v>82</v>
      </c>
      <c r="AY210" s="121" t="s">
        <v>130</v>
      </c>
      <c r="BK210" s="129">
        <f>SUM(BK211:BK218)</f>
        <v>0</v>
      </c>
    </row>
    <row r="211" spans="2:65" s="1" customFormat="1" ht="37.9" customHeight="1">
      <c r="B211" s="132"/>
      <c r="C211" s="133" t="s">
        <v>287</v>
      </c>
      <c r="D211" s="133" t="s">
        <v>132</v>
      </c>
      <c r="E211" s="134" t="s">
        <v>288</v>
      </c>
      <c r="F211" s="135" t="s">
        <v>289</v>
      </c>
      <c r="G211" s="136" t="s">
        <v>176</v>
      </c>
      <c r="H211" s="137">
        <v>1397</v>
      </c>
      <c r="I211" s="138"/>
      <c r="J211" s="139">
        <f>ROUND(I211*H211,2)</f>
        <v>0</v>
      </c>
      <c r="K211" s="140"/>
      <c r="L211" s="31"/>
      <c r="M211" s="141" t="s">
        <v>1</v>
      </c>
      <c r="N211" s="142" t="s">
        <v>39</v>
      </c>
      <c r="P211" s="143">
        <f>O211*H211</f>
        <v>0</v>
      </c>
      <c r="Q211" s="143">
        <v>4.7999999999999996E-3</v>
      </c>
      <c r="R211" s="143">
        <f>Q211*H211</f>
        <v>6.7055999999999996</v>
      </c>
      <c r="S211" s="143">
        <v>0</v>
      </c>
      <c r="T211" s="144">
        <f>S211*H211</f>
        <v>0</v>
      </c>
      <c r="AR211" s="145" t="s">
        <v>219</v>
      </c>
      <c r="AT211" s="145" t="s">
        <v>132</v>
      </c>
      <c r="AU211" s="145" t="s">
        <v>84</v>
      </c>
      <c r="AY211" s="16" t="s">
        <v>130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6" t="s">
        <v>82</v>
      </c>
      <c r="BK211" s="146">
        <f>ROUND(I211*H211,2)</f>
        <v>0</v>
      </c>
      <c r="BL211" s="16" t="s">
        <v>219</v>
      </c>
      <c r="BM211" s="145" t="s">
        <v>290</v>
      </c>
    </row>
    <row r="212" spans="2:65" s="12" customFormat="1">
      <c r="B212" s="147"/>
      <c r="D212" s="148" t="s">
        <v>138</v>
      </c>
      <c r="E212" s="149" t="s">
        <v>1</v>
      </c>
      <c r="F212" s="150" t="s">
        <v>178</v>
      </c>
      <c r="H212" s="151">
        <v>1397</v>
      </c>
      <c r="I212" s="152"/>
      <c r="L212" s="147"/>
      <c r="M212" s="153"/>
      <c r="T212" s="154"/>
      <c r="AT212" s="149" t="s">
        <v>138</v>
      </c>
      <c r="AU212" s="149" t="s">
        <v>84</v>
      </c>
      <c r="AV212" s="12" t="s">
        <v>84</v>
      </c>
      <c r="AW212" s="12" t="s">
        <v>31</v>
      </c>
      <c r="AX212" s="12" t="s">
        <v>74</v>
      </c>
      <c r="AY212" s="149" t="s">
        <v>130</v>
      </c>
    </row>
    <row r="213" spans="2:65" s="13" customFormat="1">
      <c r="B213" s="155"/>
      <c r="D213" s="148" t="s">
        <v>138</v>
      </c>
      <c r="E213" s="156" t="s">
        <v>1</v>
      </c>
      <c r="F213" s="157" t="s">
        <v>140</v>
      </c>
      <c r="H213" s="158">
        <v>1397</v>
      </c>
      <c r="I213" s="159"/>
      <c r="L213" s="155"/>
      <c r="M213" s="160"/>
      <c r="T213" s="161"/>
      <c r="AT213" s="156" t="s">
        <v>138</v>
      </c>
      <c r="AU213" s="156" t="s">
        <v>84</v>
      </c>
      <c r="AV213" s="13" t="s">
        <v>136</v>
      </c>
      <c r="AW213" s="13" t="s">
        <v>31</v>
      </c>
      <c r="AX213" s="13" t="s">
        <v>82</v>
      </c>
      <c r="AY213" s="156" t="s">
        <v>130</v>
      </c>
    </row>
    <row r="214" spans="2:65" s="1" customFormat="1" ht="24.25" customHeight="1">
      <c r="B214" s="132"/>
      <c r="C214" s="133" t="s">
        <v>291</v>
      </c>
      <c r="D214" s="133" t="s">
        <v>132</v>
      </c>
      <c r="E214" s="134" t="s">
        <v>292</v>
      </c>
      <c r="F214" s="135" t="s">
        <v>293</v>
      </c>
      <c r="G214" s="136" t="s">
        <v>176</v>
      </c>
      <c r="H214" s="137">
        <v>1397</v>
      </c>
      <c r="I214" s="138"/>
      <c r="J214" s="139">
        <f>ROUND(I214*H214,2)</f>
        <v>0</v>
      </c>
      <c r="K214" s="140"/>
      <c r="L214" s="31"/>
      <c r="M214" s="141" t="s">
        <v>1</v>
      </c>
      <c r="N214" s="142" t="s">
        <v>39</v>
      </c>
      <c r="P214" s="143">
        <f>O214*H214</f>
        <v>0</v>
      </c>
      <c r="Q214" s="143">
        <v>5.0000000000000001E-4</v>
      </c>
      <c r="R214" s="143">
        <f>Q214*H214</f>
        <v>0.69850000000000001</v>
      </c>
      <c r="S214" s="143">
        <v>0</v>
      </c>
      <c r="T214" s="144">
        <f>S214*H214</f>
        <v>0</v>
      </c>
      <c r="AR214" s="145" t="s">
        <v>219</v>
      </c>
      <c r="AT214" s="145" t="s">
        <v>132</v>
      </c>
      <c r="AU214" s="145" t="s">
        <v>84</v>
      </c>
      <c r="AY214" s="16" t="s">
        <v>130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6" t="s">
        <v>82</v>
      </c>
      <c r="BK214" s="146">
        <f>ROUND(I214*H214,2)</f>
        <v>0</v>
      </c>
      <c r="BL214" s="16" t="s">
        <v>219</v>
      </c>
      <c r="BM214" s="145" t="s">
        <v>294</v>
      </c>
    </row>
    <row r="215" spans="2:65" s="12" customFormat="1">
      <c r="B215" s="147"/>
      <c r="D215" s="148" t="s">
        <v>138</v>
      </c>
      <c r="E215" s="149" t="s">
        <v>1</v>
      </c>
      <c r="F215" s="150" t="s">
        <v>178</v>
      </c>
      <c r="H215" s="151">
        <v>1397</v>
      </c>
      <c r="I215" s="152"/>
      <c r="L215" s="147"/>
      <c r="M215" s="153"/>
      <c r="T215" s="154"/>
      <c r="AT215" s="149" t="s">
        <v>138</v>
      </c>
      <c r="AU215" s="149" t="s">
        <v>84</v>
      </c>
      <c r="AV215" s="12" t="s">
        <v>84</v>
      </c>
      <c r="AW215" s="12" t="s">
        <v>31</v>
      </c>
      <c r="AX215" s="12" t="s">
        <v>74</v>
      </c>
      <c r="AY215" s="149" t="s">
        <v>130</v>
      </c>
    </row>
    <row r="216" spans="2:65" s="13" customFormat="1">
      <c r="B216" s="155"/>
      <c r="D216" s="148" t="s">
        <v>138</v>
      </c>
      <c r="E216" s="156" t="s">
        <v>1</v>
      </c>
      <c r="F216" s="157" t="s">
        <v>140</v>
      </c>
      <c r="H216" s="158">
        <v>1397</v>
      </c>
      <c r="I216" s="159"/>
      <c r="L216" s="155"/>
      <c r="M216" s="160"/>
      <c r="T216" s="161"/>
      <c r="AT216" s="156" t="s">
        <v>138</v>
      </c>
      <c r="AU216" s="156" t="s">
        <v>84</v>
      </c>
      <c r="AV216" s="13" t="s">
        <v>136</v>
      </c>
      <c r="AW216" s="13" t="s">
        <v>31</v>
      </c>
      <c r="AX216" s="13" t="s">
        <v>82</v>
      </c>
      <c r="AY216" s="156" t="s">
        <v>130</v>
      </c>
    </row>
    <row r="217" spans="2:65" s="1" customFormat="1" ht="24.25" customHeight="1">
      <c r="B217" s="132"/>
      <c r="C217" s="133" t="s">
        <v>295</v>
      </c>
      <c r="D217" s="133" t="s">
        <v>132</v>
      </c>
      <c r="E217" s="134" t="s">
        <v>296</v>
      </c>
      <c r="F217" s="135" t="s">
        <v>297</v>
      </c>
      <c r="G217" s="136" t="s">
        <v>279</v>
      </c>
      <c r="H217" s="179"/>
      <c r="I217" s="138"/>
      <c r="J217" s="139">
        <f>ROUND(I217*H217,2)</f>
        <v>0</v>
      </c>
      <c r="K217" s="140"/>
      <c r="L217" s="31"/>
      <c r="M217" s="141" t="s">
        <v>1</v>
      </c>
      <c r="N217" s="142" t="s">
        <v>39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219</v>
      </c>
      <c r="AT217" s="145" t="s">
        <v>132</v>
      </c>
      <c r="AU217" s="145" t="s">
        <v>84</v>
      </c>
      <c r="AY217" s="16" t="s">
        <v>130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6" t="s">
        <v>82</v>
      </c>
      <c r="BK217" s="146">
        <f>ROUND(I217*H217,2)</f>
        <v>0</v>
      </c>
      <c r="BL217" s="16" t="s">
        <v>219</v>
      </c>
      <c r="BM217" s="145" t="s">
        <v>298</v>
      </c>
    </row>
    <row r="218" spans="2:65" s="1" customFormat="1" ht="24.25" customHeight="1">
      <c r="B218" s="132"/>
      <c r="C218" s="133" t="s">
        <v>255</v>
      </c>
      <c r="D218" s="133" t="s">
        <v>132</v>
      </c>
      <c r="E218" s="134" t="s">
        <v>299</v>
      </c>
      <c r="F218" s="135" t="s">
        <v>300</v>
      </c>
      <c r="G218" s="136" t="s">
        <v>279</v>
      </c>
      <c r="H218" s="179"/>
      <c r="I218" s="138"/>
      <c r="J218" s="139">
        <f>ROUND(I218*H218,2)</f>
        <v>0</v>
      </c>
      <c r="K218" s="140"/>
      <c r="L218" s="31"/>
      <c r="M218" s="180" t="s">
        <v>1</v>
      </c>
      <c r="N218" s="181" t="s">
        <v>39</v>
      </c>
      <c r="O218" s="182"/>
      <c r="P218" s="183">
        <f>O218*H218</f>
        <v>0</v>
      </c>
      <c r="Q218" s="183">
        <v>0</v>
      </c>
      <c r="R218" s="183">
        <f>Q218*H218</f>
        <v>0</v>
      </c>
      <c r="S218" s="183">
        <v>0</v>
      </c>
      <c r="T218" s="184">
        <f>S218*H218</f>
        <v>0</v>
      </c>
      <c r="AR218" s="145" t="s">
        <v>219</v>
      </c>
      <c r="AT218" s="145" t="s">
        <v>132</v>
      </c>
      <c r="AU218" s="145" t="s">
        <v>84</v>
      </c>
      <c r="AY218" s="16" t="s">
        <v>130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6" t="s">
        <v>82</v>
      </c>
      <c r="BK218" s="146">
        <f>ROUND(I218*H218,2)</f>
        <v>0</v>
      </c>
      <c r="BL218" s="16" t="s">
        <v>219</v>
      </c>
      <c r="BM218" s="145" t="s">
        <v>301</v>
      </c>
    </row>
    <row r="219" spans="2:65" s="1" customFormat="1" ht="7" customHeight="1">
      <c r="B219" s="43"/>
      <c r="C219" s="44"/>
      <c r="D219" s="44"/>
      <c r="E219" s="44"/>
      <c r="F219" s="44"/>
      <c r="G219" s="44"/>
      <c r="H219" s="44"/>
      <c r="I219" s="44"/>
      <c r="J219" s="44"/>
      <c r="K219" s="44"/>
      <c r="L219" s="31"/>
    </row>
  </sheetData>
  <autoFilter ref="C125:K218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84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5" t="s">
        <v>5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6" t="s">
        <v>87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97</v>
      </c>
      <c r="L4" s="19"/>
      <c r="M4" s="87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5" t="str">
        <f>'Rekapitulace stavby'!K6</f>
        <v>Modernizace a opravy učeben a dílen odborného výcviku SOŠ a SOU dopravní Čáslav - stavební část</v>
      </c>
      <c r="F7" s="226"/>
      <c r="G7" s="226"/>
      <c r="H7" s="226"/>
      <c r="L7" s="19"/>
    </row>
    <row r="8" spans="2:46" s="1" customFormat="1" ht="12" customHeight="1">
      <c r="B8" s="31"/>
      <c r="D8" s="26" t="s">
        <v>98</v>
      </c>
      <c r="L8" s="31"/>
    </row>
    <row r="9" spans="2:46" s="1" customFormat="1" ht="16.5" customHeight="1">
      <c r="B9" s="31"/>
      <c r="E9" s="215" t="s">
        <v>302</v>
      </c>
      <c r="F9" s="224"/>
      <c r="G9" s="224"/>
      <c r="H9" s="224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31. 1. 2025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7" t="str">
        <f>'Rekapitulace stavby'!E14</f>
        <v>Vyplň údaj</v>
      </c>
      <c r="F18" s="197"/>
      <c r="G18" s="197"/>
      <c r="H18" s="197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303</v>
      </c>
      <c r="I24" s="26" t="s">
        <v>27</v>
      </c>
      <c r="J24" s="24" t="s">
        <v>1</v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88"/>
      <c r="E27" s="201" t="s">
        <v>1</v>
      </c>
      <c r="F27" s="201"/>
      <c r="G27" s="201"/>
      <c r="H27" s="201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4" customHeight="1">
      <c r="B30" s="31"/>
      <c r="D30" s="89" t="s">
        <v>34</v>
      </c>
      <c r="J30" s="65">
        <f>ROUND(J129,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5" customHeight="1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5" customHeight="1">
      <c r="B33" s="31"/>
      <c r="D33" s="54" t="s">
        <v>38</v>
      </c>
      <c r="E33" s="26" t="s">
        <v>39</v>
      </c>
      <c r="F33" s="90">
        <f>ROUND((SUM(BE129:BE283)),  2)</f>
        <v>0</v>
      </c>
      <c r="I33" s="91">
        <v>0.21</v>
      </c>
      <c r="J33" s="90">
        <f>ROUND(((SUM(BE129:BE283))*I33),  2)</f>
        <v>0</v>
      </c>
      <c r="L33" s="31"/>
    </row>
    <row r="34" spans="2:12" s="1" customFormat="1" ht="14.5" customHeight="1">
      <c r="B34" s="31"/>
      <c r="E34" s="26" t="s">
        <v>40</v>
      </c>
      <c r="F34" s="90">
        <f>ROUND((SUM(BF129:BF283)),  2)</f>
        <v>0</v>
      </c>
      <c r="I34" s="91">
        <v>0.12</v>
      </c>
      <c r="J34" s="90">
        <f>ROUND(((SUM(BF129:BF283))*I34),  2)</f>
        <v>0</v>
      </c>
      <c r="L34" s="31"/>
    </row>
    <row r="35" spans="2:12" s="1" customFormat="1" ht="14.5" hidden="1" customHeight="1">
      <c r="B35" s="31"/>
      <c r="E35" s="26" t="s">
        <v>41</v>
      </c>
      <c r="F35" s="90">
        <f>ROUND((SUM(BG129:BG283)),  2)</f>
        <v>0</v>
      </c>
      <c r="I35" s="91">
        <v>0.21</v>
      </c>
      <c r="J35" s="90">
        <f>0</f>
        <v>0</v>
      </c>
      <c r="L35" s="31"/>
    </row>
    <row r="36" spans="2:12" s="1" customFormat="1" ht="14.5" hidden="1" customHeight="1">
      <c r="B36" s="31"/>
      <c r="E36" s="26" t="s">
        <v>42</v>
      </c>
      <c r="F36" s="90">
        <f>ROUND((SUM(BH129:BH283)),  2)</f>
        <v>0</v>
      </c>
      <c r="I36" s="91">
        <v>0.12</v>
      </c>
      <c r="J36" s="90">
        <f>0</f>
        <v>0</v>
      </c>
      <c r="L36" s="31"/>
    </row>
    <row r="37" spans="2:12" s="1" customFormat="1" ht="14.5" hidden="1" customHeight="1">
      <c r="B37" s="31"/>
      <c r="E37" s="26" t="s">
        <v>43</v>
      </c>
      <c r="F37" s="90">
        <f>ROUND((SUM(BI129:BI283)),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" customHeight="1">
      <c r="B39" s="31"/>
      <c r="C39" s="92"/>
      <c r="D39" s="93" t="s">
        <v>44</v>
      </c>
      <c r="E39" s="56"/>
      <c r="F39" s="56"/>
      <c r="G39" s="94" t="s">
        <v>45</v>
      </c>
      <c r="H39" s="95" t="s">
        <v>46</v>
      </c>
      <c r="I39" s="56"/>
      <c r="J39" s="96">
        <f>SUM(J30:J37)</f>
        <v>0</v>
      </c>
      <c r="K39" s="97"/>
      <c r="L39" s="31"/>
    </row>
    <row r="40" spans="2:12" s="1" customFormat="1" ht="14.5" customHeight="1">
      <c r="B40" s="31"/>
      <c r="L40" s="31"/>
    </row>
    <row r="41" spans="2:12" ht="14.5" customHeight="1">
      <c r="B41" s="19"/>
      <c r="L41" s="19"/>
    </row>
    <row r="42" spans="2:12" ht="14.5" customHeight="1">
      <c r="B42" s="19"/>
      <c r="L42" s="19"/>
    </row>
    <row r="43" spans="2:12" ht="14.5" customHeight="1">
      <c r="B43" s="19"/>
      <c r="L43" s="19"/>
    </row>
    <row r="44" spans="2:12" ht="14.5" customHeight="1">
      <c r="B44" s="19"/>
      <c r="L44" s="19"/>
    </row>
    <row r="45" spans="2:12" ht="14.5" customHeight="1">
      <c r="B45" s="19"/>
      <c r="L45" s="19"/>
    </row>
    <row r="46" spans="2:12" ht="14.5" customHeight="1">
      <c r="B46" s="19"/>
      <c r="L46" s="19"/>
    </row>
    <row r="47" spans="2:12" ht="14.5" customHeight="1">
      <c r="B47" s="19"/>
      <c r="L47" s="19"/>
    </row>
    <row r="48" spans="2:12" ht="14.5" customHeight="1">
      <c r="B48" s="19"/>
      <c r="L48" s="19"/>
    </row>
    <row r="49" spans="2:12" ht="14.5" customHeight="1">
      <c r="B49" s="19"/>
      <c r="L49" s="19"/>
    </row>
    <row r="50" spans="2:12" s="1" customFormat="1" ht="14.5" customHeight="1">
      <c r="B50" s="31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31"/>
      <c r="D61" s="42" t="s">
        <v>49</v>
      </c>
      <c r="E61" s="33"/>
      <c r="F61" s="98" t="s">
        <v>50</v>
      </c>
      <c r="G61" s="42" t="s">
        <v>49</v>
      </c>
      <c r="H61" s="33"/>
      <c r="I61" s="33"/>
      <c r="J61" s="99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31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31"/>
      <c r="D76" s="42" t="s">
        <v>49</v>
      </c>
      <c r="E76" s="33"/>
      <c r="F76" s="98" t="s">
        <v>50</v>
      </c>
      <c r="G76" s="42" t="s">
        <v>49</v>
      </c>
      <c r="H76" s="33"/>
      <c r="I76" s="33"/>
      <c r="J76" s="99" t="s">
        <v>50</v>
      </c>
      <c r="K76" s="33"/>
      <c r="L76" s="31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100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5" t="str">
        <f>E7</f>
        <v>Modernizace a opravy učeben a dílen odborného výcviku SOŠ a SOU dopravní Čáslav - stavební část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98</v>
      </c>
      <c r="L86" s="31"/>
    </row>
    <row r="87" spans="2:47" s="1" customFormat="1" ht="16.5" customHeight="1">
      <c r="B87" s="31"/>
      <c r="E87" s="215" t="str">
        <f>E9</f>
        <v>01.1a - SO 01.1a Rekonstrukce střechy</v>
      </c>
      <c r="F87" s="224"/>
      <c r="G87" s="224"/>
      <c r="H87" s="224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Čáslav</v>
      </c>
      <c r="I89" s="26" t="s">
        <v>22</v>
      </c>
      <c r="J89" s="51" t="str">
        <f>IF(J12="","",J12)</f>
        <v>31. 1. 2025</v>
      </c>
      <c r="L89" s="31"/>
    </row>
    <row r="90" spans="2:47" s="1" customFormat="1" ht="7" customHeight="1">
      <c r="B90" s="31"/>
      <c r="L90" s="31"/>
    </row>
    <row r="91" spans="2:47" s="1" customFormat="1" ht="15.25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25" customHeight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 t="str">
        <f>E24</f>
        <v>Ing. Marek Raška</v>
      </c>
      <c r="L92" s="31"/>
    </row>
    <row r="93" spans="2:47" s="1" customFormat="1" ht="10.4" customHeight="1">
      <c r="B93" s="31"/>
      <c r="L93" s="31"/>
    </row>
    <row r="94" spans="2:47" s="1" customFormat="1" ht="29.25" customHeight="1">
      <c r="B94" s="31"/>
      <c r="C94" s="100" t="s">
        <v>101</v>
      </c>
      <c r="D94" s="92"/>
      <c r="E94" s="92"/>
      <c r="F94" s="92"/>
      <c r="G94" s="92"/>
      <c r="H94" s="92"/>
      <c r="I94" s="92"/>
      <c r="J94" s="101" t="s">
        <v>102</v>
      </c>
      <c r="K94" s="92"/>
      <c r="L94" s="31"/>
    </row>
    <row r="95" spans="2:47" s="1" customFormat="1" ht="10.4" customHeight="1">
      <c r="B95" s="31"/>
      <c r="L95" s="31"/>
    </row>
    <row r="96" spans="2:47" s="1" customFormat="1" ht="22.9" customHeight="1">
      <c r="B96" s="31"/>
      <c r="C96" s="102" t="s">
        <v>103</v>
      </c>
      <c r="J96" s="65">
        <f>J129</f>
        <v>0</v>
      </c>
      <c r="L96" s="31"/>
      <c r="AU96" s="16" t="s">
        <v>104</v>
      </c>
    </row>
    <row r="97" spans="2:12" s="8" customFormat="1" ht="25" customHeight="1">
      <c r="B97" s="103"/>
      <c r="D97" s="104" t="s">
        <v>105</v>
      </c>
      <c r="E97" s="105"/>
      <c r="F97" s="105"/>
      <c r="G97" s="105"/>
      <c r="H97" s="105"/>
      <c r="I97" s="105"/>
      <c r="J97" s="106">
        <f>J130</f>
        <v>0</v>
      </c>
      <c r="L97" s="103"/>
    </row>
    <row r="98" spans="2:12" s="9" customFormat="1" ht="19.899999999999999" customHeight="1">
      <c r="B98" s="107"/>
      <c r="D98" s="108" t="s">
        <v>109</v>
      </c>
      <c r="E98" s="109"/>
      <c r="F98" s="109"/>
      <c r="G98" s="109"/>
      <c r="H98" s="109"/>
      <c r="I98" s="109"/>
      <c r="J98" s="110">
        <f>J131</f>
        <v>0</v>
      </c>
      <c r="L98" s="107"/>
    </row>
    <row r="99" spans="2:12" s="9" customFormat="1" ht="19.899999999999999" customHeight="1">
      <c r="B99" s="107"/>
      <c r="D99" s="108" t="s">
        <v>110</v>
      </c>
      <c r="E99" s="109"/>
      <c r="F99" s="109"/>
      <c r="G99" s="109"/>
      <c r="H99" s="109"/>
      <c r="I99" s="109"/>
      <c r="J99" s="110">
        <f>J153</f>
        <v>0</v>
      </c>
      <c r="L99" s="107"/>
    </row>
    <row r="100" spans="2:12" s="8" customFormat="1" ht="25" customHeight="1">
      <c r="B100" s="103"/>
      <c r="D100" s="104" t="s">
        <v>112</v>
      </c>
      <c r="E100" s="105"/>
      <c r="F100" s="105"/>
      <c r="G100" s="105"/>
      <c r="H100" s="105"/>
      <c r="I100" s="105"/>
      <c r="J100" s="106">
        <f>J163</f>
        <v>0</v>
      </c>
      <c r="L100" s="103"/>
    </row>
    <row r="101" spans="2:12" s="9" customFormat="1" ht="19.899999999999999" customHeight="1">
      <c r="B101" s="107"/>
      <c r="D101" s="108" t="s">
        <v>304</v>
      </c>
      <c r="E101" s="109"/>
      <c r="F101" s="109"/>
      <c r="G101" s="109"/>
      <c r="H101" s="109"/>
      <c r="I101" s="109"/>
      <c r="J101" s="110">
        <f>J164</f>
        <v>0</v>
      </c>
      <c r="L101" s="107"/>
    </row>
    <row r="102" spans="2:12" s="9" customFormat="1" ht="19.899999999999999" customHeight="1">
      <c r="B102" s="107"/>
      <c r="D102" s="108" t="s">
        <v>305</v>
      </c>
      <c r="E102" s="109"/>
      <c r="F102" s="109"/>
      <c r="G102" s="109"/>
      <c r="H102" s="109"/>
      <c r="I102" s="109"/>
      <c r="J102" s="110">
        <f>J196</f>
        <v>0</v>
      </c>
      <c r="L102" s="107"/>
    </row>
    <row r="103" spans="2:12" s="9" customFormat="1" ht="19.899999999999999" customHeight="1">
      <c r="B103" s="107"/>
      <c r="D103" s="108" t="s">
        <v>306</v>
      </c>
      <c r="E103" s="109"/>
      <c r="F103" s="109"/>
      <c r="G103" s="109"/>
      <c r="H103" s="109"/>
      <c r="I103" s="109"/>
      <c r="J103" s="110">
        <f>J222</f>
        <v>0</v>
      </c>
      <c r="L103" s="107"/>
    </row>
    <row r="104" spans="2:12" s="9" customFormat="1" ht="19.899999999999999" customHeight="1">
      <c r="B104" s="107"/>
      <c r="D104" s="108" t="s">
        <v>307</v>
      </c>
      <c r="E104" s="109"/>
      <c r="F104" s="109"/>
      <c r="G104" s="109"/>
      <c r="H104" s="109"/>
      <c r="I104" s="109"/>
      <c r="J104" s="110">
        <f>J229</f>
        <v>0</v>
      </c>
      <c r="L104" s="107"/>
    </row>
    <row r="105" spans="2:12" s="9" customFormat="1" ht="19.899999999999999" customHeight="1">
      <c r="B105" s="107"/>
      <c r="D105" s="108" t="s">
        <v>308</v>
      </c>
      <c r="E105" s="109"/>
      <c r="F105" s="109"/>
      <c r="G105" s="109"/>
      <c r="H105" s="109"/>
      <c r="I105" s="109"/>
      <c r="J105" s="110">
        <f>J233</f>
        <v>0</v>
      </c>
      <c r="L105" s="107"/>
    </row>
    <row r="106" spans="2:12" s="9" customFormat="1" ht="19.899999999999999" customHeight="1">
      <c r="B106" s="107"/>
      <c r="D106" s="108" t="s">
        <v>309</v>
      </c>
      <c r="E106" s="109"/>
      <c r="F106" s="109"/>
      <c r="G106" s="109"/>
      <c r="H106" s="109"/>
      <c r="I106" s="109"/>
      <c r="J106" s="110">
        <f>J239</f>
        <v>0</v>
      </c>
      <c r="L106" s="107"/>
    </row>
    <row r="107" spans="2:12" s="9" customFormat="1" ht="19.899999999999999" customHeight="1">
      <c r="B107" s="107"/>
      <c r="D107" s="108" t="s">
        <v>113</v>
      </c>
      <c r="E107" s="109"/>
      <c r="F107" s="109"/>
      <c r="G107" s="109"/>
      <c r="H107" s="109"/>
      <c r="I107" s="109"/>
      <c r="J107" s="110">
        <f>J262</f>
        <v>0</v>
      </c>
      <c r="L107" s="107"/>
    </row>
    <row r="108" spans="2:12" s="8" customFormat="1" ht="25" customHeight="1">
      <c r="B108" s="103"/>
      <c r="D108" s="104" t="s">
        <v>310</v>
      </c>
      <c r="E108" s="105"/>
      <c r="F108" s="105"/>
      <c r="G108" s="105"/>
      <c r="H108" s="105"/>
      <c r="I108" s="105"/>
      <c r="J108" s="106">
        <f>J280</f>
        <v>0</v>
      </c>
      <c r="L108" s="103"/>
    </row>
    <row r="109" spans="2:12" s="9" customFormat="1" ht="19.899999999999999" customHeight="1">
      <c r="B109" s="107"/>
      <c r="D109" s="108" t="s">
        <v>311</v>
      </c>
      <c r="E109" s="109"/>
      <c r="F109" s="109"/>
      <c r="G109" s="109"/>
      <c r="H109" s="109"/>
      <c r="I109" s="109"/>
      <c r="J109" s="110">
        <f>J281</f>
        <v>0</v>
      </c>
      <c r="L109" s="107"/>
    </row>
    <row r="110" spans="2:12" s="1" customFormat="1" ht="21.75" customHeight="1">
      <c r="B110" s="31"/>
      <c r="L110" s="31"/>
    </row>
    <row r="111" spans="2:12" s="1" customFormat="1" ht="7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1"/>
    </row>
    <row r="115" spans="2:20" s="1" customFormat="1" ht="7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31"/>
    </row>
    <row r="116" spans="2:20" s="1" customFormat="1" ht="25" customHeight="1">
      <c r="B116" s="31"/>
      <c r="C116" s="20" t="s">
        <v>115</v>
      </c>
      <c r="L116" s="31"/>
    </row>
    <row r="117" spans="2:20" s="1" customFormat="1" ht="7" customHeight="1">
      <c r="B117" s="31"/>
      <c r="L117" s="31"/>
    </row>
    <row r="118" spans="2:20" s="1" customFormat="1" ht="12" customHeight="1">
      <c r="B118" s="31"/>
      <c r="C118" s="26" t="s">
        <v>16</v>
      </c>
      <c r="L118" s="31"/>
    </row>
    <row r="119" spans="2:20" s="1" customFormat="1" ht="26.25" customHeight="1">
      <c r="B119" s="31"/>
      <c r="E119" s="225" t="str">
        <f>E7</f>
        <v>Modernizace a opravy učeben a dílen odborného výcviku SOŠ a SOU dopravní Čáslav - stavební část</v>
      </c>
      <c r="F119" s="226"/>
      <c r="G119" s="226"/>
      <c r="H119" s="226"/>
      <c r="L119" s="31"/>
    </row>
    <row r="120" spans="2:20" s="1" customFormat="1" ht="12" customHeight="1">
      <c r="B120" s="31"/>
      <c r="C120" s="26" t="s">
        <v>98</v>
      </c>
      <c r="L120" s="31"/>
    </row>
    <row r="121" spans="2:20" s="1" customFormat="1" ht="16.5" customHeight="1">
      <c r="B121" s="31"/>
      <c r="E121" s="215" t="str">
        <f>E9</f>
        <v>01.1a - SO 01.1a Rekonstrukce střechy</v>
      </c>
      <c r="F121" s="224"/>
      <c r="G121" s="224"/>
      <c r="H121" s="224"/>
      <c r="L121" s="31"/>
    </row>
    <row r="122" spans="2:20" s="1" customFormat="1" ht="7" customHeight="1">
      <c r="B122" s="31"/>
      <c r="L122" s="31"/>
    </row>
    <row r="123" spans="2:20" s="1" customFormat="1" ht="12" customHeight="1">
      <c r="B123" s="31"/>
      <c r="C123" s="26" t="s">
        <v>20</v>
      </c>
      <c r="F123" s="24" t="str">
        <f>F12</f>
        <v>Čáslav</v>
      </c>
      <c r="I123" s="26" t="s">
        <v>22</v>
      </c>
      <c r="J123" s="51" t="str">
        <f>IF(J12="","",J12)</f>
        <v>31. 1. 2025</v>
      </c>
      <c r="L123" s="31"/>
    </row>
    <row r="124" spans="2:20" s="1" customFormat="1" ht="7" customHeight="1">
      <c r="B124" s="31"/>
      <c r="L124" s="31"/>
    </row>
    <row r="125" spans="2:20" s="1" customFormat="1" ht="15.25" customHeight="1">
      <c r="B125" s="31"/>
      <c r="C125" s="26" t="s">
        <v>24</v>
      </c>
      <c r="F125" s="24" t="str">
        <f>E15</f>
        <v xml:space="preserve"> </v>
      </c>
      <c r="I125" s="26" t="s">
        <v>30</v>
      </c>
      <c r="J125" s="29" t="str">
        <f>E21</f>
        <v xml:space="preserve"> </v>
      </c>
      <c r="L125" s="31"/>
    </row>
    <row r="126" spans="2:20" s="1" customFormat="1" ht="15.25" customHeight="1">
      <c r="B126" s="31"/>
      <c r="C126" s="26" t="s">
        <v>28</v>
      </c>
      <c r="F126" s="24" t="str">
        <f>IF(E18="","",E18)</f>
        <v>Vyplň údaj</v>
      </c>
      <c r="I126" s="26" t="s">
        <v>32</v>
      </c>
      <c r="J126" s="29" t="str">
        <f>E24</f>
        <v>Ing. Marek Raška</v>
      </c>
      <c r="L126" s="31"/>
    </row>
    <row r="127" spans="2:20" s="1" customFormat="1" ht="10.4" customHeight="1">
      <c r="B127" s="31"/>
      <c r="L127" s="31"/>
    </row>
    <row r="128" spans="2:20" s="10" customFormat="1" ht="29.25" customHeight="1">
      <c r="B128" s="111"/>
      <c r="C128" s="112" t="s">
        <v>116</v>
      </c>
      <c r="D128" s="113" t="s">
        <v>59</v>
      </c>
      <c r="E128" s="113" t="s">
        <v>55</v>
      </c>
      <c r="F128" s="113" t="s">
        <v>56</v>
      </c>
      <c r="G128" s="113" t="s">
        <v>117</v>
      </c>
      <c r="H128" s="113" t="s">
        <v>118</v>
      </c>
      <c r="I128" s="113" t="s">
        <v>119</v>
      </c>
      <c r="J128" s="114" t="s">
        <v>102</v>
      </c>
      <c r="K128" s="115" t="s">
        <v>120</v>
      </c>
      <c r="L128" s="111"/>
      <c r="M128" s="58" t="s">
        <v>1</v>
      </c>
      <c r="N128" s="59" t="s">
        <v>38</v>
      </c>
      <c r="O128" s="59" t="s">
        <v>121</v>
      </c>
      <c r="P128" s="59" t="s">
        <v>122</v>
      </c>
      <c r="Q128" s="59" t="s">
        <v>123</v>
      </c>
      <c r="R128" s="59" t="s">
        <v>124</v>
      </c>
      <c r="S128" s="59" t="s">
        <v>125</v>
      </c>
      <c r="T128" s="60" t="s">
        <v>126</v>
      </c>
    </row>
    <row r="129" spans="2:65" s="1" customFormat="1" ht="22.9" customHeight="1">
      <c r="B129" s="31"/>
      <c r="C129" s="63" t="s">
        <v>127</v>
      </c>
      <c r="J129" s="116">
        <f>BK129</f>
        <v>0</v>
      </c>
      <c r="L129" s="31"/>
      <c r="M129" s="61"/>
      <c r="N129" s="52"/>
      <c r="O129" s="52"/>
      <c r="P129" s="117">
        <f>P130+P163+P280</f>
        <v>0</v>
      </c>
      <c r="Q129" s="52"/>
      <c r="R129" s="117">
        <f>R130+R163+R280</f>
        <v>68.939200839999998</v>
      </c>
      <c r="S129" s="52"/>
      <c r="T129" s="118">
        <f>T130+T163+T280</f>
        <v>68.238114999999993</v>
      </c>
      <c r="AT129" s="16" t="s">
        <v>73</v>
      </c>
      <c r="AU129" s="16" t="s">
        <v>104</v>
      </c>
      <c r="BK129" s="119">
        <f>BK130+BK163+BK280</f>
        <v>0</v>
      </c>
    </row>
    <row r="130" spans="2:65" s="11" customFormat="1" ht="25.9" customHeight="1">
      <c r="B130" s="120"/>
      <c r="D130" s="121" t="s">
        <v>73</v>
      </c>
      <c r="E130" s="122" t="s">
        <v>128</v>
      </c>
      <c r="F130" s="122" t="s">
        <v>129</v>
      </c>
      <c r="I130" s="123"/>
      <c r="J130" s="124">
        <f>BK130</f>
        <v>0</v>
      </c>
      <c r="L130" s="120"/>
      <c r="M130" s="125"/>
      <c r="P130" s="126">
        <f>P131+P153</f>
        <v>0</v>
      </c>
      <c r="R130" s="126">
        <f>R131+R153</f>
        <v>0</v>
      </c>
      <c r="T130" s="127">
        <f>T131+T153</f>
        <v>0</v>
      </c>
      <c r="AR130" s="121" t="s">
        <v>82</v>
      </c>
      <c r="AT130" s="128" t="s">
        <v>73</v>
      </c>
      <c r="AU130" s="128" t="s">
        <v>74</v>
      </c>
      <c r="AY130" s="121" t="s">
        <v>130</v>
      </c>
      <c r="BK130" s="129">
        <f>BK131+BK153</f>
        <v>0</v>
      </c>
    </row>
    <row r="131" spans="2:65" s="11" customFormat="1" ht="22.9" customHeight="1">
      <c r="B131" s="120"/>
      <c r="D131" s="121" t="s">
        <v>73</v>
      </c>
      <c r="E131" s="130" t="s">
        <v>171</v>
      </c>
      <c r="F131" s="130" t="s">
        <v>172</v>
      </c>
      <c r="I131" s="123"/>
      <c r="J131" s="131">
        <f>BK131</f>
        <v>0</v>
      </c>
      <c r="L131" s="120"/>
      <c r="M131" s="125"/>
      <c r="P131" s="126">
        <f>SUM(P132:P152)</f>
        <v>0</v>
      </c>
      <c r="R131" s="126">
        <f>SUM(R132:R152)</f>
        <v>0</v>
      </c>
      <c r="T131" s="127">
        <f>SUM(T132:T152)</f>
        <v>0</v>
      </c>
      <c r="AR131" s="121" t="s">
        <v>82</v>
      </c>
      <c r="AT131" s="128" t="s">
        <v>73</v>
      </c>
      <c r="AU131" s="128" t="s">
        <v>82</v>
      </c>
      <c r="AY131" s="121" t="s">
        <v>130</v>
      </c>
      <c r="BK131" s="129">
        <f>SUM(BK132:BK152)</f>
        <v>0</v>
      </c>
    </row>
    <row r="132" spans="2:65" s="1" customFormat="1" ht="37.9" customHeight="1">
      <c r="B132" s="132"/>
      <c r="C132" s="133" t="s">
        <v>82</v>
      </c>
      <c r="D132" s="133" t="s">
        <v>132</v>
      </c>
      <c r="E132" s="134" t="s">
        <v>312</v>
      </c>
      <c r="F132" s="135" t="s">
        <v>313</v>
      </c>
      <c r="G132" s="136" t="s">
        <v>135</v>
      </c>
      <c r="H132" s="137">
        <v>483</v>
      </c>
      <c r="I132" s="138"/>
      <c r="J132" s="139">
        <f>ROUND(I132*H132,2)</f>
        <v>0</v>
      </c>
      <c r="K132" s="140"/>
      <c r="L132" s="31"/>
      <c r="M132" s="141" t="s">
        <v>1</v>
      </c>
      <c r="N132" s="142" t="s">
        <v>39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136</v>
      </c>
      <c r="AT132" s="145" t="s">
        <v>132</v>
      </c>
      <c r="AU132" s="145" t="s">
        <v>84</v>
      </c>
      <c r="AY132" s="16" t="s">
        <v>130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6" t="s">
        <v>82</v>
      </c>
      <c r="BK132" s="146">
        <f>ROUND(I132*H132,2)</f>
        <v>0</v>
      </c>
      <c r="BL132" s="16" t="s">
        <v>136</v>
      </c>
      <c r="BM132" s="145" t="s">
        <v>314</v>
      </c>
    </row>
    <row r="133" spans="2:65" s="12" customFormat="1">
      <c r="B133" s="147"/>
      <c r="D133" s="148" t="s">
        <v>138</v>
      </c>
      <c r="E133" s="149" t="s">
        <v>1</v>
      </c>
      <c r="F133" s="150" t="s">
        <v>315</v>
      </c>
      <c r="H133" s="151">
        <v>483</v>
      </c>
      <c r="I133" s="152"/>
      <c r="L133" s="147"/>
      <c r="M133" s="153"/>
      <c r="T133" s="154"/>
      <c r="AT133" s="149" t="s">
        <v>138</v>
      </c>
      <c r="AU133" s="149" t="s">
        <v>84</v>
      </c>
      <c r="AV133" s="12" t="s">
        <v>84</v>
      </c>
      <c r="AW133" s="12" t="s">
        <v>31</v>
      </c>
      <c r="AX133" s="12" t="s">
        <v>74</v>
      </c>
      <c r="AY133" s="149" t="s">
        <v>130</v>
      </c>
    </row>
    <row r="134" spans="2:65" s="13" customFormat="1">
      <c r="B134" s="155"/>
      <c r="D134" s="148" t="s">
        <v>138</v>
      </c>
      <c r="E134" s="156" t="s">
        <v>1</v>
      </c>
      <c r="F134" s="157" t="s">
        <v>140</v>
      </c>
      <c r="H134" s="158">
        <v>483</v>
      </c>
      <c r="I134" s="159"/>
      <c r="L134" s="155"/>
      <c r="M134" s="160"/>
      <c r="T134" s="161"/>
      <c r="AT134" s="156" t="s">
        <v>138</v>
      </c>
      <c r="AU134" s="156" t="s">
        <v>84</v>
      </c>
      <c r="AV134" s="13" t="s">
        <v>136</v>
      </c>
      <c r="AW134" s="13" t="s">
        <v>31</v>
      </c>
      <c r="AX134" s="13" t="s">
        <v>82</v>
      </c>
      <c r="AY134" s="156" t="s">
        <v>130</v>
      </c>
    </row>
    <row r="135" spans="2:65" s="1" customFormat="1" ht="37.9" customHeight="1">
      <c r="B135" s="132"/>
      <c r="C135" s="133" t="s">
        <v>84</v>
      </c>
      <c r="D135" s="133" t="s">
        <v>132</v>
      </c>
      <c r="E135" s="134" t="s">
        <v>316</v>
      </c>
      <c r="F135" s="135" t="s">
        <v>317</v>
      </c>
      <c r="G135" s="136" t="s">
        <v>135</v>
      </c>
      <c r="H135" s="137">
        <v>7245</v>
      </c>
      <c r="I135" s="138"/>
      <c r="J135" s="139">
        <f>ROUND(I135*H135,2)</f>
        <v>0</v>
      </c>
      <c r="K135" s="140"/>
      <c r="L135" s="31"/>
      <c r="M135" s="141" t="s">
        <v>1</v>
      </c>
      <c r="N135" s="142" t="s">
        <v>39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136</v>
      </c>
      <c r="AT135" s="145" t="s">
        <v>132</v>
      </c>
      <c r="AU135" s="145" t="s">
        <v>84</v>
      </c>
      <c r="AY135" s="16" t="s">
        <v>130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6" t="s">
        <v>82</v>
      </c>
      <c r="BK135" s="146">
        <f>ROUND(I135*H135,2)</f>
        <v>0</v>
      </c>
      <c r="BL135" s="16" t="s">
        <v>136</v>
      </c>
      <c r="BM135" s="145" t="s">
        <v>318</v>
      </c>
    </row>
    <row r="136" spans="2:65" s="12" customFormat="1">
      <c r="B136" s="147"/>
      <c r="D136" s="148" t="s">
        <v>138</v>
      </c>
      <c r="F136" s="150" t="s">
        <v>319</v>
      </c>
      <c r="H136" s="151">
        <v>7245</v>
      </c>
      <c r="I136" s="152"/>
      <c r="L136" s="147"/>
      <c r="M136" s="153"/>
      <c r="T136" s="154"/>
      <c r="AT136" s="149" t="s">
        <v>138</v>
      </c>
      <c r="AU136" s="149" t="s">
        <v>84</v>
      </c>
      <c r="AV136" s="12" t="s">
        <v>84</v>
      </c>
      <c r="AW136" s="12" t="s">
        <v>3</v>
      </c>
      <c r="AX136" s="12" t="s">
        <v>82</v>
      </c>
      <c r="AY136" s="149" t="s">
        <v>130</v>
      </c>
    </row>
    <row r="137" spans="2:65" s="1" customFormat="1" ht="33" customHeight="1">
      <c r="B137" s="132"/>
      <c r="C137" s="133" t="s">
        <v>149</v>
      </c>
      <c r="D137" s="133" t="s">
        <v>132</v>
      </c>
      <c r="E137" s="134" t="s">
        <v>320</v>
      </c>
      <c r="F137" s="135" t="s">
        <v>321</v>
      </c>
      <c r="G137" s="136" t="s">
        <v>135</v>
      </c>
      <c r="H137" s="137">
        <v>483</v>
      </c>
      <c r="I137" s="138"/>
      <c r="J137" s="139">
        <f>ROUND(I137*H137,2)</f>
        <v>0</v>
      </c>
      <c r="K137" s="140"/>
      <c r="L137" s="31"/>
      <c r="M137" s="141" t="s">
        <v>1</v>
      </c>
      <c r="N137" s="142" t="s">
        <v>39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136</v>
      </c>
      <c r="AT137" s="145" t="s">
        <v>132</v>
      </c>
      <c r="AU137" s="145" t="s">
        <v>84</v>
      </c>
      <c r="AY137" s="16" t="s">
        <v>130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6" t="s">
        <v>82</v>
      </c>
      <c r="BK137" s="146">
        <f>ROUND(I137*H137,2)</f>
        <v>0</v>
      </c>
      <c r="BL137" s="16" t="s">
        <v>136</v>
      </c>
      <c r="BM137" s="145" t="s">
        <v>322</v>
      </c>
    </row>
    <row r="138" spans="2:65" s="1" customFormat="1" ht="21.75" customHeight="1">
      <c r="B138" s="132"/>
      <c r="C138" s="133" t="s">
        <v>136</v>
      </c>
      <c r="D138" s="133" t="s">
        <v>132</v>
      </c>
      <c r="E138" s="134" t="s">
        <v>323</v>
      </c>
      <c r="F138" s="135" t="s">
        <v>324</v>
      </c>
      <c r="G138" s="136" t="s">
        <v>176</v>
      </c>
      <c r="H138" s="137">
        <v>603.75</v>
      </c>
      <c r="I138" s="138"/>
      <c r="J138" s="139">
        <f>ROUND(I138*H138,2)</f>
        <v>0</v>
      </c>
      <c r="K138" s="140"/>
      <c r="L138" s="31"/>
      <c r="M138" s="141" t="s">
        <v>1</v>
      </c>
      <c r="N138" s="142" t="s">
        <v>39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136</v>
      </c>
      <c r="AT138" s="145" t="s">
        <v>132</v>
      </c>
      <c r="AU138" s="145" t="s">
        <v>84</v>
      </c>
      <c r="AY138" s="16" t="s">
        <v>130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6" t="s">
        <v>82</v>
      </c>
      <c r="BK138" s="146">
        <f>ROUND(I138*H138,2)</f>
        <v>0</v>
      </c>
      <c r="BL138" s="16" t="s">
        <v>136</v>
      </c>
      <c r="BM138" s="145" t="s">
        <v>325</v>
      </c>
    </row>
    <row r="139" spans="2:65" s="12" customFormat="1">
      <c r="B139" s="147"/>
      <c r="D139" s="148" t="s">
        <v>138</v>
      </c>
      <c r="E139" s="149" t="s">
        <v>1</v>
      </c>
      <c r="F139" s="150" t="s">
        <v>326</v>
      </c>
      <c r="H139" s="151">
        <v>603.75</v>
      </c>
      <c r="I139" s="152"/>
      <c r="L139" s="147"/>
      <c r="M139" s="153"/>
      <c r="T139" s="154"/>
      <c r="AT139" s="149" t="s">
        <v>138</v>
      </c>
      <c r="AU139" s="149" t="s">
        <v>84</v>
      </c>
      <c r="AV139" s="12" t="s">
        <v>84</v>
      </c>
      <c r="AW139" s="12" t="s">
        <v>31</v>
      </c>
      <c r="AX139" s="12" t="s">
        <v>74</v>
      </c>
      <c r="AY139" s="149" t="s">
        <v>130</v>
      </c>
    </row>
    <row r="140" spans="2:65" s="13" customFormat="1">
      <c r="B140" s="155"/>
      <c r="D140" s="148" t="s">
        <v>138</v>
      </c>
      <c r="E140" s="156" t="s">
        <v>1</v>
      </c>
      <c r="F140" s="157" t="s">
        <v>140</v>
      </c>
      <c r="H140" s="158">
        <v>603.75</v>
      </c>
      <c r="I140" s="159"/>
      <c r="L140" s="155"/>
      <c r="M140" s="160"/>
      <c r="T140" s="161"/>
      <c r="AT140" s="156" t="s">
        <v>138</v>
      </c>
      <c r="AU140" s="156" t="s">
        <v>84</v>
      </c>
      <c r="AV140" s="13" t="s">
        <v>136</v>
      </c>
      <c r="AW140" s="13" t="s">
        <v>31</v>
      </c>
      <c r="AX140" s="13" t="s">
        <v>82</v>
      </c>
      <c r="AY140" s="156" t="s">
        <v>130</v>
      </c>
    </row>
    <row r="141" spans="2:65" s="1" customFormat="1" ht="21.75" customHeight="1">
      <c r="B141" s="132"/>
      <c r="C141" s="133" t="s">
        <v>162</v>
      </c>
      <c r="D141" s="133" t="s">
        <v>132</v>
      </c>
      <c r="E141" s="134" t="s">
        <v>327</v>
      </c>
      <c r="F141" s="135" t="s">
        <v>328</v>
      </c>
      <c r="G141" s="136" t="s">
        <v>176</v>
      </c>
      <c r="H141" s="137">
        <v>9056.25</v>
      </c>
      <c r="I141" s="138"/>
      <c r="J141" s="139">
        <f>ROUND(I141*H141,2)</f>
        <v>0</v>
      </c>
      <c r="K141" s="140"/>
      <c r="L141" s="31"/>
      <c r="M141" s="141" t="s">
        <v>1</v>
      </c>
      <c r="N141" s="142" t="s">
        <v>39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136</v>
      </c>
      <c r="AT141" s="145" t="s">
        <v>132</v>
      </c>
      <c r="AU141" s="145" t="s">
        <v>84</v>
      </c>
      <c r="AY141" s="16" t="s">
        <v>130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6" t="s">
        <v>82</v>
      </c>
      <c r="BK141" s="146">
        <f>ROUND(I141*H141,2)</f>
        <v>0</v>
      </c>
      <c r="BL141" s="16" t="s">
        <v>136</v>
      </c>
      <c r="BM141" s="145" t="s">
        <v>329</v>
      </c>
    </row>
    <row r="142" spans="2:65" s="12" customFormat="1">
      <c r="B142" s="147"/>
      <c r="D142" s="148" t="s">
        <v>138</v>
      </c>
      <c r="F142" s="150" t="s">
        <v>330</v>
      </c>
      <c r="H142" s="151">
        <v>9056.25</v>
      </c>
      <c r="I142" s="152"/>
      <c r="L142" s="147"/>
      <c r="M142" s="153"/>
      <c r="T142" s="154"/>
      <c r="AT142" s="149" t="s">
        <v>138</v>
      </c>
      <c r="AU142" s="149" t="s">
        <v>84</v>
      </c>
      <c r="AV142" s="12" t="s">
        <v>84</v>
      </c>
      <c r="AW142" s="12" t="s">
        <v>3</v>
      </c>
      <c r="AX142" s="12" t="s">
        <v>82</v>
      </c>
      <c r="AY142" s="149" t="s">
        <v>130</v>
      </c>
    </row>
    <row r="143" spans="2:65" s="1" customFormat="1" ht="21.75" customHeight="1">
      <c r="B143" s="132"/>
      <c r="C143" s="133" t="s">
        <v>155</v>
      </c>
      <c r="D143" s="133" t="s">
        <v>132</v>
      </c>
      <c r="E143" s="134" t="s">
        <v>331</v>
      </c>
      <c r="F143" s="135" t="s">
        <v>332</v>
      </c>
      <c r="G143" s="136" t="s">
        <v>176</v>
      </c>
      <c r="H143" s="137">
        <v>603.75</v>
      </c>
      <c r="I143" s="138"/>
      <c r="J143" s="139">
        <f>ROUND(I143*H143,2)</f>
        <v>0</v>
      </c>
      <c r="K143" s="140"/>
      <c r="L143" s="31"/>
      <c r="M143" s="141" t="s">
        <v>1</v>
      </c>
      <c r="N143" s="142" t="s">
        <v>39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136</v>
      </c>
      <c r="AT143" s="145" t="s">
        <v>132</v>
      </c>
      <c r="AU143" s="145" t="s">
        <v>84</v>
      </c>
      <c r="AY143" s="16" t="s">
        <v>130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6" t="s">
        <v>82</v>
      </c>
      <c r="BK143" s="146">
        <f>ROUND(I143*H143,2)</f>
        <v>0</v>
      </c>
      <c r="BL143" s="16" t="s">
        <v>136</v>
      </c>
      <c r="BM143" s="145" t="s">
        <v>333</v>
      </c>
    </row>
    <row r="144" spans="2:65" s="1" customFormat="1" ht="24.25" customHeight="1">
      <c r="B144" s="132"/>
      <c r="C144" s="133" t="s">
        <v>173</v>
      </c>
      <c r="D144" s="133" t="s">
        <v>132</v>
      </c>
      <c r="E144" s="134" t="s">
        <v>334</v>
      </c>
      <c r="F144" s="135" t="s">
        <v>335</v>
      </c>
      <c r="G144" s="136" t="s">
        <v>184</v>
      </c>
      <c r="H144" s="137">
        <v>2</v>
      </c>
      <c r="I144" s="138"/>
      <c r="J144" s="139">
        <f>ROUND(I144*H144,2)</f>
        <v>0</v>
      </c>
      <c r="K144" s="140"/>
      <c r="L144" s="31"/>
      <c r="M144" s="141" t="s">
        <v>1</v>
      </c>
      <c r="N144" s="142" t="s">
        <v>39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136</v>
      </c>
      <c r="AT144" s="145" t="s">
        <v>132</v>
      </c>
      <c r="AU144" s="145" t="s">
        <v>84</v>
      </c>
      <c r="AY144" s="16" t="s">
        <v>130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6" t="s">
        <v>82</v>
      </c>
      <c r="BK144" s="146">
        <f>ROUND(I144*H144,2)</f>
        <v>0</v>
      </c>
      <c r="BL144" s="16" t="s">
        <v>136</v>
      </c>
      <c r="BM144" s="145" t="s">
        <v>336</v>
      </c>
    </row>
    <row r="145" spans="2:65" s="1" customFormat="1" ht="24.25" customHeight="1">
      <c r="B145" s="132"/>
      <c r="C145" s="133" t="s">
        <v>145</v>
      </c>
      <c r="D145" s="133" t="s">
        <v>132</v>
      </c>
      <c r="E145" s="134" t="s">
        <v>337</v>
      </c>
      <c r="F145" s="135" t="s">
        <v>338</v>
      </c>
      <c r="G145" s="136" t="s">
        <v>184</v>
      </c>
      <c r="H145" s="137">
        <v>60</v>
      </c>
      <c r="I145" s="138"/>
      <c r="J145" s="139">
        <f>ROUND(I145*H145,2)</f>
        <v>0</v>
      </c>
      <c r="K145" s="140"/>
      <c r="L145" s="31"/>
      <c r="M145" s="141" t="s">
        <v>1</v>
      </c>
      <c r="N145" s="142" t="s">
        <v>39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136</v>
      </c>
      <c r="AT145" s="145" t="s">
        <v>132</v>
      </c>
      <c r="AU145" s="145" t="s">
        <v>84</v>
      </c>
      <c r="AY145" s="16" t="s">
        <v>130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6" t="s">
        <v>82</v>
      </c>
      <c r="BK145" s="146">
        <f>ROUND(I145*H145,2)</f>
        <v>0</v>
      </c>
      <c r="BL145" s="16" t="s">
        <v>136</v>
      </c>
      <c r="BM145" s="145" t="s">
        <v>339</v>
      </c>
    </row>
    <row r="146" spans="2:65" s="12" customFormat="1">
      <c r="B146" s="147"/>
      <c r="D146" s="148" t="s">
        <v>138</v>
      </c>
      <c r="F146" s="150" t="s">
        <v>340</v>
      </c>
      <c r="H146" s="151">
        <v>60</v>
      </c>
      <c r="I146" s="152"/>
      <c r="L146" s="147"/>
      <c r="M146" s="153"/>
      <c r="T146" s="154"/>
      <c r="AT146" s="149" t="s">
        <v>138</v>
      </c>
      <c r="AU146" s="149" t="s">
        <v>84</v>
      </c>
      <c r="AV146" s="12" t="s">
        <v>84</v>
      </c>
      <c r="AW146" s="12" t="s">
        <v>3</v>
      </c>
      <c r="AX146" s="12" t="s">
        <v>82</v>
      </c>
      <c r="AY146" s="149" t="s">
        <v>130</v>
      </c>
    </row>
    <row r="147" spans="2:65" s="1" customFormat="1" ht="24.25" customHeight="1">
      <c r="B147" s="132"/>
      <c r="C147" s="133" t="s">
        <v>171</v>
      </c>
      <c r="D147" s="133" t="s">
        <v>132</v>
      </c>
      <c r="E147" s="134" t="s">
        <v>341</v>
      </c>
      <c r="F147" s="135" t="s">
        <v>342</v>
      </c>
      <c r="G147" s="136" t="s">
        <v>184</v>
      </c>
      <c r="H147" s="137">
        <v>2</v>
      </c>
      <c r="I147" s="138"/>
      <c r="J147" s="139">
        <f>ROUND(I147*H147,2)</f>
        <v>0</v>
      </c>
      <c r="K147" s="140"/>
      <c r="L147" s="31"/>
      <c r="M147" s="141" t="s">
        <v>1</v>
      </c>
      <c r="N147" s="142" t="s">
        <v>39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136</v>
      </c>
      <c r="AT147" s="145" t="s">
        <v>132</v>
      </c>
      <c r="AU147" s="145" t="s">
        <v>84</v>
      </c>
      <c r="AY147" s="16" t="s">
        <v>130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6" t="s">
        <v>82</v>
      </c>
      <c r="BK147" s="146">
        <f>ROUND(I147*H147,2)</f>
        <v>0</v>
      </c>
      <c r="BL147" s="16" t="s">
        <v>136</v>
      </c>
      <c r="BM147" s="145" t="s">
        <v>343</v>
      </c>
    </row>
    <row r="148" spans="2:65" s="1" customFormat="1" ht="24.25" customHeight="1">
      <c r="B148" s="132"/>
      <c r="C148" s="133" t="s">
        <v>187</v>
      </c>
      <c r="D148" s="133" t="s">
        <v>132</v>
      </c>
      <c r="E148" s="134" t="s">
        <v>344</v>
      </c>
      <c r="F148" s="135" t="s">
        <v>345</v>
      </c>
      <c r="G148" s="136" t="s">
        <v>135</v>
      </c>
      <c r="H148" s="137">
        <v>1206</v>
      </c>
      <c r="I148" s="138"/>
      <c r="J148" s="139">
        <f>ROUND(I148*H148,2)</f>
        <v>0</v>
      </c>
      <c r="K148" s="140"/>
      <c r="L148" s="31"/>
      <c r="M148" s="141" t="s">
        <v>1</v>
      </c>
      <c r="N148" s="142" t="s">
        <v>39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136</v>
      </c>
      <c r="AT148" s="145" t="s">
        <v>132</v>
      </c>
      <c r="AU148" s="145" t="s">
        <v>84</v>
      </c>
      <c r="AY148" s="16" t="s">
        <v>130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6" t="s">
        <v>82</v>
      </c>
      <c r="BK148" s="146">
        <f>ROUND(I148*H148,2)</f>
        <v>0</v>
      </c>
      <c r="BL148" s="16" t="s">
        <v>136</v>
      </c>
      <c r="BM148" s="145" t="s">
        <v>346</v>
      </c>
    </row>
    <row r="149" spans="2:65" s="12" customFormat="1">
      <c r="B149" s="147"/>
      <c r="D149" s="148" t="s">
        <v>138</v>
      </c>
      <c r="E149" s="149" t="s">
        <v>1</v>
      </c>
      <c r="F149" s="150" t="s">
        <v>347</v>
      </c>
      <c r="H149" s="151">
        <v>1206</v>
      </c>
      <c r="I149" s="152"/>
      <c r="L149" s="147"/>
      <c r="M149" s="153"/>
      <c r="T149" s="154"/>
      <c r="AT149" s="149" t="s">
        <v>138</v>
      </c>
      <c r="AU149" s="149" t="s">
        <v>84</v>
      </c>
      <c r="AV149" s="12" t="s">
        <v>84</v>
      </c>
      <c r="AW149" s="12" t="s">
        <v>31</v>
      </c>
      <c r="AX149" s="12" t="s">
        <v>74</v>
      </c>
      <c r="AY149" s="149" t="s">
        <v>130</v>
      </c>
    </row>
    <row r="150" spans="2:65" s="13" customFormat="1">
      <c r="B150" s="155"/>
      <c r="D150" s="148" t="s">
        <v>138</v>
      </c>
      <c r="E150" s="156" t="s">
        <v>1</v>
      </c>
      <c r="F150" s="157" t="s">
        <v>140</v>
      </c>
      <c r="H150" s="158">
        <v>1206</v>
      </c>
      <c r="I150" s="159"/>
      <c r="L150" s="155"/>
      <c r="M150" s="160"/>
      <c r="T150" s="161"/>
      <c r="AT150" s="156" t="s">
        <v>138</v>
      </c>
      <c r="AU150" s="156" t="s">
        <v>84</v>
      </c>
      <c r="AV150" s="13" t="s">
        <v>136</v>
      </c>
      <c r="AW150" s="13" t="s">
        <v>31</v>
      </c>
      <c r="AX150" s="13" t="s">
        <v>82</v>
      </c>
      <c r="AY150" s="156" t="s">
        <v>130</v>
      </c>
    </row>
    <row r="151" spans="2:65" s="1" customFormat="1" ht="24.25" customHeight="1">
      <c r="B151" s="132"/>
      <c r="C151" s="133" t="s">
        <v>193</v>
      </c>
      <c r="D151" s="133" t="s">
        <v>132</v>
      </c>
      <c r="E151" s="134" t="s">
        <v>348</v>
      </c>
      <c r="F151" s="135" t="s">
        <v>349</v>
      </c>
      <c r="G151" s="136" t="s">
        <v>135</v>
      </c>
      <c r="H151" s="137">
        <v>2412</v>
      </c>
      <c r="I151" s="138"/>
      <c r="J151" s="139">
        <f>ROUND(I151*H151,2)</f>
        <v>0</v>
      </c>
      <c r="K151" s="140"/>
      <c r="L151" s="31"/>
      <c r="M151" s="141" t="s">
        <v>1</v>
      </c>
      <c r="N151" s="142" t="s">
        <v>39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136</v>
      </c>
      <c r="AT151" s="145" t="s">
        <v>132</v>
      </c>
      <c r="AU151" s="145" t="s">
        <v>84</v>
      </c>
      <c r="AY151" s="16" t="s">
        <v>130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6" t="s">
        <v>82</v>
      </c>
      <c r="BK151" s="146">
        <f>ROUND(I151*H151,2)</f>
        <v>0</v>
      </c>
      <c r="BL151" s="16" t="s">
        <v>136</v>
      </c>
      <c r="BM151" s="145" t="s">
        <v>350</v>
      </c>
    </row>
    <row r="152" spans="2:65" s="12" customFormat="1">
      <c r="B152" s="147"/>
      <c r="D152" s="148" t="s">
        <v>138</v>
      </c>
      <c r="F152" s="150" t="s">
        <v>351</v>
      </c>
      <c r="H152" s="151">
        <v>2412</v>
      </c>
      <c r="I152" s="152"/>
      <c r="L152" s="147"/>
      <c r="M152" s="153"/>
      <c r="T152" s="154"/>
      <c r="AT152" s="149" t="s">
        <v>138</v>
      </c>
      <c r="AU152" s="149" t="s">
        <v>84</v>
      </c>
      <c r="AV152" s="12" t="s">
        <v>84</v>
      </c>
      <c r="AW152" s="12" t="s">
        <v>3</v>
      </c>
      <c r="AX152" s="12" t="s">
        <v>82</v>
      </c>
      <c r="AY152" s="149" t="s">
        <v>130</v>
      </c>
    </row>
    <row r="153" spans="2:65" s="11" customFormat="1" ht="22.9" customHeight="1">
      <c r="B153" s="120"/>
      <c r="D153" s="121" t="s">
        <v>73</v>
      </c>
      <c r="E153" s="130" t="s">
        <v>204</v>
      </c>
      <c r="F153" s="130" t="s">
        <v>205</v>
      </c>
      <c r="I153" s="123"/>
      <c r="J153" s="131">
        <f>BK153</f>
        <v>0</v>
      </c>
      <c r="L153" s="120"/>
      <c r="M153" s="125"/>
      <c r="P153" s="126">
        <f>SUM(P154:P162)</f>
        <v>0</v>
      </c>
      <c r="R153" s="126">
        <f>SUM(R154:R162)</f>
        <v>0</v>
      </c>
      <c r="T153" s="127">
        <f>SUM(T154:T162)</f>
        <v>0</v>
      </c>
      <c r="AR153" s="121" t="s">
        <v>82</v>
      </c>
      <c r="AT153" s="128" t="s">
        <v>73</v>
      </c>
      <c r="AU153" s="128" t="s">
        <v>82</v>
      </c>
      <c r="AY153" s="121" t="s">
        <v>130</v>
      </c>
      <c r="BK153" s="129">
        <f>SUM(BK154:BK162)</f>
        <v>0</v>
      </c>
    </row>
    <row r="154" spans="2:65" s="1" customFormat="1" ht="33" customHeight="1">
      <c r="B154" s="132"/>
      <c r="C154" s="133" t="s">
        <v>8</v>
      </c>
      <c r="D154" s="133" t="s">
        <v>132</v>
      </c>
      <c r="E154" s="134" t="s">
        <v>352</v>
      </c>
      <c r="F154" s="135" t="s">
        <v>353</v>
      </c>
      <c r="G154" s="136" t="s">
        <v>144</v>
      </c>
      <c r="H154" s="137">
        <v>68.238</v>
      </c>
      <c r="I154" s="138"/>
      <c r="J154" s="139">
        <f>ROUND(I154*H154,2)</f>
        <v>0</v>
      </c>
      <c r="K154" s="140"/>
      <c r="L154" s="31"/>
      <c r="M154" s="141" t="s">
        <v>1</v>
      </c>
      <c r="N154" s="142" t="s">
        <v>39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136</v>
      </c>
      <c r="AT154" s="145" t="s">
        <v>132</v>
      </c>
      <c r="AU154" s="145" t="s">
        <v>84</v>
      </c>
      <c r="AY154" s="16" t="s">
        <v>130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6" t="s">
        <v>82</v>
      </c>
      <c r="BK154" s="146">
        <f>ROUND(I154*H154,2)</f>
        <v>0</v>
      </c>
      <c r="BL154" s="16" t="s">
        <v>136</v>
      </c>
      <c r="BM154" s="145" t="s">
        <v>354</v>
      </c>
    </row>
    <row r="155" spans="2:65" s="1" customFormat="1" ht="21.75" customHeight="1">
      <c r="B155" s="132"/>
      <c r="C155" s="133" t="s">
        <v>206</v>
      </c>
      <c r="D155" s="133" t="s">
        <v>132</v>
      </c>
      <c r="E155" s="134" t="s">
        <v>355</v>
      </c>
      <c r="F155" s="135" t="s">
        <v>356</v>
      </c>
      <c r="G155" s="136" t="s">
        <v>357</v>
      </c>
      <c r="H155" s="137">
        <v>13</v>
      </c>
      <c r="I155" s="138"/>
      <c r="J155" s="139">
        <f>ROUND(I155*H155,2)</f>
        <v>0</v>
      </c>
      <c r="K155" s="140"/>
      <c r="L155" s="31"/>
      <c r="M155" s="141" t="s">
        <v>1</v>
      </c>
      <c r="N155" s="142" t="s">
        <v>39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136</v>
      </c>
      <c r="AT155" s="145" t="s">
        <v>132</v>
      </c>
      <c r="AU155" s="145" t="s">
        <v>84</v>
      </c>
      <c r="AY155" s="16" t="s">
        <v>130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6" t="s">
        <v>82</v>
      </c>
      <c r="BK155" s="146">
        <f>ROUND(I155*H155,2)</f>
        <v>0</v>
      </c>
      <c r="BL155" s="16" t="s">
        <v>136</v>
      </c>
      <c r="BM155" s="145" t="s">
        <v>358</v>
      </c>
    </row>
    <row r="156" spans="2:65" s="1" customFormat="1" ht="24.25" customHeight="1">
      <c r="B156" s="132"/>
      <c r="C156" s="133" t="s">
        <v>210</v>
      </c>
      <c r="D156" s="133" t="s">
        <v>132</v>
      </c>
      <c r="E156" s="134" t="s">
        <v>359</v>
      </c>
      <c r="F156" s="135" t="s">
        <v>360</v>
      </c>
      <c r="G156" s="136" t="s">
        <v>357</v>
      </c>
      <c r="H156" s="137">
        <v>130</v>
      </c>
      <c r="I156" s="138"/>
      <c r="J156" s="139">
        <f>ROUND(I156*H156,2)</f>
        <v>0</v>
      </c>
      <c r="K156" s="140"/>
      <c r="L156" s="31"/>
      <c r="M156" s="141" t="s">
        <v>1</v>
      </c>
      <c r="N156" s="142" t="s">
        <v>39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136</v>
      </c>
      <c r="AT156" s="145" t="s">
        <v>132</v>
      </c>
      <c r="AU156" s="145" t="s">
        <v>84</v>
      </c>
      <c r="AY156" s="16" t="s">
        <v>130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6" t="s">
        <v>82</v>
      </c>
      <c r="BK156" s="146">
        <f>ROUND(I156*H156,2)</f>
        <v>0</v>
      </c>
      <c r="BL156" s="16" t="s">
        <v>136</v>
      </c>
      <c r="BM156" s="145" t="s">
        <v>361</v>
      </c>
    </row>
    <row r="157" spans="2:65" s="12" customFormat="1">
      <c r="B157" s="147"/>
      <c r="D157" s="148" t="s">
        <v>138</v>
      </c>
      <c r="F157" s="150" t="s">
        <v>362</v>
      </c>
      <c r="H157" s="151">
        <v>130</v>
      </c>
      <c r="I157" s="152"/>
      <c r="L157" s="147"/>
      <c r="M157" s="153"/>
      <c r="T157" s="154"/>
      <c r="AT157" s="149" t="s">
        <v>138</v>
      </c>
      <c r="AU157" s="149" t="s">
        <v>84</v>
      </c>
      <c r="AV157" s="12" t="s">
        <v>84</v>
      </c>
      <c r="AW157" s="12" t="s">
        <v>3</v>
      </c>
      <c r="AX157" s="12" t="s">
        <v>82</v>
      </c>
      <c r="AY157" s="149" t="s">
        <v>130</v>
      </c>
    </row>
    <row r="158" spans="2:65" s="1" customFormat="1" ht="24.25" customHeight="1">
      <c r="B158" s="132"/>
      <c r="C158" s="133" t="s">
        <v>214</v>
      </c>
      <c r="D158" s="133" t="s">
        <v>132</v>
      </c>
      <c r="E158" s="134" t="s">
        <v>211</v>
      </c>
      <c r="F158" s="135" t="s">
        <v>212</v>
      </c>
      <c r="G158" s="136" t="s">
        <v>144</v>
      </c>
      <c r="H158" s="137">
        <v>68.238</v>
      </c>
      <c r="I158" s="138"/>
      <c r="J158" s="139">
        <f>ROUND(I158*H158,2)</f>
        <v>0</v>
      </c>
      <c r="K158" s="140"/>
      <c r="L158" s="31"/>
      <c r="M158" s="141" t="s">
        <v>1</v>
      </c>
      <c r="N158" s="142" t="s">
        <v>39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136</v>
      </c>
      <c r="AT158" s="145" t="s">
        <v>132</v>
      </c>
      <c r="AU158" s="145" t="s">
        <v>84</v>
      </c>
      <c r="AY158" s="16" t="s">
        <v>130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6" t="s">
        <v>82</v>
      </c>
      <c r="BK158" s="146">
        <f>ROUND(I158*H158,2)</f>
        <v>0</v>
      </c>
      <c r="BL158" s="16" t="s">
        <v>136</v>
      </c>
      <c r="BM158" s="145" t="s">
        <v>363</v>
      </c>
    </row>
    <row r="159" spans="2:65" s="1" customFormat="1" ht="24.25" customHeight="1">
      <c r="B159" s="132"/>
      <c r="C159" s="133" t="s">
        <v>219</v>
      </c>
      <c r="D159" s="133" t="s">
        <v>132</v>
      </c>
      <c r="E159" s="134" t="s">
        <v>215</v>
      </c>
      <c r="F159" s="135" t="s">
        <v>216</v>
      </c>
      <c r="G159" s="136" t="s">
        <v>144</v>
      </c>
      <c r="H159" s="137">
        <v>272.952</v>
      </c>
      <c r="I159" s="138"/>
      <c r="J159" s="139">
        <f>ROUND(I159*H159,2)</f>
        <v>0</v>
      </c>
      <c r="K159" s="140"/>
      <c r="L159" s="31"/>
      <c r="M159" s="141" t="s">
        <v>1</v>
      </c>
      <c r="N159" s="142" t="s">
        <v>39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136</v>
      </c>
      <c r="AT159" s="145" t="s">
        <v>132</v>
      </c>
      <c r="AU159" s="145" t="s">
        <v>84</v>
      </c>
      <c r="AY159" s="16" t="s">
        <v>130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6" t="s">
        <v>82</v>
      </c>
      <c r="BK159" s="146">
        <f>ROUND(I159*H159,2)</f>
        <v>0</v>
      </c>
      <c r="BL159" s="16" t="s">
        <v>136</v>
      </c>
      <c r="BM159" s="145" t="s">
        <v>364</v>
      </c>
    </row>
    <row r="160" spans="2:65" s="12" customFormat="1">
      <c r="B160" s="147"/>
      <c r="D160" s="148" t="s">
        <v>138</v>
      </c>
      <c r="F160" s="150" t="s">
        <v>365</v>
      </c>
      <c r="H160" s="151">
        <v>272.952</v>
      </c>
      <c r="I160" s="152"/>
      <c r="L160" s="147"/>
      <c r="M160" s="153"/>
      <c r="T160" s="154"/>
      <c r="AT160" s="149" t="s">
        <v>138</v>
      </c>
      <c r="AU160" s="149" t="s">
        <v>84</v>
      </c>
      <c r="AV160" s="12" t="s">
        <v>84</v>
      </c>
      <c r="AW160" s="12" t="s">
        <v>3</v>
      </c>
      <c r="AX160" s="12" t="s">
        <v>82</v>
      </c>
      <c r="AY160" s="149" t="s">
        <v>130</v>
      </c>
    </row>
    <row r="161" spans="2:65" s="1" customFormat="1" ht="33" customHeight="1">
      <c r="B161" s="132"/>
      <c r="C161" s="133" t="s">
        <v>224</v>
      </c>
      <c r="D161" s="133" t="s">
        <v>132</v>
      </c>
      <c r="E161" s="134" t="s">
        <v>366</v>
      </c>
      <c r="F161" s="135" t="s">
        <v>367</v>
      </c>
      <c r="G161" s="136" t="s">
        <v>144</v>
      </c>
      <c r="H161" s="137">
        <v>20.687999999999999</v>
      </c>
      <c r="I161" s="138"/>
      <c r="J161" s="139">
        <f>ROUND(I161*H161,2)</f>
        <v>0</v>
      </c>
      <c r="K161" s="140"/>
      <c r="L161" s="31"/>
      <c r="M161" s="141" t="s">
        <v>1</v>
      </c>
      <c r="N161" s="142" t="s">
        <v>39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136</v>
      </c>
      <c r="AT161" s="145" t="s">
        <v>132</v>
      </c>
      <c r="AU161" s="145" t="s">
        <v>84</v>
      </c>
      <c r="AY161" s="16" t="s">
        <v>130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6" t="s">
        <v>82</v>
      </c>
      <c r="BK161" s="146">
        <f>ROUND(I161*H161,2)</f>
        <v>0</v>
      </c>
      <c r="BL161" s="16" t="s">
        <v>136</v>
      </c>
      <c r="BM161" s="145" t="s">
        <v>368</v>
      </c>
    </row>
    <row r="162" spans="2:65" s="1" customFormat="1" ht="33" customHeight="1">
      <c r="B162" s="132"/>
      <c r="C162" s="133" t="s">
        <v>229</v>
      </c>
      <c r="D162" s="133" t="s">
        <v>132</v>
      </c>
      <c r="E162" s="134" t="s">
        <v>369</v>
      </c>
      <c r="F162" s="135" t="s">
        <v>370</v>
      </c>
      <c r="G162" s="136" t="s">
        <v>144</v>
      </c>
      <c r="H162" s="137">
        <v>39.667999999999999</v>
      </c>
      <c r="I162" s="138"/>
      <c r="J162" s="139">
        <f>ROUND(I162*H162,2)</f>
        <v>0</v>
      </c>
      <c r="K162" s="140"/>
      <c r="L162" s="31"/>
      <c r="M162" s="141" t="s">
        <v>1</v>
      </c>
      <c r="N162" s="142" t="s">
        <v>39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136</v>
      </c>
      <c r="AT162" s="145" t="s">
        <v>132</v>
      </c>
      <c r="AU162" s="145" t="s">
        <v>84</v>
      </c>
      <c r="AY162" s="16" t="s">
        <v>130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6" t="s">
        <v>82</v>
      </c>
      <c r="BK162" s="146">
        <f>ROUND(I162*H162,2)</f>
        <v>0</v>
      </c>
      <c r="BL162" s="16" t="s">
        <v>136</v>
      </c>
      <c r="BM162" s="145" t="s">
        <v>371</v>
      </c>
    </row>
    <row r="163" spans="2:65" s="11" customFormat="1" ht="25.9" customHeight="1">
      <c r="B163" s="120"/>
      <c r="D163" s="121" t="s">
        <v>73</v>
      </c>
      <c r="E163" s="122" t="s">
        <v>244</v>
      </c>
      <c r="F163" s="122" t="s">
        <v>245</v>
      </c>
      <c r="I163" s="123"/>
      <c r="J163" s="124">
        <f>BK163</f>
        <v>0</v>
      </c>
      <c r="L163" s="120"/>
      <c r="M163" s="125"/>
      <c r="P163" s="126">
        <f>P164+P196+P222+P229+P233+P239+P262</f>
        <v>0</v>
      </c>
      <c r="R163" s="126">
        <f>R164+R196+R222+R229+R233+R239+R262</f>
        <v>68.939200839999998</v>
      </c>
      <c r="T163" s="127">
        <f>T164+T196+T222+T229+T233+T239+T262</f>
        <v>68.238114999999993</v>
      </c>
      <c r="AR163" s="121" t="s">
        <v>84</v>
      </c>
      <c r="AT163" s="128" t="s">
        <v>73</v>
      </c>
      <c r="AU163" s="128" t="s">
        <v>74</v>
      </c>
      <c r="AY163" s="121" t="s">
        <v>130</v>
      </c>
      <c r="BK163" s="129">
        <f>BK164+BK196+BK222+BK229+BK233+BK239+BK262</f>
        <v>0</v>
      </c>
    </row>
    <row r="164" spans="2:65" s="11" customFormat="1" ht="22.9" customHeight="1">
      <c r="B164" s="120"/>
      <c r="D164" s="121" t="s">
        <v>73</v>
      </c>
      <c r="E164" s="130" t="s">
        <v>372</v>
      </c>
      <c r="F164" s="130" t="s">
        <v>373</v>
      </c>
      <c r="I164" s="123"/>
      <c r="J164" s="131">
        <f>BK164</f>
        <v>0</v>
      </c>
      <c r="L164" s="120"/>
      <c r="M164" s="125"/>
      <c r="P164" s="126">
        <f>SUM(P165:P195)</f>
        <v>0</v>
      </c>
      <c r="R164" s="126">
        <f>SUM(R165:R195)</f>
        <v>31.835578900000002</v>
      </c>
      <c r="T164" s="127">
        <f>SUM(T165:T195)</f>
        <v>40.208999999999996</v>
      </c>
      <c r="AR164" s="121" t="s">
        <v>84</v>
      </c>
      <c r="AT164" s="128" t="s">
        <v>73</v>
      </c>
      <c r="AU164" s="128" t="s">
        <v>82</v>
      </c>
      <c r="AY164" s="121" t="s">
        <v>130</v>
      </c>
      <c r="BK164" s="129">
        <f>SUM(BK165:BK195)</f>
        <v>0</v>
      </c>
    </row>
    <row r="165" spans="2:65" s="1" customFormat="1" ht="24.25" customHeight="1">
      <c r="B165" s="132"/>
      <c r="C165" s="133" t="s">
        <v>236</v>
      </c>
      <c r="D165" s="133" t="s">
        <v>132</v>
      </c>
      <c r="E165" s="134" t="s">
        <v>374</v>
      </c>
      <c r="F165" s="135" t="s">
        <v>375</v>
      </c>
      <c r="G165" s="136" t="s">
        <v>176</v>
      </c>
      <c r="H165" s="137">
        <v>3093</v>
      </c>
      <c r="I165" s="138"/>
      <c r="J165" s="139">
        <f>ROUND(I165*H165,2)</f>
        <v>0</v>
      </c>
      <c r="K165" s="140"/>
      <c r="L165" s="31"/>
      <c r="M165" s="141" t="s">
        <v>1</v>
      </c>
      <c r="N165" s="142" t="s">
        <v>39</v>
      </c>
      <c r="P165" s="143">
        <f>O165*H165</f>
        <v>0</v>
      </c>
      <c r="Q165" s="143">
        <v>0</v>
      </c>
      <c r="R165" s="143">
        <f>Q165*H165</f>
        <v>0</v>
      </c>
      <c r="S165" s="143">
        <v>2E-3</v>
      </c>
      <c r="T165" s="144">
        <f>S165*H165</f>
        <v>6.1859999999999999</v>
      </c>
      <c r="AR165" s="145" t="s">
        <v>219</v>
      </c>
      <c r="AT165" s="145" t="s">
        <v>132</v>
      </c>
      <c r="AU165" s="145" t="s">
        <v>84</v>
      </c>
      <c r="AY165" s="16" t="s">
        <v>130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6" t="s">
        <v>82</v>
      </c>
      <c r="BK165" s="146">
        <f>ROUND(I165*H165,2)</f>
        <v>0</v>
      </c>
      <c r="BL165" s="16" t="s">
        <v>219</v>
      </c>
      <c r="BM165" s="145" t="s">
        <v>376</v>
      </c>
    </row>
    <row r="166" spans="2:65" s="1" customFormat="1" ht="24.25" customHeight="1">
      <c r="B166" s="132"/>
      <c r="C166" s="133" t="s">
        <v>240</v>
      </c>
      <c r="D166" s="133" t="s">
        <v>132</v>
      </c>
      <c r="E166" s="134" t="s">
        <v>377</v>
      </c>
      <c r="F166" s="135" t="s">
        <v>378</v>
      </c>
      <c r="G166" s="136" t="s">
        <v>176</v>
      </c>
      <c r="H166" s="137">
        <v>3093</v>
      </c>
      <c r="I166" s="138"/>
      <c r="J166" s="139">
        <f>ROUND(I166*H166,2)</f>
        <v>0</v>
      </c>
      <c r="K166" s="140"/>
      <c r="L166" s="31"/>
      <c r="M166" s="141" t="s">
        <v>1</v>
      </c>
      <c r="N166" s="142" t="s">
        <v>39</v>
      </c>
      <c r="P166" s="143">
        <f>O166*H166</f>
        <v>0</v>
      </c>
      <c r="Q166" s="143">
        <v>0</v>
      </c>
      <c r="R166" s="143">
        <f>Q166*H166</f>
        <v>0</v>
      </c>
      <c r="S166" s="143">
        <v>1.0999999999999999E-2</v>
      </c>
      <c r="T166" s="144">
        <f>S166*H166</f>
        <v>34.022999999999996</v>
      </c>
      <c r="AR166" s="145" t="s">
        <v>219</v>
      </c>
      <c r="AT166" s="145" t="s">
        <v>132</v>
      </c>
      <c r="AU166" s="145" t="s">
        <v>84</v>
      </c>
      <c r="AY166" s="16" t="s">
        <v>130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6" t="s">
        <v>82</v>
      </c>
      <c r="BK166" s="146">
        <f>ROUND(I166*H166,2)</f>
        <v>0</v>
      </c>
      <c r="BL166" s="16" t="s">
        <v>219</v>
      </c>
      <c r="BM166" s="145" t="s">
        <v>379</v>
      </c>
    </row>
    <row r="167" spans="2:65" s="1" customFormat="1" ht="24.25" customHeight="1">
      <c r="B167" s="132"/>
      <c r="C167" s="133" t="s">
        <v>7</v>
      </c>
      <c r="D167" s="133" t="s">
        <v>132</v>
      </c>
      <c r="E167" s="134" t="s">
        <v>380</v>
      </c>
      <c r="F167" s="135" t="s">
        <v>381</v>
      </c>
      <c r="G167" s="136" t="s">
        <v>176</v>
      </c>
      <c r="H167" s="137">
        <v>3093</v>
      </c>
      <c r="I167" s="138"/>
      <c r="J167" s="139">
        <f>ROUND(I167*H167,2)</f>
        <v>0</v>
      </c>
      <c r="K167" s="140"/>
      <c r="L167" s="31"/>
      <c r="M167" s="141" t="s">
        <v>1</v>
      </c>
      <c r="N167" s="142" t="s">
        <v>39</v>
      </c>
      <c r="P167" s="143">
        <f>O167*H167</f>
        <v>0</v>
      </c>
      <c r="Q167" s="143">
        <v>3.0000000000000001E-5</v>
      </c>
      <c r="R167" s="143">
        <f>Q167*H167</f>
        <v>9.2789999999999997E-2</v>
      </c>
      <c r="S167" s="143">
        <v>0</v>
      </c>
      <c r="T167" s="144">
        <f>S167*H167</f>
        <v>0</v>
      </c>
      <c r="AR167" s="145" t="s">
        <v>219</v>
      </c>
      <c r="AT167" s="145" t="s">
        <v>132</v>
      </c>
      <c r="AU167" s="145" t="s">
        <v>84</v>
      </c>
      <c r="AY167" s="16" t="s">
        <v>130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6" t="s">
        <v>82</v>
      </c>
      <c r="BK167" s="146">
        <f>ROUND(I167*H167,2)</f>
        <v>0</v>
      </c>
      <c r="BL167" s="16" t="s">
        <v>219</v>
      </c>
      <c r="BM167" s="145" t="s">
        <v>382</v>
      </c>
    </row>
    <row r="168" spans="2:65" s="1" customFormat="1" ht="16.5" customHeight="1">
      <c r="B168" s="132"/>
      <c r="C168" s="162" t="s">
        <v>252</v>
      </c>
      <c r="D168" s="162" t="s">
        <v>141</v>
      </c>
      <c r="E168" s="163" t="s">
        <v>383</v>
      </c>
      <c r="F168" s="164" t="s">
        <v>384</v>
      </c>
      <c r="G168" s="165" t="s">
        <v>144</v>
      </c>
      <c r="H168" s="166">
        <v>1.0860000000000001</v>
      </c>
      <c r="I168" s="167"/>
      <c r="J168" s="168">
        <f>ROUND(I168*H168,2)</f>
        <v>0</v>
      </c>
      <c r="K168" s="169"/>
      <c r="L168" s="170"/>
      <c r="M168" s="171" t="s">
        <v>1</v>
      </c>
      <c r="N168" s="172" t="s">
        <v>39</v>
      </c>
      <c r="P168" s="143">
        <f>O168*H168</f>
        <v>0</v>
      </c>
      <c r="Q168" s="143">
        <v>1</v>
      </c>
      <c r="R168" s="143">
        <f>Q168*H168</f>
        <v>1.0860000000000001</v>
      </c>
      <c r="S168" s="143">
        <v>0</v>
      </c>
      <c r="T168" s="144">
        <f>S168*H168</f>
        <v>0</v>
      </c>
      <c r="AR168" s="145" t="s">
        <v>255</v>
      </c>
      <c r="AT168" s="145" t="s">
        <v>141</v>
      </c>
      <c r="AU168" s="145" t="s">
        <v>84</v>
      </c>
      <c r="AY168" s="16" t="s">
        <v>130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6" t="s">
        <v>82</v>
      </c>
      <c r="BK168" s="146">
        <f>ROUND(I168*H168,2)</f>
        <v>0</v>
      </c>
      <c r="BL168" s="16" t="s">
        <v>219</v>
      </c>
      <c r="BM168" s="145" t="s">
        <v>385</v>
      </c>
    </row>
    <row r="169" spans="2:65" s="12" customFormat="1" ht="20">
      <c r="B169" s="147"/>
      <c r="D169" s="148" t="s">
        <v>138</v>
      </c>
      <c r="F169" s="150" t="s">
        <v>386</v>
      </c>
      <c r="H169" s="151">
        <v>1.0860000000000001</v>
      </c>
      <c r="I169" s="152"/>
      <c r="L169" s="147"/>
      <c r="M169" s="153"/>
      <c r="T169" s="154"/>
      <c r="AT169" s="149" t="s">
        <v>138</v>
      </c>
      <c r="AU169" s="149" t="s">
        <v>84</v>
      </c>
      <c r="AV169" s="12" t="s">
        <v>84</v>
      </c>
      <c r="AW169" s="12" t="s">
        <v>3</v>
      </c>
      <c r="AX169" s="12" t="s">
        <v>82</v>
      </c>
      <c r="AY169" s="149" t="s">
        <v>130</v>
      </c>
    </row>
    <row r="170" spans="2:65" s="1" customFormat="1" ht="24.25" customHeight="1">
      <c r="B170" s="132"/>
      <c r="C170" s="133" t="s">
        <v>257</v>
      </c>
      <c r="D170" s="133" t="s">
        <v>132</v>
      </c>
      <c r="E170" s="134" t="s">
        <v>387</v>
      </c>
      <c r="F170" s="135" t="s">
        <v>388</v>
      </c>
      <c r="G170" s="136" t="s">
        <v>176</v>
      </c>
      <c r="H170" s="137">
        <v>3093</v>
      </c>
      <c r="I170" s="138"/>
      <c r="J170" s="139">
        <f>ROUND(I170*H170,2)</f>
        <v>0</v>
      </c>
      <c r="K170" s="140"/>
      <c r="L170" s="31"/>
      <c r="M170" s="141" t="s">
        <v>1</v>
      </c>
      <c r="N170" s="142" t="s">
        <v>39</v>
      </c>
      <c r="P170" s="143">
        <f>O170*H170</f>
        <v>0</v>
      </c>
      <c r="Q170" s="143">
        <v>8.8000000000000003E-4</v>
      </c>
      <c r="R170" s="143">
        <f>Q170*H170</f>
        <v>2.7218400000000003</v>
      </c>
      <c r="S170" s="143">
        <v>0</v>
      </c>
      <c r="T170" s="144">
        <f>S170*H170</f>
        <v>0</v>
      </c>
      <c r="AR170" s="145" t="s">
        <v>219</v>
      </c>
      <c r="AT170" s="145" t="s">
        <v>132</v>
      </c>
      <c r="AU170" s="145" t="s">
        <v>84</v>
      </c>
      <c r="AY170" s="16" t="s">
        <v>130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6" t="s">
        <v>82</v>
      </c>
      <c r="BK170" s="146">
        <f>ROUND(I170*H170,2)</f>
        <v>0</v>
      </c>
      <c r="BL170" s="16" t="s">
        <v>219</v>
      </c>
      <c r="BM170" s="145" t="s">
        <v>389</v>
      </c>
    </row>
    <row r="171" spans="2:65" s="1" customFormat="1" ht="49.15" customHeight="1">
      <c r="B171" s="132"/>
      <c r="C171" s="162" t="s">
        <v>261</v>
      </c>
      <c r="D171" s="162" t="s">
        <v>141</v>
      </c>
      <c r="E171" s="163" t="s">
        <v>390</v>
      </c>
      <c r="F171" s="164" t="s">
        <v>391</v>
      </c>
      <c r="G171" s="165" t="s">
        <v>176</v>
      </c>
      <c r="H171" s="166">
        <v>3604.8919999999998</v>
      </c>
      <c r="I171" s="167"/>
      <c r="J171" s="168">
        <f>ROUND(I171*H171,2)</f>
        <v>0</v>
      </c>
      <c r="K171" s="169"/>
      <c r="L171" s="170"/>
      <c r="M171" s="171" t="s">
        <v>1</v>
      </c>
      <c r="N171" s="172" t="s">
        <v>39</v>
      </c>
      <c r="P171" s="143">
        <f>O171*H171</f>
        <v>0</v>
      </c>
      <c r="Q171" s="143">
        <v>5.3E-3</v>
      </c>
      <c r="R171" s="143">
        <f>Q171*H171</f>
        <v>19.105927599999998</v>
      </c>
      <c r="S171" s="143">
        <v>0</v>
      </c>
      <c r="T171" s="144">
        <f>S171*H171</f>
        <v>0</v>
      </c>
      <c r="AR171" s="145" t="s">
        <v>255</v>
      </c>
      <c r="AT171" s="145" t="s">
        <v>141</v>
      </c>
      <c r="AU171" s="145" t="s">
        <v>84</v>
      </c>
      <c r="AY171" s="16" t="s">
        <v>130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6" t="s">
        <v>82</v>
      </c>
      <c r="BK171" s="146">
        <f>ROUND(I171*H171,2)</f>
        <v>0</v>
      </c>
      <c r="BL171" s="16" t="s">
        <v>219</v>
      </c>
      <c r="BM171" s="145" t="s">
        <v>392</v>
      </c>
    </row>
    <row r="172" spans="2:65" s="12" customFormat="1">
      <c r="B172" s="147"/>
      <c r="D172" s="148" t="s">
        <v>138</v>
      </c>
      <c r="F172" s="150" t="s">
        <v>393</v>
      </c>
      <c r="H172" s="151">
        <v>3604.8919999999998</v>
      </c>
      <c r="I172" s="152"/>
      <c r="L172" s="147"/>
      <c r="M172" s="153"/>
      <c r="T172" s="154"/>
      <c r="AT172" s="149" t="s">
        <v>138</v>
      </c>
      <c r="AU172" s="149" t="s">
        <v>84</v>
      </c>
      <c r="AV172" s="12" t="s">
        <v>84</v>
      </c>
      <c r="AW172" s="12" t="s">
        <v>3</v>
      </c>
      <c r="AX172" s="12" t="s">
        <v>82</v>
      </c>
      <c r="AY172" s="149" t="s">
        <v>130</v>
      </c>
    </row>
    <row r="173" spans="2:65" s="1" customFormat="1" ht="37.9" customHeight="1">
      <c r="B173" s="132"/>
      <c r="C173" s="133" t="s">
        <v>265</v>
      </c>
      <c r="D173" s="133" t="s">
        <v>132</v>
      </c>
      <c r="E173" s="134" t="s">
        <v>394</v>
      </c>
      <c r="F173" s="135" t="s">
        <v>395</v>
      </c>
      <c r="G173" s="136" t="s">
        <v>357</v>
      </c>
      <c r="H173" s="137">
        <v>215</v>
      </c>
      <c r="I173" s="138"/>
      <c r="J173" s="139">
        <f>ROUND(I173*H173,2)</f>
        <v>0</v>
      </c>
      <c r="K173" s="140"/>
      <c r="L173" s="31"/>
      <c r="M173" s="141" t="s">
        <v>1</v>
      </c>
      <c r="N173" s="142" t="s">
        <v>39</v>
      </c>
      <c r="P173" s="143">
        <f>O173*H173</f>
        <v>0</v>
      </c>
      <c r="Q173" s="143">
        <v>5.9999999999999995E-4</v>
      </c>
      <c r="R173" s="143">
        <f>Q173*H173</f>
        <v>0.12899999999999998</v>
      </c>
      <c r="S173" s="143">
        <v>0</v>
      </c>
      <c r="T173" s="144">
        <f>S173*H173</f>
        <v>0</v>
      </c>
      <c r="AR173" s="145" t="s">
        <v>219</v>
      </c>
      <c r="AT173" s="145" t="s">
        <v>132</v>
      </c>
      <c r="AU173" s="145" t="s">
        <v>84</v>
      </c>
      <c r="AY173" s="16" t="s">
        <v>130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6" t="s">
        <v>82</v>
      </c>
      <c r="BK173" s="146">
        <f>ROUND(I173*H173,2)</f>
        <v>0</v>
      </c>
      <c r="BL173" s="16" t="s">
        <v>219</v>
      </c>
      <c r="BM173" s="145" t="s">
        <v>396</v>
      </c>
    </row>
    <row r="174" spans="2:65" s="12" customFormat="1">
      <c r="B174" s="147"/>
      <c r="D174" s="148" t="s">
        <v>138</v>
      </c>
      <c r="E174" s="149" t="s">
        <v>1</v>
      </c>
      <c r="F174" s="150" t="s">
        <v>397</v>
      </c>
      <c r="H174" s="151">
        <v>215</v>
      </c>
      <c r="I174" s="152"/>
      <c r="L174" s="147"/>
      <c r="M174" s="153"/>
      <c r="T174" s="154"/>
      <c r="AT174" s="149" t="s">
        <v>138</v>
      </c>
      <c r="AU174" s="149" t="s">
        <v>84</v>
      </c>
      <c r="AV174" s="12" t="s">
        <v>84</v>
      </c>
      <c r="AW174" s="12" t="s">
        <v>31</v>
      </c>
      <c r="AX174" s="12" t="s">
        <v>82</v>
      </c>
      <c r="AY174" s="149" t="s">
        <v>130</v>
      </c>
    </row>
    <row r="175" spans="2:65" s="1" customFormat="1" ht="37.9" customHeight="1">
      <c r="B175" s="132"/>
      <c r="C175" s="133" t="s">
        <v>269</v>
      </c>
      <c r="D175" s="133" t="s">
        <v>132</v>
      </c>
      <c r="E175" s="134" t="s">
        <v>398</v>
      </c>
      <c r="F175" s="135" t="s">
        <v>399</v>
      </c>
      <c r="G175" s="136" t="s">
        <v>357</v>
      </c>
      <c r="H175" s="137">
        <v>328.4</v>
      </c>
      <c r="I175" s="138"/>
      <c r="J175" s="139">
        <f>ROUND(I175*H175,2)</f>
        <v>0</v>
      </c>
      <c r="K175" s="140"/>
      <c r="L175" s="31"/>
      <c r="M175" s="141" t="s">
        <v>1</v>
      </c>
      <c r="N175" s="142" t="s">
        <v>39</v>
      </c>
      <c r="P175" s="143">
        <f>O175*H175</f>
        <v>0</v>
      </c>
      <c r="Q175" s="143">
        <v>1.5E-3</v>
      </c>
      <c r="R175" s="143">
        <f>Q175*H175</f>
        <v>0.49259999999999998</v>
      </c>
      <c r="S175" s="143">
        <v>0</v>
      </c>
      <c r="T175" s="144">
        <f>S175*H175</f>
        <v>0</v>
      </c>
      <c r="AR175" s="145" t="s">
        <v>219</v>
      </c>
      <c r="AT175" s="145" t="s">
        <v>132</v>
      </c>
      <c r="AU175" s="145" t="s">
        <v>84</v>
      </c>
      <c r="AY175" s="16" t="s">
        <v>130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6" t="s">
        <v>82</v>
      </c>
      <c r="BK175" s="146">
        <f>ROUND(I175*H175,2)</f>
        <v>0</v>
      </c>
      <c r="BL175" s="16" t="s">
        <v>219</v>
      </c>
      <c r="BM175" s="145" t="s">
        <v>400</v>
      </c>
    </row>
    <row r="176" spans="2:65" s="1" customFormat="1" ht="33" customHeight="1">
      <c r="B176" s="132"/>
      <c r="C176" s="133" t="s">
        <v>276</v>
      </c>
      <c r="D176" s="133" t="s">
        <v>132</v>
      </c>
      <c r="E176" s="134" t="s">
        <v>401</v>
      </c>
      <c r="F176" s="135" t="s">
        <v>402</v>
      </c>
      <c r="G176" s="136" t="s">
        <v>357</v>
      </c>
      <c r="H176" s="137">
        <v>105</v>
      </c>
      <c r="I176" s="138"/>
      <c r="J176" s="139">
        <f>ROUND(I176*H176,2)</f>
        <v>0</v>
      </c>
      <c r="K176" s="140"/>
      <c r="L176" s="31"/>
      <c r="M176" s="141" t="s">
        <v>1</v>
      </c>
      <c r="N176" s="142" t="s">
        <v>39</v>
      </c>
      <c r="P176" s="143">
        <f>O176*H176</f>
        <v>0</v>
      </c>
      <c r="Q176" s="143">
        <v>1.5E-3</v>
      </c>
      <c r="R176" s="143">
        <f>Q176*H176</f>
        <v>0.1575</v>
      </c>
      <c r="S176" s="143">
        <v>0</v>
      </c>
      <c r="T176" s="144">
        <f>S176*H176</f>
        <v>0</v>
      </c>
      <c r="AR176" s="145" t="s">
        <v>219</v>
      </c>
      <c r="AT176" s="145" t="s">
        <v>132</v>
      </c>
      <c r="AU176" s="145" t="s">
        <v>84</v>
      </c>
      <c r="AY176" s="16" t="s">
        <v>130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6" t="s">
        <v>82</v>
      </c>
      <c r="BK176" s="146">
        <f>ROUND(I176*H176,2)</f>
        <v>0</v>
      </c>
      <c r="BL176" s="16" t="s">
        <v>219</v>
      </c>
      <c r="BM176" s="145" t="s">
        <v>403</v>
      </c>
    </row>
    <row r="177" spans="2:65" s="1" customFormat="1" ht="33" customHeight="1">
      <c r="B177" s="132"/>
      <c r="C177" s="133" t="s">
        <v>281</v>
      </c>
      <c r="D177" s="133" t="s">
        <v>132</v>
      </c>
      <c r="E177" s="134" t="s">
        <v>404</v>
      </c>
      <c r="F177" s="135" t="s">
        <v>405</v>
      </c>
      <c r="G177" s="136" t="s">
        <v>357</v>
      </c>
      <c r="H177" s="137">
        <v>215</v>
      </c>
      <c r="I177" s="138"/>
      <c r="J177" s="139">
        <f>ROUND(I177*H177,2)</f>
        <v>0</v>
      </c>
      <c r="K177" s="140"/>
      <c r="L177" s="31"/>
      <c r="M177" s="141" t="s">
        <v>1</v>
      </c>
      <c r="N177" s="142" t="s">
        <v>39</v>
      </c>
      <c r="P177" s="143">
        <f>O177*H177</f>
        <v>0</v>
      </c>
      <c r="Q177" s="143">
        <v>3.8000000000000002E-4</v>
      </c>
      <c r="R177" s="143">
        <f>Q177*H177</f>
        <v>8.1700000000000009E-2</v>
      </c>
      <c r="S177" s="143">
        <v>0</v>
      </c>
      <c r="T177" s="144">
        <f>S177*H177</f>
        <v>0</v>
      </c>
      <c r="AR177" s="145" t="s">
        <v>219</v>
      </c>
      <c r="AT177" s="145" t="s">
        <v>132</v>
      </c>
      <c r="AU177" s="145" t="s">
        <v>84</v>
      </c>
      <c r="AY177" s="16" t="s">
        <v>130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6" t="s">
        <v>82</v>
      </c>
      <c r="BK177" s="146">
        <f>ROUND(I177*H177,2)</f>
        <v>0</v>
      </c>
      <c r="BL177" s="16" t="s">
        <v>219</v>
      </c>
      <c r="BM177" s="145" t="s">
        <v>406</v>
      </c>
    </row>
    <row r="178" spans="2:65" s="12" customFormat="1">
      <c r="B178" s="147"/>
      <c r="D178" s="148" t="s">
        <v>138</v>
      </c>
      <c r="E178" s="149" t="s">
        <v>1</v>
      </c>
      <c r="F178" s="150" t="s">
        <v>397</v>
      </c>
      <c r="H178" s="151">
        <v>215</v>
      </c>
      <c r="I178" s="152"/>
      <c r="L178" s="147"/>
      <c r="M178" s="153"/>
      <c r="T178" s="154"/>
      <c r="AT178" s="149" t="s">
        <v>138</v>
      </c>
      <c r="AU178" s="149" t="s">
        <v>84</v>
      </c>
      <c r="AV178" s="12" t="s">
        <v>84</v>
      </c>
      <c r="AW178" s="12" t="s">
        <v>31</v>
      </c>
      <c r="AX178" s="12" t="s">
        <v>82</v>
      </c>
      <c r="AY178" s="149" t="s">
        <v>130</v>
      </c>
    </row>
    <row r="179" spans="2:65" s="1" customFormat="1" ht="37.9" customHeight="1">
      <c r="B179" s="132"/>
      <c r="C179" s="133" t="s">
        <v>287</v>
      </c>
      <c r="D179" s="133" t="s">
        <v>132</v>
      </c>
      <c r="E179" s="134" t="s">
        <v>407</v>
      </c>
      <c r="F179" s="135" t="s">
        <v>408</v>
      </c>
      <c r="G179" s="136" t="s">
        <v>357</v>
      </c>
      <c r="H179" s="137">
        <v>52.2</v>
      </c>
      <c r="I179" s="138"/>
      <c r="J179" s="139">
        <f>ROUND(I179*H179,2)</f>
        <v>0</v>
      </c>
      <c r="K179" s="140"/>
      <c r="L179" s="31"/>
      <c r="M179" s="141" t="s">
        <v>1</v>
      </c>
      <c r="N179" s="142" t="s">
        <v>39</v>
      </c>
      <c r="P179" s="143">
        <f>O179*H179</f>
        <v>0</v>
      </c>
      <c r="Q179" s="143">
        <v>5.4000000000000001E-4</v>
      </c>
      <c r="R179" s="143">
        <f>Q179*H179</f>
        <v>2.8188000000000001E-2</v>
      </c>
      <c r="S179" s="143">
        <v>0</v>
      </c>
      <c r="T179" s="144">
        <f>S179*H179</f>
        <v>0</v>
      </c>
      <c r="AR179" s="145" t="s">
        <v>219</v>
      </c>
      <c r="AT179" s="145" t="s">
        <v>132</v>
      </c>
      <c r="AU179" s="145" t="s">
        <v>84</v>
      </c>
      <c r="AY179" s="16" t="s">
        <v>130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6" t="s">
        <v>82</v>
      </c>
      <c r="BK179" s="146">
        <f>ROUND(I179*H179,2)</f>
        <v>0</v>
      </c>
      <c r="BL179" s="16" t="s">
        <v>219</v>
      </c>
      <c r="BM179" s="145" t="s">
        <v>409</v>
      </c>
    </row>
    <row r="180" spans="2:65" s="1" customFormat="1" ht="37.9" customHeight="1">
      <c r="B180" s="132"/>
      <c r="C180" s="133" t="s">
        <v>291</v>
      </c>
      <c r="D180" s="133" t="s">
        <v>132</v>
      </c>
      <c r="E180" s="134" t="s">
        <v>410</v>
      </c>
      <c r="F180" s="135" t="s">
        <v>411</v>
      </c>
      <c r="G180" s="136" t="s">
        <v>176</v>
      </c>
      <c r="H180" s="137">
        <v>1528.19</v>
      </c>
      <c r="I180" s="138"/>
      <c r="J180" s="139">
        <f>ROUND(I180*H180,2)</f>
        <v>0</v>
      </c>
      <c r="K180" s="140"/>
      <c r="L180" s="31"/>
      <c r="M180" s="141" t="s">
        <v>1</v>
      </c>
      <c r="N180" s="142" t="s">
        <v>39</v>
      </c>
      <c r="P180" s="143">
        <f>O180*H180</f>
        <v>0</v>
      </c>
      <c r="Q180" s="143">
        <v>1.3999999999999999E-4</v>
      </c>
      <c r="R180" s="143">
        <f>Q180*H180</f>
        <v>0.21394659999999999</v>
      </c>
      <c r="S180" s="143">
        <v>0</v>
      </c>
      <c r="T180" s="144">
        <f>S180*H180</f>
        <v>0</v>
      </c>
      <c r="AR180" s="145" t="s">
        <v>219</v>
      </c>
      <c r="AT180" s="145" t="s">
        <v>132</v>
      </c>
      <c r="AU180" s="145" t="s">
        <v>84</v>
      </c>
      <c r="AY180" s="16" t="s">
        <v>130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6" t="s">
        <v>82</v>
      </c>
      <c r="BK180" s="146">
        <f>ROUND(I180*H180,2)</f>
        <v>0</v>
      </c>
      <c r="BL180" s="16" t="s">
        <v>219</v>
      </c>
      <c r="BM180" s="145" t="s">
        <v>412</v>
      </c>
    </row>
    <row r="181" spans="2:65" s="12" customFormat="1">
      <c r="B181" s="147"/>
      <c r="D181" s="148" t="s">
        <v>138</v>
      </c>
      <c r="E181" s="149" t="s">
        <v>1</v>
      </c>
      <c r="F181" s="150" t="s">
        <v>413</v>
      </c>
      <c r="H181" s="151">
        <v>1528.19</v>
      </c>
      <c r="I181" s="152"/>
      <c r="L181" s="147"/>
      <c r="M181" s="153"/>
      <c r="T181" s="154"/>
      <c r="AT181" s="149" t="s">
        <v>138</v>
      </c>
      <c r="AU181" s="149" t="s">
        <v>84</v>
      </c>
      <c r="AV181" s="12" t="s">
        <v>84</v>
      </c>
      <c r="AW181" s="12" t="s">
        <v>31</v>
      </c>
      <c r="AX181" s="12" t="s">
        <v>74</v>
      </c>
      <c r="AY181" s="149" t="s">
        <v>130</v>
      </c>
    </row>
    <row r="182" spans="2:65" s="13" customFormat="1">
      <c r="B182" s="155"/>
      <c r="D182" s="148" t="s">
        <v>138</v>
      </c>
      <c r="E182" s="156" t="s">
        <v>1</v>
      </c>
      <c r="F182" s="157" t="s">
        <v>140</v>
      </c>
      <c r="H182" s="158">
        <v>1528.19</v>
      </c>
      <c r="I182" s="159"/>
      <c r="L182" s="155"/>
      <c r="M182" s="160"/>
      <c r="T182" s="161"/>
      <c r="AT182" s="156" t="s">
        <v>138</v>
      </c>
      <c r="AU182" s="156" t="s">
        <v>84</v>
      </c>
      <c r="AV182" s="13" t="s">
        <v>136</v>
      </c>
      <c r="AW182" s="13" t="s">
        <v>31</v>
      </c>
      <c r="AX182" s="13" t="s">
        <v>82</v>
      </c>
      <c r="AY182" s="156" t="s">
        <v>130</v>
      </c>
    </row>
    <row r="183" spans="2:65" s="1" customFormat="1" ht="24.25" customHeight="1">
      <c r="B183" s="132"/>
      <c r="C183" s="162" t="s">
        <v>295</v>
      </c>
      <c r="D183" s="162" t="s">
        <v>141</v>
      </c>
      <c r="E183" s="163" t="s">
        <v>414</v>
      </c>
      <c r="F183" s="164" t="s">
        <v>415</v>
      </c>
      <c r="G183" s="165" t="s">
        <v>176</v>
      </c>
      <c r="H183" s="166">
        <v>1781.105</v>
      </c>
      <c r="I183" s="167"/>
      <c r="J183" s="168">
        <f>ROUND(I183*H183,2)</f>
        <v>0</v>
      </c>
      <c r="K183" s="169"/>
      <c r="L183" s="170"/>
      <c r="M183" s="171" t="s">
        <v>1</v>
      </c>
      <c r="N183" s="172" t="s">
        <v>39</v>
      </c>
      <c r="P183" s="143">
        <f>O183*H183</f>
        <v>0</v>
      </c>
      <c r="Q183" s="143">
        <v>1.9E-3</v>
      </c>
      <c r="R183" s="143">
        <f>Q183*H183</f>
        <v>3.3840995</v>
      </c>
      <c r="S183" s="143">
        <v>0</v>
      </c>
      <c r="T183" s="144">
        <f>S183*H183</f>
        <v>0</v>
      </c>
      <c r="AR183" s="145" t="s">
        <v>255</v>
      </c>
      <c r="AT183" s="145" t="s">
        <v>141</v>
      </c>
      <c r="AU183" s="145" t="s">
        <v>84</v>
      </c>
      <c r="AY183" s="16" t="s">
        <v>130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6" t="s">
        <v>82</v>
      </c>
      <c r="BK183" s="146">
        <f>ROUND(I183*H183,2)</f>
        <v>0</v>
      </c>
      <c r="BL183" s="16" t="s">
        <v>219</v>
      </c>
      <c r="BM183" s="145" t="s">
        <v>416</v>
      </c>
    </row>
    <row r="184" spans="2:65" s="12" customFormat="1">
      <c r="B184" s="147"/>
      <c r="D184" s="148" t="s">
        <v>138</v>
      </c>
      <c r="F184" s="150" t="s">
        <v>417</v>
      </c>
      <c r="H184" s="151">
        <v>1781.105</v>
      </c>
      <c r="I184" s="152"/>
      <c r="L184" s="147"/>
      <c r="M184" s="153"/>
      <c r="T184" s="154"/>
      <c r="AT184" s="149" t="s">
        <v>138</v>
      </c>
      <c r="AU184" s="149" t="s">
        <v>84</v>
      </c>
      <c r="AV184" s="12" t="s">
        <v>84</v>
      </c>
      <c r="AW184" s="12" t="s">
        <v>3</v>
      </c>
      <c r="AX184" s="12" t="s">
        <v>82</v>
      </c>
      <c r="AY184" s="149" t="s">
        <v>130</v>
      </c>
    </row>
    <row r="185" spans="2:65" s="1" customFormat="1" ht="33" customHeight="1">
      <c r="B185" s="132"/>
      <c r="C185" s="133" t="s">
        <v>255</v>
      </c>
      <c r="D185" s="133" t="s">
        <v>132</v>
      </c>
      <c r="E185" s="134" t="s">
        <v>418</v>
      </c>
      <c r="F185" s="135" t="s">
        <v>419</v>
      </c>
      <c r="G185" s="136" t="s">
        <v>176</v>
      </c>
      <c r="H185" s="137">
        <v>1455.03</v>
      </c>
      <c r="I185" s="138"/>
      <c r="J185" s="139">
        <f>ROUND(I185*H185,2)</f>
        <v>0</v>
      </c>
      <c r="K185" s="140"/>
      <c r="L185" s="31"/>
      <c r="M185" s="141" t="s">
        <v>1</v>
      </c>
      <c r="N185" s="142" t="s">
        <v>39</v>
      </c>
      <c r="P185" s="143">
        <f>O185*H185</f>
        <v>0</v>
      </c>
      <c r="Q185" s="143">
        <v>2.7999999999999998E-4</v>
      </c>
      <c r="R185" s="143">
        <f>Q185*H185</f>
        <v>0.40740839999999995</v>
      </c>
      <c r="S185" s="143">
        <v>0</v>
      </c>
      <c r="T185" s="144">
        <f>S185*H185</f>
        <v>0</v>
      </c>
      <c r="AR185" s="145" t="s">
        <v>219</v>
      </c>
      <c r="AT185" s="145" t="s">
        <v>132</v>
      </c>
      <c r="AU185" s="145" t="s">
        <v>84</v>
      </c>
      <c r="AY185" s="16" t="s">
        <v>130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6" t="s">
        <v>82</v>
      </c>
      <c r="BK185" s="146">
        <f>ROUND(I185*H185,2)</f>
        <v>0</v>
      </c>
      <c r="BL185" s="16" t="s">
        <v>219</v>
      </c>
      <c r="BM185" s="145" t="s">
        <v>420</v>
      </c>
    </row>
    <row r="186" spans="2:65" s="12" customFormat="1" ht="20">
      <c r="B186" s="147"/>
      <c r="D186" s="148" t="s">
        <v>138</v>
      </c>
      <c r="E186" s="149" t="s">
        <v>1</v>
      </c>
      <c r="F186" s="150" t="s">
        <v>421</v>
      </c>
      <c r="H186" s="151">
        <v>1455.03</v>
      </c>
      <c r="I186" s="152"/>
      <c r="L186" s="147"/>
      <c r="M186" s="153"/>
      <c r="T186" s="154"/>
      <c r="AT186" s="149" t="s">
        <v>138</v>
      </c>
      <c r="AU186" s="149" t="s">
        <v>84</v>
      </c>
      <c r="AV186" s="12" t="s">
        <v>84</v>
      </c>
      <c r="AW186" s="12" t="s">
        <v>31</v>
      </c>
      <c r="AX186" s="12" t="s">
        <v>74</v>
      </c>
      <c r="AY186" s="149" t="s">
        <v>130</v>
      </c>
    </row>
    <row r="187" spans="2:65" s="13" customFormat="1">
      <c r="B187" s="155"/>
      <c r="D187" s="148" t="s">
        <v>138</v>
      </c>
      <c r="E187" s="156" t="s">
        <v>1</v>
      </c>
      <c r="F187" s="157" t="s">
        <v>140</v>
      </c>
      <c r="H187" s="158">
        <v>1455.03</v>
      </c>
      <c r="I187" s="159"/>
      <c r="L187" s="155"/>
      <c r="M187" s="160"/>
      <c r="T187" s="161"/>
      <c r="AT187" s="156" t="s">
        <v>138</v>
      </c>
      <c r="AU187" s="156" t="s">
        <v>84</v>
      </c>
      <c r="AV187" s="13" t="s">
        <v>136</v>
      </c>
      <c r="AW187" s="13" t="s">
        <v>31</v>
      </c>
      <c r="AX187" s="13" t="s">
        <v>82</v>
      </c>
      <c r="AY187" s="156" t="s">
        <v>130</v>
      </c>
    </row>
    <row r="188" spans="2:65" s="1" customFormat="1" ht="24.25" customHeight="1">
      <c r="B188" s="132"/>
      <c r="C188" s="162" t="s">
        <v>422</v>
      </c>
      <c r="D188" s="162" t="s">
        <v>141</v>
      </c>
      <c r="E188" s="163" t="s">
        <v>414</v>
      </c>
      <c r="F188" s="164" t="s">
        <v>415</v>
      </c>
      <c r="G188" s="165" t="s">
        <v>176</v>
      </c>
      <c r="H188" s="166">
        <v>1695.837</v>
      </c>
      <c r="I188" s="167"/>
      <c r="J188" s="168">
        <f>ROUND(I188*H188,2)</f>
        <v>0</v>
      </c>
      <c r="K188" s="169"/>
      <c r="L188" s="170"/>
      <c r="M188" s="171" t="s">
        <v>1</v>
      </c>
      <c r="N188" s="172" t="s">
        <v>39</v>
      </c>
      <c r="P188" s="143">
        <f>O188*H188</f>
        <v>0</v>
      </c>
      <c r="Q188" s="143">
        <v>1.9E-3</v>
      </c>
      <c r="R188" s="143">
        <f>Q188*H188</f>
        <v>3.2220903000000001</v>
      </c>
      <c r="S188" s="143">
        <v>0</v>
      </c>
      <c r="T188" s="144">
        <f>S188*H188</f>
        <v>0</v>
      </c>
      <c r="AR188" s="145" t="s">
        <v>255</v>
      </c>
      <c r="AT188" s="145" t="s">
        <v>141</v>
      </c>
      <c r="AU188" s="145" t="s">
        <v>84</v>
      </c>
      <c r="AY188" s="16" t="s">
        <v>130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6" t="s">
        <v>82</v>
      </c>
      <c r="BK188" s="146">
        <f>ROUND(I188*H188,2)</f>
        <v>0</v>
      </c>
      <c r="BL188" s="16" t="s">
        <v>219</v>
      </c>
      <c r="BM188" s="145" t="s">
        <v>423</v>
      </c>
    </row>
    <row r="189" spans="2:65" s="12" customFormat="1">
      <c r="B189" s="147"/>
      <c r="D189" s="148" t="s">
        <v>138</v>
      </c>
      <c r="F189" s="150" t="s">
        <v>424</v>
      </c>
      <c r="H189" s="151">
        <v>1695.837</v>
      </c>
      <c r="I189" s="152"/>
      <c r="L189" s="147"/>
      <c r="M189" s="153"/>
      <c r="T189" s="154"/>
      <c r="AT189" s="149" t="s">
        <v>138</v>
      </c>
      <c r="AU189" s="149" t="s">
        <v>84</v>
      </c>
      <c r="AV189" s="12" t="s">
        <v>84</v>
      </c>
      <c r="AW189" s="12" t="s">
        <v>3</v>
      </c>
      <c r="AX189" s="12" t="s">
        <v>82</v>
      </c>
      <c r="AY189" s="149" t="s">
        <v>130</v>
      </c>
    </row>
    <row r="190" spans="2:65" s="1" customFormat="1" ht="37.9" customHeight="1">
      <c r="B190" s="132"/>
      <c r="C190" s="133" t="s">
        <v>425</v>
      </c>
      <c r="D190" s="133" t="s">
        <v>132</v>
      </c>
      <c r="E190" s="134" t="s">
        <v>426</v>
      </c>
      <c r="F190" s="135" t="s">
        <v>427</v>
      </c>
      <c r="G190" s="136" t="s">
        <v>176</v>
      </c>
      <c r="H190" s="137">
        <v>109.78</v>
      </c>
      <c r="I190" s="138"/>
      <c r="J190" s="139">
        <f>ROUND(I190*H190,2)</f>
        <v>0</v>
      </c>
      <c r="K190" s="140"/>
      <c r="L190" s="31"/>
      <c r="M190" s="141" t="s">
        <v>1</v>
      </c>
      <c r="N190" s="142" t="s">
        <v>39</v>
      </c>
      <c r="P190" s="143">
        <f>O190*H190</f>
        <v>0</v>
      </c>
      <c r="Q190" s="143">
        <v>4.2999999999999999E-4</v>
      </c>
      <c r="R190" s="143">
        <f>Q190*H190</f>
        <v>4.7205400000000002E-2</v>
      </c>
      <c r="S190" s="143">
        <v>0</v>
      </c>
      <c r="T190" s="144">
        <f>S190*H190</f>
        <v>0</v>
      </c>
      <c r="AR190" s="145" t="s">
        <v>219</v>
      </c>
      <c r="AT190" s="145" t="s">
        <v>132</v>
      </c>
      <c r="AU190" s="145" t="s">
        <v>84</v>
      </c>
      <c r="AY190" s="16" t="s">
        <v>130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6" t="s">
        <v>82</v>
      </c>
      <c r="BK190" s="146">
        <f>ROUND(I190*H190,2)</f>
        <v>0</v>
      </c>
      <c r="BL190" s="16" t="s">
        <v>219</v>
      </c>
      <c r="BM190" s="145" t="s">
        <v>428</v>
      </c>
    </row>
    <row r="191" spans="2:65" s="1" customFormat="1" ht="24.25" customHeight="1">
      <c r="B191" s="132"/>
      <c r="C191" s="162" t="s">
        <v>429</v>
      </c>
      <c r="D191" s="162" t="s">
        <v>141</v>
      </c>
      <c r="E191" s="163" t="s">
        <v>414</v>
      </c>
      <c r="F191" s="164" t="s">
        <v>415</v>
      </c>
      <c r="G191" s="165" t="s">
        <v>176</v>
      </c>
      <c r="H191" s="166">
        <v>127.949</v>
      </c>
      <c r="I191" s="167"/>
      <c r="J191" s="168">
        <f>ROUND(I191*H191,2)</f>
        <v>0</v>
      </c>
      <c r="K191" s="169"/>
      <c r="L191" s="170"/>
      <c r="M191" s="171" t="s">
        <v>1</v>
      </c>
      <c r="N191" s="172" t="s">
        <v>39</v>
      </c>
      <c r="P191" s="143">
        <f>O191*H191</f>
        <v>0</v>
      </c>
      <c r="Q191" s="143">
        <v>1.9E-3</v>
      </c>
      <c r="R191" s="143">
        <f>Q191*H191</f>
        <v>0.24310309999999999</v>
      </c>
      <c r="S191" s="143">
        <v>0</v>
      </c>
      <c r="T191" s="144">
        <f>S191*H191</f>
        <v>0</v>
      </c>
      <c r="AR191" s="145" t="s">
        <v>255</v>
      </c>
      <c r="AT191" s="145" t="s">
        <v>141</v>
      </c>
      <c r="AU191" s="145" t="s">
        <v>84</v>
      </c>
      <c r="AY191" s="16" t="s">
        <v>130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6" t="s">
        <v>82</v>
      </c>
      <c r="BK191" s="146">
        <f>ROUND(I191*H191,2)</f>
        <v>0</v>
      </c>
      <c r="BL191" s="16" t="s">
        <v>219</v>
      </c>
      <c r="BM191" s="145" t="s">
        <v>430</v>
      </c>
    </row>
    <row r="192" spans="2:65" s="12" customFormat="1">
      <c r="B192" s="147"/>
      <c r="D192" s="148" t="s">
        <v>138</v>
      </c>
      <c r="F192" s="150" t="s">
        <v>431</v>
      </c>
      <c r="H192" s="151">
        <v>127.949</v>
      </c>
      <c r="I192" s="152"/>
      <c r="L192" s="147"/>
      <c r="M192" s="153"/>
      <c r="T192" s="154"/>
      <c r="AT192" s="149" t="s">
        <v>138</v>
      </c>
      <c r="AU192" s="149" t="s">
        <v>84</v>
      </c>
      <c r="AV192" s="12" t="s">
        <v>84</v>
      </c>
      <c r="AW192" s="12" t="s">
        <v>3</v>
      </c>
      <c r="AX192" s="12" t="s">
        <v>82</v>
      </c>
      <c r="AY192" s="149" t="s">
        <v>130</v>
      </c>
    </row>
    <row r="193" spans="2:65" s="1" customFormat="1" ht="24.25" customHeight="1">
      <c r="B193" s="132"/>
      <c r="C193" s="133" t="s">
        <v>432</v>
      </c>
      <c r="D193" s="133" t="s">
        <v>132</v>
      </c>
      <c r="E193" s="134" t="s">
        <v>433</v>
      </c>
      <c r="F193" s="135" t="s">
        <v>434</v>
      </c>
      <c r="G193" s="136" t="s">
        <v>176</v>
      </c>
      <c r="H193" s="137">
        <v>3093</v>
      </c>
      <c r="I193" s="138"/>
      <c r="J193" s="139">
        <f>ROUND(I193*H193,2)</f>
        <v>0</v>
      </c>
      <c r="K193" s="140"/>
      <c r="L193" s="31"/>
      <c r="M193" s="141" t="s">
        <v>1</v>
      </c>
      <c r="N193" s="142" t="s">
        <v>39</v>
      </c>
      <c r="P193" s="143">
        <f>O193*H193</f>
        <v>0</v>
      </c>
      <c r="Q193" s="143">
        <v>1.2999999999999999E-4</v>
      </c>
      <c r="R193" s="143">
        <f>Q193*H193</f>
        <v>0.40208999999999995</v>
      </c>
      <c r="S193" s="143">
        <v>0</v>
      </c>
      <c r="T193" s="144">
        <f>S193*H193</f>
        <v>0</v>
      </c>
      <c r="AR193" s="145" t="s">
        <v>219</v>
      </c>
      <c r="AT193" s="145" t="s">
        <v>132</v>
      </c>
      <c r="AU193" s="145" t="s">
        <v>84</v>
      </c>
      <c r="AY193" s="16" t="s">
        <v>130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6" t="s">
        <v>82</v>
      </c>
      <c r="BK193" s="146">
        <f>ROUND(I193*H193,2)</f>
        <v>0</v>
      </c>
      <c r="BL193" s="16" t="s">
        <v>219</v>
      </c>
      <c r="BM193" s="145" t="s">
        <v>435</v>
      </c>
    </row>
    <row r="194" spans="2:65" s="1" customFormat="1" ht="16.5" customHeight="1">
      <c r="B194" s="132"/>
      <c r="C194" s="133" t="s">
        <v>436</v>
      </c>
      <c r="D194" s="133" t="s">
        <v>132</v>
      </c>
      <c r="E194" s="134" t="s">
        <v>437</v>
      </c>
      <c r="F194" s="135" t="s">
        <v>438</v>
      </c>
      <c r="G194" s="136" t="s">
        <v>184</v>
      </c>
      <c r="H194" s="137">
        <v>7</v>
      </c>
      <c r="I194" s="138"/>
      <c r="J194" s="139">
        <f>ROUND(I194*H194,2)</f>
        <v>0</v>
      </c>
      <c r="K194" s="140"/>
      <c r="L194" s="31"/>
      <c r="M194" s="141" t="s">
        <v>1</v>
      </c>
      <c r="N194" s="142" t="s">
        <v>39</v>
      </c>
      <c r="P194" s="143">
        <f>O194*H194</f>
        <v>0</v>
      </c>
      <c r="Q194" s="143">
        <v>2.8700000000000002E-3</v>
      </c>
      <c r="R194" s="143">
        <f>Q194*H194</f>
        <v>2.009E-2</v>
      </c>
      <c r="S194" s="143">
        <v>0</v>
      </c>
      <c r="T194" s="144">
        <f>S194*H194</f>
        <v>0</v>
      </c>
      <c r="AR194" s="145" t="s">
        <v>219</v>
      </c>
      <c r="AT194" s="145" t="s">
        <v>132</v>
      </c>
      <c r="AU194" s="145" t="s">
        <v>84</v>
      </c>
      <c r="AY194" s="16" t="s">
        <v>130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6" t="s">
        <v>82</v>
      </c>
      <c r="BK194" s="146">
        <f>ROUND(I194*H194,2)</f>
        <v>0</v>
      </c>
      <c r="BL194" s="16" t="s">
        <v>219</v>
      </c>
      <c r="BM194" s="145" t="s">
        <v>439</v>
      </c>
    </row>
    <row r="195" spans="2:65" s="1" customFormat="1" ht="24.25" customHeight="1">
      <c r="B195" s="132"/>
      <c r="C195" s="133" t="s">
        <v>440</v>
      </c>
      <c r="D195" s="133" t="s">
        <v>132</v>
      </c>
      <c r="E195" s="134" t="s">
        <v>441</v>
      </c>
      <c r="F195" s="135" t="s">
        <v>442</v>
      </c>
      <c r="G195" s="136" t="s">
        <v>144</v>
      </c>
      <c r="H195" s="137">
        <v>31.835999999999999</v>
      </c>
      <c r="I195" s="138"/>
      <c r="J195" s="139">
        <f>ROUND(I195*H195,2)</f>
        <v>0</v>
      </c>
      <c r="K195" s="140"/>
      <c r="L195" s="31"/>
      <c r="M195" s="141" t="s">
        <v>1</v>
      </c>
      <c r="N195" s="142" t="s">
        <v>39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219</v>
      </c>
      <c r="AT195" s="145" t="s">
        <v>132</v>
      </c>
      <c r="AU195" s="145" t="s">
        <v>84</v>
      </c>
      <c r="AY195" s="16" t="s">
        <v>130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6" t="s">
        <v>82</v>
      </c>
      <c r="BK195" s="146">
        <f>ROUND(I195*H195,2)</f>
        <v>0</v>
      </c>
      <c r="BL195" s="16" t="s">
        <v>219</v>
      </c>
      <c r="BM195" s="145" t="s">
        <v>443</v>
      </c>
    </row>
    <row r="196" spans="2:65" s="11" customFormat="1" ht="22.9" customHeight="1">
      <c r="B196" s="120"/>
      <c r="D196" s="121" t="s">
        <v>73</v>
      </c>
      <c r="E196" s="130" t="s">
        <v>444</v>
      </c>
      <c r="F196" s="130" t="s">
        <v>445</v>
      </c>
      <c r="I196" s="123"/>
      <c r="J196" s="131">
        <f>BK196</f>
        <v>0</v>
      </c>
      <c r="L196" s="120"/>
      <c r="M196" s="125"/>
      <c r="P196" s="126">
        <f>SUM(P197:P221)</f>
        <v>0</v>
      </c>
      <c r="R196" s="126">
        <f>SUM(R197:R221)</f>
        <v>23.338069900000001</v>
      </c>
      <c r="T196" s="127">
        <f>SUM(T197:T221)</f>
        <v>5.8766999999999996</v>
      </c>
      <c r="AR196" s="121" t="s">
        <v>84</v>
      </c>
      <c r="AT196" s="128" t="s">
        <v>73</v>
      </c>
      <c r="AU196" s="128" t="s">
        <v>82</v>
      </c>
      <c r="AY196" s="121" t="s">
        <v>130</v>
      </c>
      <c r="BK196" s="129">
        <f>SUM(BK197:BK221)</f>
        <v>0</v>
      </c>
    </row>
    <row r="197" spans="2:65" s="1" customFormat="1" ht="33" customHeight="1">
      <c r="B197" s="132"/>
      <c r="C197" s="133" t="s">
        <v>446</v>
      </c>
      <c r="D197" s="133" t="s">
        <v>132</v>
      </c>
      <c r="E197" s="134" t="s">
        <v>447</v>
      </c>
      <c r="F197" s="135" t="s">
        <v>448</v>
      </c>
      <c r="G197" s="136" t="s">
        <v>176</v>
      </c>
      <c r="H197" s="137">
        <v>3093</v>
      </c>
      <c r="I197" s="138"/>
      <c r="J197" s="139">
        <f>ROUND(I197*H197,2)</f>
        <v>0</v>
      </c>
      <c r="K197" s="140"/>
      <c r="L197" s="31"/>
      <c r="M197" s="141" t="s">
        <v>1</v>
      </c>
      <c r="N197" s="142" t="s">
        <v>39</v>
      </c>
      <c r="P197" s="143">
        <f>O197*H197</f>
        <v>0</v>
      </c>
      <c r="Q197" s="143">
        <v>0</v>
      </c>
      <c r="R197" s="143">
        <f>Q197*H197</f>
        <v>0</v>
      </c>
      <c r="S197" s="143">
        <v>1.9E-3</v>
      </c>
      <c r="T197" s="144">
        <f>S197*H197</f>
        <v>5.8766999999999996</v>
      </c>
      <c r="AR197" s="145" t="s">
        <v>219</v>
      </c>
      <c r="AT197" s="145" t="s">
        <v>132</v>
      </c>
      <c r="AU197" s="145" t="s">
        <v>84</v>
      </c>
      <c r="AY197" s="16" t="s">
        <v>130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6" t="s">
        <v>82</v>
      </c>
      <c r="BK197" s="146">
        <f>ROUND(I197*H197,2)</f>
        <v>0</v>
      </c>
      <c r="BL197" s="16" t="s">
        <v>219</v>
      </c>
      <c r="BM197" s="145" t="s">
        <v>449</v>
      </c>
    </row>
    <row r="198" spans="2:65" s="1" customFormat="1" ht="33" customHeight="1">
      <c r="B198" s="132"/>
      <c r="C198" s="133" t="s">
        <v>450</v>
      </c>
      <c r="D198" s="133" t="s">
        <v>132</v>
      </c>
      <c r="E198" s="134" t="s">
        <v>451</v>
      </c>
      <c r="F198" s="135" t="s">
        <v>452</v>
      </c>
      <c r="G198" s="136" t="s">
        <v>176</v>
      </c>
      <c r="H198" s="137">
        <v>131.36000000000001</v>
      </c>
      <c r="I198" s="138"/>
      <c r="J198" s="139">
        <f>ROUND(I198*H198,2)</f>
        <v>0</v>
      </c>
      <c r="K198" s="140"/>
      <c r="L198" s="31"/>
      <c r="M198" s="141" t="s">
        <v>1</v>
      </c>
      <c r="N198" s="142" t="s">
        <v>39</v>
      </c>
      <c r="P198" s="143">
        <f>O198*H198</f>
        <v>0</v>
      </c>
      <c r="Q198" s="143">
        <v>1.2E-4</v>
      </c>
      <c r="R198" s="143">
        <f>Q198*H198</f>
        <v>1.5763200000000002E-2</v>
      </c>
      <c r="S198" s="143">
        <v>0</v>
      </c>
      <c r="T198" s="144">
        <f>S198*H198</f>
        <v>0</v>
      </c>
      <c r="AR198" s="145" t="s">
        <v>219</v>
      </c>
      <c r="AT198" s="145" t="s">
        <v>132</v>
      </c>
      <c r="AU198" s="145" t="s">
        <v>84</v>
      </c>
      <c r="AY198" s="16" t="s">
        <v>130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6" t="s">
        <v>82</v>
      </c>
      <c r="BK198" s="146">
        <f>ROUND(I198*H198,2)</f>
        <v>0</v>
      </c>
      <c r="BL198" s="16" t="s">
        <v>219</v>
      </c>
      <c r="BM198" s="145" t="s">
        <v>453</v>
      </c>
    </row>
    <row r="199" spans="2:65" s="12" customFormat="1">
      <c r="B199" s="147"/>
      <c r="D199" s="148" t="s">
        <v>138</v>
      </c>
      <c r="E199" s="149" t="s">
        <v>1</v>
      </c>
      <c r="F199" s="150" t="s">
        <v>454</v>
      </c>
      <c r="H199" s="151">
        <v>131.36000000000001</v>
      </c>
      <c r="I199" s="152"/>
      <c r="L199" s="147"/>
      <c r="M199" s="153"/>
      <c r="T199" s="154"/>
      <c r="AT199" s="149" t="s">
        <v>138</v>
      </c>
      <c r="AU199" s="149" t="s">
        <v>84</v>
      </c>
      <c r="AV199" s="12" t="s">
        <v>84</v>
      </c>
      <c r="AW199" s="12" t="s">
        <v>31</v>
      </c>
      <c r="AX199" s="12" t="s">
        <v>74</v>
      </c>
      <c r="AY199" s="149" t="s">
        <v>130</v>
      </c>
    </row>
    <row r="200" spans="2:65" s="13" customFormat="1">
      <c r="B200" s="155"/>
      <c r="D200" s="148" t="s">
        <v>138</v>
      </c>
      <c r="E200" s="156" t="s">
        <v>1</v>
      </c>
      <c r="F200" s="157" t="s">
        <v>140</v>
      </c>
      <c r="H200" s="158">
        <v>131.36000000000001</v>
      </c>
      <c r="I200" s="159"/>
      <c r="L200" s="155"/>
      <c r="M200" s="160"/>
      <c r="T200" s="161"/>
      <c r="AT200" s="156" t="s">
        <v>138</v>
      </c>
      <c r="AU200" s="156" t="s">
        <v>84</v>
      </c>
      <c r="AV200" s="13" t="s">
        <v>136</v>
      </c>
      <c r="AW200" s="13" t="s">
        <v>31</v>
      </c>
      <c r="AX200" s="13" t="s">
        <v>82</v>
      </c>
      <c r="AY200" s="156" t="s">
        <v>130</v>
      </c>
    </row>
    <row r="201" spans="2:65" s="1" customFormat="1" ht="24.25" customHeight="1">
      <c r="B201" s="132"/>
      <c r="C201" s="162" t="s">
        <v>455</v>
      </c>
      <c r="D201" s="162" t="s">
        <v>141</v>
      </c>
      <c r="E201" s="163" t="s">
        <v>456</v>
      </c>
      <c r="F201" s="164" t="s">
        <v>457</v>
      </c>
      <c r="G201" s="165" t="s">
        <v>176</v>
      </c>
      <c r="H201" s="166">
        <v>137.928</v>
      </c>
      <c r="I201" s="167"/>
      <c r="J201" s="168">
        <f>ROUND(I201*H201,2)</f>
        <v>0</v>
      </c>
      <c r="K201" s="169"/>
      <c r="L201" s="170"/>
      <c r="M201" s="171" t="s">
        <v>1</v>
      </c>
      <c r="N201" s="172" t="s">
        <v>39</v>
      </c>
      <c r="P201" s="143">
        <f>O201*H201</f>
        <v>0</v>
      </c>
      <c r="Q201" s="143">
        <v>5.4000000000000003E-3</v>
      </c>
      <c r="R201" s="143">
        <f>Q201*H201</f>
        <v>0.74481120000000001</v>
      </c>
      <c r="S201" s="143">
        <v>0</v>
      </c>
      <c r="T201" s="144">
        <f>S201*H201</f>
        <v>0</v>
      </c>
      <c r="AR201" s="145" t="s">
        <v>255</v>
      </c>
      <c r="AT201" s="145" t="s">
        <v>141</v>
      </c>
      <c r="AU201" s="145" t="s">
        <v>84</v>
      </c>
      <c r="AY201" s="16" t="s">
        <v>130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6" t="s">
        <v>82</v>
      </c>
      <c r="BK201" s="146">
        <f>ROUND(I201*H201,2)</f>
        <v>0</v>
      </c>
      <c r="BL201" s="16" t="s">
        <v>219</v>
      </c>
      <c r="BM201" s="145" t="s">
        <v>458</v>
      </c>
    </row>
    <row r="202" spans="2:65" s="12" customFormat="1">
      <c r="B202" s="147"/>
      <c r="D202" s="148" t="s">
        <v>138</v>
      </c>
      <c r="F202" s="150" t="s">
        <v>459</v>
      </c>
      <c r="H202" s="151">
        <v>137.928</v>
      </c>
      <c r="I202" s="152"/>
      <c r="L202" s="147"/>
      <c r="M202" s="153"/>
      <c r="T202" s="154"/>
      <c r="AT202" s="149" t="s">
        <v>138</v>
      </c>
      <c r="AU202" s="149" t="s">
        <v>84</v>
      </c>
      <c r="AV202" s="12" t="s">
        <v>84</v>
      </c>
      <c r="AW202" s="12" t="s">
        <v>3</v>
      </c>
      <c r="AX202" s="12" t="s">
        <v>82</v>
      </c>
      <c r="AY202" s="149" t="s">
        <v>130</v>
      </c>
    </row>
    <row r="203" spans="2:65" s="1" customFormat="1" ht="24.25" customHeight="1">
      <c r="B203" s="132"/>
      <c r="C203" s="133" t="s">
        <v>460</v>
      </c>
      <c r="D203" s="133" t="s">
        <v>132</v>
      </c>
      <c r="E203" s="134" t="s">
        <v>461</v>
      </c>
      <c r="F203" s="135" t="s">
        <v>462</v>
      </c>
      <c r="G203" s="136" t="s">
        <v>176</v>
      </c>
      <c r="H203" s="137">
        <v>2962</v>
      </c>
      <c r="I203" s="138"/>
      <c r="J203" s="139">
        <f>ROUND(I203*H203,2)</f>
        <v>0</v>
      </c>
      <c r="K203" s="140"/>
      <c r="L203" s="31"/>
      <c r="M203" s="141" t="s">
        <v>1</v>
      </c>
      <c r="N203" s="142" t="s">
        <v>39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219</v>
      </c>
      <c r="AT203" s="145" t="s">
        <v>132</v>
      </c>
      <c r="AU203" s="145" t="s">
        <v>84</v>
      </c>
      <c r="AY203" s="16" t="s">
        <v>130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6" t="s">
        <v>82</v>
      </c>
      <c r="BK203" s="146">
        <f>ROUND(I203*H203,2)</f>
        <v>0</v>
      </c>
      <c r="BL203" s="16" t="s">
        <v>219</v>
      </c>
      <c r="BM203" s="145" t="s">
        <v>463</v>
      </c>
    </row>
    <row r="204" spans="2:65" s="1" customFormat="1" ht="24.25" customHeight="1">
      <c r="B204" s="132"/>
      <c r="C204" s="162" t="s">
        <v>464</v>
      </c>
      <c r="D204" s="162" t="s">
        <v>141</v>
      </c>
      <c r="E204" s="163" t="s">
        <v>465</v>
      </c>
      <c r="F204" s="164" t="s">
        <v>466</v>
      </c>
      <c r="G204" s="165" t="s">
        <v>176</v>
      </c>
      <c r="H204" s="166">
        <v>6220.2</v>
      </c>
      <c r="I204" s="167"/>
      <c r="J204" s="168">
        <f>ROUND(I204*H204,2)</f>
        <v>0</v>
      </c>
      <c r="K204" s="169"/>
      <c r="L204" s="170"/>
      <c r="M204" s="171" t="s">
        <v>1</v>
      </c>
      <c r="N204" s="172" t="s">
        <v>39</v>
      </c>
      <c r="P204" s="143">
        <f>O204*H204</f>
        <v>0</v>
      </c>
      <c r="Q204" s="143">
        <v>8.9999999999999998E-4</v>
      </c>
      <c r="R204" s="143">
        <f>Q204*H204</f>
        <v>5.5981799999999993</v>
      </c>
      <c r="S204" s="143">
        <v>0</v>
      </c>
      <c r="T204" s="144">
        <f>S204*H204</f>
        <v>0</v>
      </c>
      <c r="AR204" s="145" t="s">
        <v>255</v>
      </c>
      <c r="AT204" s="145" t="s">
        <v>141</v>
      </c>
      <c r="AU204" s="145" t="s">
        <v>84</v>
      </c>
      <c r="AY204" s="16" t="s">
        <v>130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6" t="s">
        <v>82</v>
      </c>
      <c r="BK204" s="146">
        <f>ROUND(I204*H204,2)</f>
        <v>0</v>
      </c>
      <c r="BL204" s="16" t="s">
        <v>219</v>
      </c>
      <c r="BM204" s="145" t="s">
        <v>467</v>
      </c>
    </row>
    <row r="205" spans="2:65" s="12" customFormat="1">
      <c r="B205" s="147"/>
      <c r="D205" s="148" t="s">
        <v>138</v>
      </c>
      <c r="E205" s="149" t="s">
        <v>1</v>
      </c>
      <c r="F205" s="150" t="s">
        <v>468</v>
      </c>
      <c r="H205" s="151">
        <v>5924</v>
      </c>
      <c r="I205" s="152"/>
      <c r="L205" s="147"/>
      <c r="M205" s="153"/>
      <c r="T205" s="154"/>
      <c r="AT205" s="149" t="s">
        <v>138</v>
      </c>
      <c r="AU205" s="149" t="s">
        <v>84</v>
      </c>
      <c r="AV205" s="12" t="s">
        <v>84</v>
      </c>
      <c r="AW205" s="12" t="s">
        <v>31</v>
      </c>
      <c r="AX205" s="12" t="s">
        <v>74</v>
      </c>
      <c r="AY205" s="149" t="s">
        <v>130</v>
      </c>
    </row>
    <row r="206" spans="2:65" s="13" customFormat="1">
      <c r="B206" s="155"/>
      <c r="D206" s="148" t="s">
        <v>138</v>
      </c>
      <c r="E206" s="156" t="s">
        <v>1</v>
      </c>
      <c r="F206" s="157" t="s">
        <v>140</v>
      </c>
      <c r="H206" s="158">
        <v>5924</v>
      </c>
      <c r="I206" s="159"/>
      <c r="L206" s="155"/>
      <c r="M206" s="160"/>
      <c r="T206" s="161"/>
      <c r="AT206" s="156" t="s">
        <v>138</v>
      </c>
      <c r="AU206" s="156" t="s">
        <v>84</v>
      </c>
      <c r="AV206" s="13" t="s">
        <v>136</v>
      </c>
      <c r="AW206" s="13" t="s">
        <v>31</v>
      </c>
      <c r="AX206" s="13" t="s">
        <v>82</v>
      </c>
      <c r="AY206" s="156" t="s">
        <v>130</v>
      </c>
    </row>
    <row r="207" spans="2:65" s="12" customFormat="1">
      <c r="B207" s="147"/>
      <c r="D207" s="148" t="s">
        <v>138</v>
      </c>
      <c r="F207" s="150" t="s">
        <v>469</v>
      </c>
      <c r="H207" s="151">
        <v>6220.2</v>
      </c>
      <c r="I207" s="152"/>
      <c r="L207" s="147"/>
      <c r="M207" s="153"/>
      <c r="T207" s="154"/>
      <c r="AT207" s="149" t="s">
        <v>138</v>
      </c>
      <c r="AU207" s="149" t="s">
        <v>84</v>
      </c>
      <c r="AV207" s="12" t="s">
        <v>84</v>
      </c>
      <c r="AW207" s="12" t="s">
        <v>3</v>
      </c>
      <c r="AX207" s="12" t="s">
        <v>82</v>
      </c>
      <c r="AY207" s="149" t="s">
        <v>130</v>
      </c>
    </row>
    <row r="208" spans="2:65" s="1" customFormat="1" ht="24.25" customHeight="1">
      <c r="B208" s="132"/>
      <c r="C208" s="133" t="s">
        <v>470</v>
      </c>
      <c r="D208" s="133" t="s">
        <v>132</v>
      </c>
      <c r="E208" s="134" t="s">
        <v>461</v>
      </c>
      <c r="F208" s="135" t="s">
        <v>462</v>
      </c>
      <c r="G208" s="136" t="s">
        <v>176</v>
      </c>
      <c r="H208" s="137">
        <v>2962</v>
      </c>
      <c r="I208" s="138"/>
      <c r="J208" s="139">
        <f>ROUND(I208*H208,2)</f>
        <v>0</v>
      </c>
      <c r="K208" s="140"/>
      <c r="L208" s="31"/>
      <c r="M208" s="141" t="s">
        <v>1</v>
      </c>
      <c r="N208" s="142" t="s">
        <v>39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219</v>
      </c>
      <c r="AT208" s="145" t="s">
        <v>132</v>
      </c>
      <c r="AU208" s="145" t="s">
        <v>84</v>
      </c>
      <c r="AY208" s="16" t="s">
        <v>130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6" t="s">
        <v>82</v>
      </c>
      <c r="BK208" s="146">
        <f>ROUND(I208*H208,2)</f>
        <v>0</v>
      </c>
      <c r="BL208" s="16" t="s">
        <v>219</v>
      </c>
      <c r="BM208" s="145" t="s">
        <v>471</v>
      </c>
    </row>
    <row r="209" spans="2:65" s="1" customFormat="1" ht="24.25" customHeight="1">
      <c r="B209" s="132"/>
      <c r="C209" s="162" t="s">
        <v>472</v>
      </c>
      <c r="D209" s="162" t="s">
        <v>141</v>
      </c>
      <c r="E209" s="163" t="s">
        <v>473</v>
      </c>
      <c r="F209" s="164" t="s">
        <v>474</v>
      </c>
      <c r="G209" s="165" t="s">
        <v>176</v>
      </c>
      <c r="H209" s="166">
        <v>6220.2</v>
      </c>
      <c r="I209" s="167"/>
      <c r="J209" s="168">
        <f>ROUND(I209*H209,2)</f>
        <v>0</v>
      </c>
      <c r="K209" s="169"/>
      <c r="L209" s="170"/>
      <c r="M209" s="171" t="s">
        <v>1</v>
      </c>
      <c r="N209" s="172" t="s">
        <v>39</v>
      </c>
      <c r="P209" s="143">
        <f>O209*H209</f>
        <v>0</v>
      </c>
      <c r="Q209" s="143">
        <v>2.5000000000000001E-3</v>
      </c>
      <c r="R209" s="143">
        <f>Q209*H209</f>
        <v>15.5505</v>
      </c>
      <c r="S209" s="143">
        <v>0</v>
      </c>
      <c r="T209" s="144">
        <f>S209*H209</f>
        <v>0</v>
      </c>
      <c r="AR209" s="145" t="s">
        <v>255</v>
      </c>
      <c r="AT209" s="145" t="s">
        <v>141</v>
      </c>
      <c r="AU209" s="145" t="s">
        <v>84</v>
      </c>
      <c r="AY209" s="16" t="s">
        <v>130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6" t="s">
        <v>82</v>
      </c>
      <c r="BK209" s="146">
        <f>ROUND(I209*H209,2)</f>
        <v>0</v>
      </c>
      <c r="BL209" s="16" t="s">
        <v>219</v>
      </c>
      <c r="BM209" s="145" t="s">
        <v>475</v>
      </c>
    </row>
    <row r="210" spans="2:65" s="12" customFormat="1">
      <c r="B210" s="147"/>
      <c r="D210" s="148" t="s">
        <v>138</v>
      </c>
      <c r="E210" s="149" t="s">
        <v>1</v>
      </c>
      <c r="F210" s="150" t="s">
        <v>476</v>
      </c>
      <c r="H210" s="151">
        <v>5924</v>
      </c>
      <c r="I210" s="152"/>
      <c r="L210" s="147"/>
      <c r="M210" s="153"/>
      <c r="T210" s="154"/>
      <c r="AT210" s="149" t="s">
        <v>138</v>
      </c>
      <c r="AU210" s="149" t="s">
        <v>84</v>
      </c>
      <c r="AV210" s="12" t="s">
        <v>84</v>
      </c>
      <c r="AW210" s="12" t="s">
        <v>31</v>
      </c>
      <c r="AX210" s="12" t="s">
        <v>74</v>
      </c>
      <c r="AY210" s="149" t="s">
        <v>130</v>
      </c>
    </row>
    <row r="211" spans="2:65" s="13" customFormat="1">
      <c r="B211" s="155"/>
      <c r="D211" s="148" t="s">
        <v>138</v>
      </c>
      <c r="E211" s="156" t="s">
        <v>1</v>
      </c>
      <c r="F211" s="157" t="s">
        <v>140</v>
      </c>
      <c r="H211" s="158">
        <v>5924</v>
      </c>
      <c r="I211" s="159"/>
      <c r="L211" s="155"/>
      <c r="M211" s="160"/>
      <c r="T211" s="161"/>
      <c r="AT211" s="156" t="s">
        <v>138</v>
      </c>
      <c r="AU211" s="156" t="s">
        <v>84</v>
      </c>
      <c r="AV211" s="13" t="s">
        <v>136</v>
      </c>
      <c r="AW211" s="13" t="s">
        <v>31</v>
      </c>
      <c r="AX211" s="13" t="s">
        <v>82</v>
      </c>
      <c r="AY211" s="156" t="s">
        <v>130</v>
      </c>
    </row>
    <row r="212" spans="2:65" s="12" customFormat="1">
      <c r="B212" s="147"/>
      <c r="D212" s="148" t="s">
        <v>138</v>
      </c>
      <c r="F212" s="150" t="s">
        <v>469</v>
      </c>
      <c r="H212" s="151">
        <v>6220.2</v>
      </c>
      <c r="I212" s="152"/>
      <c r="L212" s="147"/>
      <c r="M212" s="153"/>
      <c r="T212" s="154"/>
      <c r="AT212" s="149" t="s">
        <v>138</v>
      </c>
      <c r="AU212" s="149" t="s">
        <v>84</v>
      </c>
      <c r="AV212" s="12" t="s">
        <v>84</v>
      </c>
      <c r="AW212" s="12" t="s">
        <v>3</v>
      </c>
      <c r="AX212" s="12" t="s">
        <v>82</v>
      </c>
      <c r="AY212" s="149" t="s">
        <v>130</v>
      </c>
    </row>
    <row r="213" spans="2:65" s="1" customFormat="1" ht="24.25" customHeight="1">
      <c r="B213" s="132"/>
      <c r="C213" s="133" t="s">
        <v>477</v>
      </c>
      <c r="D213" s="133" t="s">
        <v>132</v>
      </c>
      <c r="E213" s="134" t="s">
        <v>478</v>
      </c>
      <c r="F213" s="135" t="s">
        <v>479</v>
      </c>
      <c r="G213" s="136" t="s">
        <v>176</v>
      </c>
      <c r="H213" s="137">
        <v>3093</v>
      </c>
      <c r="I213" s="138"/>
      <c r="J213" s="139">
        <f>ROUND(I213*H213,2)</f>
        <v>0</v>
      </c>
      <c r="K213" s="140"/>
      <c r="L213" s="31"/>
      <c r="M213" s="141" t="s">
        <v>1</v>
      </c>
      <c r="N213" s="142" t="s">
        <v>39</v>
      </c>
      <c r="P213" s="143">
        <f>O213*H213</f>
        <v>0</v>
      </c>
      <c r="Q213" s="143">
        <v>1E-4</v>
      </c>
      <c r="R213" s="143">
        <f>Q213*H213</f>
        <v>0.30930000000000002</v>
      </c>
      <c r="S213" s="143">
        <v>0</v>
      </c>
      <c r="T213" s="144">
        <f>S213*H213</f>
        <v>0</v>
      </c>
      <c r="AR213" s="145" t="s">
        <v>219</v>
      </c>
      <c r="AT213" s="145" t="s">
        <v>132</v>
      </c>
      <c r="AU213" s="145" t="s">
        <v>84</v>
      </c>
      <c r="AY213" s="16" t="s">
        <v>130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6" t="s">
        <v>82</v>
      </c>
      <c r="BK213" s="146">
        <f>ROUND(I213*H213,2)</f>
        <v>0</v>
      </c>
      <c r="BL213" s="16" t="s">
        <v>219</v>
      </c>
      <c r="BM213" s="145" t="s">
        <v>480</v>
      </c>
    </row>
    <row r="214" spans="2:65" s="1" customFormat="1" ht="16.5" customHeight="1">
      <c r="B214" s="132"/>
      <c r="C214" s="133" t="s">
        <v>481</v>
      </c>
      <c r="D214" s="133" t="s">
        <v>132</v>
      </c>
      <c r="E214" s="134" t="s">
        <v>482</v>
      </c>
      <c r="F214" s="135" t="s">
        <v>483</v>
      </c>
      <c r="G214" s="136" t="s">
        <v>176</v>
      </c>
      <c r="H214" s="137">
        <v>209.255</v>
      </c>
      <c r="I214" s="138"/>
      <c r="J214" s="139">
        <f>ROUND(I214*H214,2)</f>
        <v>0</v>
      </c>
      <c r="K214" s="140"/>
      <c r="L214" s="31"/>
      <c r="M214" s="141" t="s">
        <v>1</v>
      </c>
      <c r="N214" s="142" t="s">
        <v>39</v>
      </c>
      <c r="P214" s="143">
        <f>O214*H214</f>
        <v>0</v>
      </c>
      <c r="Q214" s="143">
        <v>1E-4</v>
      </c>
      <c r="R214" s="143">
        <f>Q214*H214</f>
        <v>2.09255E-2</v>
      </c>
      <c r="S214" s="143">
        <v>0</v>
      </c>
      <c r="T214" s="144">
        <f>S214*H214</f>
        <v>0</v>
      </c>
      <c r="AR214" s="145" t="s">
        <v>219</v>
      </c>
      <c r="AT214" s="145" t="s">
        <v>132</v>
      </c>
      <c r="AU214" s="145" t="s">
        <v>84</v>
      </c>
      <c r="AY214" s="16" t="s">
        <v>130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6" t="s">
        <v>82</v>
      </c>
      <c r="BK214" s="146">
        <f>ROUND(I214*H214,2)</f>
        <v>0</v>
      </c>
      <c r="BL214" s="16" t="s">
        <v>219</v>
      </c>
      <c r="BM214" s="145" t="s">
        <v>484</v>
      </c>
    </row>
    <row r="215" spans="2:65" s="12" customFormat="1">
      <c r="B215" s="147"/>
      <c r="D215" s="148" t="s">
        <v>138</v>
      </c>
      <c r="E215" s="149" t="s">
        <v>1</v>
      </c>
      <c r="F215" s="150" t="s">
        <v>485</v>
      </c>
      <c r="H215" s="151">
        <v>48.128999999999998</v>
      </c>
      <c r="I215" s="152"/>
      <c r="L215" s="147"/>
      <c r="M215" s="153"/>
      <c r="T215" s="154"/>
      <c r="AT215" s="149" t="s">
        <v>138</v>
      </c>
      <c r="AU215" s="149" t="s">
        <v>84</v>
      </c>
      <c r="AV215" s="12" t="s">
        <v>84</v>
      </c>
      <c r="AW215" s="12" t="s">
        <v>31</v>
      </c>
      <c r="AX215" s="12" t="s">
        <v>74</v>
      </c>
      <c r="AY215" s="149" t="s">
        <v>130</v>
      </c>
    </row>
    <row r="216" spans="2:65" s="12" customFormat="1">
      <c r="B216" s="147"/>
      <c r="D216" s="148" t="s">
        <v>138</v>
      </c>
      <c r="E216" s="149" t="s">
        <v>1</v>
      </c>
      <c r="F216" s="150" t="s">
        <v>486</v>
      </c>
      <c r="H216" s="151">
        <v>95.135999999999996</v>
      </c>
      <c r="I216" s="152"/>
      <c r="L216" s="147"/>
      <c r="M216" s="153"/>
      <c r="T216" s="154"/>
      <c r="AT216" s="149" t="s">
        <v>138</v>
      </c>
      <c r="AU216" s="149" t="s">
        <v>84</v>
      </c>
      <c r="AV216" s="12" t="s">
        <v>84</v>
      </c>
      <c r="AW216" s="12" t="s">
        <v>31</v>
      </c>
      <c r="AX216" s="12" t="s">
        <v>74</v>
      </c>
      <c r="AY216" s="149" t="s">
        <v>130</v>
      </c>
    </row>
    <row r="217" spans="2:65" s="12" customFormat="1">
      <c r="B217" s="147"/>
      <c r="D217" s="148" t="s">
        <v>138</v>
      </c>
      <c r="E217" s="149" t="s">
        <v>1</v>
      </c>
      <c r="F217" s="150" t="s">
        <v>487</v>
      </c>
      <c r="H217" s="151">
        <v>65.989999999999995</v>
      </c>
      <c r="I217" s="152"/>
      <c r="L217" s="147"/>
      <c r="M217" s="153"/>
      <c r="T217" s="154"/>
      <c r="AT217" s="149" t="s">
        <v>138</v>
      </c>
      <c r="AU217" s="149" t="s">
        <v>84</v>
      </c>
      <c r="AV217" s="12" t="s">
        <v>84</v>
      </c>
      <c r="AW217" s="12" t="s">
        <v>31</v>
      </c>
      <c r="AX217" s="12" t="s">
        <v>74</v>
      </c>
      <c r="AY217" s="149" t="s">
        <v>130</v>
      </c>
    </row>
    <row r="218" spans="2:65" s="13" customFormat="1">
      <c r="B218" s="155"/>
      <c r="D218" s="148" t="s">
        <v>138</v>
      </c>
      <c r="E218" s="156" t="s">
        <v>1</v>
      </c>
      <c r="F218" s="157" t="s">
        <v>140</v>
      </c>
      <c r="H218" s="158">
        <v>209.255</v>
      </c>
      <c r="I218" s="159"/>
      <c r="L218" s="155"/>
      <c r="M218" s="160"/>
      <c r="T218" s="161"/>
      <c r="AT218" s="156" t="s">
        <v>138</v>
      </c>
      <c r="AU218" s="156" t="s">
        <v>84</v>
      </c>
      <c r="AV218" s="13" t="s">
        <v>136</v>
      </c>
      <c r="AW218" s="13" t="s">
        <v>31</v>
      </c>
      <c r="AX218" s="13" t="s">
        <v>82</v>
      </c>
      <c r="AY218" s="156" t="s">
        <v>130</v>
      </c>
    </row>
    <row r="219" spans="2:65" s="1" customFormat="1" ht="24.25" customHeight="1">
      <c r="B219" s="132"/>
      <c r="C219" s="162" t="s">
        <v>488</v>
      </c>
      <c r="D219" s="162" t="s">
        <v>141</v>
      </c>
      <c r="E219" s="163" t="s">
        <v>489</v>
      </c>
      <c r="F219" s="164" t="s">
        <v>490</v>
      </c>
      <c r="G219" s="165" t="s">
        <v>176</v>
      </c>
      <c r="H219" s="166">
        <v>219.71799999999999</v>
      </c>
      <c r="I219" s="167"/>
      <c r="J219" s="168">
        <f>ROUND(I219*H219,2)</f>
        <v>0</v>
      </c>
      <c r="K219" s="169"/>
      <c r="L219" s="170"/>
      <c r="M219" s="171" t="s">
        <v>1</v>
      </c>
      <c r="N219" s="172" t="s">
        <v>39</v>
      </c>
      <c r="P219" s="143">
        <f>O219*H219</f>
        <v>0</v>
      </c>
      <c r="Q219" s="143">
        <v>5.0000000000000001E-3</v>
      </c>
      <c r="R219" s="143">
        <f>Q219*H219</f>
        <v>1.09859</v>
      </c>
      <c r="S219" s="143">
        <v>0</v>
      </c>
      <c r="T219" s="144">
        <f>S219*H219</f>
        <v>0</v>
      </c>
      <c r="AR219" s="145" t="s">
        <v>255</v>
      </c>
      <c r="AT219" s="145" t="s">
        <v>141</v>
      </c>
      <c r="AU219" s="145" t="s">
        <v>84</v>
      </c>
      <c r="AY219" s="16" t="s">
        <v>130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6" t="s">
        <v>82</v>
      </c>
      <c r="BK219" s="146">
        <f>ROUND(I219*H219,2)</f>
        <v>0</v>
      </c>
      <c r="BL219" s="16" t="s">
        <v>219</v>
      </c>
      <c r="BM219" s="145" t="s">
        <v>491</v>
      </c>
    </row>
    <row r="220" spans="2:65" s="12" customFormat="1">
      <c r="B220" s="147"/>
      <c r="D220" s="148" t="s">
        <v>138</v>
      </c>
      <c r="F220" s="150" t="s">
        <v>492</v>
      </c>
      <c r="H220" s="151">
        <v>219.71799999999999</v>
      </c>
      <c r="I220" s="152"/>
      <c r="L220" s="147"/>
      <c r="M220" s="153"/>
      <c r="T220" s="154"/>
      <c r="AT220" s="149" t="s">
        <v>138</v>
      </c>
      <c r="AU220" s="149" t="s">
        <v>84</v>
      </c>
      <c r="AV220" s="12" t="s">
        <v>84</v>
      </c>
      <c r="AW220" s="12" t="s">
        <v>3</v>
      </c>
      <c r="AX220" s="12" t="s">
        <v>82</v>
      </c>
      <c r="AY220" s="149" t="s">
        <v>130</v>
      </c>
    </row>
    <row r="221" spans="2:65" s="1" customFormat="1" ht="24.25" customHeight="1">
      <c r="B221" s="132"/>
      <c r="C221" s="133" t="s">
        <v>493</v>
      </c>
      <c r="D221" s="133" t="s">
        <v>132</v>
      </c>
      <c r="E221" s="134" t="s">
        <v>494</v>
      </c>
      <c r="F221" s="135" t="s">
        <v>495</v>
      </c>
      <c r="G221" s="136" t="s">
        <v>144</v>
      </c>
      <c r="H221" s="137">
        <v>23.338000000000001</v>
      </c>
      <c r="I221" s="138"/>
      <c r="J221" s="139">
        <f>ROUND(I221*H221,2)</f>
        <v>0</v>
      </c>
      <c r="K221" s="140"/>
      <c r="L221" s="31"/>
      <c r="M221" s="141" t="s">
        <v>1</v>
      </c>
      <c r="N221" s="142" t="s">
        <v>39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219</v>
      </c>
      <c r="AT221" s="145" t="s">
        <v>132</v>
      </c>
      <c r="AU221" s="145" t="s">
        <v>84</v>
      </c>
      <c r="AY221" s="16" t="s">
        <v>130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6" t="s">
        <v>82</v>
      </c>
      <c r="BK221" s="146">
        <f>ROUND(I221*H221,2)</f>
        <v>0</v>
      </c>
      <c r="BL221" s="16" t="s">
        <v>219</v>
      </c>
      <c r="BM221" s="145" t="s">
        <v>496</v>
      </c>
    </row>
    <row r="222" spans="2:65" s="11" customFormat="1" ht="22.9" customHeight="1">
      <c r="B222" s="120"/>
      <c r="D222" s="121" t="s">
        <v>73</v>
      </c>
      <c r="E222" s="130" t="s">
        <v>497</v>
      </c>
      <c r="F222" s="130" t="s">
        <v>498</v>
      </c>
      <c r="I222" s="123"/>
      <c r="J222" s="131">
        <f>BK222</f>
        <v>0</v>
      </c>
      <c r="L222" s="120"/>
      <c r="M222" s="125"/>
      <c r="P222" s="126">
        <f>SUM(P223:P228)</f>
        <v>0</v>
      </c>
      <c r="R222" s="126">
        <f>SUM(R223:R228)</f>
        <v>7.3099999999999998E-2</v>
      </c>
      <c r="T222" s="127">
        <f>SUM(T223:T228)</f>
        <v>0.31990000000000002</v>
      </c>
      <c r="AR222" s="121" t="s">
        <v>84</v>
      </c>
      <c r="AT222" s="128" t="s">
        <v>73</v>
      </c>
      <c r="AU222" s="128" t="s">
        <v>82</v>
      </c>
      <c r="AY222" s="121" t="s">
        <v>130</v>
      </c>
      <c r="BK222" s="129">
        <f>SUM(BK223:BK228)</f>
        <v>0</v>
      </c>
    </row>
    <row r="223" spans="2:65" s="1" customFormat="1" ht="24.25" customHeight="1">
      <c r="B223" s="132"/>
      <c r="C223" s="133" t="s">
        <v>499</v>
      </c>
      <c r="D223" s="133" t="s">
        <v>132</v>
      </c>
      <c r="E223" s="134" t="s">
        <v>500</v>
      </c>
      <c r="F223" s="135" t="s">
        <v>501</v>
      </c>
      <c r="G223" s="136" t="s">
        <v>357</v>
      </c>
      <c r="H223" s="137">
        <v>455</v>
      </c>
      <c r="I223" s="138"/>
      <c r="J223" s="139">
        <f t="shared" ref="J223:J228" si="0">ROUND(I223*H223,2)</f>
        <v>0</v>
      </c>
      <c r="K223" s="140"/>
      <c r="L223" s="31"/>
      <c r="M223" s="141" t="s">
        <v>1</v>
      </c>
      <c r="N223" s="142" t="s">
        <v>39</v>
      </c>
      <c r="P223" s="143">
        <f t="shared" ref="P223:P228" si="1">O223*H223</f>
        <v>0</v>
      </c>
      <c r="Q223" s="143">
        <v>0</v>
      </c>
      <c r="R223" s="143">
        <f t="shared" ref="R223:R228" si="2">Q223*H223</f>
        <v>0</v>
      </c>
      <c r="S223" s="143">
        <v>0</v>
      </c>
      <c r="T223" s="144">
        <f t="shared" ref="T223:T228" si="3">S223*H223</f>
        <v>0</v>
      </c>
      <c r="AR223" s="145" t="s">
        <v>219</v>
      </c>
      <c r="AT223" s="145" t="s">
        <v>132</v>
      </c>
      <c r="AU223" s="145" t="s">
        <v>84</v>
      </c>
      <c r="AY223" s="16" t="s">
        <v>130</v>
      </c>
      <c r="BE223" s="146">
        <f t="shared" ref="BE223:BE228" si="4">IF(N223="základní",J223,0)</f>
        <v>0</v>
      </c>
      <c r="BF223" s="146">
        <f t="shared" ref="BF223:BF228" si="5">IF(N223="snížená",J223,0)</f>
        <v>0</v>
      </c>
      <c r="BG223" s="146">
        <f t="shared" ref="BG223:BG228" si="6">IF(N223="zákl. přenesená",J223,0)</f>
        <v>0</v>
      </c>
      <c r="BH223" s="146">
        <f t="shared" ref="BH223:BH228" si="7">IF(N223="sníž. přenesená",J223,0)</f>
        <v>0</v>
      </c>
      <c r="BI223" s="146">
        <f t="shared" ref="BI223:BI228" si="8">IF(N223="nulová",J223,0)</f>
        <v>0</v>
      </c>
      <c r="BJ223" s="16" t="s">
        <v>82</v>
      </c>
      <c r="BK223" s="146">
        <f t="shared" ref="BK223:BK228" si="9">ROUND(I223*H223,2)</f>
        <v>0</v>
      </c>
      <c r="BL223" s="16" t="s">
        <v>219</v>
      </c>
      <c r="BM223" s="145" t="s">
        <v>502</v>
      </c>
    </row>
    <row r="224" spans="2:65" s="1" customFormat="1" ht="16.5" customHeight="1">
      <c r="B224" s="132"/>
      <c r="C224" s="162" t="s">
        <v>503</v>
      </c>
      <c r="D224" s="162" t="s">
        <v>141</v>
      </c>
      <c r="E224" s="163" t="s">
        <v>504</v>
      </c>
      <c r="F224" s="164" t="s">
        <v>505</v>
      </c>
      <c r="G224" s="165" t="s">
        <v>184</v>
      </c>
      <c r="H224" s="166">
        <v>430</v>
      </c>
      <c r="I224" s="167"/>
      <c r="J224" s="168">
        <f t="shared" si="0"/>
        <v>0</v>
      </c>
      <c r="K224" s="169"/>
      <c r="L224" s="170"/>
      <c r="M224" s="171" t="s">
        <v>1</v>
      </c>
      <c r="N224" s="172" t="s">
        <v>39</v>
      </c>
      <c r="P224" s="143">
        <f t="shared" si="1"/>
        <v>0</v>
      </c>
      <c r="Q224" s="143">
        <v>1.7000000000000001E-4</v>
      </c>
      <c r="R224" s="143">
        <f t="shared" si="2"/>
        <v>7.3099999999999998E-2</v>
      </c>
      <c r="S224" s="143">
        <v>0</v>
      </c>
      <c r="T224" s="144">
        <f t="shared" si="3"/>
        <v>0</v>
      </c>
      <c r="AR224" s="145" t="s">
        <v>255</v>
      </c>
      <c r="AT224" s="145" t="s">
        <v>141</v>
      </c>
      <c r="AU224" s="145" t="s">
        <v>84</v>
      </c>
      <c r="AY224" s="16" t="s">
        <v>130</v>
      </c>
      <c r="BE224" s="146">
        <f t="shared" si="4"/>
        <v>0</v>
      </c>
      <c r="BF224" s="146">
        <f t="shared" si="5"/>
        <v>0</v>
      </c>
      <c r="BG224" s="146">
        <f t="shared" si="6"/>
        <v>0</v>
      </c>
      <c r="BH224" s="146">
        <f t="shared" si="7"/>
        <v>0</v>
      </c>
      <c r="BI224" s="146">
        <f t="shared" si="8"/>
        <v>0</v>
      </c>
      <c r="BJ224" s="16" t="s">
        <v>82</v>
      </c>
      <c r="BK224" s="146">
        <f t="shared" si="9"/>
        <v>0</v>
      </c>
      <c r="BL224" s="16" t="s">
        <v>219</v>
      </c>
      <c r="BM224" s="145" t="s">
        <v>506</v>
      </c>
    </row>
    <row r="225" spans="2:65" s="1" customFormat="1" ht="16.5" customHeight="1">
      <c r="B225" s="132"/>
      <c r="C225" s="133" t="s">
        <v>507</v>
      </c>
      <c r="D225" s="133" t="s">
        <v>132</v>
      </c>
      <c r="E225" s="134" t="s">
        <v>508</v>
      </c>
      <c r="F225" s="135" t="s">
        <v>509</v>
      </c>
      <c r="G225" s="136" t="s">
        <v>184</v>
      </c>
      <c r="H225" s="137">
        <v>70</v>
      </c>
      <c r="I225" s="138"/>
      <c r="J225" s="139">
        <f t="shared" si="0"/>
        <v>0</v>
      </c>
      <c r="K225" s="140"/>
      <c r="L225" s="31"/>
      <c r="M225" s="141" t="s">
        <v>1</v>
      </c>
      <c r="N225" s="142" t="s">
        <v>39</v>
      </c>
      <c r="P225" s="143">
        <f t="shared" si="1"/>
        <v>0</v>
      </c>
      <c r="Q225" s="143">
        <v>0</v>
      </c>
      <c r="R225" s="143">
        <f t="shared" si="2"/>
        <v>0</v>
      </c>
      <c r="S225" s="143">
        <v>0</v>
      </c>
      <c r="T225" s="144">
        <f t="shared" si="3"/>
        <v>0</v>
      </c>
      <c r="AR225" s="145" t="s">
        <v>219</v>
      </c>
      <c r="AT225" s="145" t="s">
        <v>132</v>
      </c>
      <c r="AU225" s="145" t="s">
        <v>84</v>
      </c>
      <c r="AY225" s="16" t="s">
        <v>130</v>
      </c>
      <c r="BE225" s="146">
        <f t="shared" si="4"/>
        <v>0</v>
      </c>
      <c r="BF225" s="146">
        <f t="shared" si="5"/>
        <v>0</v>
      </c>
      <c r="BG225" s="146">
        <f t="shared" si="6"/>
        <v>0</v>
      </c>
      <c r="BH225" s="146">
        <f t="shared" si="7"/>
        <v>0</v>
      </c>
      <c r="BI225" s="146">
        <f t="shared" si="8"/>
        <v>0</v>
      </c>
      <c r="BJ225" s="16" t="s">
        <v>82</v>
      </c>
      <c r="BK225" s="146">
        <f t="shared" si="9"/>
        <v>0</v>
      </c>
      <c r="BL225" s="16" t="s">
        <v>219</v>
      </c>
      <c r="BM225" s="145" t="s">
        <v>510</v>
      </c>
    </row>
    <row r="226" spans="2:65" s="1" customFormat="1" ht="24.25" customHeight="1">
      <c r="B226" s="132"/>
      <c r="C226" s="133" t="s">
        <v>511</v>
      </c>
      <c r="D226" s="133" t="s">
        <v>132</v>
      </c>
      <c r="E226" s="134" t="s">
        <v>512</v>
      </c>
      <c r="F226" s="135" t="s">
        <v>513</v>
      </c>
      <c r="G226" s="136" t="s">
        <v>357</v>
      </c>
      <c r="H226" s="137">
        <v>455</v>
      </c>
      <c r="I226" s="138"/>
      <c r="J226" s="139">
        <f t="shared" si="0"/>
        <v>0</v>
      </c>
      <c r="K226" s="140"/>
      <c r="L226" s="31"/>
      <c r="M226" s="141" t="s">
        <v>1</v>
      </c>
      <c r="N226" s="142" t="s">
        <v>39</v>
      </c>
      <c r="P226" s="143">
        <f t="shared" si="1"/>
        <v>0</v>
      </c>
      <c r="Q226" s="143">
        <v>0</v>
      </c>
      <c r="R226" s="143">
        <f t="shared" si="2"/>
        <v>0</v>
      </c>
      <c r="S226" s="143">
        <v>4.0000000000000002E-4</v>
      </c>
      <c r="T226" s="144">
        <f t="shared" si="3"/>
        <v>0.182</v>
      </c>
      <c r="AR226" s="145" t="s">
        <v>219</v>
      </c>
      <c r="AT226" s="145" t="s">
        <v>132</v>
      </c>
      <c r="AU226" s="145" t="s">
        <v>84</v>
      </c>
      <c r="AY226" s="16" t="s">
        <v>130</v>
      </c>
      <c r="BE226" s="146">
        <f t="shared" si="4"/>
        <v>0</v>
      </c>
      <c r="BF226" s="146">
        <f t="shared" si="5"/>
        <v>0</v>
      </c>
      <c r="BG226" s="146">
        <f t="shared" si="6"/>
        <v>0</v>
      </c>
      <c r="BH226" s="146">
        <f t="shared" si="7"/>
        <v>0</v>
      </c>
      <c r="BI226" s="146">
        <f t="shared" si="8"/>
        <v>0</v>
      </c>
      <c r="BJ226" s="16" t="s">
        <v>82</v>
      </c>
      <c r="BK226" s="146">
        <f t="shared" si="9"/>
        <v>0</v>
      </c>
      <c r="BL226" s="16" t="s">
        <v>219</v>
      </c>
      <c r="BM226" s="145" t="s">
        <v>514</v>
      </c>
    </row>
    <row r="227" spans="2:65" s="1" customFormat="1" ht="24.25" customHeight="1">
      <c r="B227" s="132"/>
      <c r="C227" s="133" t="s">
        <v>515</v>
      </c>
      <c r="D227" s="133" t="s">
        <v>132</v>
      </c>
      <c r="E227" s="134" t="s">
        <v>516</v>
      </c>
      <c r="F227" s="135" t="s">
        <v>517</v>
      </c>
      <c r="G227" s="136" t="s">
        <v>184</v>
      </c>
      <c r="H227" s="137">
        <v>70</v>
      </c>
      <c r="I227" s="138"/>
      <c r="J227" s="139">
        <f t="shared" si="0"/>
        <v>0</v>
      </c>
      <c r="K227" s="140"/>
      <c r="L227" s="31"/>
      <c r="M227" s="141" t="s">
        <v>1</v>
      </c>
      <c r="N227" s="142" t="s">
        <v>39</v>
      </c>
      <c r="P227" s="143">
        <f t="shared" si="1"/>
        <v>0</v>
      </c>
      <c r="Q227" s="143">
        <v>0</v>
      </c>
      <c r="R227" s="143">
        <f t="shared" si="2"/>
        <v>0</v>
      </c>
      <c r="S227" s="143">
        <v>2.5000000000000001E-4</v>
      </c>
      <c r="T227" s="144">
        <f t="shared" si="3"/>
        <v>1.7500000000000002E-2</v>
      </c>
      <c r="AR227" s="145" t="s">
        <v>219</v>
      </c>
      <c r="AT227" s="145" t="s">
        <v>132</v>
      </c>
      <c r="AU227" s="145" t="s">
        <v>84</v>
      </c>
      <c r="AY227" s="16" t="s">
        <v>130</v>
      </c>
      <c r="BE227" s="146">
        <f t="shared" si="4"/>
        <v>0</v>
      </c>
      <c r="BF227" s="146">
        <f t="shared" si="5"/>
        <v>0</v>
      </c>
      <c r="BG227" s="146">
        <f t="shared" si="6"/>
        <v>0</v>
      </c>
      <c r="BH227" s="146">
        <f t="shared" si="7"/>
        <v>0</v>
      </c>
      <c r="BI227" s="146">
        <f t="shared" si="8"/>
        <v>0</v>
      </c>
      <c r="BJ227" s="16" t="s">
        <v>82</v>
      </c>
      <c r="BK227" s="146">
        <f t="shared" si="9"/>
        <v>0</v>
      </c>
      <c r="BL227" s="16" t="s">
        <v>219</v>
      </c>
      <c r="BM227" s="145" t="s">
        <v>518</v>
      </c>
    </row>
    <row r="228" spans="2:65" s="1" customFormat="1" ht="24.25" customHeight="1">
      <c r="B228" s="132"/>
      <c r="C228" s="133" t="s">
        <v>519</v>
      </c>
      <c r="D228" s="133" t="s">
        <v>132</v>
      </c>
      <c r="E228" s="134" t="s">
        <v>520</v>
      </c>
      <c r="F228" s="135" t="s">
        <v>521</v>
      </c>
      <c r="G228" s="136" t="s">
        <v>184</v>
      </c>
      <c r="H228" s="137">
        <v>430</v>
      </c>
      <c r="I228" s="138"/>
      <c r="J228" s="139">
        <f t="shared" si="0"/>
        <v>0</v>
      </c>
      <c r="K228" s="140"/>
      <c r="L228" s="31"/>
      <c r="M228" s="141" t="s">
        <v>1</v>
      </c>
      <c r="N228" s="142" t="s">
        <v>39</v>
      </c>
      <c r="P228" s="143">
        <f t="shared" si="1"/>
        <v>0</v>
      </c>
      <c r="Q228" s="143">
        <v>0</v>
      </c>
      <c r="R228" s="143">
        <f t="shared" si="2"/>
        <v>0</v>
      </c>
      <c r="S228" s="143">
        <v>2.7999999999999998E-4</v>
      </c>
      <c r="T228" s="144">
        <f t="shared" si="3"/>
        <v>0.12039999999999999</v>
      </c>
      <c r="AR228" s="145" t="s">
        <v>219</v>
      </c>
      <c r="AT228" s="145" t="s">
        <v>132</v>
      </c>
      <c r="AU228" s="145" t="s">
        <v>84</v>
      </c>
      <c r="AY228" s="16" t="s">
        <v>130</v>
      </c>
      <c r="BE228" s="146">
        <f t="shared" si="4"/>
        <v>0</v>
      </c>
      <c r="BF228" s="146">
        <f t="shared" si="5"/>
        <v>0</v>
      </c>
      <c r="BG228" s="146">
        <f t="shared" si="6"/>
        <v>0</v>
      </c>
      <c r="BH228" s="146">
        <f t="shared" si="7"/>
        <v>0</v>
      </c>
      <c r="BI228" s="146">
        <f t="shared" si="8"/>
        <v>0</v>
      </c>
      <c r="BJ228" s="16" t="s">
        <v>82</v>
      </c>
      <c r="BK228" s="146">
        <f t="shared" si="9"/>
        <v>0</v>
      </c>
      <c r="BL228" s="16" t="s">
        <v>219</v>
      </c>
      <c r="BM228" s="145" t="s">
        <v>522</v>
      </c>
    </row>
    <row r="229" spans="2:65" s="11" customFormat="1" ht="22.9" customHeight="1">
      <c r="B229" s="120"/>
      <c r="D229" s="121" t="s">
        <v>73</v>
      </c>
      <c r="E229" s="130" t="s">
        <v>523</v>
      </c>
      <c r="F229" s="130" t="s">
        <v>524</v>
      </c>
      <c r="I229" s="123"/>
      <c r="J229" s="131">
        <f>BK229</f>
        <v>0</v>
      </c>
      <c r="L229" s="120"/>
      <c r="M229" s="125"/>
      <c r="P229" s="126">
        <f>SUM(P230:P232)</f>
        <v>0</v>
      </c>
      <c r="R229" s="126">
        <f>SUM(R230:R232)</f>
        <v>0</v>
      </c>
      <c r="T229" s="127">
        <f>SUM(T230:T232)</f>
        <v>0.15190000000000001</v>
      </c>
      <c r="AR229" s="121" t="s">
        <v>84</v>
      </c>
      <c r="AT229" s="128" t="s">
        <v>73</v>
      </c>
      <c r="AU229" s="128" t="s">
        <v>82</v>
      </c>
      <c r="AY229" s="121" t="s">
        <v>130</v>
      </c>
      <c r="BK229" s="129">
        <f>SUM(BK230:BK232)</f>
        <v>0</v>
      </c>
    </row>
    <row r="230" spans="2:65" s="1" customFormat="1" ht="24.25" customHeight="1">
      <c r="B230" s="132"/>
      <c r="C230" s="133" t="s">
        <v>525</v>
      </c>
      <c r="D230" s="133" t="s">
        <v>132</v>
      </c>
      <c r="E230" s="134" t="s">
        <v>526</v>
      </c>
      <c r="F230" s="135" t="s">
        <v>527</v>
      </c>
      <c r="G230" s="136" t="s">
        <v>184</v>
      </c>
      <c r="H230" s="137">
        <v>12</v>
      </c>
      <c r="I230" s="138"/>
      <c r="J230" s="139">
        <f>ROUND(I230*H230,2)</f>
        <v>0</v>
      </c>
      <c r="K230" s="140"/>
      <c r="L230" s="31"/>
      <c r="M230" s="141" t="s">
        <v>1</v>
      </c>
      <c r="N230" s="142" t="s">
        <v>39</v>
      </c>
      <c r="P230" s="143">
        <f>O230*H230</f>
        <v>0</v>
      </c>
      <c r="Q230" s="143">
        <v>0</v>
      </c>
      <c r="R230" s="143">
        <f>Q230*H230</f>
        <v>0</v>
      </c>
      <c r="S230" s="143">
        <v>0</v>
      </c>
      <c r="T230" s="144">
        <f>S230*H230</f>
        <v>0</v>
      </c>
      <c r="AR230" s="145" t="s">
        <v>219</v>
      </c>
      <c r="AT230" s="145" t="s">
        <v>132</v>
      </c>
      <c r="AU230" s="145" t="s">
        <v>84</v>
      </c>
      <c r="AY230" s="16" t="s">
        <v>130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6" t="s">
        <v>82</v>
      </c>
      <c r="BK230" s="146">
        <f>ROUND(I230*H230,2)</f>
        <v>0</v>
      </c>
      <c r="BL230" s="16" t="s">
        <v>219</v>
      </c>
      <c r="BM230" s="145" t="s">
        <v>528</v>
      </c>
    </row>
    <row r="231" spans="2:65" s="1" customFormat="1" ht="24.25" customHeight="1">
      <c r="B231" s="132"/>
      <c r="C231" s="133" t="s">
        <v>529</v>
      </c>
      <c r="D231" s="133" t="s">
        <v>132</v>
      </c>
      <c r="E231" s="134" t="s">
        <v>530</v>
      </c>
      <c r="F231" s="135" t="s">
        <v>531</v>
      </c>
      <c r="G231" s="136" t="s">
        <v>184</v>
      </c>
      <c r="H231" s="137">
        <v>7</v>
      </c>
      <c r="I231" s="138"/>
      <c r="J231" s="139">
        <f>ROUND(I231*H231,2)</f>
        <v>0</v>
      </c>
      <c r="K231" s="140"/>
      <c r="L231" s="31"/>
      <c r="M231" s="141" t="s">
        <v>1</v>
      </c>
      <c r="N231" s="142" t="s">
        <v>39</v>
      </c>
      <c r="P231" s="143">
        <f>O231*H231</f>
        <v>0</v>
      </c>
      <c r="Q231" s="143">
        <v>0</v>
      </c>
      <c r="R231" s="143">
        <f>Q231*H231</f>
        <v>0</v>
      </c>
      <c r="S231" s="143">
        <v>1.6E-2</v>
      </c>
      <c r="T231" s="144">
        <f>S231*H231</f>
        <v>0.112</v>
      </c>
      <c r="AR231" s="145" t="s">
        <v>219</v>
      </c>
      <c r="AT231" s="145" t="s">
        <v>132</v>
      </c>
      <c r="AU231" s="145" t="s">
        <v>84</v>
      </c>
      <c r="AY231" s="16" t="s">
        <v>130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6" t="s">
        <v>82</v>
      </c>
      <c r="BK231" s="146">
        <f>ROUND(I231*H231,2)</f>
        <v>0</v>
      </c>
      <c r="BL231" s="16" t="s">
        <v>219</v>
      </c>
      <c r="BM231" s="145" t="s">
        <v>532</v>
      </c>
    </row>
    <row r="232" spans="2:65" s="1" customFormat="1" ht="37.9" customHeight="1">
      <c r="B232" s="132"/>
      <c r="C232" s="133" t="s">
        <v>533</v>
      </c>
      <c r="D232" s="133" t="s">
        <v>132</v>
      </c>
      <c r="E232" s="134" t="s">
        <v>534</v>
      </c>
      <c r="F232" s="135" t="s">
        <v>535</v>
      </c>
      <c r="G232" s="136" t="s">
        <v>184</v>
      </c>
      <c r="H232" s="137">
        <v>7</v>
      </c>
      <c r="I232" s="138"/>
      <c r="J232" s="139">
        <f>ROUND(I232*H232,2)</f>
        <v>0</v>
      </c>
      <c r="K232" s="140"/>
      <c r="L232" s="31"/>
      <c r="M232" s="141" t="s">
        <v>1</v>
      </c>
      <c r="N232" s="142" t="s">
        <v>39</v>
      </c>
      <c r="P232" s="143">
        <f>O232*H232</f>
        <v>0</v>
      </c>
      <c r="Q232" s="143">
        <v>0</v>
      </c>
      <c r="R232" s="143">
        <f>Q232*H232</f>
        <v>0</v>
      </c>
      <c r="S232" s="143">
        <v>5.7000000000000002E-3</v>
      </c>
      <c r="T232" s="144">
        <f>S232*H232</f>
        <v>3.9900000000000005E-2</v>
      </c>
      <c r="AR232" s="145" t="s">
        <v>219</v>
      </c>
      <c r="AT232" s="145" t="s">
        <v>132</v>
      </c>
      <c r="AU232" s="145" t="s">
        <v>84</v>
      </c>
      <c r="AY232" s="16" t="s">
        <v>130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6" t="s">
        <v>82</v>
      </c>
      <c r="BK232" s="146">
        <f>ROUND(I232*H232,2)</f>
        <v>0</v>
      </c>
      <c r="BL232" s="16" t="s">
        <v>219</v>
      </c>
      <c r="BM232" s="145" t="s">
        <v>536</v>
      </c>
    </row>
    <row r="233" spans="2:65" s="11" customFormat="1" ht="22.9" customHeight="1">
      <c r="B233" s="120"/>
      <c r="D233" s="121" t="s">
        <v>73</v>
      </c>
      <c r="E233" s="130" t="s">
        <v>537</v>
      </c>
      <c r="F233" s="130" t="s">
        <v>538</v>
      </c>
      <c r="I233" s="123"/>
      <c r="J233" s="131">
        <f>BK233</f>
        <v>0</v>
      </c>
      <c r="L233" s="120"/>
      <c r="M233" s="125"/>
      <c r="P233" s="126">
        <f>SUM(P234:P238)</f>
        <v>0</v>
      </c>
      <c r="R233" s="126">
        <f>SUM(R234:R238)</f>
        <v>11.35378779</v>
      </c>
      <c r="T233" s="127">
        <f>SUM(T234:T238)</f>
        <v>0</v>
      </c>
      <c r="AR233" s="121" t="s">
        <v>84</v>
      </c>
      <c r="AT233" s="128" t="s">
        <v>73</v>
      </c>
      <c r="AU233" s="128" t="s">
        <v>82</v>
      </c>
      <c r="AY233" s="121" t="s">
        <v>130</v>
      </c>
      <c r="BK233" s="129">
        <f>SUM(BK234:BK238)</f>
        <v>0</v>
      </c>
    </row>
    <row r="234" spans="2:65" s="1" customFormat="1" ht="24.25" customHeight="1">
      <c r="B234" s="132"/>
      <c r="C234" s="133" t="s">
        <v>539</v>
      </c>
      <c r="D234" s="133" t="s">
        <v>132</v>
      </c>
      <c r="E234" s="134" t="s">
        <v>540</v>
      </c>
      <c r="F234" s="135" t="s">
        <v>541</v>
      </c>
      <c r="G234" s="136" t="s">
        <v>176</v>
      </c>
      <c r="H234" s="137">
        <v>335.613</v>
      </c>
      <c r="I234" s="138"/>
      <c r="J234" s="139">
        <f>ROUND(I234*H234,2)</f>
        <v>0</v>
      </c>
      <c r="K234" s="140"/>
      <c r="L234" s="31"/>
      <c r="M234" s="141" t="s">
        <v>1</v>
      </c>
      <c r="N234" s="142" t="s">
        <v>39</v>
      </c>
      <c r="P234" s="143">
        <f>O234*H234</f>
        <v>0</v>
      </c>
      <c r="Q234" s="143">
        <v>3.3829999999999999E-2</v>
      </c>
      <c r="R234" s="143">
        <f>Q234*H234</f>
        <v>11.35378779</v>
      </c>
      <c r="S234" s="143">
        <v>0</v>
      </c>
      <c r="T234" s="144">
        <f>S234*H234</f>
        <v>0</v>
      </c>
      <c r="AR234" s="145" t="s">
        <v>219</v>
      </c>
      <c r="AT234" s="145" t="s">
        <v>132</v>
      </c>
      <c r="AU234" s="145" t="s">
        <v>84</v>
      </c>
      <c r="AY234" s="16" t="s">
        <v>130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6" t="s">
        <v>82</v>
      </c>
      <c r="BK234" s="146">
        <f>ROUND(I234*H234,2)</f>
        <v>0</v>
      </c>
      <c r="BL234" s="16" t="s">
        <v>219</v>
      </c>
      <c r="BM234" s="145" t="s">
        <v>542</v>
      </c>
    </row>
    <row r="235" spans="2:65" s="12" customFormat="1">
      <c r="B235" s="147"/>
      <c r="D235" s="148" t="s">
        <v>138</v>
      </c>
      <c r="E235" s="149" t="s">
        <v>1</v>
      </c>
      <c r="F235" s="150" t="s">
        <v>543</v>
      </c>
      <c r="H235" s="151">
        <v>262.72000000000003</v>
      </c>
      <c r="I235" s="152"/>
      <c r="L235" s="147"/>
      <c r="M235" s="153"/>
      <c r="T235" s="154"/>
      <c r="AT235" s="149" t="s">
        <v>138</v>
      </c>
      <c r="AU235" s="149" t="s">
        <v>84</v>
      </c>
      <c r="AV235" s="12" t="s">
        <v>84</v>
      </c>
      <c r="AW235" s="12" t="s">
        <v>31</v>
      </c>
      <c r="AX235" s="12" t="s">
        <v>74</v>
      </c>
      <c r="AY235" s="149" t="s">
        <v>130</v>
      </c>
    </row>
    <row r="236" spans="2:65" s="12" customFormat="1">
      <c r="B236" s="147"/>
      <c r="D236" s="148" t="s">
        <v>138</v>
      </c>
      <c r="E236" s="149" t="s">
        <v>1</v>
      </c>
      <c r="F236" s="150" t="s">
        <v>544</v>
      </c>
      <c r="H236" s="151">
        <v>30.893000000000001</v>
      </c>
      <c r="I236" s="152"/>
      <c r="L236" s="147"/>
      <c r="M236" s="153"/>
      <c r="T236" s="154"/>
      <c r="AT236" s="149" t="s">
        <v>138</v>
      </c>
      <c r="AU236" s="149" t="s">
        <v>84</v>
      </c>
      <c r="AV236" s="12" t="s">
        <v>84</v>
      </c>
      <c r="AW236" s="12" t="s">
        <v>31</v>
      </c>
      <c r="AX236" s="12" t="s">
        <v>74</v>
      </c>
      <c r="AY236" s="149" t="s">
        <v>130</v>
      </c>
    </row>
    <row r="237" spans="2:65" s="12" customFormat="1">
      <c r="B237" s="147"/>
      <c r="D237" s="148" t="s">
        <v>138</v>
      </c>
      <c r="E237" s="149" t="s">
        <v>1</v>
      </c>
      <c r="F237" s="150" t="s">
        <v>545</v>
      </c>
      <c r="H237" s="151">
        <v>42</v>
      </c>
      <c r="I237" s="152"/>
      <c r="L237" s="147"/>
      <c r="M237" s="153"/>
      <c r="T237" s="154"/>
      <c r="AT237" s="149" t="s">
        <v>138</v>
      </c>
      <c r="AU237" s="149" t="s">
        <v>84</v>
      </c>
      <c r="AV237" s="12" t="s">
        <v>84</v>
      </c>
      <c r="AW237" s="12" t="s">
        <v>31</v>
      </c>
      <c r="AX237" s="12" t="s">
        <v>74</v>
      </c>
      <c r="AY237" s="149" t="s">
        <v>130</v>
      </c>
    </row>
    <row r="238" spans="2:65" s="13" customFormat="1">
      <c r="B238" s="155"/>
      <c r="D238" s="148" t="s">
        <v>138</v>
      </c>
      <c r="E238" s="156" t="s">
        <v>1</v>
      </c>
      <c r="F238" s="157" t="s">
        <v>140</v>
      </c>
      <c r="H238" s="158">
        <v>335.61300000000006</v>
      </c>
      <c r="I238" s="159"/>
      <c r="L238" s="155"/>
      <c r="M238" s="160"/>
      <c r="T238" s="161"/>
      <c r="AT238" s="156" t="s">
        <v>138</v>
      </c>
      <c r="AU238" s="156" t="s">
        <v>84</v>
      </c>
      <c r="AV238" s="13" t="s">
        <v>136</v>
      </c>
      <c r="AW238" s="13" t="s">
        <v>31</v>
      </c>
      <c r="AX238" s="13" t="s">
        <v>82</v>
      </c>
      <c r="AY238" s="156" t="s">
        <v>130</v>
      </c>
    </row>
    <row r="239" spans="2:65" s="11" customFormat="1" ht="22.9" customHeight="1">
      <c r="B239" s="120"/>
      <c r="D239" s="121" t="s">
        <v>73</v>
      </c>
      <c r="E239" s="130" t="s">
        <v>546</v>
      </c>
      <c r="F239" s="130" t="s">
        <v>547</v>
      </c>
      <c r="I239" s="123"/>
      <c r="J239" s="131">
        <f>BK239</f>
        <v>0</v>
      </c>
      <c r="L239" s="120"/>
      <c r="M239" s="125"/>
      <c r="P239" s="126">
        <f>SUM(P240:P261)</f>
        <v>0</v>
      </c>
      <c r="R239" s="126">
        <f>SUM(R240:R261)</f>
        <v>1.8801809999999999</v>
      </c>
      <c r="T239" s="127">
        <f>SUM(T240:T261)</f>
        <v>4.8964550000000004</v>
      </c>
      <c r="AR239" s="121" t="s">
        <v>84</v>
      </c>
      <c r="AT239" s="128" t="s">
        <v>73</v>
      </c>
      <c r="AU239" s="128" t="s">
        <v>82</v>
      </c>
      <c r="AY239" s="121" t="s">
        <v>130</v>
      </c>
      <c r="BK239" s="129">
        <f>SUM(BK240:BK261)</f>
        <v>0</v>
      </c>
    </row>
    <row r="240" spans="2:65" s="1" customFormat="1" ht="16.5" customHeight="1">
      <c r="B240" s="132"/>
      <c r="C240" s="133" t="s">
        <v>548</v>
      </c>
      <c r="D240" s="133" t="s">
        <v>132</v>
      </c>
      <c r="E240" s="134" t="s">
        <v>549</v>
      </c>
      <c r="F240" s="135" t="s">
        <v>550</v>
      </c>
      <c r="G240" s="136" t="s">
        <v>357</v>
      </c>
      <c r="H240" s="137">
        <v>105</v>
      </c>
      <c r="I240" s="138"/>
      <c r="J240" s="139">
        <f>ROUND(I240*H240,2)</f>
        <v>0</v>
      </c>
      <c r="K240" s="140"/>
      <c r="L240" s="31"/>
      <c r="M240" s="141" t="s">
        <v>1</v>
      </c>
      <c r="N240" s="142" t="s">
        <v>39</v>
      </c>
      <c r="P240" s="143">
        <f>O240*H240</f>
        <v>0</v>
      </c>
      <c r="Q240" s="143">
        <v>0</v>
      </c>
      <c r="R240" s="143">
        <f>Q240*H240</f>
        <v>0</v>
      </c>
      <c r="S240" s="143">
        <v>1.6999999999999999E-3</v>
      </c>
      <c r="T240" s="144">
        <f>S240*H240</f>
        <v>0.17849999999999999</v>
      </c>
      <c r="AR240" s="145" t="s">
        <v>219</v>
      </c>
      <c r="AT240" s="145" t="s">
        <v>132</v>
      </c>
      <c r="AU240" s="145" t="s">
        <v>84</v>
      </c>
      <c r="AY240" s="16" t="s">
        <v>130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6" t="s">
        <v>82</v>
      </c>
      <c r="BK240" s="146">
        <f>ROUND(I240*H240,2)</f>
        <v>0</v>
      </c>
      <c r="BL240" s="16" t="s">
        <v>219</v>
      </c>
      <c r="BM240" s="145" t="s">
        <v>551</v>
      </c>
    </row>
    <row r="241" spans="2:65" s="1" customFormat="1" ht="24.25" customHeight="1">
      <c r="B241" s="132"/>
      <c r="C241" s="133" t="s">
        <v>552</v>
      </c>
      <c r="D241" s="133" t="s">
        <v>132</v>
      </c>
      <c r="E241" s="134" t="s">
        <v>553</v>
      </c>
      <c r="F241" s="135" t="s">
        <v>554</v>
      </c>
      <c r="G241" s="136" t="s">
        <v>357</v>
      </c>
      <c r="H241" s="137">
        <v>328.4</v>
      </c>
      <c r="I241" s="138"/>
      <c r="J241" s="139">
        <f>ROUND(I241*H241,2)</f>
        <v>0</v>
      </c>
      <c r="K241" s="140"/>
      <c r="L241" s="31"/>
      <c r="M241" s="141" t="s">
        <v>1</v>
      </c>
      <c r="N241" s="142" t="s">
        <v>39</v>
      </c>
      <c r="P241" s="143">
        <f>O241*H241</f>
        <v>0</v>
      </c>
      <c r="Q241" s="143">
        <v>0</v>
      </c>
      <c r="R241" s="143">
        <f>Q241*H241</f>
        <v>0</v>
      </c>
      <c r="S241" s="143">
        <v>1.7700000000000001E-3</v>
      </c>
      <c r="T241" s="144">
        <f>S241*H241</f>
        <v>0.58126800000000001</v>
      </c>
      <c r="AR241" s="145" t="s">
        <v>219</v>
      </c>
      <c r="AT241" s="145" t="s">
        <v>132</v>
      </c>
      <c r="AU241" s="145" t="s">
        <v>84</v>
      </c>
      <c r="AY241" s="16" t="s">
        <v>130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6" t="s">
        <v>82</v>
      </c>
      <c r="BK241" s="146">
        <f>ROUND(I241*H241,2)</f>
        <v>0</v>
      </c>
      <c r="BL241" s="16" t="s">
        <v>219</v>
      </c>
      <c r="BM241" s="145" t="s">
        <v>555</v>
      </c>
    </row>
    <row r="242" spans="2:65" s="1" customFormat="1" ht="16.5" customHeight="1">
      <c r="B242" s="132"/>
      <c r="C242" s="133" t="s">
        <v>556</v>
      </c>
      <c r="D242" s="133" t="s">
        <v>132</v>
      </c>
      <c r="E242" s="134" t="s">
        <v>557</v>
      </c>
      <c r="F242" s="135" t="s">
        <v>558</v>
      </c>
      <c r="G242" s="136" t="s">
        <v>357</v>
      </c>
      <c r="H242" s="137">
        <v>215</v>
      </c>
      <c r="I242" s="138"/>
      <c r="J242" s="139">
        <f>ROUND(I242*H242,2)</f>
        <v>0</v>
      </c>
      <c r="K242" s="140"/>
      <c r="L242" s="31"/>
      <c r="M242" s="141" t="s">
        <v>1</v>
      </c>
      <c r="N242" s="142" t="s">
        <v>39</v>
      </c>
      <c r="P242" s="143">
        <f>O242*H242</f>
        <v>0</v>
      </c>
      <c r="Q242" s="143">
        <v>0</v>
      </c>
      <c r="R242" s="143">
        <f>Q242*H242</f>
        <v>0</v>
      </c>
      <c r="S242" s="143">
        <v>1.75E-3</v>
      </c>
      <c r="T242" s="144">
        <f>S242*H242</f>
        <v>0.37625000000000003</v>
      </c>
      <c r="AR242" s="145" t="s">
        <v>219</v>
      </c>
      <c r="AT242" s="145" t="s">
        <v>132</v>
      </c>
      <c r="AU242" s="145" t="s">
        <v>84</v>
      </c>
      <c r="AY242" s="16" t="s">
        <v>130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6" t="s">
        <v>82</v>
      </c>
      <c r="BK242" s="146">
        <f>ROUND(I242*H242,2)</f>
        <v>0</v>
      </c>
      <c r="BL242" s="16" t="s">
        <v>219</v>
      </c>
      <c r="BM242" s="145" t="s">
        <v>559</v>
      </c>
    </row>
    <row r="243" spans="2:65" s="1" customFormat="1" ht="16.5" customHeight="1">
      <c r="B243" s="132"/>
      <c r="C243" s="133" t="s">
        <v>560</v>
      </c>
      <c r="D243" s="133" t="s">
        <v>132</v>
      </c>
      <c r="E243" s="134" t="s">
        <v>561</v>
      </c>
      <c r="F243" s="135" t="s">
        <v>562</v>
      </c>
      <c r="G243" s="136" t="s">
        <v>176</v>
      </c>
      <c r="H243" s="137">
        <v>441</v>
      </c>
      <c r="I243" s="138"/>
      <c r="J243" s="139">
        <f>ROUND(I243*H243,2)</f>
        <v>0</v>
      </c>
      <c r="K243" s="140"/>
      <c r="L243" s="31"/>
      <c r="M243" s="141" t="s">
        <v>1</v>
      </c>
      <c r="N243" s="142" t="s">
        <v>39</v>
      </c>
      <c r="P243" s="143">
        <f>O243*H243</f>
        <v>0</v>
      </c>
      <c r="Q243" s="143">
        <v>0</v>
      </c>
      <c r="R243" s="143">
        <f>Q243*H243</f>
        <v>0</v>
      </c>
      <c r="S243" s="143">
        <v>5.8399999999999997E-3</v>
      </c>
      <c r="T243" s="144">
        <f>S243*H243</f>
        <v>2.57544</v>
      </c>
      <c r="AR243" s="145" t="s">
        <v>219</v>
      </c>
      <c r="AT243" s="145" t="s">
        <v>132</v>
      </c>
      <c r="AU243" s="145" t="s">
        <v>84</v>
      </c>
      <c r="AY243" s="16" t="s">
        <v>130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6" t="s">
        <v>82</v>
      </c>
      <c r="BK243" s="146">
        <f>ROUND(I243*H243,2)</f>
        <v>0</v>
      </c>
      <c r="BL243" s="16" t="s">
        <v>219</v>
      </c>
      <c r="BM243" s="145" t="s">
        <v>563</v>
      </c>
    </row>
    <row r="244" spans="2:65" s="1" customFormat="1" ht="16.5" customHeight="1">
      <c r="B244" s="132"/>
      <c r="C244" s="133" t="s">
        <v>564</v>
      </c>
      <c r="D244" s="133" t="s">
        <v>132</v>
      </c>
      <c r="E244" s="134" t="s">
        <v>565</v>
      </c>
      <c r="F244" s="135" t="s">
        <v>566</v>
      </c>
      <c r="G244" s="136" t="s">
        <v>357</v>
      </c>
      <c r="H244" s="137">
        <v>328.4</v>
      </c>
      <c r="I244" s="138"/>
      <c r="J244" s="139">
        <f>ROUND(I244*H244,2)</f>
        <v>0</v>
      </c>
      <c r="K244" s="140"/>
      <c r="L244" s="31"/>
      <c r="M244" s="141" t="s">
        <v>1</v>
      </c>
      <c r="N244" s="142" t="s">
        <v>39</v>
      </c>
      <c r="P244" s="143">
        <f>O244*H244</f>
        <v>0</v>
      </c>
      <c r="Q244" s="143">
        <v>0</v>
      </c>
      <c r="R244" s="143">
        <f>Q244*H244</f>
        <v>0</v>
      </c>
      <c r="S244" s="143">
        <v>2.5999999999999999E-3</v>
      </c>
      <c r="T244" s="144">
        <f>S244*H244</f>
        <v>0.85383999999999993</v>
      </c>
      <c r="AR244" s="145" t="s">
        <v>219</v>
      </c>
      <c r="AT244" s="145" t="s">
        <v>132</v>
      </c>
      <c r="AU244" s="145" t="s">
        <v>84</v>
      </c>
      <c r="AY244" s="16" t="s">
        <v>130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6" t="s">
        <v>82</v>
      </c>
      <c r="BK244" s="146">
        <f>ROUND(I244*H244,2)</f>
        <v>0</v>
      </c>
      <c r="BL244" s="16" t="s">
        <v>219</v>
      </c>
      <c r="BM244" s="145" t="s">
        <v>567</v>
      </c>
    </row>
    <row r="245" spans="2:65" s="12" customFormat="1">
      <c r="B245" s="147"/>
      <c r="D245" s="148" t="s">
        <v>138</v>
      </c>
      <c r="E245" s="149" t="s">
        <v>1</v>
      </c>
      <c r="F245" s="150" t="s">
        <v>568</v>
      </c>
      <c r="H245" s="151">
        <v>328.4</v>
      </c>
      <c r="I245" s="152"/>
      <c r="L245" s="147"/>
      <c r="M245" s="153"/>
      <c r="T245" s="154"/>
      <c r="AT245" s="149" t="s">
        <v>138</v>
      </c>
      <c r="AU245" s="149" t="s">
        <v>84</v>
      </c>
      <c r="AV245" s="12" t="s">
        <v>84</v>
      </c>
      <c r="AW245" s="12" t="s">
        <v>31</v>
      </c>
      <c r="AX245" s="12" t="s">
        <v>74</v>
      </c>
      <c r="AY245" s="149" t="s">
        <v>130</v>
      </c>
    </row>
    <row r="246" spans="2:65" s="13" customFormat="1">
      <c r="B246" s="155"/>
      <c r="D246" s="148" t="s">
        <v>138</v>
      </c>
      <c r="E246" s="156" t="s">
        <v>1</v>
      </c>
      <c r="F246" s="157" t="s">
        <v>140</v>
      </c>
      <c r="H246" s="158">
        <v>328.4</v>
      </c>
      <c r="I246" s="159"/>
      <c r="L246" s="155"/>
      <c r="M246" s="160"/>
      <c r="T246" s="161"/>
      <c r="AT246" s="156" t="s">
        <v>138</v>
      </c>
      <c r="AU246" s="156" t="s">
        <v>84</v>
      </c>
      <c r="AV246" s="13" t="s">
        <v>136</v>
      </c>
      <c r="AW246" s="13" t="s">
        <v>31</v>
      </c>
      <c r="AX246" s="13" t="s">
        <v>82</v>
      </c>
      <c r="AY246" s="156" t="s">
        <v>130</v>
      </c>
    </row>
    <row r="247" spans="2:65" s="1" customFormat="1" ht="16.5" customHeight="1">
      <c r="B247" s="132"/>
      <c r="C247" s="133" t="s">
        <v>569</v>
      </c>
      <c r="D247" s="133" t="s">
        <v>132</v>
      </c>
      <c r="E247" s="134" t="s">
        <v>570</v>
      </c>
      <c r="F247" s="135" t="s">
        <v>571</v>
      </c>
      <c r="G247" s="136" t="s">
        <v>357</v>
      </c>
      <c r="H247" s="137">
        <v>84.05</v>
      </c>
      <c r="I247" s="138"/>
      <c r="J247" s="139">
        <f>ROUND(I247*H247,2)</f>
        <v>0</v>
      </c>
      <c r="K247" s="140"/>
      <c r="L247" s="31"/>
      <c r="M247" s="141" t="s">
        <v>1</v>
      </c>
      <c r="N247" s="142" t="s">
        <v>39</v>
      </c>
      <c r="P247" s="143">
        <f>O247*H247</f>
        <v>0</v>
      </c>
      <c r="Q247" s="143">
        <v>0</v>
      </c>
      <c r="R247" s="143">
        <f>Q247*H247</f>
        <v>0</v>
      </c>
      <c r="S247" s="143">
        <v>3.9399999999999999E-3</v>
      </c>
      <c r="T247" s="144">
        <f>S247*H247</f>
        <v>0.33115699999999998</v>
      </c>
      <c r="AR247" s="145" t="s">
        <v>219</v>
      </c>
      <c r="AT247" s="145" t="s">
        <v>132</v>
      </c>
      <c r="AU247" s="145" t="s">
        <v>84</v>
      </c>
      <c r="AY247" s="16" t="s">
        <v>130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6" t="s">
        <v>82</v>
      </c>
      <c r="BK247" s="146">
        <f>ROUND(I247*H247,2)</f>
        <v>0</v>
      </c>
      <c r="BL247" s="16" t="s">
        <v>219</v>
      </c>
      <c r="BM247" s="145" t="s">
        <v>572</v>
      </c>
    </row>
    <row r="248" spans="2:65" s="12" customFormat="1">
      <c r="B248" s="147"/>
      <c r="D248" s="148" t="s">
        <v>138</v>
      </c>
      <c r="E248" s="149" t="s">
        <v>1</v>
      </c>
      <c r="F248" s="150" t="s">
        <v>573</v>
      </c>
      <c r="H248" s="151">
        <v>33.6</v>
      </c>
      <c r="I248" s="152"/>
      <c r="L248" s="147"/>
      <c r="M248" s="153"/>
      <c r="T248" s="154"/>
      <c r="AT248" s="149" t="s">
        <v>138</v>
      </c>
      <c r="AU248" s="149" t="s">
        <v>84</v>
      </c>
      <c r="AV248" s="12" t="s">
        <v>84</v>
      </c>
      <c r="AW248" s="12" t="s">
        <v>31</v>
      </c>
      <c r="AX248" s="12" t="s">
        <v>74</v>
      </c>
      <c r="AY248" s="149" t="s">
        <v>130</v>
      </c>
    </row>
    <row r="249" spans="2:65" s="12" customFormat="1">
      <c r="B249" s="147"/>
      <c r="D249" s="148" t="s">
        <v>138</v>
      </c>
      <c r="E249" s="149" t="s">
        <v>1</v>
      </c>
      <c r="F249" s="150" t="s">
        <v>574</v>
      </c>
      <c r="H249" s="151">
        <v>9.1999999999999993</v>
      </c>
      <c r="I249" s="152"/>
      <c r="L249" s="147"/>
      <c r="M249" s="153"/>
      <c r="T249" s="154"/>
      <c r="AT249" s="149" t="s">
        <v>138</v>
      </c>
      <c r="AU249" s="149" t="s">
        <v>84</v>
      </c>
      <c r="AV249" s="12" t="s">
        <v>84</v>
      </c>
      <c r="AW249" s="12" t="s">
        <v>31</v>
      </c>
      <c r="AX249" s="12" t="s">
        <v>74</v>
      </c>
      <c r="AY249" s="149" t="s">
        <v>130</v>
      </c>
    </row>
    <row r="250" spans="2:65" s="12" customFormat="1">
      <c r="B250" s="147"/>
      <c r="D250" s="148" t="s">
        <v>138</v>
      </c>
      <c r="E250" s="149" t="s">
        <v>1</v>
      </c>
      <c r="F250" s="150" t="s">
        <v>575</v>
      </c>
      <c r="H250" s="151">
        <v>12.45</v>
      </c>
      <c r="I250" s="152"/>
      <c r="L250" s="147"/>
      <c r="M250" s="153"/>
      <c r="T250" s="154"/>
      <c r="AT250" s="149" t="s">
        <v>138</v>
      </c>
      <c r="AU250" s="149" t="s">
        <v>84</v>
      </c>
      <c r="AV250" s="12" t="s">
        <v>84</v>
      </c>
      <c r="AW250" s="12" t="s">
        <v>31</v>
      </c>
      <c r="AX250" s="12" t="s">
        <v>74</v>
      </c>
      <c r="AY250" s="149" t="s">
        <v>130</v>
      </c>
    </row>
    <row r="251" spans="2:65" s="12" customFormat="1">
      <c r="B251" s="147"/>
      <c r="D251" s="148" t="s">
        <v>138</v>
      </c>
      <c r="E251" s="149" t="s">
        <v>1</v>
      </c>
      <c r="F251" s="150" t="s">
        <v>576</v>
      </c>
      <c r="H251" s="151">
        <v>15.3</v>
      </c>
      <c r="I251" s="152"/>
      <c r="L251" s="147"/>
      <c r="M251" s="153"/>
      <c r="T251" s="154"/>
      <c r="AT251" s="149" t="s">
        <v>138</v>
      </c>
      <c r="AU251" s="149" t="s">
        <v>84</v>
      </c>
      <c r="AV251" s="12" t="s">
        <v>84</v>
      </c>
      <c r="AW251" s="12" t="s">
        <v>31</v>
      </c>
      <c r="AX251" s="12" t="s">
        <v>74</v>
      </c>
      <c r="AY251" s="149" t="s">
        <v>130</v>
      </c>
    </row>
    <row r="252" spans="2:65" s="12" customFormat="1">
      <c r="B252" s="147"/>
      <c r="D252" s="148" t="s">
        <v>138</v>
      </c>
      <c r="E252" s="149" t="s">
        <v>1</v>
      </c>
      <c r="F252" s="150" t="s">
        <v>577</v>
      </c>
      <c r="H252" s="151">
        <v>13.5</v>
      </c>
      <c r="I252" s="152"/>
      <c r="L252" s="147"/>
      <c r="M252" s="153"/>
      <c r="T252" s="154"/>
      <c r="AT252" s="149" t="s">
        <v>138</v>
      </c>
      <c r="AU252" s="149" t="s">
        <v>84</v>
      </c>
      <c r="AV252" s="12" t="s">
        <v>84</v>
      </c>
      <c r="AW252" s="12" t="s">
        <v>31</v>
      </c>
      <c r="AX252" s="12" t="s">
        <v>74</v>
      </c>
      <c r="AY252" s="149" t="s">
        <v>130</v>
      </c>
    </row>
    <row r="253" spans="2:65" s="13" customFormat="1">
      <c r="B253" s="155"/>
      <c r="D253" s="148" t="s">
        <v>138</v>
      </c>
      <c r="E253" s="156" t="s">
        <v>1</v>
      </c>
      <c r="F253" s="157" t="s">
        <v>140</v>
      </c>
      <c r="H253" s="158">
        <v>84.05</v>
      </c>
      <c r="I253" s="159"/>
      <c r="L253" s="155"/>
      <c r="M253" s="160"/>
      <c r="T253" s="161"/>
      <c r="AT253" s="156" t="s">
        <v>138</v>
      </c>
      <c r="AU253" s="156" t="s">
        <v>84</v>
      </c>
      <c r="AV253" s="13" t="s">
        <v>136</v>
      </c>
      <c r="AW253" s="13" t="s">
        <v>31</v>
      </c>
      <c r="AX253" s="13" t="s">
        <v>82</v>
      </c>
      <c r="AY253" s="156" t="s">
        <v>130</v>
      </c>
    </row>
    <row r="254" spans="2:65" s="1" customFormat="1" ht="24.25" customHeight="1">
      <c r="B254" s="132"/>
      <c r="C254" s="133" t="s">
        <v>578</v>
      </c>
      <c r="D254" s="133" t="s">
        <v>132</v>
      </c>
      <c r="E254" s="134" t="s">
        <v>579</v>
      </c>
      <c r="F254" s="135" t="s">
        <v>580</v>
      </c>
      <c r="G254" s="136" t="s">
        <v>357</v>
      </c>
      <c r="H254" s="137">
        <v>328.4</v>
      </c>
      <c r="I254" s="138"/>
      <c r="J254" s="139">
        <f>ROUND(I254*H254,2)</f>
        <v>0</v>
      </c>
      <c r="K254" s="140"/>
      <c r="L254" s="31"/>
      <c r="M254" s="141" t="s">
        <v>1</v>
      </c>
      <c r="N254" s="142" t="s">
        <v>39</v>
      </c>
      <c r="P254" s="143">
        <f>O254*H254</f>
        <v>0</v>
      </c>
      <c r="Q254" s="143">
        <v>1.8500000000000001E-3</v>
      </c>
      <c r="R254" s="143">
        <f>Q254*H254</f>
        <v>0.60753999999999997</v>
      </c>
      <c r="S254" s="143">
        <v>0</v>
      </c>
      <c r="T254" s="144">
        <f>S254*H254</f>
        <v>0</v>
      </c>
      <c r="AR254" s="145" t="s">
        <v>219</v>
      </c>
      <c r="AT254" s="145" t="s">
        <v>132</v>
      </c>
      <c r="AU254" s="145" t="s">
        <v>84</v>
      </c>
      <c r="AY254" s="16" t="s">
        <v>130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6" t="s">
        <v>82</v>
      </c>
      <c r="BK254" s="146">
        <f>ROUND(I254*H254,2)</f>
        <v>0</v>
      </c>
      <c r="BL254" s="16" t="s">
        <v>219</v>
      </c>
      <c r="BM254" s="145" t="s">
        <v>581</v>
      </c>
    </row>
    <row r="255" spans="2:65" s="1" customFormat="1" ht="33" customHeight="1">
      <c r="B255" s="132"/>
      <c r="C255" s="133" t="s">
        <v>582</v>
      </c>
      <c r="D255" s="133" t="s">
        <v>132</v>
      </c>
      <c r="E255" s="134" t="s">
        <v>583</v>
      </c>
      <c r="F255" s="135" t="s">
        <v>584</v>
      </c>
      <c r="G255" s="136" t="s">
        <v>357</v>
      </c>
      <c r="H255" s="137">
        <v>215</v>
      </c>
      <c r="I255" s="138"/>
      <c r="J255" s="139">
        <f>ROUND(I255*H255,2)</f>
        <v>0</v>
      </c>
      <c r="K255" s="140"/>
      <c r="L255" s="31"/>
      <c r="M255" s="141" t="s">
        <v>1</v>
      </c>
      <c r="N255" s="142" t="s">
        <v>39</v>
      </c>
      <c r="P255" s="143">
        <f>O255*H255</f>
        <v>0</v>
      </c>
      <c r="Q255" s="143">
        <v>2.2000000000000001E-3</v>
      </c>
      <c r="R255" s="143">
        <f>Q255*H255</f>
        <v>0.47300000000000003</v>
      </c>
      <c r="S255" s="143">
        <v>0</v>
      </c>
      <c r="T255" s="144">
        <f>S255*H255</f>
        <v>0</v>
      </c>
      <c r="AR255" s="145" t="s">
        <v>219</v>
      </c>
      <c r="AT255" s="145" t="s">
        <v>132</v>
      </c>
      <c r="AU255" s="145" t="s">
        <v>84</v>
      </c>
      <c r="AY255" s="16" t="s">
        <v>130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6" t="s">
        <v>82</v>
      </c>
      <c r="BK255" s="146">
        <f>ROUND(I255*H255,2)</f>
        <v>0</v>
      </c>
      <c r="BL255" s="16" t="s">
        <v>219</v>
      </c>
      <c r="BM255" s="145" t="s">
        <v>585</v>
      </c>
    </row>
    <row r="256" spans="2:65" s="12" customFormat="1">
      <c r="B256" s="147"/>
      <c r="D256" s="148" t="s">
        <v>138</v>
      </c>
      <c r="E256" s="149" t="s">
        <v>1</v>
      </c>
      <c r="F256" s="150" t="s">
        <v>397</v>
      </c>
      <c r="H256" s="151">
        <v>215</v>
      </c>
      <c r="I256" s="152"/>
      <c r="L256" s="147"/>
      <c r="M256" s="153"/>
      <c r="T256" s="154"/>
      <c r="AT256" s="149" t="s">
        <v>138</v>
      </c>
      <c r="AU256" s="149" t="s">
        <v>84</v>
      </c>
      <c r="AV256" s="12" t="s">
        <v>84</v>
      </c>
      <c r="AW256" s="12" t="s">
        <v>31</v>
      </c>
      <c r="AX256" s="12" t="s">
        <v>82</v>
      </c>
      <c r="AY256" s="149" t="s">
        <v>130</v>
      </c>
    </row>
    <row r="257" spans="2:65" s="1" customFormat="1" ht="24.25" customHeight="1">
      <c r="B257" s="132"/>
      <c r="C257" s="133" t="s">
        <v>586</v>
      </c>
      <c r="D257" s="133" t="s">
        <v>132</v>
      </c>
      <c r="E257" s="134" t="s">
        <v>587</v>
      </c>
      <c r="F257" s="135" t="s">
        <v>588</v>
      </c>
      <c r="G257" s="136" t="s">
        <v>357</v>
      </c>
      <c r="H257" s="137">
        <v>328.4</v>
      </c>
      <c r="I257" s="138"/>
      <c r="J257" s="139">
        <f>ROUND(I257*H257,2)</f>
        <v>0</v>
      </c>
      <c r="K257" s="140"/>
      <c r="L257" s="31"/>
      <c r="M257" s="141" t="s">
        <v>1</v>
      </c>
      <c r="N257" s="142" t="s">
        <v>39</v>
      </c>
      <c r="P257" s="143">
        <f>O257*H257</f>
        <v>0</v>
      </c>
      <c r="Q257" s="143">
        <v>1.6900000000000001E-3</v>
      </c>
      <c r="R257" s="143">
        <f>Q257*H257</f>
        <v>0.55499600000000004</v>
      </c>
      <c r="S257" s="143">
        <v>0</v>
      </c>
      <c r="T257" s="144">
        <f>S257*H257</f>
        <v>0</v>
      </c>
      <c r="AR257" s="145" t="s">
        <v>219</v>
      </c>
      <c r="AT257" s="145" t="s">
        <v>132</v>
      </c>
      <c r="AU257" s="145" t="s">
        <v>84</v>
      </c>
      <c r="AY257" s="16" t="s">
        <v>130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6" t="s">
        <v>82</v>
      </c>
      <c r="BK257" s="146">
        <f>ROUND(I257*H257,2)</f>
        <v>0</v>
      </c>
      <c r="BL257" s="16" t="s">
        <v>219</v>
      </c>
      <c r="BM257" s="145" t="s">
        <v>589</v>
      </c>
    </row>
    <row r="258" spans="2:65" s="1" customFormat="1" ht="24.25" customHeight="1">
      <c r="B258" s="132"/>
      <c r="C258" s="133" t="s">
        <v>590</v>
      </c>
      <c r="D258" s="133" t="s">
        <v>132</v>
      </c>
      <c r="E258" s="134" t="s">
        <v>591</v>
      </c>
      <c r="F258" s="135" t="s">
        <v>592</v>
      </c>
      <c r="G258" s="136" t="s">
        <v>184</v>
      </c>
      <c r="H258" s="137">
        <v>24</v>
      </c>
      <c r="I258" s="138"/>
      <c r="J258" s="139">
        <f>ROUND(I258*H258,2)</f>
        <v>0</v>
      </c>
      <c r="K258" s="140"/>
      <c r="L258" s="31"/>
      <c r="M258" s="141" t="s">
        <v>1</v>
      </c>
      <c r="N258" s="142" t="s">
        <v>39</v>
      </c>
      <c r="P258" s="143">
        <f>O258*H258</f>
        <v>0</v>
      </c>
      <c r="Q258" s="143">
        <v>3.6000000000000002E-4</v>
      </c>
      <c r="R258" s="143">
        <f>Q258*H258</f>
        <v>8.6400000000000001E-3</v>
      </c>
      <c r="S258" s="143">
        <v>0</v>
      </c>
      <c r="T258" s="144">
        <f>S258*H258</f>
        <v>0</v>
      </c>
      <c r="AR258" s="145" t="s">
        <v>219</v>
      </c>
      <c r="AT258" s="145" t="s">
        <v>132</v>
      </c>
      <c r="AU258" s="145" t="s">
        <v>84</v>
      </c>
      <c r="AY258" s="16" t="s">
        <v>130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6" t="s">
        <v>82</v>
      </c>
      <c r="BK258" s="146">
        <f>ROUND(I258*H258,2)</f>
        <v>0</v>
      </c>
      <c r="BL258" s="16" t="s">
        <v>219</v>
      </c>
      <c r="BM258" s="145" t="s">
        <v>593</v>
      </c>
    </row>
    <row r="259" spans="2:65" s="1" customFormat="1" ht="24.25" customHeight="1">
      <c r="B259" s="132"/>
      <c r="C259" s="133" t="s">
        <v>594</v>
      </c>
      <c r="D259" s="133" t="s">
        <v>132</v>
      </c>
      <c r="E259" s="134" t="s">
        <v>595</v>
      </c>
      <c r="F259" s="135" t="s">
        <v>596</v>
      </c>
      <c r="G259" s="136" t="s">
        <v>357</v>
      </c>
      <c r="H259" s="137">
        <v>84.05</v>
      </c>
      <c r="I259" s="138"/>
      <c r="J259" s="139">
        <f>ROUND(I259*H259,2)</f>
        <v>0</v>
      </c>
      <c r="K259" s="140"/>
      <c r="L259" s="31"/>
      <c r="M259" s="141" t="s">
        <v>1</v>
      </c>
      <c r="N259" s="142" t="s">
        <v>39</v>
      </c>
      <c r="P259" s="143">
        <f>O259*H259</f>
        <v>0</v>
      </c>
      <c r="Q259" s="143">
        <v>2.0999999999999999E-3</v>
      </c>
      <c r="R259" s="143">
        <f>Q259*H259</f>
        <v>0.176505</v>
      </c>
      <c r="S259" s="143">
        <v>0</v>
      </c>
      <c r="T259" s="144">
        <f>S259*H259</f>
        <v>0</v>
      </c>
      <c r="AR259" s="145" t="s">
        <v>219</v>
      </c>
      <c r="AT259" s="145" t="s">
        <v>132</v>
      </c>
      <c r="AU259" s="145" t="s">
        <v>84</v>
      </c>
      <c r="AY259" s="16" t="s">
        <v>130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6" t="s">
        <v>82</v>
      </c>
      <c r="BK259" s="146">
        <f>ROUND(I259*H259,2)</f>
        <v>0</v>
      </c>
      <c r="BL259" s="16" t="s">
        <v>219</v>
      </c>
      <c r="BM259" s="145" t="s">
        <v>597</v>
      </c>
    </row>
    <row r="260" spans="2:65" s="1" customFormat="1" ht="24.25" customHeight="1">
      <c r="B260" s="132"/>
      <c r="C260" s="133" t="s">
        <v>598</v>
      </c>
      <c r="D260" s="133" t="s">
        <v>132</v>
      </c>
      <c r="E260" s="134" t="s">
        <v>599</v>
      </c>
      <c r="F260" s="135" t="s">
        <v>600</v>
      </c>
      <c r="G260" s="136" t="s">
        <v>357</v>
      </c>
      <c r="H260" s="137">
        <v>70</v>
      </c>
      <c r="I260" s="138"/>
      <c r="J260" s="139">
        <f>ROUND(I260*H260,2)</f>
        <v>0</v>
      </c>
      <c r="K260" s="140"/>
      <c r="L260" s="31"/>
      <c r="M260" s="141" t="s">
        <v>1</v>
      </c>
      <c r="N260" s="142" t="s">
        <v>39</v>
      </c>
      <c r="P260" s="143">
        <f>O260*H260</f>
        <v>0</v>
      </c>
      <c r="Q260" s="143">
        <v>8.4999999999999995E-4</v>
      </c>
      <c r="R260" s="143">
        <f>Q260*H260</f>
        <v>5.9499999999999997E-2</v>
      </c>
      <c r="S260" s="143">
        <v>0</v>
      </c>
      <c r="T260" s="144">
        <f>S260*H260</f>
        <v>0</v>
      </c>
      <c r="AR260" s="145" t="s">
        <v>219</v>
      </c>
      <c r="AT260" s="145" t="s">
        <v>132</v>
      </c>
      <c r="AU260" s="145" t="s">
        <v>84</v>
      </c>
      <c r="AY260" s="16" t="s">
        <v>130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6" t="s">
        <v>82</v>
      </c>
      <c r="BK260" s="146">
        <f>ROUND(I260*H260,2)</f>
        <v>0</v>
      </c>
      <c r="BL260" s="16" t="s">
        <v>219</v>
      </c>
      <c r="BM260" s="145" t="s">
        <v>601</v>
      </c>
    </row>
    <row r="261" spans="2:65" s="1" customFormat="1" ht="24.25" customHeight="1">
      <c r="B261" s="132"/>
      <c r="C261" s="133" t="s">
        <v>602</v>
      </c>
      <c r="D261" s="133" t="s">
        <v>132</v>
      </c>
      <c r="E261" s="134" t="s">
        <v>603</v>
      </c>
      <c r="F261" s="135" t="s">
        <v>604</v>
      </c>
      <c r="G261" s="136" t="s">
        <v>144</v>
      </c>
      <c r="H261" s="137">
        <v>1.88</v>
      </c>
      <c r="I261" s="138"/>
      <c r="J261" s="139">
        <f>ROUND(I261*H261,2)</f>
        <v>0</v>
      </c>
      <c r="K261" s="140"/>
      <c r="L261" s="31"/>
      <c r="M261" s="141" t="s">
        <v>1</v>
      </c>
      <c r="N261" s="142" t="s">
        <v>39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219</v>
      </c>
      <c r="AT261" s="145" t="s">
        <v>132</v>
      </c>
      <c r="AU261" s="145" t="s">
        <v>84</v>
      </c>
      <c r="AY261" s="16" t="s">
        <v>130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6" t="s">
        <v>82</v>
      </c>
      <c r="BK261" s="146">
        <f>ROUND(I261*H261,2)</f>
        <v>0</v>
      </c>
      <c r="BL261" s="16" t="s">
        <v>219</v>
      </c>
      <c r="BM261" s="145" t="s">
        <v>605</v>
      </c>
    </row>
    <row r="262" spans="2:65" s="11" customFormat="1" ht="22.9" customHeight="1">
      <c r="B262" s="120"/>
      <c r="D262" s="121" t="s">
        <v>73</v>
      </c>
      <c r="E262" s="130" t="s">
        <v>246</v>
      </c>
      <c r="F262" s="130" t="s">
        <v>247</v>
      </c>
      <c r="I262" s="123"/>
      <c r="J262" s="131">
        <f>BK262</f>
        <v>0</v>
      </c>
      <c r="L262" s="120"/>
      <c r="M262" s="125"/>
      <c r="P262" s="126">
        <f>SUM(P263:P279)</f>
        <v>0</v>
      </c>
      <c r="R262" s="126">
        <f>SUM(R263:R279)</f>
        <v>0.45848325000000001</v>
      </c>
      <c r="T262" s="127">
        <f>SUM(T263:T279)</f>
        <v>16.78416</v>
      </c>
      <c r="AR262" s="121" t="s">
        <v>84</v>
      </c>
      <c r="AT262" s="128" t="s">
        <v>73</v>
      </c>
      <c r="AU262" s="128" t="s">
        <v>82</v>
      </c>
      <c r="AY262" s="121" t="s">
        <v>130</v>
      </c>
      <c r="BK262" s="129">
        <f>SUM(BK263:BK279)</f>
        <v>0</v>
      </c>
    </row>
    <row r="263" spans="2:65" s="1" customFormat="1" ht="16.5" customHeight="1">
      <c r="B263" s="132"/>
      <c r="C263" s="133" t="s">
        <v>606</v>
      </c>
      <c r="D263" s="133" t="s">
        <v>132</v>
      </c>
      <c r="E263" s="134" t="s">
        <v>607</v>
      </c>
      <c r="F263" s="135" t="s">
        <v>608</v>
      </c>
      <c r="G263" s="136" t="s">
        <v>184</v>
      </c>
      <c r="H263" s="137">
        <v>1</v>
      </c>
      <c r="I263" s="138"/>
      <c r="J263" s="139">
        <f>ROUND(I263*H263,2)</f>
        <v>0</v>
      </c>
      <c r="K263" s="140"/>
      <c r="L263" s="31"/>
      <c r="M263" s="141" t="s">
        <v>1</v>
      </c>
      <c r="N263" s="142" t="s">
        <v>39</v>
      </c>
      <c r="P263" s="143">
        <f>O263*H263</f>
        <v>0</v>
      </c>
      <c r="Q263" s="143">
        <v>5.2999999999999998E-4</v>
      </c>
      <c r="R263" s="143">
        <f>Q263*H263</f>
        <v>5.2999999999999998E-4</v>
      </c>
      <c r="S263" s="143">
        <v>0</v>
      </c>
      <c r="T263" s="144">
        <f>S263*H263</f>
        <v>0</v>
      </c>
      <c r="AR263" s="145" t="s">
        <v>219</v>
      </c>
      <c r="AT263" s="145" t="s">
        <v>132</v>
      </c>
      <c r="AU263" s="145" t="s">
        <v>84</v>
      </c>
      <c r="AY263" s="16" t="s">
        <v>130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6" t="s">
        <v>82</v>
      </c>
      <c r="BK263" s="146">
        <f>ROUND(I263*H263,2)</f>
        <v>0</v>
      </c>
      <c r="BL263" s="16" t="s">
        <v>219</v>
      </c>
      <c r="BM263" s="145" t="s">
        <v>609</v>
      </c>
    </row>
    <row r="264" spans="2:65" s="1" customFormat="1" ht="16.5" customHeight="1">
      <c r="B264" s="132"/>
      <c r="C264" s="133" t="s">
        <v>610</v>
      </c>
      <c r="D264" s="133" t="s">
        <v>132</v>
      </c>
      <c r="E264" s="134" t="s">
        <v>611</v>
      </c>
      <c r="F264" s="135" t="s">
        <v>612</v>
      </c>
      <c r="G264" s="136" t="s">
        <v>184</v>
      </c>
      <c r="H264" s="137">
        <v>5</v>
      </c>
      <c r="I264" s="138"/>
      <c r="J264" s="139">
        <f>ROUND(I264*H264,2)</f>
        <v>0</v>
      </c>
      <c r="K264" s="140"/>
      <c r="L264" s="31"/>
      <c r="M264" s="141" t="s">
        <v>1</v>
      </c>
      <c r="N264" s="142" t="s">
        <v>39</v>
      </c>
      <c r="P264" s="143">
        <f>O264*H264</f>
        <v>0</v>
      </c>
      <c r="Q264" s="143">
        <v>5.2999999999999998E-4</v>
      </c>
      <c r="R264" s="143">
        <f>Q264*H264</f>
        <v>2.65E-3</v>
      </c>
      <c r="S264" s="143">
        <v>0</v>
      </c>
      <c r="T264" s="144">
        <f>S264*H264</f>
        <v>0</v>
      </c>
      <c r="AR264" s="145" t="s">
        <v>219</v>
      </c>
      <c r="AT264" s="145" t="s">
        <v>132</v>
      </c>
      <c r="AU264" s="145" t="s">
        <v>84</v>
      </c>
      <c r="AY264" s="16" t="s">
        <v>130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6" t="s">
        <v>82</v>
      </c>
      <c r="BK264" s="146">
        <f>ROUND(I264*H264,2)</f>
        <v>0</v>
      </c>
      <c r="BL264" s="16" t="s">
        <v>219</v>
      </c>
      <c r="BM264" s="145" t="s">
        <v>613</v>
      </c>
    </row>
    <row r="265" spans="2:65" s="1" customFormat="1" ht="16.5" customHeight="1">
      <c r="B265" s="132"/>
      <c r="C265" s="133" t="s">
        <v>614</v>
      </c>
      <c r="D265" s="133" t="s">
        <v>132</v>
      </c>
      <c r="E265" s="134" t="s">
        <v>615</v>
      </c>
      <c r="F265" s="135" t="s">
        <v>616</v>
      </c>
      <c r="G265" s="136" t="s">
        <v>184</v>
      </c>
      <c r="H265" s="137">
        <v>7</v>
      </c>
      <c r="I265" s="138"/>
      <c r="J265" s="139">
        <f>ROUND(I265*H265,2)</f>
        <v>0</v>
      </c>
      <c r="K265" s="140"/>
      <c r="L265" s="31"/>
      <c r="M265" s="141" t="s">
        <v>1</v>
      </c>
      <c r="N265" s="142" t="s">
        <v>39</v>
      </c>
      <c r="P265" s="143">
        <f>O265*H265</f>
        <v>0</v>
      </c>
      <c r="Q265" s="143">
        <v>5.2999999999999998E-4</v>
      </c>
      <c r="R265" s="143">
        <f>Q265*H265</f>
        <v>3.7099999999999998E-3</v>
      </c>
      <c r="S265" s="143">
        <v>0</v>
      </c>
      <c r="T265" s="144">
        <f>S265*H265</f>
        <v>0</v>
      </c>
      <c r="AR265" s="145" t="s">
        <v>219</v>
      </c>
      <c r="AT265" s="145" t="s">
        <v>132</v>
      </c>
      <c r="AU265" s="145" t="s">
        <v>84</v>
      </c>
      <c r="AY265" s="16" t="s">
        <v>130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6" t="s">
        <v>82</v>
      </c>
      <c r="BK265" s="146">
        <f>ROUND(I265*H265,2)</f>
        <v>0</v>
      </c>
      <c r="BL265" s="16" t="s">
        <v>219</v>
      </c>
      <c r="BM265" s="145" t="s">
        <v>617</v>
      </c>
    </row>
    <row r="266" spans="2:65" s="1" customFormat="1" ht="24.25" customHeight="1">
      <c r="B266" s="132"/>
      <c r="C266" s="133" t="s">
        <v>618</v>
      </c>
      <c r="D266" s="133" t="s">
        <v>132</v>
      </c>
      <c r="E266" s="134" t="s">
        <v>619</v>
      </c>
      <c r="F266" s="135" t="s">
        <v>620</v>
      </c>
      <c r="G266" s="136" t="s">
        <v>357</v>
      </c>
      <c r="H266" s="137">
        <v>174.83500000000001</v>
      </c>
      <c r="I266" s="138"/>
      <c r="J266" s="139">
        <f>ROUND(I266*H266,2)</f>
        <v>0</v>
      </c>
      <c r="K266" s="140"/>
      <c r="L266" s="31"/>
      <c r="M266" s="141" t="s">
        <v>1</v>
      </c>
      <c r="N266" s="142" t="s">
        <v>39</v>
      </c>
      <c r="P266" s="143">
        <f>O266*H266</f>
        <v>0</v>
      </c>
      <c r="Q266" s="143">
        <v>9.5E-4</v>
      </c>
      <c r="R266" s="143">
        <f>Q266*H266</f>
        <v>0.16609325</v>
      </c>
      <c r="S266" s="143">
        <v>0</v>
      </c>
      <c r="T266" s="144">
        <f>S266*H266</f>
        <v>0</v>
      </c>
      <c r="AR266" s="145" t="s">
        <v>219</v>
      </c>
      <c r="AT266" s="145" t="s">
        <v>132</v>
      </c>
      <c r="AU266" s="145" t="s">
        <v>84</v>
      </c>
      <c r="AY266" s="16" t="s">
        <v>130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6" t="s">
        <v>82</v>
      </c>
      <c r="BK266" s="146">
        <f>ROUND(I266*H266,2)</f>
        <v>0</v>
      </c>
      <c r="BL266" s="16" t="s">
        <v>219</v>
      </c>
      <c r="BM266" s="145" t="s">
        <v>621</v>
      </c>
    </row>
    <row r="267" spans="2:65" s="12" customFormat="1">
      <c r="B267" s="147"/>
      <c r="D267" s="148" t="s">
        <v>138</v>
      </c>
      <c r="E267" s="149" t="s">
        <v>1</v>
      </c>
      <c r="F267" s="150" t="s">
        <v>622</v>
      </c>
      <c r="H267" s="151">
        <v>174.83500000000001</v>
      </c>
      <c r="I267" s="152"/>
      <c r="L267" s="147"/>
      <c r="M267" s="153"/>
      <c r="T267" s="154"/>
      <c r="AT267" s="149" t="s">
        <v>138</v>
      </c>
      <c r="AU267" s="149" t="s">
        <v>84</v>
      </c>
      <c r="AV267" s="12" t="s">
        <v>84</v>
      </c>
      <c r="AW267" s="12" t="s">
        <v>31</v>
      </c>
      <c r="AX267" s="12" t="s">
        <v>74</v>
      </c>
      <c r="AY267" s="149" t="s">
        <v>130</v>
      </c>
    </row>
    <row r="268" spans="2:65" s="13" customFormat="1">
      <c r="B268" s="155"/>
      <c r="D268" s="148" t="s">
        <v>138</v>
      </c>
      <c r="E268" s="156" t="s">
        <v>1</v>
      </c>
      <c r="F268" s="157" t="s">
        <v>140</v>
      </c>
      <c r="H268" s="158">
        <v>174.83500000000001</v>
      </c>
      <c r="I268" s="159"/>
      <c r="L268" s="155"/>
      <c r="M268" s="160"/>
      <c r="T268" s="161"/>
      <c r="AT268" s="156" t="s">
        <v>138</v>
      </c>
      <c r="AU268" s="156" t="s">
        <v>84</v>
      </c>
      <c r="AV268" s="13" t="s">
        <v>136</v>
      </c>
      <c r="AW268" s="13" t="s">
        <v>31</v>
      </c>
      <c r="AX268" s="13" t="s">
        <v>82</v>
      </c>
      <c r="AY268" s="156" t="s">
        <v>130</v>
      </c>
    </row>
    <row r="269" spans="2:65" s="1" customFormat="1" ht="66.75" customHeight="1">
      <c r="B269" s="132"/>
      <c r="C269" s="162" t="s">
        <v>623</v>
      </c>
      <c r="D269" s="162" t="s">
        <v>141</v>
      </c>
      <c r="E269" s="163" t="s">
        <v>624</v>
      </c>
      <c r="F269" s="164" t="s">
        <v>625</v>
      </c>
      <c r="G269" s="165" t="s">
        <v>184</v>
      </c>
      <c r="H269" s="166">
        <v>1</v>
      </c>
      <c r="I269" s="167"/>
      <c r="J269" s="168">
        <f>ROUND(I269*H269,2)</f>
        <v>0</v>
      </c>
      <c r="K269" s="169"/>
      <c r="L269" s="170"/>
      <c r="M269" s="171" t="s">
        <v>1</v>
      </c>
      <c r="N269" s="172" t="s">
        <v>39</v>
      </c>
      <c r="P269" s="143">
        <f>O269*H269</f>
        <v>0</v>
      </c>
      <c r="Q269" s="143">
        <v>2.164E-2</v>
      </c>
      <c r="R269" s="143">
        <f>Q269*H269</f>
        <v>2.164E-2</v>
      </c>
      <c r="S269" s="143">
        <v>0</v>
      </c>
      <c r="T269" s="144">
        <f>S269*H269</f>
        <v>0</v>
      </c>
      <c r="AR269" s="145" t="s">
        <v>255</v>
      </c>
      <c r="AT269" s="145" t="s">
        <v>141</v>
      </c>
      <c r="AU269" s="145" t="s">
        <v>84</v>
      </c>
      <c r="AY269" s="16" t="s">
        <v>130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6" t="s">
        <v>82</v>
      </c>
      <c r="BK269" s="146">
        <f>ROUND(I269*H269,2)</f>
        <v>0</v>
      </c>
      <c r="BL269" s="16" t="s">
        <v>219</v>
      </c>
      <c r="BM269" s="145" t="s">
        <v>626</v>
      </c>
    </row>
    <row r="270" spans="2:65" s="1" customFormat="1" ht="66.75" customHeight="1">
      <c r="B270" s="132"/>
      <c r="C270" s="162" t="s">
        <v>627</v>
      </c>
      <c r="D270" s="162" t="s">
        <v>141</v>
      </c>
      <c r="E270" s="163" t="s">
        <v>628</v>
      </c>
      <c r="F270" s="164" t="s">
        <v>629</v>
      </c>
      <c r="G270" s="165" t="s">
        <v>184</v>
      </c>
      <c r="H270" s="166">
        <v>5</v>
      </c>
      <c r="I270" s="167"/>
      <c r="J270" s="168">
        <f>ROUND(I270*H270,2)</f>
        <v>0</v>
      </c>
      <c r="K270" s="169"/>
      <c r="L270" s="170"/>
      <c r="M270" s="171" t="s">
        <v>1</v>
      </c>
      <c r="N270" s="172" t="s">
        <v>39</v>
      </c>
      <c r="P270" s="143">
        <f>O270*H270</f>
        <v>0</v>
      </c>
      <c r="Q270" s="143">
        <v>2.164E-2</v>
      </c>
      <c r="R270" s="143">
        <f>Q270*H270</f>
        <v>0.10819999999999999</v>
      </c>
      <c r="S270" s="143">
        <v>0</v>
      </c>
      <c r="T270" s="144">
        <f>S270*H270</f>
        <v>0</v>
      </c>
      <c r="AR270" s="145" t="s">
        <v>255</v>
      </c>
      <c r="AT270" s="145" t="s">
        <v>141</v>
      </c>
      <c r="AU270" s="145" t="s">
        <v>84</v>
      </c>
      <c r="AY270" s="16" t="s">
        <v>130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6" t="s">
        <v>82</v>
      </c>
      <c r="BK270" s="146">
        <f>ROUND(I270*H270,2)</f>
        <v>0</v>
      </c>
      <c r="BL270" s="16" t="s">
        <v>219</v>
      </c>
      <c r="BM270" s="145" t="s">
        <v>630</v>
      </c>
    </row>
    <row r="271" spans="2:65" s="1" customFormat="1" ht="66.75" customHeight="1">
      <c r="B271" s="132"/>
      <c r="C271" s="162" t="s">
        <v>631</v>
      </c>
      <c r="D271" s="162" t="s">
        <v>141</v>
      </c>
      <c r="E271" s="163" t="s">
        <v>632</v>
      </c>
      <c r="F271" s="164" t="s">
        <v>633</v>
      </c>
      <c r="G271" s="165" t="s">
        <v>184</v>
      </c>
      <c r="H271" s="166">
        <v>7</v>
      </c>
      <c r="I271" s="167"/>
      <c r="J271" s="168">
        <f>ROUND(I271*H271,2)</f>
        <v>0</v>
      </c>
      <c r="K271" s="169"/>
      <c r="L271" s="170"/>
      <c r="M271" s="171" t="s">
        <v>1</v>
      </c>
      <c r="N271" s="172" t="s">
        <v>39</v>
      </c>
      <c r="P271" s="143">
        <f>O271*H271</f>
        <v>0</v>
      </c>
      <c r="Q271" s="143">
        <v>2.164E-2</v>
      </c>
      <c r="R271" s="143">
        <f>Q271*H271</f>
        <v>0.15148</v>
      </c>
      <c r="S271" s="143">
        <v>0</v>
      </c>
      <c r="T271" s="144">
        <f>S271*H271</f>
        <v>0</v>
      </c>
      <c r="AR271" s="145" t="s">
        <v>255</v>
      </c>
      <c r="AT271" s="145" t="s">
        <v>141</v>
      </c>
      <c r="AU271" s="145" t="s">
        <v>84</v>
      </c>
      <c r="AY271" s="16" t="s">
        <v>130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6" t="s">
        <v>82</v>
      </c>
      <c r="BK271" s="146">
        <f>ROUND(I271*H271,2)</f>
        <v>0</v>
      </c>
      <c r="BL271" s="16" t="s">
        <v>219</v>
      </c>
      <c r="BM271" s="145" t="s">
        <v>634</v>
      </c>
    </row>
    <row r="272" spans="2:65" s="1" customFormat="1" ht="24.25" customHeight="1">
      <c r="B272" s="132"/>
      <c r="C272" s="133" t="s">
        <v>635</v>
      </c>
      <c r="D272" s="133" t="s">
        <v>132</v>
      </c>
      <c r="E272" s="134" t="s">
        <v>636</v>
      </c>
      <c r="F272" s="135" t="s">
        <v>637</v>
      </c>
      <c r="G272" s="136" t="s">
        <v>176</v>
      </c>
      <c r="H272" s="137">
        <v>524.505</v>
      </c>
      <c r="I272" s="138"/>
      <c r="J272" s="139">
        <f>ROUND(I272*H272,2)</f>
        <v>0</v>
      </c>
      <c r="K272" s="140"/>
      <c r="L272" s="31"/>
      <c r="M272" s="141" t="s">
        <v>1</v>
      </c>
      <c r="N272" s="142" t="s">
        <v>39</v>
      </c>
      <c r="P272" s="143">
        <f>O272*H272</f>
        <v>0</v>
      </c>
      <c r="Q272" s="143">
        <v>0</v>
      </c>
      <c r="R272" s="143">
        <f>Q272*H272</f>
        <v>0</v>
      </c>
      <c r="S272" s="143">
        <v>3.2000000000000001E-2</v>
      </c>
      <c r="T272" s="144">
        <f>S272*H272</f>
        <v>16.78416</v>
      </c>
      <c r="AR272" s="145" t="s">
        <v>219</v>
      </c>
      <c r="AT272" s="145" t="s">
        <v>132</v>
      </c>
      <c r="AU272" s="145" t="s">
        <v>84</v>
      </c>
      <c r="AY272" s="16" t="s">
        <v>130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6" t="s">
        <v>82</v>
      </c>
      <c r="BK272" s="146">
        <f>ROUND(I272*H272,2)</f>
        <v>0</v>
      </c>
      <c r="BL272" s="16" t="s">
        <v>219</v>
      </c>
      <c r="BM272" s="145" t="s">
        <v>638</v>
      </c>
    </row>
    <row r="273" spans="2:65" s="12" customFormat="1">
      <c r="B273" s="147"/>
      <c r="D273" s="148" t="s">
        <v>138</v>
      </c>
      <c r="E273" s="149" t="s">
        <v>1</v>
      </c>
      <c r="F273" s="150" t="s">
        <v>639</v>
      </c>
      <c r="H273" s="151">
        <v>247.005</v>
      </c>
      <c r="I273" s="152"/>
      <c r="L273" s="147"/>
      <c r="M273" s="153"/>
      <c r="T273" s="154"/>
      <c r="AT273" s="149" t="s">
        <v>138</v>
      </c>
      <c r="AU273" s="149" t="s">
        <v>84</v>
      </c>
      <c r="AV273" s="12" t="s">
        <v>84</v>
      </c>
      <c r="AW273" s="12" t="s">
        <v>31</v>
      </c>
      <c r="AX273" s="12" t="s">
        <v>74</v>
      </c>
      <c r="AY273" s="149" t="s">
        <v>130</v>
      </c>
    </row>
    <row r="274" spans="2:65" s="12" customFormat="1">
      <c r="B274" s="147"/>
      <c r="D274" s="148" t="s">
        <v>138</v>
      </c>
      <c r="E274" s="149" t="s">
        <v>1</v>
      </c>
      <c r="F274" s="150" t="s">
        <v>640</v>
      </c>
      <c r="H274" s="151">
        <v>133.35</v>
      </c>
      <c r="I274" s="152"/>
      <c r="L274" s="147"/>
      <c r="M274" s="153"/>
      <c r="T274" s="154"/>
      <c r="AT274" s="149" t="s">
        <v>138</v>
      </c>
      <c r="AU274" s="149" t="s">
        <v>84</v>
      </c>
      <c r="AV274" s="12" t="s">
        <v>84</v>
      </c>
      <c r="AW274" s="12" t="s">
        <v>31</v>
      </c>
      <c r="AX274" s="12" t="s">
        <v>74</v>
      </c>
      <c r="AY274" s="149" t="s">
        <v>130</v>
      </c>
    </row>
    <row r="275" spans="2:65" s="12" customFormat="1">
      <c r="B275" s="147"/>
      <c r="D275" s="148" t="s">
        <v>138</v>
      </c>
      <c r="E275" s="149" t="s">
        <v>1</v>
      </c>
      <c r="F275" s="150" t="s">
        <v>641</v>
      </c>
      <c r="H275" s="151">
        <v>144.15</v>
      </c>
      <c r="I275" s="152"/>
      <c r="L275" s="147"/>
      <c r="M275" s="153"/>
      <c r="T275" s="154"/>
      <c r="AT275" s="149" t="s">
        <v>138</v>
      </c>
      <c r="AU275" s="149" t="s">
        <v>84</v>
      </c>
      <c r="AV275" s="12" t="s">
        <v>84</v>
      </c>
      <c r="AW275" s="12" t="s">
        <v>31</v>
      </c>
      <c r="AX275" s="12" t="s">
        <v>74</v>
      </c>
      <c r="AY275" s="149" t="s">
        <v>130</v>
      </c>
    </row>
    <row r="276" spans="2:65" s="13" customFormat="1">
      <c r="B276" s="155"/>
      <c r="D276" s="148" t="s">
        <v>138</v>
      </c>
      <c r="E276" s="156" t="s">
        <v>1</v>
      </c>
      <c r="F276" s="157" t="s">
        <v>140</v>
      </c>
      <c r="H276" s="158">
        <v>524.505</v>
      </c>
      <c r="I276" s="159"/>
      <c r="L276" s="155"/>
      <c r="M276" s="160"/>
      <c r="T276" s="161"/>
      <c r="AT276" s="156" t="s">
        <v>138</v>
      </c>
      <c r="AU276" s="156" t="s">
        <v>84</v>
      </c>
      <c r="AV276" s="13" t="s">
        <v>136</v>
      </c>
      <c r="AW276" s="13" t="s">
        <v>31</v>
      </c>
      <c r="AX276" s="13" t="s">
        <v>82</v>
      </c>
      <c r="AY276" s="156" t="s">
        <v>130</v>
      </c>
    </row>
    <row r="277" spans="2:65" s="1" customFormat="1" ht="37.9" customHeight="1">
      <c r="B277" s="132"/>
      <c r="C277" s="133" t="s">
        <v>642</v>
      </c>
      <c r="D277" s="133" t="s">
        <v>132</v>
      </c>
      <c r="E277" s="134" t="s">
        <v>643</v>
      </c>
      <c r="F277" s="135" t="s">
        <v>644</v>
      </c>
      <c r="G277" s="136" t="s">
        <v>184</v>
      </c>
      <c r="H277" s="137">
        <v>19</v>
      </c>
      <c r="I277" s="138"/>
      <c r="J277" s="139">
        <f>ROUND(I277*H277,2)</f>
        <v>0</v>
      </c>
      <c r="K277" s="140"/>
      <c r="L277" s="31"/>
      <c r="M277" s="141" t="s">
        <v>1</v>
      </c>
      <c r="N277" s="142" t="s">
        <v>39</v>
      </c>
      <c r="P277" s="143">
        <f>O277*H277</f>
        <v>0</v>
      </c>
      <c r="Q277" s="143">
        <v>1.9000000000000001E-4</v>
      </c>
      <c r="R277" s="143">
        <f>Q277*H277</f>
        <v>3.6100000000000004E-3</v>
      </c>
      <c r="S277" s="143">
        <v>0</v>
      </c>
      <c r="T277" s="144">
        <f>S277*H277</f>
        <v>0</v>
      </c>
      <c r="AR277" s="145" t="s">
        <v>219</v>
      </c>
      <c r="AT277" s="145" t="s">
        <v>132</v>
      </c>
      <c r="AU277" s="145" t="s">
        <v>84</v>
      </c>
      <c r="AY277" s="16" t="s">
        <v>130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6" t="s">
        <v>82</v>
      </c>
      <c r="BK277" s="146">
        <f>ROUND(I277*H277,2)</f>
        <v>0</v>
      </c>
      <c r="BL277" s="16" t="s">
        <v>219</v>
      </c>
      <c r="BM277" s="145" t="s">
        <v>645</v>
      </c>
    </row>
    <row r="278" spans="2:65" s="1" customFormat="1" ht="21.75" customHeight="1">
      <c r="B278" s="132"/>
      <c r="C278" s="133" t="s">
        <v>646</v>
      </c>
      <c r="D278" s="133" t="s">
        <v>132</v>
      </c>
      <c r="E278" s="134" t="s">
        <v>647</v>
      </c>
      <c r="F278" s="135" t="s">
        <v>648</v>
      </c>
      <c r="G278" s="136" t="s">
        <v>184</v>
      </c>
      <c r="H278" s="137">
        <v>3</v>
      </c>
      <c r="I278" s="138"/>
      <c r="J278" s="139">
        <f>ROUND(I278*H278,2)</f>
        <v>0</v>
      </c>
      <c r="K278" s="140"/>
      <c r="L278" s="31"/>
      <c r="M278" s="141" t="s">
        <v>1</v>
      </c>
      <c r="N278" s="142" t="s">
        <v>39</v>
      </c>
      <c r="P278" s="143">
        <f>O278*H278</f>
        <v>0</v>
      </c>
      <c r="Q278" s="143">
        <v>1.9000000000000001E-4</v>
      </c>
      <c r="R278" s="143">
        <f>Q278*H278</f>
        <v>5.6999999999999998E-4</v>
      </c>
      <c r="S278" s="143">
        <v>0</v>
      </c>
      <c r="T278" s="144">
        <f>S278*H278</f>
        <v>0</v>
      </c>
      <c r="AR278" s="145" t="s">
        <v>219</v>
      </c>
      <c r="AT278" s="145" t="s">
        <v>132</v>
      </c>
      <c r="AU278" s="145" t="s">
        <v>84</v>
      </c>
      <c r="AY278" s="16" t="s">
        <v>130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6" t="s">
        <v>82</v>
      </c>
      <c r="BK278" s="146">
        <f>ROUND(I278*H278,2)</f>
        <v>0</v>
      </c>
      <c r="BL278" s="16" t="s">
        <v>219</v>
      </c>
      <c r="BM278" s="145" t="s">
        <v>649</v>
      </c>
    </row>
    <row r="279" spans="2:65" s="1" customFormat="1" ht="24.25" customHeight="1">
      <c r="B279" s="132"/>
      <c r="C279" s="133" t="s">
        <v>650</v>
      </c>
      <c r="D279" s="133" t="s">
        <v>132</v>
      </c>
      <c r="E279" s="134" t="s">
        <v>651</v>
      </c>
      <c r="F279" s="135" t="s">
        <v>652</v>
      </c>
      <c r="G279" s="136" t="s">
        <v>144</v>
      </c>
      <c r="H279" s="137">
        <v>12.25</v>
      </c>
      <c r="I279" s="138"/>
      <c r="J279" s="139">
        <f>ROUND(I279*H279,2)</f>
        <v>0</v>
      </c>
      <c r="K279" s="140"/>
      <c r="L279" s="31"/>
      <c r="M279" s="141" t="s">
        <v>1</v>
      </c>
      <c r="N279" s="142" t="s">
        <v>39</v>
      </c>
      <c r="P279" s="143">
        <f>O279*H279</f>
        <v>0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219</v>
      </c>
      <c r="AT279" s="145" t="s">
        <v>132</v>
      </c>
      <c r="AU279" s="145" t="s">
        <v>84</v>
      </c>
      <c r="AY279" s="16" t="s">
        <v>130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6" t="s">
        <v>82</v>
      </c>
      <c r="BK279" s="146">
        <f>ROUND(I279*H279,2)</f>
        <v>0</v>
      </c>
      <c r="BL279" s="16" t="s">
        <v>219</v>
      </c>
      <c r="BM279" s="145" t="s">
        <v>653</v>
      </c>
    </row>
    <row r="280" spans="2:65" s="11" customFormat="1" ht="25.9" customHeight="1">
      <c r="B280" s="120"/>
      <c r="D280" s="121" t="s">
        <v>73</v>
      </c>
      <c r="E280" s="122" t="s">
        <v>141</v>
      </c>
      <c r="F280" s="122" t="s">
        <v>654</v>
      </c>
      <c r="I280" s="123"/>
      <c r="J280" s="124">
        <f>BK280</f>
        <v>0</v>
      </c>
      <c r="L280" s="120"/>
      <c r="M280" s="125"/>
      <c r="P280" s="126">
        <f>P281</f>
        <v>0</v>
      </c>
      <c r="R280" s="126">
        <f>R281</f>
        <v>0</v>
      </c>
      <c r="T280" s="127">
        <f>T281</f>
        <v>0</v>
      </c>
      <c r="AR280" s="121" t="s">
        <v>149</v>
      </c>
      <c r="AT280" s="128" t="s">
        <v>73</v>
      </c>
      <c r="AU280" s="128" t="s">
        <v>74</v>
      </c>
      <c r="AY280" s="121" t="s">
        <v>130</v>
      </c>
      <c r="BK280" s="129">
        <f>BK281</f>
        <v>0</v>
      </c>
    </row>
    <row r="281" spans="2:65" s="11" customFormat="1" ht="22.9" customHeight="1">
      <c r="B281" s="120"/>
      <c r="D281" s="121" t="s">
        <v>73</v>
      </c>
      <c r="E281" s="130" t="s">
        <v>655</v>
      </c>
      <c r="F281" s="130" t="s">
        <v>656</v>
      </c>
      <c r="I281" s="123"/>
      <c r="J281" s="131">
        <f>BK281</f>
        <v>0</v>
      </c>
      <c r="L281" s="120"/>
      <c r="M281" s="125"/>
      <c r="P281" s="126">
        <f>SUM(P282:P283)</f>
        <v>0</v>
      </c>
      <c r="R281" s="126">
        <f>SUM(R282:R283)</f>
        <v>0</v>
      </c>
      <c r="T281" s="127">
        <f>SUM(T282:T283)</f>
        <v>0</v>
      </c>
      <c r="AR281" s="121" t="s">
        <v>149</v>
      </c>
      <c r="AT281" s="128" t="s">
        <v>73</v>
      </c>
      <c r="AU281" s="128" t="s">
        <v>82</v>
      </c>
      <c r="AY281" s="121" t="s">
        <v>130</v>
      </c>
      <c r="BK281" s="129">
        <f>SUM(BK282:BK283)</f>
        <v>0</v>
      </c>
    </row>
    <row r="282" spans="2:65" s="1" customFormat="1" ht="24.25" customHeight="1">
      <c r="B282" s="132"/>
      <c r="C282" s="133" t="s">
        <v>657</v>
      </c>
      <c r="D282" s="133" t="s">
        <v>132</v>
      </c>
      <c r="E282" s="134" t="s">
        <v>658</v>
      </c>
      <c r="F282" s="135" t="s">
        <v>659</v>
      </c>
      <c r="G282" s="136" t="s">
        <v>660</v>
      </c>
      <c r="H282" s="137">
        <v>12</v>
      </c>
      <c r="I282" s="138"/>
      <c r="J282" s="139">
        <f>ROUND(I282*H282,2)</f>
        <v>0</v>
      </c>
      <c r="K282" s="140"/>
      <c r="L282" s="31"/>
      <c r="M282" s="141" t="s">
        <v>1</v>
      </c>
      <c r="N282" s="142" t="s">
        <v>39</v>
      </c>
      <c r="P282" s="143">
        <f>O282*H282</f>
        <v>0</v>
      </c>
      <c r="Q282" s="143">
        <v>0</v>
      </c>
      <c r="R282" s="143">
        <f>Q282*H282</f>
        <v>0</v>
      </c>
      <c r="S282" s="143">
        <v>0</v>
      </c>
      <c r="T282" s="144">
        <f>S282*H282</f>
        <v>0</v>
      </c>
      <c r="AR282" s="145" t="s">
        <v>564</v>
      </c>
      <c r="AT282" s="145" t="s">
        <v>132</v>
      </c>
      <c r="AU282" s="145" t="s">
        <v>84</v>
      </c>
      <c r="AY282" s="16" t="s">
        <v>130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6" t="s">
        <v>82</v>
      </c>
      <c r="BK282" s="146">
        <f>ROUND(I282*H282,2)</f>
        <v>0</v>
      </c>
      <c r="BL282" s="16" t="s">
        <v>564</v>
      </c>
      <c r="BM282" s="145" t="s">
        <v>661</v>
      </c>
    </row>
    <row r="283" spans="2:65" s="1" customFormat="1" ht="16.5" customHeight="1">
      <c r="B283" s="132"/>
      <c r="C283" s="133" t="s">
        <v>662</v>
      </c>
      <c r="D283" s="133" t="s">
        <v>132</v>
      </c>
      <c r="E283" s="134" t="s">
        <v>663</v>
      </c>
      <c r="F283" s="135" t="s">
        <v>664</v>
      </c>
      <c r="G283" s="136" t="s">
        <v>665</v>
      </c>
      <c r="H283" s="137">
        <v>12</v>
      </c>
      <c r="I283" s="138"/>
      <c r="J283" s="139">
        <f>ROUND(I283*H283,2)</f>
        <v>0</v>
      </c>
      <c r="K283" s="140"/>
      <c r="L283" s="31"/>
      <c r="M283" s="180" t="s">
        <v>1</v>
      </c>
      <c r="N283" s="181" t="s">
        <v>39</v>
      </c>
      <c r="O283" s="182"/>
      <c r="P283" s="183">
        <f>O283*H283</f>
        <v>0</v>
      </c>
      <c r="Q283" s="183">
        <v>0</v>
      </c>
      <c r="R283" s="183">
        <f>Q283*H283</f>
        <v>0</v>
      </c>
      <c r="S283" s="183">
        <v>0</v>
      </c>
      <c r="T283" s="184">
        <f>S283*H283</f>
        <v>0</v>
      </c>
      <c r="AR283" s="145" t="s">
        <v>564</v>
      </c>
      <c r="AT283" s="145" t="s">
        <v>132</v>
      </c>
      <c r="AU283" s="145" t="s">
        <v>84</v>
      </c>
      <c r="AY283" s="16" t="s">
        <v>130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6" t="s">
        <v>82</v>
      </c>
      <c r="BK283" s="146">
        <f>ROUND(I283*H283,2)</f>
        <v>0</v>
      </c>
      <c r="BL283" s="16" t="s">
        <v>564</v>
      </c>
      <c r="BM283" s="145" t="s">
        <v>666</v>
      </c>
    </row>
    <row r="284" spans="2:65" s="1" customFormat="1" ht="7" customHeight="1">
      <c r="B284" s="43"/>
      <c r="C284" s="44"/>
      <c r="D284" s="44"/>
      <c r="E284" s="44"/>
      <c r="F284" s="44"/>
      <c r="G284" s="44"/>
      <c r="H284" s="44"/>
      <c r="I284" s="44"/>
      <c r="J284" s="44"/>
      <c r="K284" s="44"/>
      <c r="L284" s="31"/>
    </row>
  </sheetData>
  <autoFilter ref="C128:K283" xr:uid="{00000000-0009-0000-0000-000002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1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5" t="s">
        <v>5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6" t="s">
        <v>90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97</v>
      </c>
      <c r="L4" s="19"/>
      <c r="M4" s="87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5" t="str">
        <f>'Rekapitulace stavby'!K6</f>
        <v>Modernizace a opravy učeben a dílen odborného výcviku SOŠ a SOU dopravní Čáslav - stavební část</v>
      </c>
      <c r="F7" s="226"/>
      <c r="G7" s="226"/>
      <c r="H7" s="226"/>
      <c r="L7" s="19"/>
    </row>
    <row r="8" spans="2:46" s="1" customFormat="1" ht="12" customHeight="1">
      <c r="B8" s="31"/>
      <c r="D8" s="26" t="s">
        <v>98</v>
      </c>
      <c r="L8" s="31"/>
    </row>
    <row r="9" spans="2:46" s="1" customFormat="1" ht="16.5" customHeight="1">
      <c r="B9" s="31"/>
      <c r="E9" s="215" t="s">
        <v>667</v>
      </c>
      <c r="F9" s="224"/>
      <c r="G9" s="224"/>
      <c r="H9" s="224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31. 1. 2025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7" t="str">
        <f>'Rekapitulace stavby'!E14</f>
        <v>Vyplň údaj</v>
      </c>
      <c r="F18" s="197"/>
      <c r="G18" s="197"/>
      <c r="H18" s="197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88"/>
      <c r="E27" s="201" t="s">
        <v>1</v>
      </c>
      <c r="F27" s="201"/>
      <c r="G27" s="201"/>
      <c r="H27" s="201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4" customHeight="1">
      <c r="B30" s="31"/>
      <c r="D30" s="89" t="s">
        <v>34</v>
      </c>
      <c r="J30" s="65">
        <f>ROUND(J123,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5" customHeight="1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5" customHeight="1">
      <c r="B33" s="31"/>
      <c r="D33" s="54" t="s">
        <v>38</v>
      </c>
      <c r="E33" s="26" t="s">
        <v>39</v>
      </c>
      <c r="F33" s="90">
        <f>ROUND((SUM(BE123:BE170)),  2)</f>
        <v>0</v>
      </c>
      <c r="I33" s="91">
        <v>0.21</v>
      </c>
      <c r="J33" s="90">
        <f>ROUND(((SUM(BE123:BE170))*I33),  2)</f>
        <v>0</v>
      </c>
      <c r="L33" s="31"/>
    </row>
    <row r="34" spans="2:12" s="1" customFormat="1" ht="14.5" customHeight="1">
      <c r="B34" s="31"/>
      <c r="E34" s="26" t="s">
        <v>40</v>
      </c>
      <c r="F34" s="90">
        <f>ROUND((SUM(BF123:BF170)),  2)</f>
        <v>0</v>
      </c>
      <c r="I34" s="91">
        <v>0.12</v>
      </c>
      <c r="J34" s="90">
        <f>ROUND(((SUM(BF123:BF170))*I34),  2)</f>
        <v>0</v>
      </c>
      <c r="L34" s="31"/>
    </row>
    <row r="35" spans="2:12" s="1" customFormat="1" ht="14.5" hidden="1" customHeight="1">
      <c r="B35" s="31"/>
      <c r="E35" s="26" t="s">
        <v>41</v>
      </c>
      <c r="F35" s="90">
        <f>ROUND((SUM(BG123:BG170)),  2)</f>
        <v>0</v>
      </c>
      <c r="I35" s="91">
        <v>0.21</v>
      </c>
      <c r="J35" s="90">
        <f>0</f>
        <v>0</v>
      </c>
      <c r="L35" s="31"/>
    </row>
    <row r="36" spans="2:12" s="1" customFormat="1" ht="14.5" hidden="1" customHeight="1">
      <c r="B36" s="31"/>
      <c r="E36" s="26" t="s">
        <v>42</v>
      </c>
      <c r="F36" s="90">
        <f>ROUND((SUM(BH123:BH170)),  2)</f>
        <v>0</v>
      </c>
      <c r="I36" s="91">
        <v>0.12</v>
      </c>
      <c r="J36" s="90">
        <f>0</f>
        <v>0</v>
      </c>
      <c r="L36" s="31"/>
    </row>
    <row r="37" spans="2:12" s="1" customFormat="1" ht="14.5" hidden="1" customHeight="1">
      <c r="B37" s="31"/>
      <c r="E37" s="26" t="s">
        <v>43</v>
      </c>
      <c r="F37" s="90">
        <f>ROUND((SUM(BI123:BI170)),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" customHeight="1">
      <c r="B39" s="31"/>
      <c r="C39" s="92"/>
      <c r="D39" s="93" t="s">
        <v>44</v>
      </c>
      <c r="E39" s="56"/>
      <c r="F39" s="56"/>
      <c r="G39" s="94" t="s">
        <v>45</v>
      </c>
      <c r="H39" s="95" t="s">
        <v>46</v>
      </c>
      <c r="I39" s="56"/>
      <c r="J39" s="96">
        <f>SUM(J30:J37)</f>
        <v>0</v>
      </c>
      <c r="K39" s="97"/>
      <c r="L39" s="31"/>
    </row>
    <row r="40" spans="2:12" s="1" customFormat="1" ht="14.5" customHeight="1">
      <c r="B40" s="31"/>
      <c r="L40" s="31"/>
    </row>
    <row r="41" spans="2:12" ht="14.5" customHeight="1">
      <c r="B41" s="19"/>
      <c r="L41" s="19"/>
    </row>
    <row r="42" spans="2:12" ht="14.5" customHeight="1">
      <c r="B42" s="19"/>
      <c r="L42" s="19"/>
    </row>
    <row r="43" spans="2:12" ht="14.5" customHeight="1">
      <c r="B43" s="19"/>
      <c r="L43" s="19"/>
    </row>
    <row r="44" spans="2:12" ht="14.5" customHeight="1">
      <c r="B44" s="19"/>
      <c r="L44" s="19"/>
    </row>
    <row r="45" spans="2:12" ht="14.5" customHeight="1">
      <c r="B45" s="19"/>
      <c r="L45" s="19"/>
    </row>
    <row r="46" spans="2:12" ht="14.5" customHeight="1">
      <c r="B46" s="19"/>
      <c r="L46" s="19"/>
    </row>
    <row r="47" spans="2:12" ht="14.5" customHeight="1">
      <c r="B47" s="19"/>
      <c r="L47" s="19"/>
    </row>
    <row r="48" spans="2:12" ht="14.5" customHeight="1">
      <c r="B48" s="19"/>
      <c r="L48" s="19"/>
    </row>
    <row r="49" spans="2:12" ht="14.5" customHeight="1">
      <c r="B49" s="19"/>
      <c r="L49" s="19"/>
    </row>
    <row r="50" spans="2:12" s="1" customFormat="1" ht="14.5" customHeight="1">
      <c r="B50" s="31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31"/>
      <c r="D61" s="42" t="s">
        <v>49</v>
      </c>
      <c r="E61" s="33"/>
      <c r="F61" s="98" t="s">
        <v>50</v>
      </c>
      <c r="G61" s="42" t="s">
        <v>49</v>
      </c>
      <c r="H61" s="33"/>
      <c r="I61" s="33"/>
      <c r="J61" s="99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31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31"/>
      <c r="D76" s="42" t="s">
        <v>49</v>
      </c>
      <c r="E76" s="33"/>
      <c r="F76" s="98" t="s">
        <v>50</v>
      </c>
      <c r="G76" s="42" t="s">
        <v>49</v>
      </c>
      <c r="H76" s="33"/>
      <c r="I76" s="33"/>
      <c r="J76" s="99" t="s">
        <v>50</v>
      </c>
      <c r="K76" s="33"/>
      <c r="L76" s="31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100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5" t="str">
        <f>E7</f>
        <v>Modernizace a opravy učeben a dílen odborného výcviku SOŠ a SOU dopravní Čáslav - stavební část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98</v>
      </c>
      <c r="L86" s="31"/>
    </row>
    <row r="87" spans="2:47" s="1" customFormat="1" ht="16.5" customHeight="1">
      <c r="B87" s="31"/>
      <c r="E87" s="215" t="str">
        <f>E9</f>
        <v>01.2 - SO 01.2 Vytápění</v>
      </c>
      <c r="F87" s="224"/>
      <c r="G87" s="224"/>
      <c r="H87" s="224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Čáslav</v>
      </c>
      <c r="I89" s="26" t="s">
        <v>22</v>
      </c>
      <c r="J89" s="51" t="str">
        <f>IF(J12="","",J12)</f>
        <v>31. 1. 2025</v>
      </c>
      <c r="L89" s="31"/>
    </row>
    <row r="90" spans="2:47" s="1" customFormat="1" ht="7" customHeight="1">
      <c r="B90" s="31"/>
      <c r="L90" s="31"/>
    </row>
    <row r="91" spans="2:47" s="1" customFormat="1" ht="15.25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25" customHeight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 t="str">
        <f>E24</f>
        <v xml:space="preserve"> </v>
      </c>
      <c r="L92" s="31"/>
    </row>
    <row r="93" spans="2:47" s="1" customFormat="1" ht="10.4" customHeight="1">
      <c r="B93" s="31"/>
      <c r="L93" s="31"/>
    </row>
    <row r="94" spans="2:47" s="1" customFormat="1" ht="29.25" customHeight="1">
      <c r="B94" s="31"/>
      <c r="C94" s="100" t="s">
        <v>101</v>
      </c>
      <c r="D94" s="92"/>
      <c r="E94" s="92"/>
      <c r="F94" s="92"/>
      <c r="G94" s="92"/>
      <c r="H94" s="92"/>
      <c r="I94" s="92"/>
      <c r="J94" s="101" t="s">
        <v>102</v>
      </c>
      <c r="K94" s="92"/>
      <c r="L94" s="31"/>
    </row>
    <row r="95" spans="2:47" s="1" customFormat="1" ht="10.4" customHeight="1">
      <c r="B95" s="31"/>
      <c r="L95" s="31"/>
    </row>
    <row r="96" spans="2:47" s="1" customFormat="1" ht="22.9" customHeight="1">
      <c r="B96" s="31"/>
      <c r="C96" s="102" t="s">
        <v>103</v>
      </c>
      <c r="J96" s="65">
        <f>J123</f>
        <v>0</v>
      </c>
      <c r="L96" s="31"/>
      <c r="AU96" s="16" t="s">
        <v>104</v>
      </c>
    </row>
    <row r="97" spans="2:12" s="8" customFormat="1" ht="25" customHeight="1">
      <c r="B97" s="103"/>
      <c r="D97" s="104" t="s">
        <v>105</v>
      </c>
      <c r="E97" s="105"/>
      <c r="F97" s="105"/>
      <c r="G97" s="105"/>
      <c r="H97" s="105"/>
      <c r="I97" s="105"/>
      <c r="J97" s="106">
        <f>J124</f>
        <v>0</v>
      </c>
      <c r="L97" s="103"/>
    </row>
    <row r="98" spans="2:12" s="9" customFormat="1" ht="19.899999999999999" customHeight="1">
      <c r="B98" s="107"/>
      <c r="D98" s="108" t="s">
        <v>110</v>
      </c>
      <c r="E98" s="109"/>
      <c r="F98" s="109"/>
      <c r="G98" s="109"/>
      <c r="H98" s="109"/>
      <c r="I98" s="109"/>
      <c r="J98" s="110">
        <f>J125</f>
        <v>0</v>
      </c>
      <c r="L98" s="107"/>
    </row>
    <row r="99" spans="2:12" s="8" customFormat="1" ht="25" customHeight="1">
      <c r="B99" s="103"/>
      <c r="D99" s="104" t="s">
        <v>112</v>
      </c>
      <c r="E99" s="105"/>
      <c r="F99" s="105"/>
      <c r="G99" s="105"/>
      <c r="H99" s="105"/>
      <c r="I99" s="105"/>
      <c r="J99" s="106">
        <f>J130</f>
        <v>0</v>
      </c>
      <c r="L99" s="103"/>
    </row>
    <row r="100" spans="2:12" s="9" customFormat="1" ht="19.899999999999999" customHeight="1">
      <c r="B100" s="107"/>
      <c r="D100" s="108" t="s">
        <v>668</v>
      </c>
      <c r="E100" s="109"/>
      <c r="F100" s="109"/>
      <c r="G100" s="109"/>
      <c r="H100" s="109"/>
      <c r="I100" s="109"/>
      <c r="J100" s="110">
        <f>J131</f>
        <v>0</v>
      </c>
      <c r="L100" s="107"/>
    </row>
    <row r="101" spans="2:12" s="9" customFormat="1" ht="19.899999999999999" customHeight="1">
      <c r="B101" s="107"/>
      <c r="D101" s="108" t="s">
        <v>669</v>
      </c>
      <c r="E101" s="109"/>
      <c r="F101" s="109"/>
      <c r="G101" s="109"/>
      <c r="H101" s="109"/>
      <c r="I101" s="109"/>
      <c r="J101" s="110">
        <f>J142</f>
        <v>0</v>
      </c>
      <c r="L101" s="107"/>
    </row>
    <row r="102" spans="2:12" s="9" customFormat="1" ht="19.899999999999999" customHeight="1">
      <c r="B102" s="107"/>
      <c r="D102" s="108" t="s">
        <v>670</v>
      </c>
      <c r="E102" s="109"/>
      <c r="F102" s="109"/>
      <c r="G102" s="109"/>
      <c r="H102" s="109"/>
      <c r="I102" s="109"/>
      <c r="J102" s="110">
        <f>J144</f>
        <v>0</v>
      </c>
      <c r="L102" s="107"/>
    </row>
    <row r="103" spans="2:12" s="8" customFormat="1" ht="25" customHeight="1">
      <c r="B103" s="103"/>
      <c r="D103" s="104" t="s">
        <v>671</v>
      </c>
      <c r="E103" s="105"/>
      <c r="F103" s="105"/>
      <c r="G103" s="105"/>
      <c r="H103" s="105"/>
      <c r="I103" s="105"/>
      <c r="J103" s="106">
        <f>J167</f>
        <v>0</v>
      </c>
      <c r="L103" s="103"/>
    </row>
    <row r="104" spans="2:12" s="1" customFormat="1" ht="21.75" customHeight="1">
      <c r="B104" s="31"/>
      <c r="L104" s="31"/>
    </row>
    <row r="105" spans="2:12" s="1" customFormat="1" ht="7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9" spans="2:12" s="1" customFormat="1" ht="7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12" s="1" customFormat="1" ht="25" customHeight="1">
      <c r="B110" s="31"/>
      <c r="C110" s="20" t="s">
        <v>115</v>
      </c>
      <c r="L110" s="31"/>
    </row>
    <row r="111" spans="2:12" s="1" customFormat="1" ht="7" customHeight="1">
      <c r="B111" s="31"/>
      <c r="L111" s="31"/>
    </row>
    <row r="112" spans="2:12" s="1" customFormat="1" ht="12" customHeight="1">
      <c r="B112" s="31"/>
      <c r="C112" s="26" t="s">
        <v>16</v>
      </c>
      <c r="L112" s="31"/>
    </row>
    <row r="113" spans="2:65" s="1" customFormat="1" ht="26.25" customHeight="1">
      <c r="B113" s="31"/>
      <c r="E113" s="225" t="str">
        <f>E7</f>
        <v>Modernizace a opravy učeben a dílen odborného výcviku SOŠ a SOU dopravní Čáslav - stavební část</v>
      </c>
      <c r="F113" s="226"/>
      <c r="G113" s="226"/>
      <c r="H113" s="226"/>
      <c r="L113" s="31"/>
    </row>
    <row r="114" spans="2:65" s="1" customFormat="1" ht="12" customHeight="1">
      <c r="B114" s="31"/>
      <c r="C114" s="26" t="s">
        <v>98</v>
      </c>
      <c r="L114" s="31"/>
    </row>
    <row r="115" spans="2:65" s="1" customFormat="1" ht="16.5" customHeight="1">
      <c r="B115" s="31"/>
      <c r="E115" s="215" t="str">
        <f>E9</f>
        <v>01.2 - SO 01.2 Vytápění</v>
      </c>
      <c r="F115" s="224"/>
      <c r="G115" s="224"/>
      <c r="H115" s="224"/>
      <c r="L115" s="31"/>
    </row>
    <row r="116" spans="2:65" s="1" customFormat="1" ht="7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F12</f>
        <v>Čáslav</v>
      </c>
      <c r="I117" s="26" t="s">
        <v>22</v>
      </c>
      <c r="J117" s="51" t="str">
        <f>IF(J12="","",J12)</f>
        <v>31. 1. 2025</v>
      </c>
      <c r="L117" s="31"/>
    </row>
    <row r="118" spans="2:65" s="1" customFormat="1" ht="7" customHeight="1">
      <c r="B118" s="31"/>
      <c r="L118" s="31"/>
    </row>
    <row r="119" spans="2:65" s="1" customFormat="1" ht="15.25" customHeight="1">
      <c r="B119" s="31"/>
      <c r="C119" s="26" t="s">
        <v>24</v>
      </c>
      <c r="F119" s="24" t="str">
        <f>E15</f>
        <v xml:space="preserve"> </v>
      </c>
      <c r="I119" s="26" t="s">
        <v>30</v>
      </c>
      <c r="J119" s="29" t="str">
        <f>E21</f>
        <v xml:space="preserve"> </v>
      </c>
      <c r="L119" s="31"/>
    </row>
    <row r="120" spans="2:65" s="1" customFormat="1" ht="15.25" customHeight="1">
      <c r="B120" s="31"/>
      <c r="C120" s="26" t="s">
        <v>28</v>
      </c>
      <c r="F120" s="24" t="str">
        <f>IF(E18="","",E18)</f>
        <v>Vyplň údaj</v>
      </c>
      <c r="I120" s="26" t="s">
        <v>32</v>
      </c>
      <c r="J120" s="29" t="str">
        <f>E24</f>
        <v xml:space="preserve"> </v>
      </c>
      <c r="L120" s="31"/>
    </row>
    <row r="121" spans="2:65" s="1" customFormat="1" ht="10.4" customHeight="1">
      <c r="B121" s="31"/>
      <c r="L121" s="31"/>
    </row>
    <row r="122" spans="2:65" s="10" customFormat="1" ht="29.25" customHeight="1">
      <c r="B122" s="111"/>
      <c r="C122" s="112" t="s">
        <v>116</v>
      </c>
      <c r="D122" s="113" t="s">
        <v>59</v>
      </c>
      <c r="E122" s="113" t="s">
        <v>55</v>
      </c>
      <c r="F122" s="113" t="s">
        <v>56</v>
      </c>
      <c r="G122" s="113" t="s">
        <v>117</v>
      </c>
      <c r="H122" s="113" t="s">
        <v>118</v>
      </c>
      <c r="I122" s="113" t="s">
        <v>119</v>
      </c>
      <c r="J122" s="114" t="s">
        <v>102</v>
      </c>
      <c r="K122" s="115" t="s">
        <v>120</v>
      </c>
      <c r="L122" s="111"/>
      <c r="M122" s="58" t="s">
        <v>1</v>
      </c>
      <c r="N122" s="59" t="s">
        <v>38</v>
      </c>
      <c r="O122" s="59" t="s">
        <v>121</v>
      </c>
      <c r="P122" s="59" t="s">
        <v>122</v>
      </c>
      <c r="Q122" s="59" t="s">
        <v>123</v>
      </c>
      <c r="R122" s="59" t="s">
        <v>124</v>
      </c>
      <c r="S122" s="59" t="s">
        <v>125</v>
      </c>
      <c r="T122" s="60" t="s">
        <v>126</v>
      </c>
    </row>
    <row r="123" spans="2:65" s="1" customFormat="1" ht="22.9" customHeight="1">
      <c r="B123" s="31"/>
      <c r="C123" s="63" t="s">
        <v>127</v>
      </c>
      <c r="J123" s="116">
        <f>BK123</f>
        <v>0</v>
      </c>
      <c r="L123" s="31"/>
      <c r="M123" s="61"/>
      <c r="N123" s="52"/>
      <c r="O123" s="52"/>
      <c r="P123" s="117">
        <f>P124+P130+P167</f>
        <v>0</v>
      </c>
      <c r="Q123" s="52"/>
      <c r="R123" s="117">
        <f>R124+R130+R167</f>
        <v>4.02468</v>
      </c>
      <c r="S123" s="52"/>
      <c r="T123" s="118">
        <f>T124+T130+T167</f>
        <v>3.3359900000000002</v>
      </c>
      <c r="AT123" s="16" t="s">
        <v>73</v>
      </c>
      <c r="AU123" s="16" t="s">
        <v>104</v>
      </c>
      <c r="BK123" s="119">
        <f>BK124+BK130+BK167</f>
        <v>0</v>
      </c>
    </row>
    <row r="124" spans="2:65" s="11" customFormat="1" ht="25.9" customHeight="1">
      <c r="B124" s="120"/>
      <c r="D124" s="121" t="s">
        <v>73</v>
      </c>
      <c r="E124" s="122" t="s">
        <v>128</v>
      </c>
      <c r="F124" s="122" t="s">
        <v>129</v>
      </c>
      <c r="I124" s="123"/>
      <c r="J124" s="124">
        <f>BK124</f>
        <v>0</v>
      </c>
      <c r="L124" s="120"/>
      <c r="M124" s="125"/>
      <c r="P124" s="126">
        <f>P125</f>
        <v>0</v>
      </c>
      <c r="R124" s="126">
        <f>R125</f>
        <v>0</v>
      </c>
      <c r="T124" s="127">
        <f>T125</f>
        <v>0</v>
      </c>
      <c r="AR124" s="121" t="s">
        <v>82</v>
      </c>
      <c r="AT124" s="128" t="s">
        <v>73</v>
      </c>
      <c r="AU124" s="128" t="s">
        <v>74</v>
      </c>
      <c r="AY124" s="121" t="s">
        <v>130</v>
      </c>
      <c r="BK124" s="129">
        <f>BK125</f>
        <v>0</v>
      </c>
    </row>
    <row r="125" spans="2:65" s="11" customFormat="1" ht="22.9" customHeight="1">
      <c r="B125" s="120"/>
      <c r="D125" s="121" t="s">
        <v>73</v>
      </c>
      <c r="E125" s="130" t="s">
        <v>204</v>
      </c>
      <c r="F125" s="130" t="s">
        <v>205</v>
      </c>
      <c r="I125" s="123"/>
      <c r="J125" s="131">
        <f>BK125</f>
        <v>0</v>
      </c>
      <c r="L125" s="120"/>
      <c r="M125" s="125"/>
      <c r="P125" s="126">
        <f>SUM(P126:P129)</f>
        <v>0</v>
      </c>
      <c r="R125" s="126">
        <f>SUM(R126:R129)</f>
        <v>0</v>
      </c>
      <c r="T125" s="127">
        <f>SUM(T126:T129)</f>
        <v>0</v>
      </c>
      <c r="AR125" s="121" t="s">
        <v>82</v>
      </c>
      <c r="AT125" s="128" t="s">
        <v>73</v>
      </c>
      <c r="AU125" s="128" t="s">
        <v>82</v>
      </c>
      <c r="AY125" s="121" t="s">
        <v>130</v>
      </c>
      <c r="BK125" s="129">
        <f>SUM(BK126:BK129)</f>
        <v>0</v>
      </c>
    </row>
    <row r="126" spans="2:65" s="1" customFormat="1" ht="24.25" customHeight="1">
      <c r="B126" s="132"/>
      <c r="C126" s="133" t="s">
        <v>82</v>
      </c>
      <c r="D126" s="133" t="s">
        <v>132</v>
      </c>
      <c r="E126" s="134" t="s">
        <v>211</v>
      </c>
      <c r="F126" s="135" t="s">
        <v>212</v>
      </c>
      <c r="G126" s="136" t="s">
        <v>144</v>
      </c>
      <c r="H126" s="137">
        <v>3.3359999999999999</v>
      </c>
      <c r="I126" s="138"/>
      <c r="J126" s="139">
        <f>ROUND(I126*H126,2)</f>
        <v>0</v>
      </c>
      <c r="K126" s="140"/>
      <c r="L126" s="31"/>
      <c r="M126" s="141" t="s">
        <v>1</v>
      </c>
      <c r="N126" s="142" t="s">
        <v>39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136</v>
      </c>
      <c r="AT126" s="145" t="s">
        <v>132</v>
      </c>
      <c r="AU126" s="145" t="s">
        <v>84</v>
      </c>
      <c r="AY126" s="16" t="s">
        <v>130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6" t="s">
        <v>82</v>
      </c>
      <c r="BK126" s="146">
        <f>ROUND(I126*H126,2)</f>
        <v>0</v>
      </c>
      <c r="BL126" s="16" t="s">
        <v>136</v>
      </c>
      <c r="BM126" s="145" t="s">
        <v>672</v>
      </c>
    </row>
    <row r="127" spans="2:65" s="1" customFormat="1" ht="24.25" customHeight="1">
      <c r="B127" s="132"/>
      <c r="C127" s="133" t="s">
        <v>84</v>
      </c>
      <c r="D127" s="133" t="s">
        <v>132</v>
      </c>
      <c r="E127" s="134" t="s">
        <v>215</v>
      </c>
      <c r="F127" s="135" t="s">
        <v>216</v>
      </c>
      <c r="G127" s="136" t="s">
        <v>144</v>
      </c>
      <c r="H127" s="137">
        <v>30.024000000000001</v>
      </c>
      <c r="I127" s="138"/>
      <c r="J127" s="139">
        <f>ROUND(I127*H127,2)</f>
        <v>0</v>
      </c>
      <c r="K127" s="140"/>
      <c r="L127" s="31"/>
      <c r="M127" s="141" t="s">
        <v>1</v>
      </c>
      <c r="N127" s="142" t="s">
        <v>39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136</v>
      </c>
      <c r="AT127" s="145" t="s">
        <v>132</v>
      </c>
      <c r="AU127" s="145" t="s">
        <v>84</v>
      </c>
      <c r="AY127" s="16" t="s">
        <v>130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6" t="s">
        <v>82</v>
      </c>
      <c r="BK127" s="146">
        <f>ROUND(I127*H127,2)</f>
        <v>0</v>
      </c>
      <c r="BL127" s="16" t="s">
        <v>136</v>
      </c>
      <c r="BM127" s="145" t="s">
        <v>673</v>
      </c>
    </row>
    <row r="128" spans="2:65" s="12" customFormat="1">
      <c r="B128" s="147"/>
      <c r="D128" s="148" t="s">
        <v>138</v>
      </c>
      <c r="F128" s="150" t="s">
        <v>674</v>
      </c>
      <c r="H128" s="151">
        <v>30.024000000000001</v>
      </c>
      <c r="I128" s="152"/>
      <c r="L128" s="147"/>
      <c r="M128" s="153"/>
      <c r="T128" s="154"/>
      <c r="AT128" s="149" t="s">
        <v>138</v>
      </c>
      <c r="AU128" s="149" t="s">
        <v>84</v>
      </c>
      <c r="AV128" s="12" t="s">
        <v>84</v>
      </c>
      <c r="AW128" s="12" t="s">
        <v>3</v>
      </c>
      <c r="AX128" s="12" t="s">
        <v>82</v>
      </c>
      <c r="AY128" s="149" t="s">
        <v>130</v>
      </c>
    </row>
    <row r="129" spans="2:65" s="1" customFormat="1" ht="44.25" customHeight="1">
      <c r="B129" s="132"/>
      <c r="C129" s="133" t="s">
        <v>149</v>
      </c>
      <c r="D129" s="133" t="s">
        <v>132</v>
      </c>
      <c r="E129" s="134" t="s">
        <v>230</v>
      </c>
      <c r="F129" s="135" t="s">
        <v>231</v>
      </c>
      <c r="G129" s="136" t="s">
        <v>144</v>
      </c>
      <c r="H129" s="137">
        <v>3.3359999999999999</v>
      </c>
      <c r="I129" s="138"/>
      <c r="J129" s="139">
        <f>ROUND(I129*H129,2)</f>
        <v>0</v>
      </c>
      <c r="K129" s="140"/>
      <c r="L129" s="31"/>
      <c r="M129" s="141" t="s">
        <v>1</v>
      </c>
      <c r="N129" s="142" t="s">
        <v>39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136</v>
      </c>
      <c r="AT129" s="145" t="s">
        <v>132</v>
      </c>
      <c r="AU129" s="145" t="s">
        <v>84</v>
      </c>
      <c r="AY129" s="16" t="s">
        <v>130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6" t="s">
        <v>82</v>
      </c>
      <c r="BK129" s="146">
        <f>ROUND(I129*H129,2)</f>
        <v>0</v>
      </c>
      <c r="BL129" s="16" t="s">
        <v>136</v>
      </c>
      <c r="BM129" s="145" t="s">
        <v>675</v>
      </c>
    </row>
    <row r="130" spans="2:65" s="11" customFormat="1" ht="25.9" customHeight="1">
      <c r="B130" s="120"/>
      <c r="D130" s="121" t="s">
        <v>73</v>
      </c>
      <c r="E130" s="122" t="s">
        <v>244</v>
      </c>
      <c r="F130" s="122" t="s">
        <v>245</v>
      </c>
      <c r="I130" s="123"/>
      <c r="J130" s="124">
        <f>BK130</f>
        <v>0</v>
      </c>
      <c r="L130" s="120"/>
      <c r="M130" s="125"/>
      <c r="P130" s="126">
        <f>P131+P142+P144</f>
        <v>0</v>
      </c>
      <c r="R130" s="126">
        <f>R131+R142+R144</f>
        <v>4.02468</v>
      </c>
      <c r="T130" s="127">
        <f>T131+T142+T144</f>
        <v>3.3359900000000002</v>
      </c>
      <c r="AR130" s="121" t="s">
        <v>84</v>
      </c>
      <c r="AT130" s="128" t="s">
        <v>73</v>
      </c>
      <c r="AU130" s="128" t="s">
        <v>74</v>
      </c>
      <c r="AY130" s="121" t="s">
        <v>130</v>
      </c>
      <c r="BK130" s="129">
        <f>BK131+BK142+BK144</f>
        <v>0</v>
      </c>
    </row>
    <row r="131" spans="2:65" s="11" customFormat="1" ht="22.9" customHeight="1">
      <c r="B131" s="120"/>
      <c r="D131" s="121" t="s">
        <v>73</v>
      </c>
      <c r="E131" s="130" t="s">
        <v>676</v>
      </c>
      <c r="F131" s="130" t="s">
        <v>677</v>
      </c>
      <c r="I131" s="123"/>
      <c r="J131" s="131">
        <f>BK131</f>
        <v>0</v>
      </c>
      <c r="L131" s="120"/>
      <c r="M131" s="125"/>
      <c r="P131" s="126">
        <f>SUM(P132:P141)</f>
        <v>0</v>
      </c>
      <c r="R131" s="126">
        <f>SUM(R132:R141)</f>
        <v>0.42003999999999997</v>
      </c>
      <c r="T131" s="127">
        <f>SUM(T132:T141)</f>
        <v>0.66250000000000009</v>
      </c>
      <c r="AR131" s="121" t="s">
        <v>84</v>
      </c>
      <c r="AT131" s="128" t="s">
        <v>73</v>
      </c>
      <c r="AU131" s="128" t="s">
        <v>82</v>
      </c>
      <c r="AY131" s="121" t="s">
        <v>130</v>
      </c>
      <c r="BK131" s="129">
        <f>SUM(BK132:BK141)</f>
        <v>0</v>
      </c>
    </row>
    <row r="132" spans="2:65" s="1" customFormat="1" ht="24.25" customHeight="1">
      <c r="B132" s="132"/>
      <c r="C132" s="133" t="s">
        <v>136</v>
      </c>
      <c r="D132" s="133" t="s">
        <v>132</v>
      </c>
      <c r="E132" s="134" t="s">
        <v>678</v>
      </c>
      <c r="F132" s="135" t="s">
        <v>679</v>
      </c>
      <c r="G132" s="136" t="s">
        <v>184</v>
      </c>
      <c r="H132" s="137">
        <v>1</v>
      </c>
      <c r="I132" s="138"/>
      <c r="J132" s="139">
        <f t="shared" ref="J132:J141" si="0">ROUND(I132*H132,2)</f>
        <v>0</v>
      </c>
      <c r="K132" s="140"/>
      <c r="L132" s="31"/>
      <c r="M132" s="141" t="s">
        <v>1</v>
      </c>
      <c r="N132" s="142" t="s">
        <v>39</v>
      </c>
      <c r="P132" s="143">
        <f t="shared" ref="P132:P141" si="1">O132*H132</f>
        <v>0</v>
      </c>
      <c r="Q132" s="143">
        <v>1.7000000000000001E-4</v>
      </c>
      <c r="R132" s="143">
        <f t="shared" ref="R132:R141" si="2">Q132*H132</f>
        <v>1.7000000000000001E-4</v>
      </c>
      <c r="S132" s="143">
        <v>0.30625000000000002</v>
      </c>
      <c r="T132" s="144">
        <f t="shared" ref="T132:T141" si="3">S132*H132</f>
        <v>0.30625000000000002</v>
      </c>
      <c r="AR132" s="145" t="s">
        <v>219</v>
      </c>
      <c r="AT132" s="145" t="s">
        <v>132</v>
      </c>
      <c r="AU132" s="145" t="s">
        <v>84</v>
      </c>
      <c r="AY132" s="16" t="s">
        <v>130</v>
      </c>
      <c r="BE132" s="146">
        <f t="shared" ref="BE132:BE141" si="4">IF(N132="základní",J132,0)</f>
        <v>0</v>
      </c>
      <c r="BF132" s="146">
        <f t="shared" ref="BF132:BF141" si="5">IF(N132="snížená",J132,0)</f>
        <v>0</v>
      </c>
      <c r="BG132" s="146">
        <f t="shared" ref="BG132:BG141" si="6">IF(N132="zákl. přenesená",J132,0)</f>
        <v>0</v>
      </c>
      <c r="BH132" s="146">
        <f t="shared" ref="BH132:BH141" si="7">IF(N132="sníž. přenesená",J132,0)</f>
        <v>0</v>
      </c>
      <c r="BI132" s="146">
        <f t="shared" ref="BI132:BI141" si="8">IF(N132="nulová",J132,0)</f>
        <v>0</v>
      </c>
      <c r="BJ132" s="16" t="s">
        <v>82</v>
      </c>
      <c r="BK132" s="146">
        <f t="shared" ref="BK132:BK141" si="9">ROUND(I132*H132,2)</f>
        <v>0</v>
      </c>
      <c r="BL132" s="16" t="s">
        <v>219</v>
      </c>
      <c r="BM132" s="145" t="s">
        <v>680</v>
      </c>
    </row>
    <row r="133" spans="2:65" s="1" customFormat="1" ht="24.25" customHeight="1">
      <c r="B133" s="132"/>
      <c r="C133" s="133" t="s">
        <v>162</v>
      </c>
      <c r="D133" s="133" t="s">
        <v>132</v>
      </c>
      <c r="E133" s="134" t="s">
        <v>681</v>
      </c>
      <c r="F133" s="135" t="s">
        <v>682</v>
      </c>
      <c r="G133" s="136" t="s">
        <v>184</v>
      </c>
      <c r="H133" s="137">
        <v>1</v>
      </c>
      <c r="I133" s="138"/>
      <c r="J133" s="139">
        <f t="shared" si="0"/>
        <v>0</v>
      </c>
      <c r="K133" s="140"/>
      <c r="L133" s="31"/>
      <c r="M133" s="141" t="s">
        <v>1</v>
      </c>
      <c r="N133" s="142" t="s">
        <v>39</v>
      </c>
      <c r="P133" s="143">
        <f t="shared" si="1"/>
        <v>0</v>
      </c>
      <c r="Q133" s="143">
        <v>1.7000000000000001E-4</v>
      </c>
      <c r="R133" s="143">
        <f t="shared" si="2"/>
        <v>1.7000000000000001E-4</v>
      </c>
      <c r="S133" s="143">
        <v>0.35625000000000001</v>
      </c>
      <c r="T133" s="144">
        <f t="shared" si="3"/>
        <v>0.35625000000000001</v>
      </c>
      <c r="AR133" s="145" t="s">
        <v>219</v>
      </c>
      <c r="AT133" s="145" t="s">
        <v>132</v>
      </c>
      <c r="AU133" s="145" t="s">
        <v>84</v>
      </c>
      <c r="AY133" s="16" t="s">
        <v>130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6" t="s">
        <v>82</v>
      </c>
      <c r="BK133" s="146">
        <f t="shared" si="9"/>
        <v>0</v>
      </c>
      <c r="BL133" s="16" t="s">
        <v>219</v>
      </c>
      <c r="BM133" s="145" t="s">
        <v>683</v>
      </c>
    </row>
    <row r="134" spans="2:65" s="1" customFormat="1" ht="24.25" customHeight="1">
      <c r="B134" s="132"/>
      <c r="C134" s="133" t="s">
        <v>155</v>
      </c>
      <c r="D134" s="133" t="s">
        <v>132</v>
      </c>
      <c r="E134" s="134" t="s">
        <v>684</v>
      </c>
      <c r="F134" s="135" t="s">
        <v>685</v>
      </c>
      <c r="G134" s="136" t="s">
        <v>184</v>
      </c>
      <c r="H134" s="137">
        <v>2</v>
      </c>
      <c r="I134" s="138"/>
      <c r="J134" s="139">
        <f t="shared" si="0"/>
        <v>0</v>
      </c>
      <c r="K134" s="140"/>
      <c r="L134" s="31"/>
      <c r="M134" s="141" t="s">
        <v>1</v>
      </c>
      <c r="N134" s="142" t="s">
        <v>39</v>
      </c>
      <c r="P134" s="143">
        <f t="shared" si="1"/>
        <v>0</v>
      </c>
      <c r="Q134" s="143">
        <v>7.9000000000000008E-3</v>
      </c>
      <c r="R134" s="143">
        <f t="shared" si="2"/>
        <v>1.5800000000000002E-2</v>
      </c>
      <c r="S134" s="143">
        <v>0</v>
      </c>
      <c r="T134" s="144">
        <f t="shared" si="3"/>
        <v>0</v>
      </c>
      <c r="AR134" s="145" t="s">
        <v>219</v>
      </c>
      <c r="AT134" s="145" t="s">
        <v>132</v>
      </c>
      <c r="AU134" s="145" t="s">
        <v>84</v>
      </c>
      <c r="AY134" s="16" t="s">
        <v>130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6" t="s">
        <v>82</v>
      </c>
      <c r="BK134" s="146">
        <f t="shared" si="9"/>
        <v>0</v>
      </c>
      <c r="BL134" s="16" t="s">
        <v>219</v>
      </c>
      <c r="BM134" s="145" t="s">
        <v>686</v>
      </c>
    </row>
    <row r="135" spans="2:65" s="1" customFormat="1" ht="24.25" customHeight="1">
      <c r="B135" s="132"/>
      <c r="C135" s="133" t="s">
        <v>173</v>
      </c>
      <c r="D135" s="133" t="s">
        <v>132</v>
      </c>
      <c r="E135" s="134" t="s">
        <v>687</v>
      </c>
      <c r="F135" s="135" t="s">
        <v>688</v>
      </c>
      <c r="G135" s="136" t="s">
        <v>689</v>
      </c>
      <c r="H135" s="137">
        <v>1</v>
      </c>
      <c r="I135" s="138"/>
      <c r="J135" s="139">
        <f t="shared" si="0"/>
        <v>0</v>
      </c>
      <c r="K135" s="140"/>
      <c r="L135" s="31"/>
      <c r="M135" s="141" t="s">
        <v>1</v>
      </c>
      <c r="N135" s="142" t="s">
        <v>39</v>
      </c>
      <c r="P135" s="143">
        <f t="shared" si="1"/>
        <v>0</v>
      </c>
      <c r="Q135" s="143">
        <v>3.049E-2</v>
      </c>
      <c r="R135" s="143">
        <f t="shared" si="2"/>
        <v>3.049E-2</v>
      </c>
      <c r="S135" s="143">
        <v>0</v>
      </c>
      <c r="T135" s="144">
        <f t="shared" si="3"/>
        <v>0</v>
      </c>
      <c r="AR135" s="145" t="s">
        <v>219</v>
      </c>
      <c r="AT135" s="145" t="s">
        <v>132</v>
      </c>
      <c r="AU135" s="145" t="s">
        <v>84</v>
      </c>
      <c r="AY135" s="16" t="s">
        <v>130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6" t="s">
        <v>82</v>
      </c>
      <c r="BK135" s="146">
        <f t="shared" si="9"/>
        <v>0</v>
      </c>
      <c r="BL135" s="16" t="s">
        <v>219</v>
      </c>
      <c r="BM135" s="145" t="s">
        <v>690</v>
      </c>
    </row>
    <row r="136" spans="2:65" s="1" customFormat="1" ht="24.25" customHeight="1">
      <c r="B136" s="132"/>
      <c r="C136" s="133" t="s">
        <v>145</v>
      </c>
      <c r="D136" s="133" t="s">
        <v>132</v>
      </c>
      <c r="E136" s="134" t="s">
        <v>691</v>
      </c>
      <c r="F136" s="135" t="s">
        <v>692</v>
      </c>
      <c r="G136" s="136" t="s">
        <v>689</v>
      </c>
      <c r="H136" s="137">
        <v>1</v>
      </c>
      <c r="I136" s="138"/>
      <c r="J136" s="139">
        <f t="shared" si="0"/>
        <v>0</v>
      </c>
      <c r="K136" s="140"/>
      <c r="L136" s="31"/>
      <c r="M136" s="141" t="s">
        <v>1</v>
      </c>
      <c r="N136" s="142" t="s">
        <v>39</v>
      </c>
      <c r="P136" s="143">
        <f t="shared" si="1"/>
        <v>0</v>
      </c>
      <c r="Q136" s="143">
        <v>4.1489999999999999E-2</v>
      </c>
      <c r="R136" s="143">
        <f t="shared" si="2"/>
        <v>4.1489999999999999E-2</v>
      </c>
      <c r="S136" s="143">
        <v>0</v>
      </c>
      <c r="T136" s="144">
        <f t="shared" si="3"/>
        <v>0</v>
      </c>
      <c r="AR136" s="145" t="s">
        <v>219</v>
      </c>
      <c r="AT136" s="145" t="s">
        <v>132</v>
      </c>
      <c r="AU136" s="145" t="s">
        <v>84</v>
      </c>
      <c r="AY136" s="16" t="s">
        <v>130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6" t="s">
        <v>82</v>
      </c>
      <c r="BK136" s="146">
        <f t="shared" si="9"/>
        <v>0</v>
      </c>
      <c r="BL136" s="16" t="s">
        <v>219</v>
      </c>
      <c r="BM136" s="145" t="s">
        <v>693</v>
      </c>
    </row>
    <row r="137" spans="2:65" s="1" customFormat="1" ht="16.5" customHeight="1">
      <c r="B137" s="132"/>
      <c r="C137" s="133" t="s">
        <v>171</v>
      </c>
      <c r="D137" s="133" t="s">
        <v>132</v>
      </c>
      <c r="E137" s="134" t="s">
        <v>694</v>
      </c>
      <c r="F137" s="135" t="s">
        <v>695</v>
      </c>
      <c r="G137" s="136" t="s">
        <v>357</v>
      </c>
      <c r="H137" s="137">
        <v>3</v>
      </c>
      <c r="I137" s="138"/>
      <c r="J137" s="139">
        <f t="shared" si="0"/>
        <v>0</v>
      </c>
      <c r="K137" s="140"/>
      <c r="L137" s="31"/>
      <c r="M137" s="141" t="s">
        <v>1</v>
      </c>
      <c r="N137" s="142" t="s">
        <v>39</v>
      </c>
      <c r="P137" s="143">
        <f t="shared" si="1"/>
        <v>0</v>
      </c>
      <c r="Q137" s="143">
        <v>4.1489999999999999E-2</v>
      </c>
      <c r="R137" s="143">
        <f t="shared" si="2"/>
        <v>0.12447</v>
      </c>
      <c r="S137" s="143">
        <v>0</v>
      </c>
      <c r="T137" s="144">
        <f t="shared" si="3"/>
        <v>0</v>
      </c>
      <c r="AR137" s="145" t="s">
        <v>219</v>
      </c>
      <c r="AT137" s="145" t="s">
        <v>132</v>
      </c>
      <c r="AU137" s="145" t="s">
        <v>84</v>
      </c>
      <c r="AY137" s="16" t="s">
        <v>130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6" t="s">
        <v>82</v>
      </c>
      <c r="BK137" s="146">
        <f t="shared" si="9"/>
        <v>0</v>
      </c>
      <c r="BL137" s="16" t="s">
        <v>219</v>
      </c>
      <c r="BM137" s="145" t="s">
        <v>696</v>
      </c>
    </row>
    <row r="138" spans="2:65" s="1" customFormat="1" ht="24.25" customHeight="1">
      <c r="B138" s="132"/>
      <c r="C138" s="133" t="s">
        <v>187</v>
      </c>
      <c r="D138" s="133" t="s">
        <v>132</v>
      </c>
      <c r="E138" s="134" t="s">
        <v>697</v>
      </c>
      <c r="F138" s="135" t="s">
        <v>698</v>
      </c>
      <c r="G138" s="136" t="s">
        <v>699</v>
      </c>
      <c r="H138" s="137">
        <v>1</v>
      </c>
      <c r="I138" s="138"/>
      <c r="J138" s="139">
        <f t="shared" si="0"/>
        <v>0</v>
      </c>
      <c r="K138" s="140"/>
      <c r="L138" s="31"/>
      <c r="M138" s="141" t="s">
        <v>1</v>
      </c>
      <c r="N138" s="142" t="s">
        <v>39</v>
      </c>
      <c r="P138" s="143">
        <f t="shared" si="1"/>
        <v>0</v>
      </c>
      <c r="Q138" s="143">
        <v>4.1489999999999999E-2</v>
      </c>
      <c r="R138" s="143">
        <f t="shared" si="2"/>
        <v>4.1489999999999999E-2</v>
      </c>
      <c r="S138" s="143">
        <v>0</v>
      </c>
      <c r="T138" s="144">
        <f t="shared" si="3"/>
        <v>0</v>
      </c>
      <c r="AR138" s="145" t="s">
        <v>219</v>
      </c>
      <c r="AT138" s="145" t="s">
        <v>132</v>
      </c>
      <c r="AU138" s="145" t="s">
        <v>84</v>
      </c>
      <c r="AY138" s="16" t="s">
        <v>130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6" t="s">
        <v>82</v>
      </c>
      <c r="BK138" s="146">
        <f t="shared" si="9"/>
        <v>0</v>
      </c>
      <c r="BL138" s="16" t="s">
        <v>219</v>
      </c>
      <c r="BM138" s="145" t="s">
        <v>700</v>
      </c>
    </row>
    <row r="139" spans="2:65" s="1" customFormat="1" ht="16.5" customHeight="1">
      <c r="B139" s="132"/>
      <c r="C139" s="133" t="s">
        <v>193</v>
      </c>
      <c r="D139" s="133" t="s">
        <v>132</v>
      </c>
      <c r="E139" s="134" t="s">
        <v>701</v>
      </c>
      <c r="F139" s="135" t="s">
        <v>702</v>
      </c>
      <c r="G139" s="136" t="s">
        <v>689</v>
      </c>
      <c r="H139" s="137">
        <v>4</v>
      </c>
      <c r="I139" s="138"/>
      <c r="J139" s="139">
        <f t="shared" si="0"/>
        <v>0</v>
      </c>
      <c r="K139" s="140"/>
      <c r="L139" s="31"/>
      <c r="M139" s="141" t="s">
        <v>1</v>
      </c>
      <c r="N139" s="142" t="s">
        <v>39</v>
      </c>
      <c r="P139" s="143">
        <f t="shared" si="1"/>
        <v>0</v>
      </c>
      <c r="Q139" s="143">
        <v>4.1489999999999999E-2</v>
      </c>
      <c r="R139" s="143">
        <f t="shared" si="2"/>
        <v>0.16596</v>
      </c>
      <c r="S139" s="143">
        <v>0</v>
      </c>
      <c r="T139" s="144">
        <f t="shared" si="3"/>
        <v>0</v>
      </c>
      <c r="AR139" s="145" t="s">
        <v>219</v>
      </c>
      <c r="AT139" s="145" t="s">
        <v>132</v>
      </c>
      <c r="AU139" s="145" t="s">
        <v>84</v>
      </c>
      <c r="AY139" s="16" t="s">
        <v>130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6" t="s">
        <v>82</v>
      </c>
      <c r="BK139" s="146">
        <f t="shared" si="9"/>
        <v>0</v>
      </c>
      <c r="BL139" s="16" t="s">
        <v>219</v>
      </c>
      <c r="BM139" s="145" t="s">
        <v>703</v>
      </c>
    </row>
    <row r="140" spans="2:65" s="1" customFormat="1" ht="21.75" customHeight="1">
      <c r="B140" s="132"/>
      <c r="C140" s="133" t="s">
        <v>8</v>
      </c>
      <c r="D140" s="133" t="s">
        <v>132</v>
      </c>
      <c r="E140" s="134" t="s">
        <v>704</v>
      </c>
      <c r="F140" s="135" t="s">
        <v>705</v>
      </c>
      <c r="G140" s="136" t="s">
        <v>279</v>
      </c>
      <c r="H140" s="179"/>
      <c r="I140" s="138"/>
      <c r="J140" s="139">
        <f t="shared" si="0"/>
        <v>0</v>
      </c>
      <c r="K140" s="140"/>
      <c r="L140" s="31"/>
      <c r="M140" s="141" t="s">
        <v>1</v>
      </c>
      <c r="N140" s="142" t="s">
        <v>39</v>
      </c>
      <c r="P140" s="143">
        <f t="shared" si="1"/>
        <v>0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AR140" s="145" t="s">
        <v>219</v>
      </c>
      <c r="AT140" s="145" t="s">
        <v>132</v>
      </c>
      <c r="AU140" s="145" t="s">
        <v>84</v>
      </c>
      <c r="AY140" s="16" t="s">
        <v>130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6" t="s">
        <v>82</v>
      </c>
      <c r="BK140" s="146">
        <f t="shared" si="9"/>
        <v>0</v>
      </c>
      <c r="BL140" s="16" t="s">
        <v>219</v>
      </c>
      <c r="BM140" s="145" t="s">
        <v>706</v>
      </c>
    </row>
    <row r="141" spans="2:65" s="1" customFormat="1" ht="24.25" customHeight="1">
      <c r="B141" s="132"/>
      <c r="C141" s="133" t="s">
        <v>206</v>
      </c>
      <c r="D141" s="133" t="s">
        <v>132</v>
      </c>
      <c r="E141" s="134" t="s">
        <v>707</v>
      </c>
      <c r="F141" s="135" t="s">
        <v>708</v>
      </c>
      <c r="G141" s="136" t="s">
        <v>279</v>
      </c>
      <c r="H141" s="179"/>
      <c r="I141" s="138"/>
      <c r="J141" s="139">
        <f t="shared" si="0"/>
        <v>0</v>
      </c>
      <c r="K141" s="140"/>
      <c r="L141" s="31"/>
      <c r="M141" s="141" t="s">
        <v>1</v>
      </c>
      <c r="N141" s="142" t="s">
        <v>39</v>
      </c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219</v>
      </c>
      <c r="AT141" s="145" t="s">
        <v>132</v>
      </c>
      <c r="AU141" s="145" t="s">
        <v>84</v>
      </c>
      <c r="AY141" s="16" t="s">
        <v>130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6" t="s">
        <v>82</v>
      </c>
      <c r="BK141" s="146">
        <f t="shared" si="9"/>
        <v>0</v>
      </c>
      <c r="BL141" s="16" t="s">
        <v>219</v>
      </c>
      <c r="BM141" s="145" t="s">
        <v>709</v>
      </c>
    </row>
    <row r="142" spans="2:65" s="11" customFormat="1" ht="22.9" customHeight="1">
      <c r="B142" s="120"/>
      <c r="D142" s="121" t="s">
        <v>73</v>
      </c>
      <c r="E142" s="130" t="s">
        <v>710</v>
      </c>
      <c r="F142" s="130" t="s">
        <v>711</v>
      </c>
      <c r="I142" s="123"/>
      <c r="J142" s="131">
        <f>BK142</f>
        <v>0</v>
      </c>
      <c r="L142" s="120"/>
      <c r="M142" s="125"/>
      <c r="P142" s="126">
        <f>P143</f>
        <v>0</v>
      </c>
      <c r="R142" s="126">
        <f>R143</f>
        <v>1.7600000000000001E-2</v>
      </c>
      <c r="T142" s="127">
        <f>T143</f>
        <v>0</v>
      </c>
      <c r="AR142" s="121" t="s">
        <v>84</v>
      </c>
      <c r="AT142" s="128" t="s">
        <v>73</v>
      </c>
      <c r="AU142" s="128" t="s">
        <v>82</v>
      </c>
      <c r="AY142" s="121" t="s">
        <v>130</v>
      </c>
      <c r="BK142" s="129">
        <f>BK143</f>
        <v>0</v>
      </c>
    </row>
    <row r="143" spans="2:65" s="1" customFormat="1" ht="16.5" customHeight="1">
      <c r="B143" s="132"/>
      <c r="C143" s="133" t="s">
        <v>210</v>
      </c>
      <c r="D143" s="133" t="s">
        <v>132</v>
      </c>
      <c r="E143" s="134" t="s">
        <v>712</v>
      </c>
      <c r="F143" s="135" t="s">
        <v>713</v>
      </c>
      <c r="G143" s="136" t="s">
        <v>689</v>
      </c>
      <c r="H143" s="137">
        <v>22</v>
      </c>
      <c r="I143" s="138"/>
      <c r="J143" s="139">
        <f>ROUND(I143*H143,2)</f>
        <v>0</v>
      </c>
      <c r="K143" s="140"/>
      <c r="L143" s="31"/>
      <c r="M143" s="141" t="s">
        <v>1</v>
      </c>
      <c r="N143" s="142" t="s">
        <v>39</v>
      </c>
      <c r="P143" s="143">
        <f>O143*H143</f>
        <v>0</v>
      </c>
      <c r="Q143" s="143">
        <v>8.0000000000000004E-4</v>
      </c>
      <c r="R143" s="143">
        <f>Q143*H143</f>
        <v>1.7600000000000001E-2</v>
      </c>
      <c r="S143" s="143">
        <v>0</v>
      </c>
      <c r="T143" s="144">
        <f>S143*H143</f>
        <v>0</v>
      </c>
      <c r="AR143" s="145" t="s">
        <v>219</v>
      </c>
      <c r="AT143" s="145" t="s">
        <v>132</v>
      </c>
      <c r="AU143" s="145" t="s">
        <v>84</v>
      </c>
      <c r="AY143" s="16" t="s">
        <v>130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6" t="s">
        <v>82</v>
      </c>
      <c r="BK143" s="146">
        <f>ROUND(I143*H143,2)</f>
        <v>0</v>
      </c>
      <c r="BL143" s="16" t="s">
        <v>219</v>
      </c>
      <c r="BM143" s="145" t="s">
        <v>714</v>
      </c>
    </row>
    <row r="144" spans="2:65" s="11" customFormat="1" ht="22.9" customHeight="1">
      <c r="B144" s="120"/>
      <c r="D144" s="121" t="s">
        <v>73</v>
      </c>
      <c r="E144" s="130" t="s">
        <v>715</v>
      </c>
      <c r="F144" s="130" t="s">
        <v>716</v>
      </c>
      <c r="I144" s="123"/>
      <c r="J144" s="131">
        <f>BK144</f>
        <v>0</v>
      </c>
      <c r="L144" s="120"/>
      <c r="M144" s="125"/>
      <c r="P144" s="126">
        <f>SUM(P145:P166)</f>
        <v>0</v>
      </c>
      <c r="R144" s="126">
        <f>SUM(R145:R166)</f>
        <v>3.58704</v>
      </c>
      <c r="T144" s="127">
        <f>SUM(T145:T166)</f>
        <v>2.6734900000000001</v>
      </c>
      <c r="AR144" s="121" t="s">
        <v>84</v>
      </c>
      <c r="AT144" s="128" t="s">
        <v>73</v>
      </c>
      <c r="AU144" s="128" t="s">
        <v>82</v>
      </c>
      <c r="AY144" s="121" t="s">
        <v>130</v>
      </c>
      <c r="BK144" s="129">
        <f>SUM(BK145:BK166)</f>
        <v>0</v>
      </c>
    </row>
    <row r="145" spans="2:65" s="1" customFormat="1" ht="37.9" customHeight="1">
      <c r="B145" s="132"/>
      <c r="C145" s="133" t="s">
        <v>214</v>
      </c>
      <c r="D145" s="133" t="s">
        <v>132</v>
      </c>
      <c r="E145" s="134" t="s">
        <v>717</v>
      </c>
      <c r="F145" s="135" t="s">
        <v>718</v>
      </c>
      <c r="G145" s="136" t="s">
        <v>184</v>
      </c>
      <c r="H145" s="137">
        <v>1</v>
      </c>
      <c r="I145" s="138"/>
      <c r="J145" s="139">
        <f t="shared" ref="J145:J150" si="10">ROUND(I145*H145,2)</f>
        <v>0</v>
      </c>
      <c r="K145" s="140"/>
      <c r="L145" s="31"/>
      <c r="M145" s="141" t="s">
        <v>1</v>
      </c>
      <c r="N145" s="142" t="s">
        <v>39</v>
      </c>
      <c r="P145" s="143">
        <f t="shared" ref="P145:P150" si="11">O145*H145</f>
        <v>0</v>
      </c>
      <c r="Q145" s="143">
        <v>3.4799999999999998E-2</v>
      </c>
      <c r="R145" s="143">
        <f t="shared" ref="R145:R150" si="12">Q145*H145</f>
        <v>3.4799999999999998E-2</v>
      </c>
      <c r="S145" s="143">
        <v>0</v>
      </c>
      <c r="T145" s="144">
        <f t="shared" ref="T145:T150" si="13">S145*H145</f>
        <v>0</v>
      </c>
      <c r="AR145" s="145" t="s">
        <v>219</v>
      </c>
      <c r="AT145" s="145" t="s">
        <v>132</v>
      </c>
      <c r="AU145" s="145" t="s">
        <v>84</v>
      </c>
      <c r="AY145" s="16" t="s">
        <v>130</v>
      </c>
      <c r="BE145" s="146">
        <f t="shared" ref="BE145:BE150" si="14">IF(N145="základní",J145,0)</f>
        <v>0</v>
      </c>
      <c r="BF145" s="146">
        <f t="shared" ref="BF145:BF150" si="15">IF(N145="snížená",J145,0)</f>
        <v>0</v>
      </c>
      <c r="BG145" s="146">
        <f t="shared" ref="BG145:BG150" si="16">IF(N145="zákl. přenesená",J145,0)</f>
        <v>0</v>
      </c>
      <c r="BH145" s="146">
        <f t="shared" ref="BH145:BH150" si="17">IF(N145="sníž. přenesená",J145,0)</f>
        <v>0</v>
      </c>
      <c r="BI145" s="146">
        <f t="shared" ref="BI145:BI150" si="18">IF(N145="nulová",J145,0)</f>
        <v>0</v>
      </c>
      <c r="BJ145" s="16" t="s">
        <v>82</v>
      </c>
      <c r="BK145" s="146">
        <f t="shared" ref="BK145:BK150" si="19">ROUND(I145*H145,2)</f>
        <v>0</v>
      </c>
      <c r="BL145" s="16" t="s">
        <v>219</v>
      </c>
      <c r="BM145" s="145" t="s">
        <v>719</v>
      </c>
    </row>
    <row r="146" spans="2:65" s="1" customFormat="1" ht="37.9" customHeight="1">
      <c r="B146" s="132"/>
      <c r="C146" s="133" t="s">
        <v>219</v>
      </c>
      <c r="D146" s="133" t="s">
        <v>132</v>
      </c>
      <c r="E146" s="134" t="s">
        <v>720</v>
      </c>
      <c r="F146" s="135" t="s">
        <v>721</v>
      </c>
      <c r="G146" s="136" t="s">
        <v>184</v>
      </c>
      <c r="H146" s="137">
        <v>4</v>
      </c>
      <c r="I146" s="138"/>
      <c r="J146" s="139">
        <f t="shared" si="10"/>
        <v>0</v>
      </c>
      <c r="K146" s="140"/>
      <c r="L146" s="31"/>
      <c r="M146" s="141" t="s">
        <v>1</v>
      </c>
      <c r="N146" s="142" t="s">
        <v>39</v>
      </c>
      <c r="P146" s="143">
        <f t="shared" si="11"/>
        <v>0</v>
      </c>
      <c r="Q146" s="143">
        <v>4.1320000000000003E-2</v>
      </c>
      <c r="R146" s="143">
        <f t="shared" si="12"/>
        <v>0.16528000000000001</v>
      </c>
      <c r="S146" s="143">
        <v>0</v>
      </c>
      <c r="T146" s="144">
        <f t="shared" si="13"/>
        <v>0</v>
      </c>
      <c r="AR146" s="145" t="s">
        <v>219</v>
      </c>
      <c r="AT146" s="145" t="s">
        <v>132</v>
      </c>
      <c r="AU146" s="145" t="s">
        <v>84</v>
      </c>
      <c r="AY146" s="16" t="s">
        <v>130</v>
      </c>
      <c r="BE146" s="146">
        <f t="shared" si="14"/>
        <v>0</v>
      </c>
      <c r="BF146" s="146">
        <f t="shared" si="15"/>
        <v>0</v>
      </c>
      <c r="BG146" s="146">
        <f t="shared" si="16"/>
        <v>0</v>
      </c>
      <c r="BH146" s="146">
        <f t="shared" si="17"/>
        <v>0</v>
      </c>
      <c r="BI146" s="146">
        <f t="shared" si="18"/>
        <v>0</v>
      </c>
      <c r="BJ146" s="16" t="s">
        <v>82</v>
      </c>
      <c r="BK146" s="146">
        <f t="shared" si="19"/>
        <v>0</v>
      </c>
      <c r="BL146" s="16" t="s">
        <v>219</v>
      </c>
      <c r="BM146" s="145" t="s">
        <v>722</v>
      </c>
    </row>
    <row r="147" spans="2:65" s="1" customFormat="1" ht="37.9" customHeight="1">
      <c r="B147" s="132"/>
      <c r="C147" s="133" t="s">
        <v>224</v>
      </c>
      <c r="D147" s="133" t="s">
        <v>132</v>
      </c>
      <c r="E147" s="134" t="s">
        <v>723</v>
      </c>
      <c r="F147" s="135" t="s">
        <v>724</v>
      </c>
      <c r="G147" s="136" t="s">
        <v>184</v>
      </c>
      <c r="H147" s="137">
        <v>12</v>
      </c>
      <c r="I147" s="138"/>
      <c r="J147" s="139">
        <f t="shared" si="10"/>
        <v>0</v>
      </c>
      <c r="K147" s="140"/>
      <c r="L147" s="31"/>
      <c r="M147" s="141" t="s">
        <v>1</v>
      </c>
      <c r="N147" s="142" t="s">
        <v>39</v>
      </c>
      <c r="P147" s="143">
        <f t="shared" si="11"/>
        <v>0</v>
      </c>
      <c r="Q147" s="143">
        <v>4.7840000000000001E-2</v>
      </c>
      <c r="R147" s="143">
        <f t="shared" si="12"/>
        <v>0.57408000000000003</v>
      </c>
      <c r="S147" s="143">
        <v>0</v>
      </c>
      <c r="T147" s="144">
        <f t="shared" si="13"/>
        <v>0</v>
      </c>
      <c r="AR147" s="145" t="s">
        <v>219</v>
      </c>
      <c r="AT147" s="145" t="s">
        <v>132</v>
      </c>
      <c r="AU147" s="145" t="s">
        <v>84</v>
      </c>
      <c r="AY147" s="16" t="s">
        <v>130</v>
      </c>
      <c r="BE147" s="146">
        <f t="shared" si="14"/>
        <v>0</v>
      </c>
      <c r="BF147" s="146">
        <f t="shared" si="15"/>
        <v>0</v>
      </c>
      <c r="BG147" s="146">
        <f t="shared" si="16"/>
        <v>0</v>
      </c>
      <c r="BH147" s="146">
        <f t="shared" si="17"/>
        <v>0</v>
      </c>
      <c r="BI147" s="146">
        <f t="shared" si="18"/>
        <v>0</v>
      </c>
      <c r="BJ147" s="16" t="s">
        <v>82</v>
      </c>
      <c r="BK147" s="146">
        <f t="shared" si="19"/>
        <v>0</v>
      </c>
      <c r="BL147" s="16" t="s">
        <v>219</v>
      </c>
      <c r="BM147" s="145" t="s">
        <v>725</v>
      </c>
    </row>
    <row r="148" spans="2:65" s="1" customFormat="1" ht="37.9" customHeight="1">
      <c r="B148" s="132"/>
      <c r="C148" s="133" t="s">
        <v>229</v>
      </c>
      <c r="D148" s="133" t="s">
        <v>132</v>
      </c>
      <c r="E148" s="134" t="s">
        <v>726</v>
      </c>
      <c r="F148" s="135" t="s">
        <v>727</v>
      </c>
      <c r="G148" s="136" t="s">
        <v>184</v>
      </c>
      <c r="H148" s="137">
        <v>5</v>
      </c>
      <c r="I148" s="138"/>
      <c r="J148" s="139">
        <f t="shared" si="10"/>
        <v>0</v>
      </c>
      <c r="K148" s="140"/>
      <c r="L148" s="31"/>
      <c r="M148" s="141" t="s">
        <v>1</v>
      </c>
      <c r="N148" s="142" t="s">
        <v>39</v>
      </c>
      <c r="P148" s="143">
        <f t="shared" si="11"/>
        <v>0</v>
      </c>
      <c r="Q148" s="143">
        <v>5.4359999999999999E-2</v>
      </c>
      <c r="R148" s="143">
        <f t="shared" si="12"/>
        <v>0.27179999999999999</v>
      </c>
      <c r="S148" s="143">
        <v>0</v>
      </c>
      <c r="T148" s="144">
        <f t="shared" si="13"/>
        <v>0</v>
      </c>
      <c r="AR148" s="145" t="s">
        <v>219</v>
      </c>
      <c r="AT148" s="145" t="s">
        <v>132</v>
      </c>
      <c r="AU148" s="145" t="s">
        <v>84</v>
      </c>
      <c r="AY148" s="16" t="s">
        <v>130</v>
      </c>
      <c r="BE148" s="146">
        <f t="shared" si="14"/>
        <v>0</v>
      </c>
      <c r="BF148" s="146">
        <f t="shared" si="15"/>
        <v>0</v>
      </c>
      <c r="BG148" s="146">
        <f t="shared" si="16"/>
        <v>0</v>
      </c>
      <c r="BH148" s="146">
        <f t="shared" si="17"/>
        <v>0</v>
      </c>
      <c r="BI148" s="146">
        <f t="shared" si="18"/>
        <v>0</v>
      </c>
      <c r="BJ148" s="16" t="s">
        <v>82</v>
      </c>
      <c r="BK148" s="146">
        <f t="shared" si="19"/>
        <v>0</v>
      </c>
      <c r="BL148" s="16" t="s">
        <v>219</v>
      </c>
      <c r="BM148" s="145" t="s">
        <v>728</v>
      </c>
    </row>
    <row r="149" spans="2:65" s="1" customFormat="1" ht="37.9" customHeight="1">
      <c r="B149" s="132"/>
      <c r="C149" s="133" t="s">
        <v>236</v>
      </c>
      <c r="D149" s="133" t="s">
        <v>132</v>
      </c>
      <c r="E149" s="134" t="s">
        <v>729</v>
      </c>
      <c r="F149" s="135" t="s">
        <v>730</v>
      </c>
      <c r="G149" s="136" t="s">
        <v>184</v>
      </c>
      <c r="H149" s="137">
        <v>32</v>
      </c>
      <c r="I149" s="138"/>
      <c r="J149" s="139">
        <f t="shared" si="10"/>
        <v>0</v>
      </c>
      <c r="K149" s="140"/>
      <c r="L149" s="31"/>
      <c r="M149" s="141" t="s">
        <v>1</v>
      </c>
      <c r="N149" s="142" t="s">
        <v>39</v>
      </c>
      <c r="P149" s="143">
        <f t="shared" si="11"/>
        <v>0</v>
      </c>
      <c r="Q149" s="143">
        <v>6.198E-2</v>
      </c>
      <c r="R149" s="143">
        <f t="shared" si="12"/>
        <v>1.98336</v>
      </c>
      <c r="S149" s="143">
        <v>0</v>
      </c>
      <c r="T149" s="144">
        <f t="shared" si="13"/>
        <v>0</v>
      </c>
      <c r="AR149" s="145" t="s">
        <v>219</v>
      </c>
      <c r="AT149" s="145" t="s">
        <v>132</v>
      </c>
      <c r="AU149" s="145" t="s">
        <v>84</v>
      </c>
      <c r="AY149" s="16" t="s">
        <v>130</v>
      </c>
      <c r="BE149" s="146">
        <f t="shared" si="14"/>
        <v>0</v>
      </c>
      <c r="BF149" s="146">
        <f t="shared" si="15"/>
        <v>0</v>
      </c>
      <c r="BG149" s="146">
        <f t="shared" si="16"/>
        <v>0</v>
      </c>
      <c r="BH149" s="146">
        <f t="shared" si="17"/>
        <v>0</v>
      </c>
      <c r="BI149" s="146">
        <f t="shared" si="18"/>
        <v>0</v>
      </c>
      <c r="BJ149" s="16" t="s">
        <v>82</v>
      </c>
      <c r="BK149" s="146">
        <f t="shared" si="19"/>
        <v>0</v>
      </c>
      <c r="BL149" s="16" t="s">
        <v>219</v>
      </c>
      <c r="BM149" s="145" t="s">
        <v>731</v>
      </c>
    </row>
    <row r="150" spans="2:65" s="1" customFormat="1" ht="24.25" customHeight="1">
      <c r="B150" s="132"/>
      <c r="C150" s="133" t="s">
        <v>240</v>
      </c>
      <c r="D150" s="133" t="s">
        <v>132</v>
      </c>
      <c r="E150" s="134" t="s">
        <v>732</v>
      </c>
      <c r="F150" s="135" t="s">
        <v>733</v>
      </c>
      <c r="G150" s="136" t="s">
        <v>184</v>
      </c>
      <c r="H150" s="137">
        <v>18</v>
      </c>
      <c r="I150" s="138"/>
      <c r="J150" s="139">
        <f t="shared" si="10"/>
        <v>0</v>
      </c>
      <c r="K150" s="140"/>
      <c r="L150" s="31"/>
      <c r="M150" s="141" t="s">
        <v>1</v>
      </c>
      <c r="N150" s="142" t="s">
        <v>39</v>
      </c>
      <c r="P150" s="143">
        <f t="shared" si="11"/>
        <v>0</v>
      </c>
      <c r="Q150" s="143">
        <v>8.0000000000000007E-5</v>
      </c>
      <c r="R150" s="143">
        <f t="shared" si="12"/>
        <v>1.4400000000000001E-3</v>
      </c>
      <c r="S150" s="143">
        <v>2.4930000000000001E-2</v>
      </c>
      <c r="T150" s="144">
        <f t="shared" si="13"/>
        <v>0.44874000000000003</v>
      </c>
      <c r="AR150" s="145" t="s">
        <v>219</v>
      </c>
      <c r="AT150" s="145" t="s">
        <v>132</v>
      </c>
      <c r="AU150" s="145" t="s">
        <v>84</v>
      </c>
      <c r="AY150" s="16" t="s">
        <v>130</v>
      </c>
      <c r="BE150" s="146">
        <f t="shared" si="14"/>
        <v>0</v>
      </c>
      <c r="BF150" s="146">
        <f t="shared" si="15"/>
        <v>0</v>
      </c>
      <c r="BG150" s="146">
        <f t="shared" si="16"/>
        <v>0</v>
      </c>
      <c r="BH150" s="146">
        <f t="shared" si="17"/>
        <v>0</v>
      </c>
      <c r="BI150" s="146">
        <f t="shared" si="18"/>
        <v>0</v>
      </c>
      <c r="BJ150" s="16" t="s">
        <v>82</v>
      </c>
      <c r="BK150" s="146">
        <f t="shared" si="19"/>
        <v>0</v>
      </c>
      <c r="BL150" s="16" t="s">
        <v>219</v>
      </c>
      <c r="BM150" s="145" t="s">
        <v>734</v>
      </c>
    </row>
    <row r="151" spans="2:65" s="12" customFormat="1">
      <c r="B151" s="147"/>
      <c r="D151" s="148" t="s">
        <v>138</v>
      </c>
      <c r="E151" s="149" t="s">
        <v>1</v>
      </c>
      <c r="F151" s="150" t="s">
        <v>735</v>
      </c>
      <c r="H151" s="151">
        <v>18</v>
      </c>
      <c r="I151" s="152"/>
      <c r="L151" s="147"/>
      <c r="M151" s="153"/>
      <c r="T151" s="154"/>
      <c r="AT151" s="149" t="s">
        <v>138</v>
      </c>
      <c r="AU151" s="149" t="s">
        <v>84</v>
      </c>
      <c r="AV151" s="12" t="s">
        <v>84</v>
      </c>
      <c r="AW151" s="12" t="s">
        <v>31</v>
      </c>
      <c r="AX151" s="12" t="s">
        <v>74</v>
      </c>
      <c r="AY151" s="149" t="s">
        <v>130</v>
      </c>
    </row>
    <row r="152" spans="2:65" s="13" customFormat="1">
      <c r="B152" s="155"/>
      <c r="D152" s="148" t="s">
        <v>138</v>
      </c>
      <c r="E152" s="156" t="s">
        <v>1</v>
      </c>
      <c r="F152" s="157" t="s">
        <v>140</v>
      </c>
      <c r="H152" s="158">
        <v>18</v>
      </c>
      <c r="I152" s="159"/>
      <c r="L152" s="155"/>
      <c r="M152" s="160"/>
      <c r="T152" s="161"/>
      <c r="AT152" s="156" t="s">
        <v>138</v>
      </c>
      <c r="AU152" s="156" t="s">
        <v>84</v>
      </c>
      <c r="AV152" s="13" t="s">
        <v>136</v>
      </c>
      <c r="AW152" s="13" t="s">
        <v>31</v>
      </c>
      <c r="AX152" s="13" t="s">
        <v>82</v>
      </c>
      <c r="AY152" s="156" t="s">
        <v>130</v>
      </c>
    </row>
    <row r="153" spans="2:65" s="1" customFormat="1" ht="24.25" customHeight="1">
      <c r="B153" s="132"/>
      <c r="C153" s="133" t="s">
        <v>7</v>
      </c>
      <c r="D153" s="133" t="s">
        <v>132</v>
      </c>
      <c r="E153" s="134" t="s">
        <v>736</v>
      </c>
      <c r="F153" s="135" t="s">
        <v>737</v>
      </c>
      <c r="G153" s="136" t="s">
        <v>184</v>
      </c>
      <c r="H153" s="137">
        <v>37</v>
      </c>
      <c r="I153" s="138"/>
      <c r="J153" s="139">
        <f>ROUND(I153*H153,2)</f>
        <v>0</v>
      </c>
      <c r="K153" s="140"/>
      <c r="L153" s="31"/>
      <c r="M153" s="141" t="s">
        <v>1</v>
      </c>
      <c r="N153" s="142" t="s">
        <v>39</v>
      </c>
      <c r="P153" s="143">
        <f>O153*H153</f>
        <v>0</v>
      </c>
      <c r="Q153" s="143">
        <v>8.0000000000000007E-5</v>
      </c>
      <c r="R153" s="143">
        <f>Q153*H153</f>
        <v>2.9600000000000004E-3</v>
      </c>
      <c r="S153" s="143">
        <v>4.675E-2</v>
      </c>
      <c r="T153" s="144">
        <f>S153*H153</f>
        <v>1.7297499999999999</v>
      </c>
      <c r="AR153" s="145" t="s">
        <v>219</v>
      </c>
      <c r="AT153" s="145" t="s">
        <v>132</v>
      </c>
      <c r="AU153" s="145" t="s">
        <v>84</v>
      </c>
      <c r="AY153" s="16" t="s">
        <v>130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6" t="s">
        <v>82</v>
      </c>
      <c r="BK153" s="146">
        <f>ROUND(I153*H153,2)</f>
        <v>0</v>
      </c>
      <c r="BL153" s="16" t="s">
        <v>219</v>
      </c>
      <c r="BM153" s="145" t="s">
        <v>738</v>
      </c>
    </row>
    <row r="154" spans="2:65" s="12" customFormat="1">
      <c r="B154" s="147"/>
      <c r="D154" s="148" t="s">
        <v>138</v>
      </c>
      <c r="E154" s="149" t="s">
        <v>1</v>
      </c>
      <c r="F154" s="150" t="s">
        <v>739</v>
      </c>
      <c r="H154" s="151">
        <v>37</v>
      </c>
      <c r="I154" s="152"/>
      <c r="L154" s="147"/>
      <c r="M154" s="153"/>
      <c r="T154" s="154"/>
      <c r="AT154" s="149" t="s">
        <v>138</v>
      </c>
      <c r="AU154" s="149" t="s">
        <v>84</v>
      </c>
      <c r="AV154" s="12" t="s">
        <v>84</v>
      </c>
      <c r="AW154" s="12" t="s">
        <v>31</v>
      </c>
      <c r="AX154" s="12" t="s">
        <v>74</v>
      </c>
      <c r="AY154" s="149" t="s">
        <v>130</v>
      </c>
    </row>
    <row r="155" spans="2:65" s="13" customFormat="1">
      <c r="B155" s="155"/>
      <c r="D155" s="148" t="s">
        <v>138</v>
      </c>
      <c r="E155" s="156" t="s">
        <v>1</v>
      </c>
      <c r="F155" s="157" t="s">
        <v>140</v>
      </c>
      <c r="H155" s="158">
        <v>37</v>
      </c>
      <c r="I155" s="159"/>
      <c r="L155" s="155"/>
      <c r="M155" s="160"/>
      <c r="T155" s="161"/>
      <c r="AT155" s="156" t="s">
        <v>138</v>
      </c>
      <c r="AU155" s="156" t="s">
        <v>84</v>
      </c>
      <c r="AV155" s="13" t="s">
        <v>136</v>
      </c>
      <c r="AW155" s="13" t="s">
        <v>31</v>
      </c>
      <c r="AX155" s="13" t="s">
        <v>82</v>
      </c>
      <c r="AY155" s="156" t="s">
        <v>130</v>
      </c>
    </row>
    <row r="156" spans="2:65" s="1" customFormat="1" ht="37.9" customHeight="1">
      <c r="B156" s="132"/>
      <c r="C156" s="133" t="s">
        <v>252</v>
      </c>
      <c r="D156" s="133" t="s">
        <v>132</v>
      </c>
      <c r="E156" s="134" t="s">
        <v>740</v>
      </c>
      <c r="F156" s="135" t="s">
        <v>741</v>
      </c>
      <c r="G156" s="136" t="s">
        <v>184</v>
      </c>
      <c r="H156" s="137">
        <v>1</v>
      </c>
      <c r="I156" s="138"/>
      <c r="J156" s="139">
        <f>ROUND(I156*H156,2)</f>
        <v>0</v>
      </c>
      <c r="K156" s="140"/>
      <c r="L156" s="31"/>
      <c r="M156" s="141" t="s">
        <v>1</v>
      </c>
      <c r="N156" s="142" t="s">
        <v>39</v>
      </c>
      <c r="P156" s="143">
        <f>O156*H156</f>
        <v>0</v>
      </c>
      <c r="Q156" s="143">
        <v>5.4359999999999999E-2</v>
      </c>
      <c r="R156" s="143">
        <f>Q156*H156</f>
        <v>5.4359999999999999E-2</v>
      </c>
      <c r="S156" s="143">
        <v>0</v>
      </c>
      <c r="T156" s="144">
        <f>S156*H156</f>
        <v>0</v>
      </c>
      <c r="AR156" s="145" t="s">
        <v>219</v>
      </c>
      <c r="AT156" s="145" t="s">
        <v>132</v>
      </c>
      <c r="AU156" s="145" t="s">
        <v>84</v>
      </c>
      <c r="AY156" s="16" t="s">
        <v>130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6" t="s">
        <v>82</v>
      </c>
      <c r="BK156" s="146">
        <f>ROUND(I156*H156,2)</f>
        <v>0</v>
      </c>
      <c r="BL156" s="16" t="s">
        <v>219</v>
      </c>
      <c r="BM156" s="145" t="s">
        <v>742</v>
      </c>
    </row>
    <row r="157" spans="2:65" s="1" customFormat="1" ht="16.5" customHeight="1">
      <c r="B157" s="132"/>
      <c r="C157" s="133" t="s">
        <v>257</v>
      </c>
      <c r="D157" s="133" t="s">
        <v>132</v>
      </c>
      <c r="E157" s="134" t="s">
        <v>743</v>
      </c>
      <c r="F157" s="135" t="s">
        <v>744</v>
      </c>
      <c r="G157" s="136" t="s">
        <v>184</v>
      </c>
      <c r="H157" s="137">
        <v>8</v>
      </c>
      <c r="I157" s="138"/>
      <c r="J157" s="139">
        <f>ROUND(I157*H157,2)</f>
        <v>0</v>
      </c>
      <c r="K157" s="140"/>
      <c r="L157" s="31"/>
      <c r="M157" s="141" t="s">
        <v>1</v>
      </c>
      <c r="N157" s="142" t="s">
        <v>39</v>
      </c>
      <c r="P157" s="143">
        <f>O157*H157</f>
        <v>0</v>
      </c>
      <c r="Q157" s="143">
        <v>5.4359999999999999E-2</v>
      </c>
      <c r="R157" s="143">
        <f>Q157*H157</f>
        <v>0.43487999999999999</v>
      </c>
      <c r="S157" s="143">
        <v>0</v>
      </c>
      <c r="T157" s="144">
        <f>S157*H157</f>
        <v>0</v>
      </c>
      <c r="AR157" s="145" t="s">
        <v>219</v>
      </c>
      <c r="AT157" s="145" t="s">
        <v>132</v>
      </c>
      <c r="AU157" s="145" t="s">
        <v>84</v>
      </c>
      <c r="AY157" s="16" t="s">
        <v>130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6" t="s">
        <v>82</v>
      </c>
      <c r="BK157" s="146">
        <f>ROUND(I157*H157,2)</f>
        <v>0</v>
      </c>
      <c r="BL157" s="16" t="s">
        <v>219</v>
      </c>
      <c r="BM157" s="145" t="s">
        <v>745</v>
      </c>
    </row>
    <row r="158" spans="2:65" s="1" customFormat="1" ht="16.5" customHeight="1">
      <c r="B158" s="132"/>
      <c r="C158" s="133" t="s">
        <v>261</v>
      </c>
      <c r="D158" s="133" t="s">
        <v>132</v>
      </c>
      <c r="E158" s="134" t="s">
        <v>746</v>
      </c>
      <c r="F158" s="135" t="s">
        <v>747</v>
      </c>
      <c r="G158" s="136" t="s">
        <v>184</v>
      </c>
      <c r="H158" s="137">
        <v>1</v>
      </c>
      <c r="I158" s="138"/>
      <c r="J158" s="139">
        <f>ROUND(I158*H158,2)</f>
        <v>0</v>
      </c>
      <c r="K158" s="140"/>
      <c r="L158" s="31"/>
      <c r="M158" s="141" t="s">
        <v>1</v>
      </c>
      <c r="N158" s="142" t="s">
        <v>39</v>
      </c>
      <c r="P158" s="143">
        <f>O158*H158</f>
        <v>0</v>
      </c>
      <c r="Q158" s="143">
        <v>5.4359999999999999E-2</v>
      </c>
      <c r="R158" s="143">
        <f>Q158*H158</f>
        <v>5.4359999999999999E-2</v>
      </c>
      <c r="S158" s="143">
        <v>0</v>
      </c>
      <c r="T158" s="144">
        <f>S158*H158</f>
        <v>0</v>
      </c>
      <c r="AR158" s="145" t="s">
        <v>219</v>
      </c>
      <c r="AT158" s="145" t="s">
        <v>132</v>
      </c>
      <c r="AU158" s="145" t="s">
        <v>84</v>
      </c>
      <c r="AY158" s="16" t="s">
        <v>130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6" t="s">
        <v>82</v>
      </c>
      <c r="BK158" s="146">
        <f>ROUND(I158*H158,2)</f>
        <v>0</v>
      </c>
      <c r="BL158" s="16" t="s">
        <v>219</v>
      </c>
      <c r="BM158" s="145" t="s">
        <v>748</v>
      </c>
    </row>
    <row r="159" spans="2:65" s="1" customFormat="1" ht="16.5" customHeight="1">
      <c r="B159" s="132"/>
      <c r="C159" s="133" t="s">
        <v>265</v>
      </c>
      <c r="D159" s="133" t="s">
        <v>132</v>
      </c>
      <c r="E159" s="134" t="s">
        <v>749</v>
      </c>
      <c r="F159" s="135" t="s">
        <v>750</v>
      </c>
      <c r="G159" s="136" t="s">
        <v>184</v>
      </c>
      <c r="H159" s="137">
        <v>9</v>
      </c>
      <c r="I159" s="138"/>
      <c r="J159" s="139">
        <f>ROUND(I159*H159,2)</f>
        <v>0</v>
      </c>
      <c r="K159" s="140"/>
      <c r="L159" s="31"/>
      <c r="M159" s="141" t="s">
        <v>1</v>
      </c>
      <c r="N159" s="142" t="s">
        <v>39</v>
      </c>
      <c r="P159" s="143">
        <f>O159*H159</f>
        <v>0</v>
      </c>
      <c r="Q159" s="143">
        <v>1E-3</v>
      </c>
      <c r="R159" s="143">
        <f>Q159*H159</f>
        <v>9.0000000000000011E-3</v>
      </c>
      <c r="S159" s="143">
        <v>0</v>
      </c>
      <c r="T159" s="144">
        <f>S159*H159</f>
        <v>0</v>
      </c>
      <c r="AR159" s="145" t="s">
        <v>219</v>
      </c>
      <c r="AT159" s="145" t="s">
        <v>132</v>
      </c>
      <c r="AU159" s="145" t="s">
        <v>84</v>
      </c>
      <c r="AY159" s="16" t="s">
        <v>130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6" t="s">
        <v>82</v>
      </c>
      <c r="BK159" s="146">
        <f>ROUND(I159*H159,2)</f>
        <v>0</v>
      </c>
      <c r="BL159" s="16" t="s">
        <v>219</v>
      </c>
      <c r="BM159" s="145" t="s">
        <v>751</v>
      </c>
    </row>
    <row r="160" spans="2:65" s="12" customFormat="1">
      <c r="B160" s="147"/>
      <c r="D160" s="148" t="s">
        <v>138</v>
      </c>
      <c r="E160" s="149" t="s">
        <v>1</v>
      </c>
      <c r="F160" s="150" t="s">
        <v>752</v>
      </c>
      <c r="H160" s="151">
        <v>9</v>
      </c>
      <c r="I160" s="152"/>
      <c r="L160" s="147"/>
      <c r="M160" s="153"/>
      <c r="T160" s="154"/>
      <c r="AT160" s="149" t="s">
        <v>138</v>
      </c>
      <c r="AU160" s="149" t="s">
        <v>84</v>
      </c>
      <c r="AV160" s="12" t="s">
        <v>84</v>
      </c>
      <c r="AW160" s="12" t="s">
        <v>31</v>
      </c>
      <c r="AX160" s="12" t="s">
        <v>74</v>
      </c>
      <c r="AY160" s="149" t="s">
        <v>130</v>
      </c>
    </row>
    <row r="161" spans="2:65" s="13" customFormat="1">
      <c r="B161" s="155"/>
      <c r="D161" s="148" t="s">
        <v>138</v>
      </c>
      <c r="E161" s="156" t="s">
        <v>1</v>
      </c>
      <c r="F161" s="157" t="s">
        <v>140</v>
      </c>
      <c r="H161" s="158">
        <v>9</v>
      </c>
      <c r="I161" s="159"/>
      <c r="L161" s="155"/>
      <c r="M161" s="160"/>
      <c r="T161" s="161"/>
      <c r="AT161" s="156" t="s">
        <v>138</v>
      </c>
      <c r="AU161" s="156" t="s">
        <v>84</v>
      </c>
      <c r="AV161" s="13" t="s">
        <v>136</v>
      </c>
      <c r="AW161" s="13" t="s">
        <v>31</v>
      </c>
      <c r="AX161" s="13" t="s">
        <v>82</v>
      </c>
      <c r="AY161" s="156" t="s">
        <v>130</v>
      </c>
    </row>
    <row r="162" spans="2:65" s="1" customFormat="1" ht="16.5" customHeight="1">
      <c r="B162" s="132"/>
      <c r="C162" s="133" t="s">
        <v>269</v>
      </c>
      <c r="D162" s="133" t="s">
        <v>132</v>
      </c>
      <c r="E162" s="134" t="s">
        <v>753</v>
      </c>
      <c r="F162" s="135" t="s">
        <v>754</v>
      </c>
      <c r="G162" s="136" t="s">
        <v>184</v>
      </c>
      <c r="H162" s="137">
        <v>9</v>
      </c>
      <c r="I162" s="138"/>
      <c r="J162" s="139">
        <f>ROUND(I162*H162,2)</f>
        <v>0</v>
      </c>
      <c r="K162" s="140"/>
      <c r="L162" s="31"/>
      <c r="M162" s="141" t="s">
        <v>1</v>
      </c>
      <c r="N162" s="142" t="s">
        <v>39</v>
      </c>
      <c r="P162" s="143">
        <f>O162*H162</f>
        <v>0</v>
      </c>
      <c r="Q162" s="143">
        <v>8.0000000000000007E-5</v>
      </c>
      <c r="R162" s="143">
        <f>Q162*H162</f>
        <v>7.2000000000000005E-4</v>
      </c>
      <c r="S162" s="143">
        <v>5.5E-2</v>
      </c>
      <c r="T162" s="144">
        <f>S162*H162</f>
        <v>0.495</v>
      </c>
      <c r="AR162" s="145" t="s">
        <v>219</v>
      </c>
      <c r="AT162" s="145" t="s">
        <v>132</v>
      </c>
      <c r="AU162" s="145" t="s">
        <v>84</v>
      </c>
      <c r="AY162" s="16" t="s">
        <v>130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6" t="s">
        <v>82</v>
      </c>
      <c r="BK162" s="146">
        <f>ROUND(I162*H162,2)</f>
        <v>0</v>
      </c>
      <c r="BL162" s="16" t="s">
        <v>219</v>
      </c>
      <c r="BM162" s="145" t="s">
        <v>755</v>
      </c>
    </row>
    <row r="163" spans="2:65" s="12" customFormat="1">
      <c r="B163" s="147"/>
      <c r="D163" s="148" t="s">
        <v>138</v>
      </c>
      <c r="E163" s="149" t="s">
        <v>1</v>
      </c>
      <c r="F163" s="150" t="s">
        <v>171</v>
      </c>
      <c r="H163" s="151">
        <v>9</v>
      </c>
      <c r="I163" s="152"/>
      <c r="L163" s="147"/>
      <c r="M163" s="153"/>
      <c r="T163" s="154"/>
      <c r="AT163" s="149" t="s">
        <v>138</v>
      </c>
      <c r="AU163" s="149" t="s">
        <v>84</v>
      </c>
      <c r="AV163" s="12" t="s">
        <v>84</v>
      </c>
      <c r="AW163" s="12" t="s">
        <v>31</v>
      </c>
      <c r="AX163" s="12" t="s">
        <v>74</v>
      </c>
      <c r="AY163" s="149" t="s">
        <v>130</v>
      </c>
    </row>
    <row r="164" spans="2:65" s="13" customFormat="1">
      <c r="B164" s="155"/>
      <c r="D164" s="148" t="s">
        <v>138</v>
      </c>
      <c r="E164" s="156" t="s">
        <v>1</v>
      </c>
      <c r="F164" s="157" t="s">
        <v>140</v>
      </c>
      <c r="H164" s="158">
        <v>9</v>
      </c>
      <c r="I164" s="159"/>
      <c r="L164" s="155"/>
      <c r="M164" s="160"/>
      <c r="T164" s="161"/>
      <c r="AT164" s="156" t="s">
        <v>138</v>
      </c>
      <c r="AU164" s="156" t="s">
        <v>84</v>
      </c>
      <c r="AV164" s="13" t="s">
        <v>136</v>
      </c>
      <c r="AW164" s="13" t="s">
        <v>31</v>
      </c>
      <c r="AX164" s="13" t="s">
        <v>82</v>
      </c>
      <c r="AY164" s="156" t="s">
        <v>130</v>
      </c>
    </row>
    <row r="165" spans="2:65" s="1" customFormat="1" ht="24.25" customHeight="1">
      <c r="B165" s="132"/>
      <c r="C165" s="133" t="s">
        <v>276</v>
      </c>
      <c r="D165" s="133" t="s">
        <v>132</v>
      </c>
      <c r="E165" s="134" t="s">
        <v>756</v>
      </c>
      <c r="F165" s="135" t="s">
        <v>757</v>
      </c>
      <c r="G165" s="136" t="s">
        <v>279</v>
      </c>
      <c r="H165" s="179"/>
      <c r="I165" s="138"/>
      <c r="J165" s="139">
        <f>ROUND(I165*H165,2)</f>
        <v>0</v>
      </c>
      <c r="K165" s="140"/>
      <c r="L165" s="31"/>
      <c r="M165" s="141" t="s">
        <v>1</v>
      </c>
      <c r="N165" s="142" t="s">
        <v>39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219</v>
      </c>
      <c r="AT165" s="145" t="s">
        <v>132</v>
      </c>
      <c r="AU165" s="145" t="s">
        <v>84</v>
      </c>
      <c r="AY165" s="16" t="s">
        <v>130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6" t="s">
        <v>82</v>
      </c>
      <c r="BK165" s="146">
        <f>ROUND(I165*H165,2)</f>
        <v>0</v>
      </c>
      <c r="BL165" s="16" t="s">
        <v>219</v>
      </c>
      <c r="BM165" s="145" t="s">
        <v>758</v>
      </c>
    </row>
    <row r="166" spans="2:65" s="1" customFormat="1" ht="24.25" customHeight="1">
      <c r="B166" s="132"/>
      <c r="C166" s="133" t="s">
        <v>281</v>
      </c>
      <c r="D166" s="133" t="s">
        <v>132</v>
      </c>
      <c r="E166" s="134" t="s">
        <v>759</v>
      </c>
      <c r="F166" s="135" t="s">
        <v>760</v>
      </c>
      <c r="G166" s="136" t="s">
        <v>279</v>
      </c>
      <c r="H166" s="179"/>
      <c r="I166" s="138"/>
      <c r="J166" s="139">
        <f>ROUND(I166*H166,2)</f>
        <v>0</v>
      </c>
      <c r="K166" s="140"/>
      <c r="L166" s="31"/>
      <c r="M166" s="141" t="s">
        <v>1</v>
      </c>
      <c r="N166" s="142" t="s">
        <v>39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219</v>
      </c>
      <c r="AT166" s="145" t="s">
        <v>132</v>
      </c>
      <c r="AU166" s="145" t="s">
        <v>84</v>
      </c>
      <c r="AY166" s="16" t="s">
        <v>130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6" t="s">
        <v>82</v>
      </c>
      <c r="BK166" s="146">
        <f>ROUND(I166*H166,2)</f>
        <v>0</v>
      </c>
      <c r="BL166" s="16" t="s">
        <v>219</v>
      </c>
      <c r="BM166" s="145" t="s">
        <v>761</v>
      </c>
    </row>
    <row r="167" spans="2:65" s="11" customFormat="1" ht="25.9" customHeight="1">
      <c r="B167" s="120"/>
      <c r="D167" s="121" t="s">
        <v>73</v>
      </c>
      <c r="E167" s="122" t="s">
        <v>762</v>
      </c>
      <c r="F167" s="122" t="s">
        <v>763</v>
      </c>
      <c r="I167" s="123"/>
      <c r="J167" s="124">
        <f>BK167</f>
        <v>0</v>
      </c>
      <c r="L167" s="120"/>
      <c r="M167" s="125"/>
      <c r="P167" s="126">
        <f>SUM(P168:P170)</f>
        <v>0</v>
      </c>
      <c r="R167" s="126">
        <f>SUM(R168:R170)</f>
        <v>0</v>
      </c>
      <c r="T167" s="127">
        <f>SUM(T168:T170)</f>
        <v>0</v>
      </c>
      <c r="AR167" s="121" t="s">
        <v>136</v>
      </c>
      <c r="AT167" s="128" t="s">
        <v>73</v>
      </c>
      <c r="AU167" s="128" t="s">
        <v>74</v>
      </c>
      <c r="AY167" s="121" t="s">
        <v>130</v>
      </c>
      <c r="BK167" s="129">
        <f>SUM(BK168:BK170)</f>
        <v>0</v>
      </c>
    </row>
    <row r="168" spans="2:65" s="1" customFormat="1" ht="16.5" customHeight="1">
      <c r="B168" s="132"/>
      <c r="C168" s="133" t="s">
        <v>287</v>
      </c>
      <c r="D168" s="133" t="s">
        <v>132</v>
      </c>
      <c r="E168" s="134" t="s">
        <v>764</v>
      </c>
      <c r="F168" s="135" t="s">
        <v>765</v>
      </c>
      <c r="G168" s="136" t="s">
        <v>766</v>
      </c>
      <c r="H168" s="137">
        <v>20</v>
      </c>
      <c r="I168" s="138"/>
      <c r="J168" s="139">
        <f>ROUND(I168*H168,2)</f>
        <v>0</v>
      </c>
      <c r="K168" s="140"/>
      <c r="L168" s="31"/>
      <c r="M168" s="141" t="s">
        <v>1</v>
      </c>
      <c r="N168" s="142" t="s">
        <v>39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767</v>
      </c>
      <c r="AT168" s="145" t="s">
        <v>132</v>
      </c>
      <c r="AU168" s="145" t="s">
        <v>82</v>
      </c>
      <c r="AY168" s="16" t="s">
        <v>130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6" t="s">
        <v>82</v>
      </c>
      <c r="BK168" s="146">
        <f>ROUND(I168*H168,2)</f>
        <v>0</v>
      </c>
      <c r="BL168" s="16" t="s">
        <v>767</v>
      </c>
      <c r="BM168" s="145" t="s">
        <v>768</v>
      </c>
    </row>
    <row r="169" spans="2:65" s="1" customFormat="1" ht="16.5" customHeight="1">
      <c r="B169" s="132"/>
      <c r="C169" s="133" t="s">
        <v>291</v>
      </c>
      <c r="D169" s="133" t="s">
        <v>132</v>
      </c>
      <c r="E169" s="134" t="s">
        <v>769</v>
      </c>
      <c r="F169" s="135" t="s">
        <v>770</v>
      </c>
      <c r="G169" s="136" t="s">
        <v>766</v>
      </c>
      <c r="H169" s="137">
        <v>30</v>
      </c>
      <c r="I169" s="138"/>
      <c r="J169" s="139">
        <f>ROUND(I169*H169,2)</f>
        <v>0</v>
      </c>
      <c r="K169" s="140"/>
      <c r="L169" s="31"/>
      <c r="M169" s="141" t="s">
        <v>1</v>
      </c>
      <c r="N169" s="142" t="s">
        <v>39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767</v>
      </c>
      <c r="AT169" s="145" t="s">
        <v>132</v>
      </c>
      <c r="AU169" s="145" t="s">
        <v>82</v>
      </c>
      <c r="AY169" s="16" t="s">
        <v>130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6" t="s">
        <v>82</v>
      </c>
      <c r="BK169" s="146">
        <f>ROUND(I169*H169,2)</f>
        <v>0</v>
      </c>
      <c r="BL169" s="16" t="s">
        <v>767</v>
      </c>
      <c r="BM169" s="145" t="s">
        <v>771</v>
      </c>
    </row>
    <row r="170" spans="2:65" s="1" customFormat="1" ht="24.25" customHeight="1">
      <c r="B170" s="132"/>
      <c r="C170" s="133" t="s">
        <v>295</v>
      </c>
      <c r="D170" s="133" t="s">
        <v>132</v>
      </c>
      <c r="E170" s="134" t="s">
        <v>772</v>
      </c>
      <c r="F170" s="135" t="s">
        <v>773</v>
      </c>
      <c r="G170" s="136" t="s">
        <v>766</v>
      </c>
      <c r="H170" s="137">
        <v>15</v>
      </c>
      <c r="I170" s="138"/>
      <c r="J170" s="139">
        <f>ROUND(I170*H170,2)</f>
        <v>0</v>
      </c>
      <c r="K170" s="140"/>
      <c r="L170" s="31"/>
      <c r="M170" s="180" t="s">
        <v>1</v>
      </c>
      <c r="N170" s="181" t="s">
        <v>39</v>
      </c>
      <c r="O170" s="182"/>
      <c r="P170" s="183">
        <f>O170*H170</f>
        <v>0</v>
      </c>
      <c r="Q170" s="183">
        <v>0</v>
      </c>
      <c r="R170" s="183">
        <f>Q170*H170</f>
        <v>0</v>
      </c>
      <c r="S170" s="183">
        <v>0</v>
      </c>
      <c r="T170" s="184">
        <f>S170*H170</f>
        <v>0</v>
      </c>
      <c r="AR170" s="145" t="s">
        <v>136</v>
      </c>
      <c r="AT170" s="145" t="s">
        <v>132</v>
      </c>
      <c r="AU170" s="145" t="s">
        <v>82</v>
      </c>
      <c r="AY170" s="16" t="s">
        <v>130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6" t="s">
        <v>82</v>
      </c>
      <c r="BK170" s="146">
        <f>ROUND(I170*H170,2)</f>
        <v>0</v>
      </c>
      <c r="BL170" s="16" t="s">
        <v>136</v>
      </c>
      <c r="BM170" s="145" t="s">
        <v>774</v>
      </c>
    </row>
    <row r="171" spans="2:65" s="1" customFormat="1" ht="7" customHeight="1"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31"/>
    </row>
  </sheetData>
  <autoFilter ref="C122:K170" xr:uid="{00000000-0009-0000-0000-000003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03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5" t="s">
        <v>5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6" t="s">
        <v>93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97</v>
      </c>
      <c r="L4" s="19"/>
      <c r="M4" s="87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5" t="str">
        <f>'Rekapitulace stavby'!K6</f>
        <v>Modernizace a opravy učeben a dílen odborného výcviku SOŠ a SOU dopravní Čáslav - stavební část</v>
      </c>
      <c r="F7" s="226"/>
      <c r="G7" s="226"/>
      <c r="H7" s="226"/>
      <c r="L7" s="19"/>
    </row>
    <row r="8" spans="2:46" s="1" customFormat="1" ht="12" customHeight="1">
      <c r="B8" s="31"/>
      <c r="D8" s="26" t="s">
        <v>98</v>
      </c>
      <c r="L8" s="31"/>
    </row>
    <row r="9" spans="2:46" s="1" customFormat="1" ht="16.5" customHeight="1">
      <c r="B9" s="31"/>
      <c r="E9" s="215" t="s">
        <v>775</v>
      </c>
      <c r="F9" s="224"/>
      <c r="G9" s="224"/>
      <c r="H9" s="224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26" t="s">
        <v>22</v>
      </c>
      <c r="J12" s="51" t="str">
        <f>'Rekapitulace stavby'!AN8</f>
        <v>31. 1. 2025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7" t="str">
        <f>'Rekapitulace stavby'!E14</f>
        <v>Vyplň údaj</v>
      </c>
      <c r="F18" s="197"/>
      <c r="G18" s="197"/>
      <c r="H18" s="197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88"/>
      <c r="E27" s="201" t="s">
        <v>1</v>
      </c>
      <c r="F27" s="201"/>
      <c r="G27" s="201"/>
      <c r="H27" s="201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4" customHeight="1">
      <c r="B30" s="31"/>
      <c r="D30" s="89" t="s">
        <v>34</v>
      </c>
      <c r="J30" s="65">
        <f>ROUND(J122,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5" customHeight="1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5" customHeight="1">
      <c r="B33" s="31"/>
      <c r="D33" s="54" t="s">
        <v>38</v>
      </c>
      <c r="E33" s="26" t="s">
        <v>39</v>
      </c>
      <c r="F33" s="90">
        <f>ROUND((SUM(BE122:BE202)),  2)</f>
        <v>0</v>
      </c>
      <c r="I33" s="91">
        <v>0.21</v>
      </c>
      <c r="J33" s="90">
        <f>ROUND(((SUM(BE122:BE202))*I33),  2)</f>
        <v>0</v>
      </c>
      <c r="L33" s="31"/>
    </row>
    <row r="34" spans="2:12" s="1" customFormat="1" ht="14.5" customHeight="1">
      <c r="B34" s="31"/>
      <c r="E34" s="26" t="s">
        <v>40</v>
      </c>
      <c r="F34" s="90">
        <f>ROUND((SUM(BF122:BF202)),  2)</f>
        <v>0</v>
      </c>
      <c r="I34" s="91">
        <v>0.12</v>
      </c>
      <c r="J34" s="90">
        <f>ROUND(((SUM(BF122:BF202))*I34),  2)</f>
        <v>0</v>
      </c>
      <c r="L34" s="31"/>
    </row>
    <row r="35" spans="2:12" s="1" customFormat="1" ht="14.5" hidden="1" customHeight="1">
      <c r="B35" s="31"/>
      <c r="E35" s="26" t="s">
        <v>41</v>
      </c>
      <c r="F35" s="90">
        <f>ROUND((SUM(BG122:BG202)),  2)</f>
        <v>0</v>
      </c>
      <c r="I35" s="91">
        <v>0.21</v>
      </c>
      <c r="J35" s="90">
        <f>0</f>
        <v>0</v>
      </c>
      <c r="L35" s="31"/>
    </row>
    <row r="36" spans="2:12" s="1" customFormat="1" ht="14.5" hidden="1" customHeight="1">
      <c r="B36" s="31"/>
      <c r="E36" s="26" t="s">
        <v>42</v>
      </c>
      <c r="F36" s="90">
        <f>ROUND((SUM(BH122:BH202)),  2)</f>
        <v>0</v>
      </c>
      <c r="I36" s="91">
        <v>0.12</v>
      </c>
      <c r="J36" s="90">
        <f>0</f>
        <v>0</v>
      </c>
      <c r="L36" s="31"/>
    </row>
    <row r="37" spans="2:12" s="1" customFormat="1" ht="14.5" hidden="1" customHeight="1">
      <c r="B37" s="31"/>
      <c r="E37" s="26" t="s">
        <v>43</v>
      </c>
      <c r="F37" s="90">
        <f>ROUND((SUM(BI122:BI202)),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" customHeight="1">
      <c r="B39" s="31"/>
      <c r="C39" s="92"/>
      <c r="D39" s="93" t="s">
        <v>44</v>
      </c>
      <c r="E39" s="56"/>
      <c r="F39" s="56"/>
      <c r="G39" s="94" t="s">
        <v>45</v>
      </c>
      <c r="H39" s="95" t="s">
        <v>46</v>
      </c>
      <c r="I39" s="56"/>
      <c r="J39" s="96">
        <f>SUM(J30:J37)</f>
        <v>0</v>
      </c>
      <c r="K39" s="97"/>
      <c r="L39" s="31"/>
    </row>
    <row r="40" spans="2:12" s="1" customFormat="1" ht="14.5" customHeight="1">
      <c r="B40" s="31"/>
      <c r="L40" s="31"/>
    </row>
    <row r="41" spans="2:12" ht="14.5" customHeight="1">
      <c r="B41" s="19"/>
      <c r="L41" s="19"/>
    </row>
    <row r="42" spans="2:12" ht="14.5" customHeight="1">
      <c r="B42" s="19"/>
      <c r="L42" s="19"/>
    </row>
    <row r="43" spans="2:12" ht="14.5" customHeight="1">
      <c r="B43" s="19"/>
      <c r="L43" s="19"/>
    </row>
    <row r="44" spans="2:12" ht="14.5" customHeight="1">
      <c r="B44" s="19"/>
      <c r="L44" s="19"/>
    </row>
    <row r="45" spans="2:12" ht="14.5" customHeight="1">
      <c r="B45" s="19"/>
      <c r="L45" s="19"/>
    </row>
    <row r="46" spans="2:12" ht="14.5" customHeight="1">
      <c r="B46" s="19"/>
      <c r="L46" s="19"/>
    </row>
    <row r="47" spans="2:12" ht="14.5" customHeight="1">
      <c r="B47" s="19"/>
      <c r="L47" s="19"/>
    </row>
    <row r="48" spans="2:12" ht="14.5" customHeight="1">
      <c r="B48" s="19"/>
      <c r="L48" s="19"/>
    </row>
    <row r="49" spans="2:12" ht="14.5" customHeight="1">
      <c r="B49" s="19"/>
      <c r="L49" s="19"/>
    </row>
    <row r="50" spans="2:12" s="1" customFormat="1" ht="14.5" customHeight="1">
      <c r="B50" s="31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31"/>
      <c r="D61" s="42" t="s">
        <v>49</v>
      </c>
      <c r="E61" s="33"/>
      <c r="F61" s="98" t="s">
        <v>50</v>
      </c>
      <c r="G61" s="42" t="s">
        <v>49</v>
      </c>
      <c r="H61" s="33"/>
      <c r="I61" s="33"/>
      <c r="J61" s="99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31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31"/>
      <c r="D76" s="42" t="s">
        <v>49</v>
      </c>
      <c r="E76" s="33"/>
      <c r="F76" s="98" t="s">
        <v>50</v>
      </c>
      <c r="G76" s="42" t="s">
        <v>49</v>
      </c>
      <c r="H76" s="33"/>
      <c r="I76" s="33"/>
      <c r="J76" s="99" t="s">
        <v>50</v>
      </c>
      <c r="K76" s="33"/>
      <c r="L76" s="31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100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5" t="str">
        <f>E7</f>
        <v>Modernizace a opravy učeben a dílen odborného výcviku SOŠ a SOU dopravní Čáslav - stavební část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98</v>
      </c>
      <c r="L86" s="31"/>
    </row>
    <row r="87" spans="2:47" s="1" customFormat="1" ht="16.5" customHeight="1">
      <c r="B87" s="31"/>
      <c r="E87" s="215" t="str">
        <f>E9</f>
        <v>01.3 - SO 01.3 Elektroinstalace</v>
      </c>
      <c r="F87" s="224"/>
      <c r="G87" s="224"/>
      <c r="H87" s="224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31. 1. 2025</v>
      </c>
      <c r="L89" s="31"/>
    </row>
    <row r="90" spans="2:47" s="1" customFormat="1" ht="7" customHeight="1">
      <c r="B90" s="31"/>
      <c r="L90" s="31"/>
    </row>
    <row r="91" spans="2:47" s="1" customFormat="1" ht="15.25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25" customHeight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 t="str">
        <f>E24</f>
        <v xml:space="preserve"> </v>
      </c>
      <c r="L92" s="31"/>
    </row>
    <row r="93" spans="2:47" s="1" customFormat="1" ht="10.4" customHeight="1">
      <c r="B93" s="31"/>
      <c r="L93" s="31"/>
    </row>
    <row r="94" spans="2:47" s="1" customFormat="1" ht="29.25" customHeight="1">
      <c r="B94" s="31"/>
      <c r="C94" s="100" t="s">
        <v>101</v>
      </c>
      <c r="D94" s="92"/>
      <c r="E94" s="92"/>
      <c r="F94" s="92"/>
      <c r="G94" s="92"/>
      <c r="H94" s="92"/>
      <c r="I94" s="92"/>
      <c r="J94" s="101" t="s">
        <v>102</v>
      </c>
      <c r="K94" s="92"/>
      <c r="L94" s="31"/>
    </row>
    <row r="95" spans="2:47" s="1" customFormat="1" ht="10.4" customHeight="1">
      <c r="B95" s="31"/>
      <c r="L95" s="31"/>
    </row>
    <row r="96" spans="2:47" s="1" customFormat="1" ht="22.9" customHeight="1">
      <c r="B96" s="31"/>
      <c r="C96" s="102" t="s">
        <v>103</v>
      </c>
      <c r="J96" s="65">
        <f>J122</f>
        <v>0</v>
      </c>
      <c r="L96" s="31"/>
      <c r="AU96" s="16" t="s">
        <v>104</v>
      </c>
    </row>
    <row r="97" spans="2:12" s="8" customFormat="1" ht="25" customHeight="1">
      <c r="B97" s="103"/>
      <c r="D97" s="104" t="s">
        <v>776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2:12" s="8" customFormat="1" ht="25" customHeight="1">
      <c r="B98" s="103"/>
      <c r="D98" s="104" t="s">
        <v>777</v>
      </c>
      <c r="E98" s="105"/>
      <c r="F98" s="105"/>
      <c r="G98" s="105"/>
      <c r="H98" s="105"/>
      <c r="I98" s="105"/>
      <c r="J98" s="106">
        <f>J132</f>
        <v>0</v>
      </c>
      <c r="L98" s="103"/>
    </row>
    <row r="99" spans="2:12" s="8" customFormat="1" ht="25" customHeight="1">
      <c r="B99" s="103"/>
      <c r="D99" s="104" t="s">
        <v>778</v>
      </c>
      <c r="E99" s="105"/>
      <c r="F99" s="105"/>
      <c r="G99" s="105"/>
      <c r="H99" s="105"/>
      <c r="I99" s="105"/>
      <c r="J99" s="106">
        <f>J143</f>
        <v>0</v>
      </c>
      <c r="L99" s="103"/>
    </row>
    <row r="100" spans="2:12" s="8" customFormat="1" ht="25" customHeight="1">
      <c r="B100" s="103"/>
      <c r="D100" s="104" t="s">
        <v>779</v>
      </c>
      <c r="E100" s="105"/>
      <c r="F100" s="105"/>
      <c r="G100" s="105"/>
      <c r="H100" s="105"/>
      <c r="I100" s="105"/>
      <c r="J100" s="106">
        <f>J154</f>
        <v>0</v>
      </c>
      <c r="L100" s="103"/>
    </row>
    <row r="101" spans="2:12" s="8" customFormat="1" ht="25" customHeight="1">
      <c r="B101" s="103"/>
      <c r="D101" s="104" t="s">
        <v>780</v>
      </c>
      <c r="E101" s="105"/>
      <c r="F101" s="105"/>
      <c r="G101" s="105"/>
      <c r="H101" s="105"/>
      <c r="I101" s="105"/>
      <c r="J101" s="106">
        <f>J159</f>
        <v>0</v>
      </c>
      <c r="L101" s="103"/>
    </row>
    <row r="102" spans="2:12" s="8" customFormat="1" ht="25" customHeight="1">
      <c r="B102" s="103"/>
      <c r="D102" s="104" t="s">
        <v>781</v>
      </c>
      <c r="E102" s="105"/>
      <c r="F102" s="105"/>
      <c r="G102" s="105"/>
      <c r="H102" s="105"/>
      <c r="I102" s="105"/>
      <c r="J102" s="106">
        <f>J201</f>
        <v>0</v>
      </c>
      <c r="L102" s="103"/>
    </row>
    <row r="103" spans="2:12" s="1" customFormat="1" ht="21.75" customHeight="1">
      <c r="B103" s="31"/>
      <c r="L103" s="31"/>
    </row>
    <row r="104" spans="2:12" s="1" customFormat="1" ht="7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12" s="1" customFormat="1" ht="7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12" s="1" customFormat="1" ht="25" customHeight="1">
      <c r="B109" s="31"/>
      <c r="C109" s="20" t="s">
        <v>115</v>
      </c>
      <c r="L109" s="31"/>
    </row>
    <row r="110" spans="2:12" s="1" customFormat="1" ht="7" customHeight="1">
      <c r="B110" s="31"/>
      <c r="L110" s="31"/>
    </row>
    <row r="111" spans="2:12" s="1" customFormat="1" ht="12" customHeight="1">
      <c r="B111" s="31"/>
      <c r="C111" s="26" t="s">
        <v>16</v>
      </c>
      <c r="L111" s="31"/>
    </row>
    <row r="112" spans="2:12" s="1" customFormat="1" ht="26.25" customHeight="1">
      <c r="B112" s="31"/>
      <c r="E112" s="225" t="str">
        <f>E7</f>
        <v>Modernizace a opravy učeben a dílen odborného výcviku SOŠ a SOU dopravní Čáslav - stavební část</v>
      </c>
      <c r="F112" s="226"/>
      <c r="G112" s="226"/>
      <c r="H112" s="226"/>
      <c r="L112" s="31"/>
    </row>
    <row r="113" spans="2:65" s="1" customFormat="1" ht="12" customHeight="1">
      <c r="B113" s="31"/>
      <c r="C113" s="26" t="s">
        <v>98</v>
      </c>
      <c r="L113" s="31"/>
    </row>
    <row r="114" spans="2:65" s="1" customFormat="1" ht="16.5" customHeight="1">
      <c r="B114" s="31"/>
      <c r="E114" s="215" t="str">
        <f>E9</f>
        <v>01.3 - SO 01.3 Elektroinstalace</v>
      </c>
      <c r="F114" s="224"/>
      <c r="G114" s="224"/>
      <c r="H114" s="224"/>
      <c r="L114" s="31"/>
    </row>
    <row r="115" spans="2:65" s="1" customFormat="1" ht="7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F12</f>
        <v xml:space="preserve"> </v>
      </c>
      <c r="I116" s="26" t="s">
        <v>22</v>
      </c>
      <c r="J116" s="51" t="str">
        <f>IF(J12="","",J12)</f>
        <v>31. 1. 2025</v>
      </c>
      <c r="L116" s="31"/>
    </row>
    <row r="117" spans="2:65" s="1" customFormat="1" ht="7" customHeight="1">
      <c r="B117" s="31"/>
      <c r="L117" s="31"/>
    </row>
    <row r="118" spans="2:65" s="1" customFormat="1" ht="15.25" customHeight="1">
      <c r="B118" s="31"/>
      <c r="C118" s="26" t="s">
        <v>24</v>
      </c>
      <c r="F118" s="24" t="str">
        <f>E15</f>
        <v xml:space="preserve"> </v>
      </c>
      <c r="I118" s="26" t="s">
        <v>30</v>
      </c>
      <c r="J118" s="29" t="str">
        <f>E21</f>
        <v xml:space="preserve"> </v>
      </c>
      <c r="L118" s="31"/>
    </row>
    <row r="119" spans="2:65" s="1" customFormat="1" ht="15.25" customHeight="1">
      <c r="B119" s="31"/>
      <c r="C119" s="26" t="s">
        <v>28</v>
      </c>
      <c r="F119" s="24" t="str">
        <f>IF(E18="","",E18)</f>
        <v>Vyplň údaj</v>
      </c>
      <c r="I119" s="26" t="s">
        <v>32</v>
      </c>
      <c r="J119" s="29" t="str">
        <f>E24</f>
        <v xml:space="preserve"> </v>
      </c>
      <c r="L119" s="31"/>
    </row>
    <row r="120" spans="2:65" s="1" customFormat="1" ht="10.4" customHeight="1">
      <c r="B120" s="31"/>
      <c r="L120" s="31"/>
    </row>
    <row r="121" spans="2:65" s="10" customFormat="1" ht="29.25" customHeight="1">
      <c r="B121" s="111"/>
      <c r="C121" s="112" t="s">
        <v>116</v>
      </c>
      <c r="D121" s="113" t="s">
        <v>59</v>
      </c>
      <c r="E121" s="113" t="s">
        <v>55</v>
      </c>
      <c r="F121" s="113" t="s">
        <v>56</v>
      </c>
      <c r="G121" s="113" t="s">
        <v>117</v>
      </c>
      <c r="H121" s="113" t="s">
        <v>118</v>
      </c>
      <c r="I121" s="113" t="s">
        <v>119</v>
      </c>
      <c r="J121" s="114" t="s">
        <v>102</v>
      </c>
      <c r="K121" s="115" t="s">
        <v>120</v>
      </c>
      <c r="L121" s="111"/>
      <c r="M121" s="58" t="s">
        <v>1</v>
      </c>
      <c r="N121" s="59" t="s">
        <v>38</v>
      </c>
      <c r="O121" s="59" t="s">
        <v>121</v>
      </c>
      <c r="P121" s="59" t="s">
        <v>122</v>
      </c>
      <c r="Q121" s="59" t="s">
        <v>123</v>
      </c>
      <c r="R121" s="59" t="s">
        <v>124</v>
      </c>
      <c r="S121" s="59" t="s">
        <v>125</v>
      </c>
      <c r="T121" s="60" t="s">
        <v>126</v>
      </c>
    </row>
    <row r="122" spans="2:65" s="1" customFormat="1" ht="22.9" customHeight="1">
      <c r="B122" s="31"/>
      <c r="C122" s="63" t="s">
        <v>127</v>
      </c>
      <c r="J122" s="116">
        <f>BK122</f>
        <v>0</v>
      </c>
      <c r="L122" s="31"/>
      <c r="M122" s="61"/>
      <c r="N122" s="52"/>
      <c r="O122" s="52"/>
      <c r="P122" s="117">
        <f>P123+P132+P143+P154+P159+P201</f>
        <v>0</v>
      </c>
      <c r="Q122" s="52"/>
      <c r="R122" s="117">
        <f>R123+R132+R143+R154+R159+R201</f>
        <v>0</v>
      </c>
      <c r="S122" s="52"/>
      <c r="T122" s="118">
        <f>T123+T132+T143+T154+T159+T201</f>
        <v>0</v>
      </c>
      <c r="AT122" s="16" t="s">
        <v>73</v>
      </c>
      <c r="AU122" s="16" t="s">
        <v>104</v>
      </c>
      <c r="BK122" s="119">
        <f>BK123+BK132+BK143+BK154+BK159+BK201</f>
        <v>0</v>
      </c>
    </row>
    <row r="123" spans="2:65" s="11" customFormat="1" ht="25.9" customHeight="1">
      <c r="B123" s="120"/>
      <c r="D123" s="121" t="s">
        <v>73</v>
      </c>
      <c r="E123" s="122" t="s">
        <v>782</v>
      </c>
      <c r="F123" s="122" t="s">
        <v>783</v>
      </c>
      <c r="I123" s="123"/>
      <c r="J123" s="124">
        <f>BK123</f>
        <v>0</v>
      </c>
      <c r="L123" s="120"/>
      <c r="M123" s="125"/>
      <c r="P123" s="126">
        <f>SUM(P124:P131)</f>
        <v>0</v>
      </c>
      <c r="R123" s="126">
        <f>SUM(R124:R131)</f>
        <v>0</v>
      </c>
      <c r="T123" s="127">
        <f>SUM(T124:T131)</f>
        <v>0</v>
      </c>
      <c r="AR123" s="121" t="s">
        <v>82</v>
      </c>
      <c r="AT123" s="128" t="s">
        <v>73</v>
      </c>
      <c r="AU123" s="128" t="s">
        <v>74</v>
      </c>
      <c r="AY123" s="121" t="s">
        <v>130</v>
      </c>
      <c r="BK123" s="129">
        <f>SUM(BK124:BK131)</f>
        <v>0</v>
      </c>
    </row>
    <row r="124" spans="2:65" s="1" customFormat="1" ht="21.75" customHeight="1">
      <c r="B124" s="132"/>
      <c r="C124" s="133" t="s">
        <v>82</v>
      </c>
      <c r="D124" s="133" t="s">
        <v>132</v>
      </c>
      <c r="E124" s="134" t="s">
        <v>784</v>
      </c>
      <c r="F124" s="135" t="s">
        <v>785</v>
      </c>
      <c r="G124" s="136" t="s">
        <v>1</v>
      </c>
      <c r="H124" s="137">
        <v>50</v>
      </c>
      <c r="I124" s="138"/>
      <c r="J124" s="139">
        <f t="shared" ref="J124:J131" si="0">ROUND(I124*H124,2)</f>
        <v>0</v>
      </c>
      <c r="K124" s="140"/>
      <c r="L124" s="31"/>
      <c r="M124" s="141" t="s">
        <v>1</v>
      </c>
      <c r="N124" s="142" t="s">
        <v>39</v>
      </c>
      <c r="P124" s="143">
        <f t="shared" ref="P124:P131" si="1">O124*H124</f>
        <v>0</v>
      </c>
      <c r="Q124" s="143">
        <v>0</v>
      </c>
      <c r="R124" s="143">
        <f t="shared" ref="R124:R131" si="2">Q124*H124</f>
        <v>0</v>
      </c>
      <c r="S124" s="143">
        <v>0</v>
      </c>
      <c r="T124" s="144">
        <f t="shared" ref="T124:T131" si="3">S124*H124</f>
        <v>0</v>
      </c>
      <c r="AR124" s="145" t="s">
        <v>136</v>
      </c>
      <c r="AT124" s="145" t="s">
        <v>132</v>
      </c>
      <c r="AU124" s="145" t="s">
        <v>82</v>
      </c>
      <c r="AY124" s="16" t="s">
        <v>130</v>
      </c>
      <c r="BE124" s="146">
        <f t="shared" ref="BE124:BE131" si="4">IF(N124="základní",J124,0)</f>
        <v>0</v>
      </c>
      <c r="BF124" s="146">
        <f t="shared" ref="BF124:BF131" si="5">IF(N124="snížená",J124,0)</f>
        <v>0</v>
      </c>
      <c r="BG124" s="146">
        <f t="shared" ref="BG124:BG131" si="6">IF(N124="zákl. přenesená",J124,0)</f>
        <v>0</v>
      </c>
      <c r="BH124" s="146">
        <f t="shared" ref="BH124:BH131" si="7">IF(N124="sníž. přenesená",J124,0)</f>
        <v>0</v>
      </c>
      <c r="BI124" s="146">
        <f t="shared" ref="BI124:BI131" si="8">IF(N124="nulová",J124,0)</f>
        <v>0</v>
      </c>
      <c r="BJ124" s="16" t="s">
        <v>82</v>
      </c>
      <c r="BK124" s="146">
        <f t="shared" ref="BK124:BK131" si="9">ROUND(I124*H124,2)</f>
        <v>0</v>
      </c>
      <c r="BL124" s="16" t="s">
        <v>136</v>
      </c>
      <c r="BM124" s="145" t="s">
        <v>84</v>
      </c>
    </row>
    <row r="125" spans="2:65" s="1" customFormat="1" ht="21.75" customHeight="1">
      <c r="B125" s="132"/>
      <c r="C125" s="133" t="s">
        <v>84</v>
      </c>
      <c r="D125" s="133" t="s">
        <v>132</v>
      </c>
      <c r="E125" s="134" t="s">
        <v>786</v>
      </c>
      <c r="F125" s="135" t="s">
        <v>787</v>
      </c>
      <c r="G125" s="136" t="s">
        <v>1</v>
      </c>
      <c r="H125" s="137">
        <v>8</v>
      </c>
      <c r="I125" s="138"/>
      <c r="J125" s="139">
        <f t="shared" si="0"/>
        <v>0</v>
      </c>
      <c r="K125" s="140"/>
      <c r="L125" s="31"/>
      <c r="M125" s="141" t="s">
        <v>1</v>
      </c>
      <c r="N125" s="142" t="s">
        <v>39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136</v>
      </c>
      <c r="AT125" s="145" t="s">
        <v>132</v>
      </c>
      <c r="AU125" s="145" t="s">
        <v>82</v>
      </c>
      <c r="AY125" s="16" t="s">
        <v>130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6" t="s">
        <v>82</v>
      </c>
      <c r="BK125" s="146">
        <f t="shared" si="9"/>
        <v>0</v>
      </c>
      <c r="BL125" s="16" t="s">
        <v>136</v>
      </c>
      <c r="BM125" s="145" t="s">
        <v>136</v>
      </c>
    </row>
    <row r="126" spans="2:65" s="1" customFormat="1" ht="21.75" customHeight="1">
      <c r="B126" s="132"/>
      <c r="C126" s="133" t="s">
        <v>149</v>
      </c>
      <c r="D126" s="133" t="s">
        <v>132</v>
      </c>
      <c r="E126" s="134" t="s">
        <v>788</v>
      </c>
      <c r="F126" s="135" t="s">
        <v>789</v>
      </c>
      <c r="G126" s="136" t="s">
        <v>1</v>
      </c>
      <c r="H126" s="137">
        <v>10</v>
      </c>
      <c r="I126" s="138"/>
      <c r="J126" s="139">
        <f t="shared" si="0"/>
        <v>0</v>
      </c>
      <c r="K126" s="140"/>
      <c r="L126" s="31"/>
      <c r="M126" s="141" t="s">
        <v>1</v>
      </c>
      <c r="N126" s="142" t="s">
        <v>39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136</v>
      </c>
      <c r="AT126" s="145" t="s">
        <v>132</v>
      </c>
      <c r="AU126" s="145" t="s">
        <v>82</v>
      </c>
      <c r="AY126" s="16" t="s">
        <v>130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6" t="s">
        <v>82</v>
      </c>
      <c r="BK126" s="146">
        <f t="shared" si="9"/>
        <v>0</v>
      </c>
      <c r="BL126" s="16" t="s">
        <v>136</v>
      </c>
      <c r="BM126" s="145" t="s">
        <v>155</v>
      </c>
    </row>
    <row r="127" spans="2:65" s="1" customFormat="1" ht="24.25" customHeight="1">
      <c r="B127" s="132"/>
      <c r="C127" s="133" t="s">
        <v>136</v>
      </c>
      <c r="D127" s="133" t="s">
        <v>132</v>
      </c>
      <c r="E127" s="134" t="s">
        <v>790</v>
      </c>
      <c r="F127" s="135" t="s">
        <v>791</v>
      </c>
      <c r="G127" s="136" t="s">
        <v>1</v>
      </c>
      <c r="H127" s="137">
        <v>145</v>
      </c>
      <c r="I127" s="138"/>
      <c r="J127" s="139">
        <f t="shared" si="0"/>
        <v>0</v>
      </c>
      <c r="K127" s="140"/>
      <c r="L127" s="31"/>
      <c r="M127" s="141" t="s">
        <v>1</v>
      </c>
      <c r="N127" s="142" t="s">
        <v>39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136</v>
      </c>
      <c r="AT127" s="145" t="s">
        <v>132</v>
      </c>
      <c r="AU127" s="145" t="s">
        <v>82</v>
      </c>
      <c r="AY127" s="16" t="s">
        <v>130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6" t="s">
        <v>82</v>
      </c>
      <c r="BK127" s="146">
        <f t="shared" si="9"/>
        <v>0</v>
      </c>
      <c r="BL127" s="16" t="s">
        <v>136</v>
      </c>
      <c r="BM127" s="145" t="s">
        <v>145</v>
      </c>
    </row>
    <row r="128" spans="2:65" s="1" customFormat="1" ht="24.25" customHeight="1">
      <c r="B128" s="132"/>
      <c r="C128" s="133" t="s">
        <v>162</v>
      </c>
      <c r="D128" s="133" t="s">
        <v>132</v>
      </c>
      <c r="E128" s="134" t="s">
        <v>792</v>
      </c>
      <c r="F128" s="135" t="s">
        <v>793</v>
      </c>
      <c r="G128" s="136" t="s">
        <v>1</v>
      </c>
      <c r="H128" s="137">
        <v>2</v>
      </c>
      <c r="I128" s="138"/>
      <c r="J128" s="139">
        <f t="shared" si="0"/>
        <v>0</v>
      </c>
      <c r="K128" s="140"/>
      <c r="L128" s="31"/>
      <c r="M128" s="141" t="s">
        <v>1</v>
      </c>
      <c r="N128" s="142" t="s">
        <v>39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136</v>
      </c>
      <c r="AT128" s="145" t="s">
        <v>132</v>
      </c>
      <c r="AU128" s="145" t="s">
        <v>82</v>
      </c>
      <c r="AY128" s="16" t="s">
        <v>130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6" t="s">
        <v>82</v>
      </c>
      <c r="BK128" s="146">
        <f t="shared" si="9"/>
        <v>0</v>
      </c>
      <c r="BL128" s="16" t="s">
        <v>136</v>
      </c>
      <c r="BM128" s="145" t="s">
        <v>187</v>
      </c>
    </row>
    <row r="129" spans="2:65" s="1" customFormat="1" ht="16.5" customHeight="1">
      <c r="B129" s="132"/>
      <c r="C129" s="133" t="s">
        <v>155</v>
      </c>
      <c r="D129" s="133" t="s">
        <v>132</v>
      </c>
      <c r="E129" s="134" t="s">
        <v>794</v>
      </c>
      <c r="F129" s="135" t="s">
        <v>795</v>
      </c>
      <c r="G129" s="136" t="s">
        <v>1</v>
      </c>
      <c r="H129" s="137">
        <v>17</v>
      </c>
      <c r="I129" s="138"/>
      <c r="J129" s="139">
        <f t="shared" si="0"/>
        <v>0</v>
      </c>
      <c r="K129" s="140"/>
      <c r="L129" s="31"/>
      <c r="M129" s="141" t="s">
        <v>1</v>
      </c>
      <c r="N129" s="142" t="s">
        <v>39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136</v>
      </c>
      <c r="AT129" s="145" t="s">
        <v>132</v>
      </c>
      <c r="AU129" s="145" t="s">
        <v>82</v>
      </c>
      <c r="AY129" s="16" t="s">
        <v>130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6" t="s">
        <v>82</v>
      </c>
      <c r="BK129" s="146">
        <f t="shared" si="9"/>
        <v>0</v>
      </c>
      <c r="BL129" s="16" t="s">
        <v>136</v>
      </c>
      <c r="BM129" s="145" t="s">
        <v>8</v>
      </c>
    </row>
    <row r="130" spans="2:65" s="1" customFormat="1" ht="16.5" customHeight="1">
      <c r="B130" s="132"/>
      <c r="C130" s="133" t="s">
        <v>173</v>
      </c>
      <c r="D130" s="133" t="s">
        <v>132</v>
      </c>
      <c r="E130" s="134" t="s">
        <v>796</v>
      </c>
      <c r="F130" s="135" t="s">
        <v>797</v>
      </c>
      <c r="G130" s="136" t="s">
        <v>1</v>
      </c>
      <c r="H130" s="137">
        <v>1</v>
      </c>
      <c r="I130" s="138"/>
      <c r="J130" s="139">
        <f t="shared" si="0"/>
        <v>0</v>
      </c>
      <c r="K130" s="140"/>
      <c r="L130" s="31"/>
      <c r="M130" s="141" t="s">
        <v>1</v>
      </c>
      <c r="N130" s="142" t="s">
        <v>39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136</v>
      </c>
      <c r="AT130" s="145" t="s">
        <v>132</v>
      </c>
      <c r="AU130" s="145" t="s">
        <v>82</v>
      </c>
      <c r="AY130" s="16" t="s">
        <v>130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6" t="s">
        <v>82</v>
      </c>
      <c r="BK130" s="146">
        <f t="shared" si="9"/>
        <v>0</v>
      </c>
      <c r="BL130" s="16" t="s">
        <v>136</v>
      </c>
      <c r="BM130" s="145" t="s">
        <v>210</v>
      </c>
    </row>
    <row r="131" spans="2:65" s="1" customFormat="1" ht="16.5" customHeight="1">
      <c r="B131" s="132"/>
      <c r="C131" s="133" t="s">
        <v>145</v>
      </c>
      <c r="D131" s="133" t="s">
        <v>132</v>
      </c>
      <c r="E131" s="134" t="s">
        <v>798</v>
      </c>
      <c r="F131" s="135" t="s">
        <v>799</v>
      </c>
      <c r="G131" s="136" t="s">
        <v>1</v>
      </c>
      <c r="H131" s="137">
        <v>6</v>
      </c>
      <c r="I131" s="138"/>
      <c r="J131" s="139">
        <f t="shared" si="0"/>
        <v>0</v>
      </c>
      <c r="K131" s="140"/>
      <c r="L131" s="31"/>
      <c r="M131" s="141" t="s">
        <v>1</v>
      </c>
      <c r="N131" s="142" t="s">
        <v>39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136</v>
      </c>
      <c r="AT131" s="145" t="s">
        <v>132</v>
      </c>
      <c r="AU131" s="145" t="s">
        <v>82</v>
      </c>
      <c r="AY131" s="16" t="s">
        <v>130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6" t="s">
        <v>82</v>
      </c>
      <c r="BK131" s="146">
        <f t="shared" si="9"/>
        <v>0</v>
      </c>
      <c r="BL131" s="16" t="s">
        <v>136</v>
      </c>
      <c r="BM131" s="145" t="s">
        <v>219</v>
      </c>
    </row>
    <row r="132" spans="2:65" s="11" customFormat="1" ht="25.9" customHeight="1">
      <c r="B132" s="120"/>
      <c r="D132" s="121" t="s">
        <v>73</v>
      </c>
      <c r="E132" s="122" t="s">
        <v>800</v>
      </c>
      <c r="F132" s="122" t="s">
        <v>801</v>
      </c>
      <c r="I132" s="123"/>
      <c r="J132" s="124">
        <f>BK132</f>
        <v>0</v>
      </c>
      <c r="L132" s="120"/>
      <c r="M132" s="125"/>
      <c r="P132" s="126">
        <f>SUM(P133:P142)</f>
        <v>0</v>
      </c>
      <c r="R132" s="126">
        <f>SUM(R133:R142)</f>
        <v>0</v>
      </c>
      <c r="T132" s="127">
        <f>SUM(T133:T142)</f>
        <v>0</v>
      </c>
      <c r="AR132" s="121" t="s">
        <v>82</v>
      </c>
      <c r="AT132" s="128" t="s">
        <v>73</v>
      </c>
      <c r="AU132" s="128" t="s">
        <v>74</v>
      </c>
      <c r="AY132" s="121" t="s">
        <v>130</v>
      </c>
      <c r="BK132" s="129">
        <f>SUM(BK133:BK142)</f>
        <v>0</v>
      </c>
    </row>
    <row r="133" spans="2:65" s="1" customFormat="1" ht="16.5" customHeight="1">
      <c r="B133" s="132"/>
      <c r="C133" s="133" t="s">
        <v>171</v>
      </c>
      <c r="D133" s="133" t="s">
        <v>132</v>
      </c>
      <c r="E133" s="134" t="s">
        <v>802</v>
      </c>
      <c r="F133" s="135" t="s">
        <v>803</v>
      </c>
      <c r="G133" s="136" t="s">
        <v>1</v>
      </c>
      <c r="H133" s="137">
        <v>145</v>
      </c>
      <c r="I133" s="138"/>
      <c r="J133" s="139">
        <f t="shared" ref="J133:J142" si="10">ROUND(I133*H133,2)</f>
        <v>0</v>
      </c>
      <c r="K133" s="140"/>
      <c r="L133" s="31"/>
      <c r="M133" s="141" t="s">
        <v>1</v>
      </c>
      <c r="N133" s="142" t="s">
        <v>39</v>
      </c>
      <c r="P133" s="143">
        <f t="shared" ref="P133:P142" si="11">O133*H133</f>
        <v>0</v>
      </c>
      <c r="Q133" s="143">
        <v>0</v>
      </c>
      <c r="R133" s="143">
        <f t="shared" ref="R133:R142" si="12">Q133*H133</f>
        <v>0</v>
      </c>
      <c r="S133" s="143">
        <v>0</v>
      </c>
      <c r="T133" s="144">
        <f t="shared" ref="T133:T142" si="13">S133*H133</f>
        <v>0</v>
      </c>
      <c r="AR133" s="145" t="s">
        <v>136</v>
      </c>
      <c r="AT133" s="145" t="s">
        <v>132</v>
      </c>
      <c r="AU133" s="145" t="s">
        <v>82</v>
      </c>
      <c r="AY133" s="16" t="s">
        <v>130</v>
      </c>
      <c r="BE133" s="146">
        <f t="shared" ref="BE133:BE142" si="14">IF(N133="základní",J133,0)</f>
        <v>0</v>
      </c>
      <c r="BF133" s="146">
        <f t="shared" ref="BF133:BF142" si="15">IF(N133="snížená",J133,0)</f>
        <v>0</v>
      </c>
      <c r="BG133" s="146">
        <f t="shared" ref="BG133:BG142" si="16">IF(N133="zákl. přenesená",J133,0)</f>
        <v>0</v>
      </c>
      <c r="BH133" s="146">
        <f t="shared" ref="BH133:BH142" si="17">IF(N133="sníž. přenesená",J133,0)</f>
        <v>0</v>
      </c>
      <c r="BI133" s="146">
        <f t="shared" ref="BI133:BI142" si="18">IF(N133="nulová",J133,0)</f>
        <v>0</v>
      </c>
      <c r="BJ133" s="16" t="s">
        <v>82</v>
      </c>
      <c r="BK133" s="146">
        <f t="shared" ref="BK133:BK142" si="19">ROUND(I133*H133,2)</f>
        <v>0</v>
      </c>
      <c r="BL133" s="16" t="s">
        <v>136</v>
      </c>
      <c r="BM133" s="145" t="s">
        <v>229</v>
      </c>
    </row>
    <row r="134" spans="2:65" s="1" customFormat="1" ht="16.5" customHeight="1">
      <c r="B134" s="132"/>
      <c r="C134" s="133" t="s">
        <v>187</v>
      </c>
      <c r="D134" s="133" t="s">
        <v>132</v>
      </c>
      <c r="E134" s="134" t="s">
        <v>804</v>
      </c>
      <c r="F134" s="135" t="s">
        <v>805</v>
      </c>
      <c r="G134" s="136" t="s">
        <v>1</v>
      </c>
      <c r="H134" s="137">
        <v>1360</v>
      </c>
      <c r="I134" s="138"/>
      <c r="J134" s="139">
        <f t="shared" si="10"/>
        <v>0</v>
      </c>
      <c r="K134" s="140"/>
      <c r="L134" s="31"/>
      <c r="M134" s="141" t="s">
        <v>1</v>
      </c>
      <c r="N134" s="142" t="s">
        <v>39</v>
      </c>
      <c r="P134" s="143">
        <f t="shared" si="11"/>
        <v>0</v>
      </c>
      <c r="Q134" s="143">
        <v>0</v>
      </c>
      <c r="R134" s="143">
        <f t="shared" si="12"/>
        <v>0</v>
      </c>
      <c r="S134" s="143">
        <v>0</v>
      </c>
      <c r="T134" s="144">
        <f t="shared" si="13"/>
        <v>0</v>
      </c>
      <c r="AR134" s="145" t="s">
        <v>136</v>
      </c>
      <c r="AT134" s="145" t="s">
        <v>132</v>
      </c>
      <c r="AU134" s="145" t="s">
        <v>82</v>
      </c>
      <c r="AY134" s="16" t="s">
        <v>130</v>
      </c>
      <c r="BE134" s="146">
        <f t="shared" si="14"/>
        <v>0</v>
      </c>
      <c r="BF134" s="146">
        <f t="shared" si="15"/>
        <v>0</v>
      </c>
      <c r="BG134" s="146">
        <f t="shared" si="16"/>
        <v>0</v>
      </c>
      <c r="BH134" s="146">
        <f t="shared" si="17"/>
        <v>0</v>
      </c>
      <c r="BI134" s="146">
        <f t="shared" si="18"/>
        <v>0</v>
      </c>
      <c r="BJ134" s="16" t="s">
        <v>82</v>
      </c>
      <c r="BK134" s="146">
        <f t="shared" si="19"/>
        <v>0</v>
      </c>
      <c r="BL134" s="16" t="s">
        <v>136</v>
      </c>
      <c r="BM134" s="145" t="s">
        <v>240</v>
      </c>
    </row>
    <row r="135" spans="2:65" s="1" customFormat="1" ht="16.5" customHeight="1">
      <c r="B135" s="132"/>
      <c r="C135" s="133" t="s">
        <v>193</v>
      </c>
      <c r="D135" s="133" t="s">
        <v>132</v>
      </c>
      <c r="E135" s="134" t="s">
        <v>806</v>
      </c>
      <c r="F135" s="135" t="s">
        <v>807</v>
      </c>
      <c r="G135" s="136" t="s">
        <v>1</v>
      </c>
      <c r="H135" s="137">
        <v>1920</v>
      </c>
      <c r="I135" s="138"/>
      <c r="J135" s="139">
        <f t="shared" si="10"/>
        <v>0</v>
      </c>
      <c r="K135" s="140"/>
      <c r="L135" s="31"/>
      <c r="M135" s="141" t="s">
        <v>1</v>
      </c>
      <c r="N135" s="142" t="s">
        <v>39</v>
      </c>
      <c r="P135" s="143">
        <f t="shared" si="11"/>
        <v>0</v>
      </c>
      <c r="Q135" s="143">
        <v>0</v>
      </c>
      <c r="R135" s="143">
        <f t="shared" si="12"/>
        <v>0</v>
      </c>
      <c r="S135" s="143">
        <v>0</v>
      </c>
      <c r="T135" s="144">
        <f t="shared" si="13"/>
        <v>0</v>
      </c>
      <c r="AR135" s="145" t="s">
        <v>136</v>
      </c>
      <c r="AT135" s="145" t="s">
        <v>132</v>
      </c>
      <c r="AU135" s="145" t="s">
        <v>82</v>
      </c>
      <c r="AY135" s="16" t="s">
        <v>130</v>
      </c>
      <c r="BE135" s="146">
        <f t="shared" si="14"/>
        <v>0</v>
      </c>
      <c r="BF135" s="146">
        <f t="shared" si="15"/>
        <v>0</v>
      </c>
      <c r="BG135" s="146">
        <f t="shared" si="16"/>
        <v>0</v>
      </c>
      <c r="BH135" s="146">
        <f t="shared" si="17"/>
        <v>0</v>
      </c>
      <c r="BI135" s="146">
        <f t="shared" si="18"/>
        <v>0</v>
      </c>
      <c r="BJ135" s="16" t="s">
        <v>82</v>
      </c>
      <c r="BK135" s="146">
        <f t="shared" si="19"/>
        <v>0</v>
      </c>
      <c r="BL135" s="16" t="s">
        <v>136</v>
      </c>
      <c r="BM135" s="145" t="s">
        <v>252</v>
      </c>
    </row>
    <row r="136" spans="2:65" s="1" customFormat="1" ht="16.5" customHeight="1">
      <c r="B136" s="132"/>
      <c r="C136" s="133" t="s">
        <v>8</v>
      </c>
      <c r="D136" s="133" t="s">
        <v>132</v>
      </c>
      <c r="E136" s="134" t="s">
        <v>808</v>
      </c>
      <c r="F136" s="135" t="s">
        <v>809</v>
      </c>
      <c r="G136" s="136" t="s">
        <v>1</v>
      </c>
      <c r="H136" s="137">
        <v>3420</v>
      </c>
      <c r="I136" s="138"/>
      <c r="J136" s="139">
        <f t="shared" si="10"/>
        <v>0</v>
      </c>
      <c r="K136" s="140"/>
      <c r="L136" s="31"/>
      <c r="M136" s="141" t="s">
        <v>1</v>
      </c>
      <c r="N136" s="142" t="s">
        <v>39</v>
      </c>
      <c r="P136" s="143">
        <f t="shared" si="11"/>
        <v>0</v>
      </c>
      <c r="Q136" s="143">
        <v>0</v>
      </c>
      <c r="R136" s="143">
        <f t="shared" si="12"/>
        <v>0</v>
      </c>
      <c r="S136" s="143">
        <v>0</v>
      </c>
      <c r="T136" s="144">
        <f t="shared" si="13"/>
        <v>0</v>
      </c>
      <c r="AR136" s="145" t="s">
        <v>136</v>
      </c>
      <c r="AT136" s="145" t="s">
        <v>132</v>
      </c>
      <c r="AU136" s="145" t="s">
        <v>82</v>
      </c>
      <c r="AY136" s="16" t="s">
        <v>130</v>
      </c>
      <c r="BE136" s="146">
        <f t="shared" si="14"/>
        <v>0</v>
      </c>
      <c r="BF136" s="146">
        <f t="shared" si="15"/>
        <v>0</v>
      </c>
      <c r="BG136" s="146">
        <f t="shared" si="16"/>
        <v>0</v>
      </c>
      <c r="BH136" s="146">
        <f t="shared" si="17"/>
        <v>0</v>
      </c>
      <c r="BI136" s="146">
        <f t="shared" si="18"/>
        <v>0</v>
      </c>
      <c r="BJ136" s="16" t="s">
        <v>82</v>
      </c>
      <c r="BK136" s="146">
        <f t="shared" si="19"/>
        <v>0</v>
      </c>
      <c r="BL136" s="16" t="s">
        <v>136</v>
      </c>
      <c r="BM136" s="145" t="s">
        <v>261</v>
      </c>
    </row>
    <row r="137" spans="2:65" s="1" customFormat="1" ht="16.5" customHeight="1">
      <c r="B137" s="132"/>
      <c r="C137" s="133" t="s">
        <v>206</v>
      </c>
      <c r="D137" s="133" t="s">
        <v>132</v>
      </c>
      <c r="E137" s="134" t="s">
        <v>810</v>
      </c>
      <c r="F137" s="135" t="s">
        <v>811</v>
      </c>
      <c r="G137" s="136" t="s">
        <v>1</v>
      </c>
      <c r="H137" s="137">
        <v>1785</v>
      </c>
      <c r="I137" s="138"/>
      <c r="J137" s="139">
        <f t="shared" si="10"/>
        <v>0</v>
      </c>
      <c r="K137" s="140"/>
      <c r="L137" s="31"/>
      <c r="M137" s="141" t="s">
        <v>1</v>
      </c>
      <c r="N137" s="142" t="s">
        <v>39</v>
      </c>
      <c r="P137" s="143">
        <f t="shared" si="11"/>
        <v>0</v>
      </c>
      <c r="Q137" s="143">
        <v>0</v>
      </c>
      <c r="R137" s="143">
        <f t="shared" si="12"/>
        <v>0</v>
      </c>
      <c r="S137" s="143">
        <v>0</v>
      </c>
      <c r="T137" s="144">
        <f t="shared" si="13"/>
        <v>0</v>
      </c>
      <c r="AR137" s="145" t="s">
        <v>136</v>
      </c>
      <c r="AT137" s="145" t="s">
        <v>132</v>
      </c>
      <c r="AU137" s="145" t="s">
        <v>82</v>
      </c>
      <c r="AY137" s="16" t="s">
        <v>130</v>
      </c>
      <c r="BE137" s="146">
        <f t="shared" si="14"/>
        <v>0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6" t="s">
        <v>82</v>
      </c>
      <c r="BK137" s="146">
        <f t="shared" si="19"/>
        <v>0</v>
      </c>
      <c r="BL137" s="16" t="s">
        <v>136</v>
      </c>
      <c r="BM137" s="145" t="s">
        <v>269</v>
      </c>
    </row>
    <row r="138" spans="2:65" s="1" customFormat="1" ht="16.5" customHeight="1">
      <c r="B138" s="132"/>
      <c r="C138" s="133" t="s">
        <v>210</v>
      </c>
      <c r="D138" s="133" t="s">
        <v>132</v>
      </c>
      <c r="E138" s="134" t="s">
        <v>812</v>
      </c>
      <c r="F138" s="135" t="s">
        <v>813</v>
      </c>
      <c r="G138" s="136" t="s">
        <v>1</v>
      </c>
      <c r="H138" s="137">
        <v>60</v>
      </c>
      <c r="I138" s="138"/>
      <c r="J138" s="139">
        <f t="shared" si="10"/>
        <v>0</v>
      </c>
      <c r="K138" s="140"/>
      <c r="L138" s="31"/>
      <c r="M138" s="141" t="s">
        <v>1</v>
      </c>
      <c r="N138" s="142" t="s">
        <v>39</v>
      </c>
      <c r="P138" s="143">
        <f t="shared" si="11"/>
        <v>0</v>
      </c>
      <c r="Q138" s="143">
        <v>0</v>
      </c>
      <c r="R138" s="143">
        <f t="shared" si="12"/>
        <v>0</v>
      </c>
      <c r="S138" s="143">
        <v>0</v>
      </c>
      <c r="T138" s="144">
        <f t="shared" si="13"/>
        <v>0</v>
      </c>
      <c r="AR138" s="145" t="s">
        <v>136</v>
      </c>
      <c r="AT138" s="145" t="s">
        <v>132</v>
      </c>
      <c r="AU138" s="145" t="s">
        <v>82</v>
      </c>
      <c r="AY138" s="16" t="s">
        <v>130</v>
      </c>
      <c r="BE138" s="146">
        <f t="shared" si="14"/>
        <v>0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6" t="s">
        <v>82</v>
      </c>
      <c r="BK138" s="146">
        <f t="shared" si="19"/>
        <v>0</v>
      </c>
      <c r="BL138" s="16" t="s">
        <v>136</v>
      </c>
      <c r="BM138" s="145" t="s">
        <v>281</v>
      </c>
    </row>
    <row r="139" spans="2:65" s="1" customFormat="1" ht="16.5" customHeight="1">
      <c r="B139" s="132"/>
      <c r="C139" s="133" t="s">
        <v>214</v>
      </c>
      <c r="D139" s="133" t="s">
        <v>132</v>
      </c>
      <c r="E139" s="134" t="s">
        <v>814</v>
      </c>
      <c r="F139" s="135" t="s">
        <v>815</v>
      </c>
      <c r="G139" s="136" t="s">
        <v>1</v>
      </c>
      <c r="H139" s="137">
        <v>520</v>
      </c>
      <c r="I139" s="138"/>
      <c r="J139" s="139">
        <f t="shared" si="10"/>
        <v>0</v>
      </c>
      <c r="K139" s="140"/>
      <c r="L139" s="31"/>
      <c r="M139" s="141" t="s">
        <v>1</v>
      </c>
      <c r="N139" s="142" t="s">
        <v>39</v>
      </c>
      <c r="P139" s="143">
        <f t="shared" si="11"/>
        <v>0</v>
      </c>
      <c r="Q139" s="143">
        <v>0</v>
      </c>
      <c r="R139" s="143">
        <f t="shared" si="12"/>
        <v>0</v>
      </c>
      <c r="S139" s="143">
        <v>0</v>
      </c>
      <c r="T139" s="144">
        <f t="shared" si="13"/>
        <v>0</v>
      </c>
      <c r="AR139" s="145" t="s">
        <v>136</v>
      </c>
      <c r="AT139" s="145" t="s">
        <v>132</v>
      </c>
      <c r="AU139" s="145" t="s">
        <v>82</v>
      </c>
      <c r="AY139" s="16" t="s">
        <v>130</v>
      </c>
      <c r="BE139" s="146">
        <f t="shared" si="14"/>
        <v>0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6" t="s">
        <v>82</v>
      </c>
      <c r="BK139" s="146">
        <f t="shared" si="19"/>
        <v>0</v>
      </c>
      <c r="BL139" s="16" t="s">
        <v>136</v>
      </c>
      <c r="BM139" s="145" t="s">
        <v>291</v>
      </c>
    </row>
    <row r="140" spans="2:65" s="1" customFormat="1" ht="16.5" customHeight="1">
      <c r="B140" s="132"/>
      <c r="C140" s="133" t="s">
        <v>219</v>
      </c>
      <c r="D140" s="133" t="s">
        <v>132</v>
      </c>
      <c r="E140" s="134" t="s">
        <v>816</v>
      </c>
      <c r="F140" s="135" t="s">
        <v>817</v>
      </c>
      <c r="G140" s="136" t="s">
        <v>1</v>
      </c>
      <c r="H140" s="137">
        <v>105</v>
      </c>
      <c r="I140" s="138"/>
      <c r="J140" s="139">
        <f t="shared" si="10"/>
        <v>0</v>
      </c>
      <c r="K140" s="140"/>
      <c r="L140" s="31"/>
      <c r="M140" s="141" t="s">
        <v>1</v>
      </c>
      <c r="N140" s="142" t="s">
        <v>39</v>
      </c>
      <c r="P140" s="143">
        <f t="shared" si="11"/>
        <v>0</v>
      </c>
      <c r="Q140" s="143">
        <v>0</v>
      </c>
      <c r="R140" s="143">
        <f t="shared" si="12"/>
        <v>0</v>
      </c>
      <c r="S140" s="143">
        <v>0</v>
      </c>
      <c r="T140" s="144">
        <f t="shared" si="13"/>
        <v>0</v>
      </c>
      <c r="AR140" s="145" t="s">
        <v>136</v>
      </c>
      <c r="AT140" s="145" t="s">
        <v>132</v>
      </c>
      <c r="AU140" s="145" t="s">
        <v>82</v>
      </c>
      <c r="AY140" s="16" t="s">
        <v>130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6" t="s">
        <v>82</v>
      </c>
      <c r="BK140" s="146">
        <f t="shared" si="19"/>
        <v>0</v>
      </c>
      <c r="BL140" s="16" t="s">
        <v>136</v>
      </c>
      <c r="BM140" s="145" t="s">
        <v>255</v>
      </c>
    </row>
    <row r="141" spans="2:65" s="1" customFormat="1" ht="16.5" customHeight="1">
      <c r="B141" s="132"/>
      <c r="C141" s="133" t="s">
        <v>224</v>
      </c>
      <c r="D141" s="133" t="s">
        <v>132</v>
      </c>
      <c r="E141" s="134" t="s">
        <v>818</v>
      </c>
      <c r="F141" s="135" t="s">
        <v>819</v>
      </c>
      <c r="G141" s="136" t="s">
        <v>1</v>
      </c>
      <c r="H141" s="137">
        <v>540</v>
      </c>
      <c r="I141" s="138"/>
      <c r="J141" s="139">
        <f t="shared" si="10"/>
        <v>0</v>
      </c>
      <c r="K141" s="140"/>
      <c r="L141" s="31"/>
      <c r="M141" s="141" t="s">
        <v>1</v>
      </c>
      <c r="N141" s="142" t="s">
        <v>39</v>
      </c>
      <c r="P141" s="143">
        <f t="shared" si="11"/>
        <v>0</v>
      </c>
      <c r="Q141" s="143">
        <v>0</v>
      </c>
      <c r="R141" s="143">
        <f t="shared" si="12"/>
        <v>0</v>
      </c>
      <c r="S141" s="143">
        <v>0</v>
      </c>
      <c r="T141" s="144">
        <f t="shared" si="13"/>
        <v>0</v>
      </c>
      <c r="AR141" s="145" t="s">
        <v>136</v>
      </c>
      <c r="AT141" s="145" t="s">
        <v>132</v>
      </c>
      <c r="AU141" s="145" t="s">
        <v>82</v>
      </c>
      <c r="AY141" s="16" t="s">
        <v>130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6" t="s">
        <v>82</v>
      </c>
      <c r="BK141" s="146">
        <f t="shared" si="19"/>
        <v>0</v>
      </c>
      <c r="BL141" s="16" t="s">
        <v>136</v>
      </c>
      <c r="BM141" s="145" t="s">
        <v>425</v>
      </c>
    </row>
    <row r="142" spans="2:65" s="1" customFormat="1" ht="16.5" customHeight="1">
      <c r="B142" s="132"/>
      <c r="C142" s="133" t="s">
        <v>229</v>
      </c>
      <c r="D142" s="133" t="s">
        <v>132</v>
      </c>
      <c r="E142" s="134" t="s">
        <v>820</v>
      </c>
      <c r="F142" s="135" t="s">
        <v>821</v>
      </c>
      <c r="G142" s="136" t="s">
        <v>1</v>
      </c>
      <c r="H142" s="137">
        <v>420</v>
      </c>
      <c r="I142" s="138"/>
      <c r="J142" s="139">
        <f t="shared" si="10"/>
        <v>0</v>
      </c>
      <c r="K142" s="140"/>
      <c r="L142" s="31"/>
      <c r="M142" s="141" t="s">
        <v>1</v>
      </c>
      <c r="N142" s="142" t="s">
        <v>39</v>
      </c>
      <c r="P142" s="143">
        <f t="shared" si="11"/>
        <v>0</v>
      </c>
      <c r="Q142" s="143">
        <v>0</v>
      </c>
      <c r="R142" s="143">
        <f t="shared" si="12"/>
        <v>0</v>
      </c>
      <c r="S142" s="143">
        <v>0</v>
      </c>
      <c r="T142" s="144">
        <f t="shared" si="13"/>
        <v>0</v>
      </c>
      <c r="AR142" s="145" t="s">
        <v>136</v>
      </c>
      <c r="AT142" s="145" t="s">
        <v>132</v>
      </c>
      <c r="AU142" s="145" t="s">
        <v>82</v>
      </c>
      <c r="AY142" s="16" t="s">
        <v>130</v>
      </c>
      <c r="BE142" s="146">
        <f t="shared" si="14"/>
        <v>0</v>
      </c>
      <c r="BF142" s="146">
        <f t="shared" si="15"/>
        <v>0</v>
      </c>
      <c r="BG142" s="146">
        <f t="shared" si="16"/>
        <v>0</v>
      </c>
      <c r="BH142" s="146">
        <f t="shared" si="17"/>
        <v>0</v>
      </c>
      <c r="BI142" s="146">
        <f t="shared" si="18"/>
        <v>0</v>
      </c>
      <c r="BJ142" s="16" t="s">
        <v>82</v>
      </c>
      <c r="BK142" s="146">
        <f t="shared" si="19"/>
        <v>0</v>
      </c>
      <c r="BL142" s="16" t="s">
        <v>136</v>
      </c>
      <c r="BM142" s="145" t="s">
        <v>432</v>
      </c>
    </row>
    <row r="143" spans="2:65" s="11" customFormat="1" ht="25.9" customHeight="1">
      <c r="B143" s="120"/>
      <c r="D143" s="121" t="s">
        <v>73</v>
      </c>
      <c r="E143" s="122" t="s">
        <v>822</v>
      </c>
      <c r="F143" s="122" t="s">
        <v>823</v>
      </c>
      <c r="I143" s="123"/>
      <c r="J143" s="124">
        <f>BK143</f>
        <v>0</v>
      </c>
      <c r="L143" s="120"/>
      <c r="M143" s="125"/>
      <c r="P143" s="126">
        <f>SUM(P144:P153)</f>
        <v>0</v>
      </c>
      <c r="R143" s="126">
        <f>SUM(R144:R153)</f>
        <v>0</v>
      </c>
      <c r="T143" s="127">
        <f>SUM(T144:T153)</f>
        <v>0</v>
      </c>
      <c r="AR143" s="121" t="s">
        <v>82</v>
      </c>
      <c r="AT143" s="128" t="s">
        <v>73</v>
      </c>
      <c r="AU143" s="128" t="s">
        <v>74</v>
      </c>
      <c r="AY143" s="121" t="s">
        <v>130</v>
      </c>
      <c r="BK143" s="129">
        <f>SUM(BK144:BK153)</f>
        <v>0</v>
      </c>
    </row>
    <row r="144" spans="2:65" s="1" customFormat="1" ht="16.5" customHeight="1">
      <c r="B144" s="132"/>
      <c r="C144" s="133" t="s">
        <v>236</v>
      </c>
      <c r="D144" s="133" t="s">
        <v>132</v>
      </c>
      <c r="E144" s="134" t="s">
        <v>824</v>
      </c>
      <c r="F144" s="135" t="s">
        <v>825</v>
      </c>
      <c r="G144" s="136" t="s">
        <v>1</v>
      </c>
      <c r="H144" s="137">
        <v>44</v>
      </c>
      <c r="I144" s="138"/>
      <c r="J144" s="139">
        <f t="shared" ref="J144:J153" si="20">ROUND(I144*H144,2)</f>
        <v>0</v>
      </c>
      <c r="K144" s="140"/>
      <c r="L144" s="31"/>
      <c r="M144" s="141" t="s">
        <v>1</v>
      </c>
      <c r="N144" s="142" t="s">
        <v>39</v>
      </c>
      <c r="P144" s="143">
        <f t="shared" ref="P144:P153" si="21">O144*H144</f>
        <v>0</v>
      </c>
      <c r="Q144" s="143">
        <v>0</v>
      </c>
      <c r="R144" s="143">
        <f t="shared" ref="R144:R153" si="22">Q144*H144</f>
        <v>0</v>
      </c>
      <c r="S144" s="143">
        <v>0</v>
      </c>
      <c r="T144" s="144">
        <f t="shared" ref="T144:T153" si="23">S144*H144</f>
        <v>0</v>
      </c>
      <c r="AR144" s="145" t="s">
        <v>136</v>
      </c>
      <c r="AT144" s="145" t="s">
        <v>132</v>
      </c>
      <c r="AU144" s="145" t="s">
        <v>82</v>
      </c>
      <c r="AY144" s="16" t="s">
        <v>130</v>
      </c>
      <c r="BE144" s="146">
        <f t="shared" ref="BE144:BE153" si="24">IF(N144="základní",J144,0)</f>
        <v>0</v>
      </c>
      <c r="BF144" s="146">
        <f t="shared" ref="BF144:BF153" si="25">IF(N144="snížená",J144,0)</f>
        <v>0</v>
      </c>
      <c r="BG144" s="146">
        <f t="shared" ref="BG144:BG153" si="26">IF(N144="zákl. přenesená",J144,0)</f>
        <v>0</v>
      </c>
      <c r="BH144" s="146">
        <f t="shared" ref="BH144:BH153" si="27">IF(N144="sníž. přenesená",J144,0)</f>
        <v>0</v>
      </c>
      <c r="BI144" s="146">
        <f t="shared" ref="BI144:BI153" si="28">IF(N144="nulová",J144,0)</f>
        <v>0</v>
      </c>
      <c r="BJ144" s="16" t="s">
        <v>82</v>
      </c>
      <c r="BK144" s="146">
        <f t="shared" ref="BK144:BK153" si="29">ROUND(I144*H144,2)</f>
        <v>0</v>
      </c>
      <c r="BL144" s="16" t="s">
        <v>136</v>
      </c>
      <c r="BM144" s="145" t="s">
        <v>440</v>
      </c>
    </row>
    <row r="145" spans="2:65" s="1" customFormat="1" ht="16.5" customHeight="1">
      <c r="B145" s="132"/>
      <c r="C145" s="133" t="s">
        <v>240</v>
      </c>
      <c r="D145" s="133" t="s">
        <v>132</v>
      </c>
      <c r="E145" s="134" t="s">
        <v>826</v>
      </c>
      <c r="F145" s="135" t="s">
        <v>827</v>
      </c>
      <c r="G145" s="136" t="s">
        <v>1</v>
      </c>
      <c r="H145" s="137">
        <v>16</v>
      </c>
      <c r="I145" s="138"/>
      <c r="J145" s="139">
        <f t="shared" si="20"/>
        <v>0</v>
      </c>
      <c r="K145" s="140"/>
      <c r="L145" s="31"/>
      <c r="M145" s="141" t="s">
        <v>1</v>
      </c>
      <c r="N145" s="142" t="s">
        <v>39</v>
      </c>
      <c r="P145" s="143">
        <f t="shared" si="21"/>
        <v>0</v>
      </c>
      <c r="Q145" s="143">
        <v>0</v>
      </c>
      <c r="R145" s="143">
        <f t="shared" si="22"/>
        <v>0</v>
      </c>
      <c r="S145" s="143">
        <v>0</v>
      </c>
      <c r="T145" s="144">
        <f t="shared" si="23"/>
        <v>0</v>
      </c>
      <c r="AR145" s="145" t="s">
        <v>136</v>
      </c>
      <c r="AT145" s="145" t="s">
        <v>132</v>
      </c>
      <c r="AU145" s="145" t="s">
        <v>82</v>
      </c>
      <c r="AY145" s="16" t="s">
        <v>130</v>
      </c>
      <c r="BE145" s="146">
        <f t="shared" si="24"/>
        <v>0</v>
      </c>
      <c r="BF145" s="146">
        <f t="shared" si="25"/>
        <v>0</v>
      </c>
      <c r="BG145" s="146">
        <f t="shared" si="26"/>
        <v>0</v>
      </c>
      <c r="BH145" s="146">
        <f t="shared" si="27"/>
        <v>0</v>
      </c>
      <c r="BI145" s="146">
        <f t="shared" si="28"/>
        <v>0</v>
      </c>
      <c r="BJ145" s="16" t="s">
        <v>82</v>
      </c>
      <c r="BK145" s="146">
        <f t="shared" si="29"/>
        <v>0</v>
      </c>
      <c r="BL145" s="16" t="s">
        <v>136</v>
      </c>
      <c r="BM145" s="145" t="s">
        <v>450</v>
      </c>
    </row>
    <row r="146" spans="2:65" s="1" customFormat="1" ht="16.5" customHeight="1">
      <c r="B146" s="132"/>
      <c r="C146" s="133" t="s">
        <v>7</v>
      </c>
      <c r="D146" s="133" t="s">
        <v>132</v>
      </c>
      <c r="E146" s="134" t="s">
        <v>828</v>
      </c>
      <c r="F146" s="135" t="s">
        <v>829</v>
      </c>
      <c r="G146" s="136" t="s">
        <v>1</v>
      </c>
      <c r="H146" s="137">
        <v>20</v>
      </c>
      <c r="I146" s="138"/>
      <c r="J146" s="139">
        <f t="shared" si="20"/>
        <v>0</v>
      </c>
      <c r="K146" s="140"/>
      <c r="L146" s="31"/>
      <c r="M146" s="141" t="s">
        <v>1</v>
      </c>
      <c r="N146" s="142" t="s">
        <v>39</v>
      </c>
      <c r="P146" s="143">
        <f t="shared" si="21"/>
        <v>0</v>
      </c>
      <c r="Q146" s="143">
        <v>0</v>
      </c>
      <c r="R146" s="143">
        <f t="shared" si="22"/>
        <v>0</v>
      </c>
      <c r="S146" s="143">
        <v>0</v>
      </c>
      <c r="T146" s="144">
        <f t="shared" si="23"/>
        <v>0</v>
      </c>
      <c r="AR146" s="145" t="s">
        <v>136</v>
      </c>
      <c r="AT146" s="145" t="s">
        <v>132</v>
      </c>
      <c r="AU146" s="145" t="s">
        <v>82</v>
      </c>
      <c r="AY146" s="16" t="s">
        <v>130</v>
      </c>
      <c r="BE146" s="146">
        <f t="shared" si="24"/>
        <v>0</v>
      </c>
      <c r="BF146" s="146">
        <f t="shared" si="25"/>
        <v>0</v>
      </c>
      <c r="BG146" s="146">
        <f t="shared" si="26"/>
        <v>0</v>
      </c>
      <c r="BH146" s="146">
        <f t="shared" si="27"/>
        <v>0</v>
      </c>
      <c r="BI146" s="146">
        <f t="shared" si="28"/>
        <v>0</v>
      </c>
      <c r="BJ146" s="16" t="s">
        <v>82</v>
      </c>
      <c r="BK146" s="146">
        <f t="shared" si="29"/>
        <v>0</v>
      </c>
      <c r="BL146" s="16" t="s">
        <v>136</v>
      </c>
      <c r="BM146" s="145" t="s">
        <v>460</v>
      </c>
    </row>
    <row r="147" spans="2:65" s="1" customFormat="1" ht="16.5" customHeight="1">
      <c r="B147" s="132"/>
      <c r="C147" s="133" t="s">
        <v>252</v>
      </c>
      <c r="D147" s="133" t="s">
        <v>132</v>
      </c>
      <c r="E147" s="134" t="s">
        <v>830</v>
      </c>
      <c r="F147" s="135" t="s">
        <v>831</v>
      </c>
      <c r="G147" s="136" t="s">
        <v>1</v>
      </c>
      <c r="H147" s="137">
        <v>5</v>
      </c>
      <c r="I147" s="138"/>
      <c r="J147" s="139">
        <f t="shared" si="20"/>
        <v>0</v>
      </c>
      <c r="K147" s="140"/>
      <c r="L147" s="31"/>
      <c r="M147" s="141" t="s">
        <v>1</v>
      </c>
      <c r="N147" s="142" t="s">
        <v>39</v>
      </c>
      <c r="P147" s="143">
        <f t="shared" si="21"/>
        <v>0</v>
      </c>
      <c r="Q147" s="143">
        <v>0</v>
      </c>
      <c r="R147" s="143">
        <f t="shared" si="22"/>
        <v>0</v>
      </c>
      <c r="S147" s="143">
        <v>0</v>
      </c>
      <c r="T147" s="144">
        <f t="shared" si="23"/>
        <v>0</v>
      </c>
      <c r="AR147" s="145" t="s">
        <v>136</v>
      </c>
      <c r="AT147" s="145" t="s">
        <v>132</v>
      </c>
      <c r="AU147" s="145" t="s">
        <v>82</v>
      </c>
      <c r="AY147" s="16" t="s">
        <v>130</v>
      </c>
      <c r="BE147" s="146">
        <f t="shared" si="24"/>
        <v>0</v>
      </c>
      <c r="BF147" s="146">
        <f t="shared" si="25"/>
        <v>0</v>
      </c>
      <c r="BG147" s="146">
        <f t="shared" si="26"/>
        <v>0</v>
      </c>
      <c r="BH147" s="146">
        <f t="shared" si="27"/>
        <v>0</v>
      </c>
      <c r="BI147" s="146">
        <f t="shared" si="28"/>
        <v>0</v>
      </c>
      <c r="BJ147" s="16" t="s">
        <v>82</v>
      </c>
      <c r="BK147" s="146">
        <f t="shared" si="29"/>
        <v>0</v>
      </c>
      <c r="BL147" s="16" t="s">
        <v>136</v>
      </c>
      <c r="BM147" s="145" t="s">
        <v>470</v>
      </c>
    </row>
    <row r="148" spans="2:65" s="1" customFormat="1" ht="16.5" customHeight="1">
      <c r="B148" s="132"/>
      <c r="C148" s="133" t="s">
        <v>257</v>
      </c>
      <c r="D148" s="133" t="s">
        <v>132</v>
      </c>
      <c r="E148" s="134" t="s">
        <v>832</v>
      </c>
      <c r="F148" s="135" t="s">
        <v>833</v>
      </c>
      <c r="G148" s="136" t="s">
        <v>1</v>
      </c>
      <c r="H148" s="137">
        <v>84</v>
      </c>
      <c r="I148" s="138"/>
      <c r="J148" s="139">
        <f t="shared" si="20"/>
        <v>0</v>
      </c>
      <c r="K148" s="140"/>
      <c r="L148" s="31"/>
      <c r="M148" s="141" t="s">
        <v>1</v>
      </c>
      <c r="N148" s="142" t="s">
        <v>39</v>
      </c>
      <c r="P148" s="143">
        <f t="shared" si="21"/>
        <v>0</v>
      </c>
      <c r="Q148" s="143">
        <v>0</v>
      </c>
      <c r="R148" s="143">
        <f t="shared" si="22"/>
        <v>0</v>
      </c>
      <c r="S148" s="143">
        <v>0</v>
      </c>
      <c r="T148" s="144">
        <f t="shared" si="23"/>
        <v>0</v>
      </c>
      <c r="AR148" s="145" t="s">
        <v>136</v>
      </c>
      <c r="AT148" s="145" t="s">
        <v>132</v>
      </c>
      <c r="AU148" s="145" t="s">
        <v>82</v>
      </c>
      <c r="AY148" s="16" t="s">
        <v>130</v>
      </c>
      <c r="BE148" s="146">
        <f t="shared" si="24"/>
        <v>0</v>
      </c>
      <c r="BF148" s="146">
        <f t="shared" si="25"/>
        <v>0</v>
      </c>
      <c r="BG148" s="146">
        <f t="shared" si="26"/>
        <v>0</v>
      </c>
      <c r="BH148" s="146">
        <f t="shared" si="27"/>
        <v>0</v>
      </c>
      <c r="BI148" s="146">
        <f t="shared" si="28"/>
        <v>0</v>
      </c>
      <c r="BJ148" s="16" t="s">
        <v>82</v>
      </c>
      <c r="BK148" s="146">
        <f t="shared" si="29"/>
        <v>0</v>
      </c>
      <c r="BL148" s="16" t="s">
        <v>136</v>
      </c>
      <c r="BM148" s="145" t="s">
        <v>477</v>
      </c>
    </row>
    <row r="149" spans="2:65" s="1" customFormat="1" ht="16.5" customHeight="1">
      <c r="B149" s="132"/>
      <c r="C149" s="133" t="s">
        <v>261</v>
      </c>
      <c r="D149" s="133" t="s">
        <v>132</v>
      </c>
      <c r="E149" s="134" t="s">
        <v>834</v>
      </c>
      <c r="F149" s="135" t="s">
        <v>835</v>
      </c>
      <c r="G149" s="136" t="s">
        <v>1</v>
      </c>
      <c r="H149" s="137">
        <v>19</v>
      </c>
      <c r="I149" s="138"/>
      <c r="J149" s="139">
        <f t="shared" si="20"/>
        <v>0</v>
      </c>
      <c r="K149" s="140"/>
      <c r="L149" s="31"/>
      <c r="M149" s="141" t="s">
        <v>1</v>
      </c>
      <c r="N149" s="142" t="s">
        <v>39</v>
      </c>
      <c r="P149" s="143">
        <f t="shared" si="21"/>
        <v>0</v>
      </c>
      <c r="Q149" s="143">
        <v>0</v>
      </c>
      <c r="R149" s="143">
        <f t="shared" si="22"/>
        <v>0</v>
      </c>
      <c r="S149" s="143">
        <v>0</v>
      </c>
      <c r="T149" s="144">
        <f t="shared" si="23"/>
        <v>0</v>
      </c>
      <c r="AR149" s="145" t="s">
        <v>136</v>
      </c>
      <c r="AT149" s="145" t="s">
        <v>132</v>
      </c>
      <c r="AU149" s="145" t="s">
        <v>82</v>
      </c>
      <c r="AY149" s="16" t="s">
        <v>130</v>
      </c>
      <c r="BE149" s="146">
        <f t="shared" si="24"/>
        <v>0</v>
      </c>
      <c r="BF149" s="146">
        <f t="shared" si="25"/>
        <v>0</v>
      </c>
      <c r="BG149" s="146">
        <f t="shared" si="26"/>
        <v>0</v>
      </c>
      <c r="BH149" s="146">
        <f t="shared" si="27"/>
        <v>0</v>
      </c>
      <c r="BI149" s="146">
        <f t="shared" si="28"/>
        <v>0</v>
      </c>
      <c r="BJ149" s="16" t="s">
        <v>82</v>
      </c>
      <c r="BK149" s="146">
        <f t="shared" si="29"/>
        <v>0</v>
      </c>
      <c r="BL149" s="16" t="s">
        <v>136</v>
      </c>
      <c r="BM149" s="145" t="s">
        <v>488</v>
      </c>
    </row>
    <row r="150" spans="2:65" s="1" customFormat="1" ht="16.5" customHeight="1">
      <c r="B150" s="132"/>
      <c r="C150" s="133" t="s">
        <v>265</v>
      </c>
      <c r="D150" s="133" t="s">
        <v>132</v>
      </c>
      <c r="E150" s="134" t="s">
        <v>836</v>
      </c>
      <c r="F150" s="135" t="s">
        <v>837</v>
      </c>
      <c r="G150" s="136" t="s">
        <v>1</v>
      </c>
      <c r="H150" s="137">
        <v>67</v>
      </c>
      <c r="I150" s="138"/>
      <c r="J150" s="139">
        <f t="shared" si="20"/>
        <v>0</v>
      </c>
      <c r="K150" s="140"/>
      <c r="L150" s="31"/>
      <c r="M150" s="141" t="s">
        <v>1</v>
      </c>
      <c r="N150" s="142" t="s">
        <v>39</v>
      </c>
      <c r="P150" s="143">
        <f t="shared" si="21"/>
        <v>0</v>
      </c>
      <c r="Q150" s="143">
        <v>0</v>
      </c>
      <c r="R150" s="143">
        <f t="shared" si="22"/>
        <v>0</v>
      </c>
      <c r="S150" s="143">
        <v>0</v>
      </c>
      <c r="T150" s="144">
        <f t="shared" si="23"/>
        <v>0</v>
      </c>
      <c r="AR150" s="145" t="s">
        <v>136</v>
      </c>
      <c r="AT150" s="145" t="s">
        <v>132</v>
      </c>
      <c r="AU150" s="145" t="s">
        <v>82</v>
      </c>
      <c r="AY150" s="16" t="s">
        <v>130</v>
      </c>
      <c r="BE150" s="146">
        <f t="shared" si="24"/>
        <v>0</v>
      </c>
      <c r="BF150" s="146">
        <f t="shared" si="25"/>
        <v>0</v>
      </c>
      <c r="BG150" s="146">
        <f t="shared" si="26"/>
        <v>0</v>
      </c>
      <c r="BH150" s="146">
        <f t="shared" si="27"/>
        <v>0</v>
      </c>
      <c r="BI150" s="146">
        <f t="shared" si="28"/>
        <v>0</v>
      </c>
      <c r="BJ150" s="16" t="s">
        <v>82</v>
      </c>
      <c r="BK150" s="146">
        <f t="shared" si="29"/>
        <v>0</v>
      </c>
      <c r="BL150" s="16" t="s">
        <v>136</v>
      </c>
      <c r="BM150" s="145" t="s">
        <v>499</v>
      </c>
    </row>
    <row r="151" spans="2:65" s="1" customFormat="1" ht="16.5" customHeight="1">
      <c r="B151" s="132"/>
      <c r="C151" s="133" t="s">
        <v>269</v>
      </c>
      <c r="D151" s="133" t="s">
        <v>132</v>
      </c>
      <c r="E151" s="134" t="s">
        <v>838</v>
      </c>
      <c r="F151" s="135" t="s">
        <v>839</v>
      </c>
      <c r="G151" s="136" t="s">
        <v>1</v>
      </c>
      <c r="H151" s="137">
        <v>33</v>
      </c>
      <c r="I151" s="138"/>
      <c r="J151" s="139">
        <f t="shared" si="20"/>
        <v>0</v>
      </c>
      <c r="K151" s="140"/>
      <c r="L151" s="31"/>
      <c r="M151" s="141" t="s">
        <v>1</v>
      </c>
      <c r="N151" s="142" t="s">
        <v>39</v>
      </c>
      <c r="P151" s="143">
        <f t="shared" si="21"/>
        <v>0</v>
      </c>
      <c r="Q151" s="143">
        <v>0</v>
      </c>
      <c r="R151" s="143">
        <f t="shared" si="22"/>
        <v>0</v>
      </c>
      <c r="S151" s="143">
        <v>0</v>
      </c>
      <c r="T151" s="144">
        <f t="shared" si="23"/>
        <v>0</v>
      </c>
      <c r="AR151" s="145" t="s">
        <v>136</v>
      </c>
      <c r="AT151" s="145" t="s">
        <v>132</v>
      </c>
      <c r="AU151" s="145" t="s">
        <v>82</v>
      </c>
      <c r="AY151" s="16" t="s">
        <v>130</v>
      </c>
      <c r="BE151" s="146">
        <f t="shared" si="24"/>
        <v>0</v>
      </c>
      <c r="BF151" s="146">
        <f t="shared" si="25"/>
        <v>0</v>
      </c>
      <c r="BG151" s="146">
        <f t="shared" si="26"/>
        <v>0</v>
      </c>
      <c r="BH151" s="146">
        <f t="shared" si="27"/>
        <v>0</v>
      </c>
      <c r="BI151" s="146">
        <f t="shared" si="28"/>
        <v>0</v>
      </c>
      <c r="BJ151" s="16" t="s">
        <v>82</v>
      </c>
      <c r="BK151" s="146">
        <f t="shared" si="29"/>
        <v>0</v>
      </c>
      <c r="BL151" s="16" t="s">
        <v>136</v>
      </c>
      <c r="BM151" s="145" t="s">
        <v>507</v>
      </c>
    </row>
    <row r="152" spans="2:65" s="1" customFormat="1" ht="16.5" customHeight="1">
      <c r="B152" s="132"/>
      <c r="C152" s="133" t="s">
        <v>276</v>
      </c>
      <c r="D152" s="133" t="s">
        <v>132</v>
      </c>
      <c r="E152" s="134" t="s">
        <v>840</v>
      </c>
      <c r="F152" s="135" t="s">
        <v>841</v>
      </c>
      <c r="G152" s="136" t="s">
        <v>1</v>
      </c>
      <c r="H152" s="137">
        <v>52</v>
      </c>
      <c r="I152" s="138"/>
      <c r="J152" s="139">
        <f t="shared" si="20"/>
        <v>0</v>
      </c>
      <c r="K152" s="140"/>
      <c r="L152" s="31"/>
      <c r="M152" s="141" t="s">
        <v>1</v>
      </c>
      <c r="N152" s="142" t="s">
        <v>39</v>
      </c>
      <c r="P152" s="143">
        <f t="shared" si="21"/>
        <v>0</v>
      </c>
      <c r="Q152" s="143">
        <v>0</v>
      </c>
      <c r="R152" s="143">
        <f t="shared" si="22"/>
        <v>0</v>
      </c>
      <c r="S152" s="143">
        <v>0</v>
      </c>
      <c r="T152" s="144">
        <f t="shared" si="23"/>
        <v>0</v>
      </c>
      <c r="AR152" s="145" t="s">
        <v>136</v>
      </c>
      <c r="AT152" s="145" t="s">
        <v>132</v>
      </c>
      <c r="AU152" s="145" t="s">
        <v>82</v>
      </c>
      <c r="AY152" s="16" t="s">
        <v>130</v>
      </c>
      <c r="BE152" s="146">
        <f t="shared" si="24"/>
        <v>0</v>
      </c>
      <c r="BF152" s="146">
        <f t="shared" si="25"/>
        <v>0</v>
      </c>
      <c r="BG152" s="146">
        <f t="shared" si="26"/>
        <v>0</v>
      </c>
      <c r="BH152" s="146">
        <f t="shared" si="27"/>
        <v>0</v>
      </c>
      <c r="BI152" s="146">
        <f t="shared" si="28"/>
        <v>0</v>
      </c>
      <c r="BJ152" s="16" t="s">
        <v>82</v>
      </c>
      <c r="BK152" s="146">
        <f t="shared" si="29"/>
        <v>0</v>
      </c>
      <c r="BL152" s="16" t="s">
        <v>136</v>
      </c>
      <c r="BM152" s="145" t="s">
        <v>515</v>
      </c>
    </row>
    <row r="153" spans="2:65" s="1" customFormat="1" ht="16.5" customHeight="1">
      <c r="B153" s="132"/>
      <c r="C153" s="133" t="s">
        <v>281</v>
      </c>
      <c r="D153" s="133" t="s">
        <v>132</v>
      </c>
      <c r="E153" s="134" t="s">
        <v>842</v>
      </c>
      <c r="F153" s="135" t="s">
        <v>843</v>
      </c>
      <c r="G153" s="136" t="s">
        <v>1</v>
      </c>
      <c r="H153" s="137">
        <v>26</v>
      </c>
      <c r="I153" s="138"/>
      <c r="J153" s="139">
        <f t="shared" si="20"/>
        <v>0</v>
      </c>
      <c r="K153" s="140"/>
      <c r="L153" s="31"/>
      <c r="M153" s="141" t="s">
        <v>1</v>
      </c>
      <c r="N153" s="142" t="s">
        <v>39</v>
      </c>
      <c r="P153" s="143">
        <f t="shared" si="21"/>
        <v>0</v>
      </c>
      <c r="Q153" s="143">
        <v>0</v>
      </c>
      <c r="R153" s="143">
        <f t="shared" si="22"/>
        <v>0</v>
      </c>
      <c r="S153" s="143">
        <v>0</v>
      </c>
      <c r="T153" s="144">
        <f t="shared" si="23"/>
        <v>0</v>
      </c>
      <c r="AR153" s="145" t="s">
        <v>136</v>
      </c>
      <c r="AT153" s="145" t="s">
        <v>132</v>
      </c>
      <c r="AU153" s="145" t="s">
        <v>82</v>
      </c>
      <c r="AY153" s="16" t="s">
        <v>130</v>
      </c>
      <c r="BE153" s="146">
        <f t="shared" si="24"/>
        <v>0</v>
      </c>
      <c r="BF153" s="146">
        <f t="shared" si="25"/>
        <v>0</v>
      </c>
      <c r="BG153" s="146">
        <f t="shared" si="26"/>
        <v>0</v>
      </c>
      <c r="BH153" s="146">
        <f t="shared" si="27"/>
        <v>0</v>
      </c>
      <c r="BI153" s="146">
        <f t="shared" si="28"/>
        <v>0</v>
      </c>
      <c r="BJ153" s="16" t="s">
        <v>82</v>
      </c>
      <c r="BK153" s="146">
        <f t="shared" si="29"/>
        <v>0</v>
      </c>
      <c r="BL153" s="16" t="s">
        <v>136</v>
      </c>
      <c r="BM153" s="145" t="s">
        <v>525</v>
      </c>
    </row>
    <row r="154" spans="2:65" s="11" customFormat="1" ht="25.9" customHeight="1">
      <c r="B154" s="120"/>
      <c r="D154" s="121" t="s">
        <v>73</v>
      </c>
      <c r="E154" s="122" t="s">
        <v>844</v>
      </c>
      <c r="F154" s="122" t="s">
        <v>845</v>
      </c>
      <c r="I154" s="123"/>
      <c r="J154" s="124">
        <f>BK154</f>
        <v>0</v>
      </c>
      <c r="L154" s="120"/>
      <c r="M154" s="125"/>
      <c r="P154" s="126">
        <f>SUM(P155:P158)</f>
        <v>0</v>
      </c>
      <c r="R154" s="126">
        <f>SUM(R155:R158)</f>
        <v>0</v>
      </c>
      <c r="T154" s="127">
        <f>SUM(T155:T158)</f>
        <v>0</v>
      </c>
      <c r="AR154" s="121" t="s">
        <v>82</v>
      </c>
      <c r="AT154" s="128" t="s">
        <v>73</v>
      </c>
      <c r="AU154" s="128" t="s">
        <v>74</v>
      </c>
      <c r="AY154" s="121" t="s">
        <v>130</v>
      </c>
      <c r="BK154" s="129">
        <f>SUM(BK155:BK158)</f>
        <v>0</v>
      </c>
    </row>
    <row r="155" spans="2:65" s="1" customFormat="1" ht="16.5" customHeight="1">
      <c r="B155" s="132"/>
      <c r="C155" s="133" t="s">
        <v>287</v>
      </c>
      <c r="D155" s="133" t="s">
        <v>132</v>
      </c>
      <c r="E155" s="134" t="s">
        <v>846</v>
      </c>
      <c r="F155" s="135" t="s">
        <v>847</v>
      </c>
      <c r="G155" s="136" t="s">
        <v>1</v>
      </c>
      <c r="H155" s="137">
        <v>120</v>
      </c>
      <c r="I155" s="138"/>
      <c r="J155" s="139">
        <f>ROUND(I155*H155,2)</f>
        <v>0</v>
      </c>
      <c r="K155" s="140"/>
      <c r="L155" s="31"/>
      <c r="M155" s="141" t="s">
        <v>1</v>
      </c>
      <c r="N155" s="142" t="s">
        <v>39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136</v>
      </c>
      <c r="AT155" s="145" t="s">
        <v>132</v>
      </c>
      <c r="AU155" s="145" t="s">
        <v>82</v>
      </c>
      <c r="AY155" s="16" t="s">
        <v>130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6" t="s">
        <v>82</v>
      </c>
      <c r="BK155" s="146">
        <f>ROUND(I155*H155,2)</f>
        <v>0</v>
      </c>
      <c r="BL155" s="16" t="s">
        <v>136</v>
      </c>
      <c r="BM155" s="145" t="s">
        <v>533</v>
      </c>
    </row>
    <row r="156" spans="2:65" s="1" customFormat="1" ht="16.5" customHeight="1">
      <c r="B156" s="132"/>
      <c r="C156" s="133" t="s">
        <v>291</v>
      </c>
      <c r="D156" s="133" t="s">
        <v>132</v>
      </c>
      <c r="E156" s="134" t="s">
        <v>848</v>
      </c>
      <c r="F156" s="135" t="s">
        <v>849</v>
      </c>
      <c r="G156" s="136" t="s">
        <v>1</v>
      </c>
      <c r="H156" s="137">
        <v>98</v>
      </c>
      <c r="I156" s="138"/>
      <c r="J156" s="139">
        <f>ROUND(I156*H156,2)</f>
        <v>0</v>
      </c>
      <c r="K156" s="140"/>
      <c r="L156" s="31"/>
      <c r="M156" s="141" t="s">
        <v>1</v>
      </c>
      <c r="N156" s="142" t="s">
        <v>39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136</v>
      </c>
      <c r="AT156" s="145" t="s">
        <v>132</v>
      </c>
      <c r="AU156" s="145" t="s">
        <v>82</v>
      </c>
      <c r="AY156" s="16" t="s">
        <v>130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6" t="s">
        <v>82</v>
      </c>
      <c r="BK156" s="146">
        <f>ROUND(I156*H156,2)</f>
        <v>0</v>
      </c>
      <c r="BL156" s="16" t="s">
        <v>136</v>
      </c>
      <c r="BM156" s="145" t="s">
        <v>548</v>
      </c>
    </row>
    <row r="157" spans="2:65" s="1" customFormat="1" ht="16.5" customHeight="1">
      <c r="B157" s="132"/>
      <c r="C157" s="133" t="s">
        <v>295</v>
      </c>
      <c r="D157" s="133" t="s">
        <v>132</v>
      </c>
      <c r="E157" s="134" t="s">
        <v>850</v>
      </c>
      <c r="F157" s="135" t="s">
        <v>851</v>
      </c>
      <c r="G157" s="136" t="s">
        <v>1</v>
      </c>
      <c r="H157" s="137">
        <v>1</v>
      </c>
      <c r="I157" s="138"/>
      <c r="J157" s="139">
        <f>ROUND(I157*H157,2)</f>
        <v>0</v>
      </c>
      <c r="K157" s="140"/>
      <c r="L157" s="31"/>
      <c r="M157" s="141" t="s">
        <v>1</v>
      </c>
      <c r="N157" s="142" t="s">
        <v>39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136</v>
      </c>
      <c r="AT157" s="145" t="s">
        <v>132</v>
      </c>
      <c r="AU157" s="145" t="s">
        <v>82</v>
      </c>
      <c r="AY157" s="16" t="s">
        <v>130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6" t="s">
        <v>82</v>
      </c>
      <c r="BK157" s="146">
        <f>ROUND(I157*H157,2)</f>
        <v>0</v>
      </c>
      <c r="BL157" s="16" t="s">
        <v>136</v>
      </c>
      <c r="BM157" s="145" t="s">
        <v>556</v>
      </c>
    </row>
    <row r="158" spans="2:65" s="1" customFormat="1" ht="16.5" customHeight="1">
      <c r="B158" s="132"/>
      <c r="C158" s="133" t="s">
        <v>255</v>
      </c>
      <c r="D158" s="133" t="s">
        <v>132</v>
      </c>
      <c r="E158" s="134" t="s">
        <v>852</v>
      </c>
      <c r="F158" s="135" t="s">
        <v>853</v>
      </c>
      <c r="G158" s="136" t="s">
        <v>1</v>
      </c>
      <c r="H158" s="137">
        <v>2</v>
      </c>
      <c r="I158" s="138"/>
      <c r="J158" s="139">
        <f>ROUND(I158*H158,2)</f>
        <v>0</v>
      </c>
      <c r="K158" s="140"/>
      <c r="L158" s="31"/>
      <c r="M158" s="141" t="s">
        <v>1</v>
      </c>
      <c r="N158" s="142" t="s">
        <v>39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136</v>
      </c>
      <c r="AT158" s="145" t="s">
        <v>132</v>
      </c>
      <c r="AU158" s="145" t="s">
        <v>82</v>
      </c>
      <c r="AY158" s="16" t="s">
        <v>130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6" t="s">
        <v>82</v>
      </c>
      <c r="BK158" s="146">
        <f>ROUND(I158*H158,2)</f>
        <v>0</v>
      </c>
      <c r="BL158" s="16" t="s">
        <v>136</v>
      </c>
      <c r="BM158" s="145" t="s">
        <v>564</v>
      </c>
    </row>
    <row r="159" spans="2:65" s="11" customFormat="1" ht="25.9" customHeight="1">
      <c r="B159" s="120"/>
      <c r="D159" s="121" t="s">
        <v>73</v>
      </c>
      <c r="E159" s="122" t="s">
        <v>854</v>
      </c>
      <c r="F159" s="122" t="s">
        <v>855</v>
      </c>
      <c r="I159" s="123"/>
      <c r="J159" s="124">
        <f>BK159</f>
        <v>0</v>
      </c>
      <c r="L159" s="120"/>
      <c r="M159" s="125"/>
      <c r="P159" s="126">
        <f>SUM(P160:P200)</f>
        <v>0</v>
      </c>
      <c r="R159" s="126">
        <f>SUM(R160:R200)</f>
        <v>0</v>
      </c>
      <c r="T159" s="127">
        <f>SUM(T160:T200)</f>
        <v>0</v>
      </c>
      <c r="AR159" s="121" t="s">
        <v>82</v>
      </c>
      <c r="AT159" s="128" t="s">
        <v>73</v>
      </c>
      <c r="AU159" s="128" t="s">
        <v>74</v>
      </c>
      <c r="AY159" s="121" t="s">
        <v>130</v>
      </c>
      <c r="BK159" s="129">
        <f>SUM(BK160:BK200)</f>
        <v>0</v>
      </c>
    </row>
    <row r="160" spans="2:65" s="1" customFormat="1" ht="16.5" customHeight="1">
      <c r="B160" s="132"/>
      <c r="C160" s="133" t="s">
        <v>422</v>
      </c>
      <c r="D160" s="133" t="s">
        <v>132</v>
      </c>
      <c r="E160" s="134" t="s">
        <v>856</v>
      </c>
      <c r="F160" s="135" t="s">
        <v>857</v>
      </c>
      <c r="G160" s="136" t="s">
        <v>858</v>
      </c>
      <c r="H160" s="137">
        <v>1</v>
      </c>
      <c r="I160" s="138"/>
      <c r="J160" s="139">
        <f>ROUND(I160*H160,2)</f>
        <v>0</v>
      </c>
      <c r="K160" s="140"/>
      <c r="L160" s="31"/>
      <c r="M160" s="141" t="s">
        <v>1</v>
      </c>
      <c r="N160" s="142" t="s">
        <v>39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136</v>
      </c>
      <c r="AT160" s="145" t="s">
        <v>132</v>
      </c>
      <c r="AU160" s="145" t="s">
        <v>82</v>
      </c>
      <c r="AY160" s="16" t="s">
        <v>130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6" t="s">
        <v>82</v>
      </c>
      <c r="BK160" s="146">
        <f>ROUND(I160*H160,2)</f>
        <v>0</v>
      </c>
      <c r="BL160" s="16" t="s">
        <v>136</v>
      </c>
      <c r="BM160" s="145" t="s">
        <v>859</v>
      </c>
    </row>
    <row r="161" spans="2:65" s="14" customFormat="1">
      <c r="B161" s="173"/>
      <c r="D161" s="148" t="s">
        <v>138</v>
      </c>
      <c r="E161" s="174" t="s">
        <v>1</v>
      </c>
      <c r="F161" s="175" t="s">
        <v>860</v>
      </c>
      <c r="H161" s="174" t="s">
        <v>1</v>
      </c>
      <c r="I161" s="176"/>
      <c r="L161" s="173"/>
      <c r="M161" s="177"/>
      <c r="T161" s="178"/>
      <c r="AT161" s="174" t="s">
        <v>138</v>
      </c>
      <c r="AU161" s="174" t="s">
        <v>82</v>
      </c>
      <c r="AV161" s="14" t="s">
        <v>82</v>
      </c>
      <c r="AW161" s="14" t="s">
        <v>31</v>
      </c>
      <c r="AX161" s="14" t="s">
        <v>74</v>
      </c>
      <c r="AY161" s="174" t="s">
        <v>130</v>
      </c>
    </row>
    <row r="162" spans="2:65" s="14" customFormat="1">
      <c r="B162" s="173"/>
      <c r="D162" s="148" t="s">
        <v>138</v>
      </c>
      <c r="E162" s="174" t="s">
        <v>1</v>
      </c>
      <c r="F162" s="175" t="s">
        <v>861</v>
      </c>
      <c r="H162" s="174" t="s">
        <v>1</v>
      </c>
      <c r="I162" s="176"/>
      <c r="L162" s="173"/>
      <c r="M162" s="177"/>
      <c r="T162" s="178"/>
      <c r="AT162" s="174" t="s">
        <v>138</v>
      </c>
      <c r="AU162" s="174" t="s">
        <v>82</v>
      </c>
      <c r="AV162" s="14" t="s">
        <v>82</v>
      </c>
      <c r="AW162" s="14" t="s">
        <v>31</v>
      </c>
      <c r="AX162" s="14" t="s">
        <v>74</v>
      </c>
      <c r="AY162" s="174" t="s">
        <v>130</v>
      </c>
    </row>
    <row r="163" spans="2:65" s="14" customFormat="1">
      <c r="B163" s="173"/>
      <c r="D163" s="148" t="s">
        <v>138</v>
      </c>
      <c r="E163" s="174" t="s">
        <v>1</v>
      </c>
      <c r="F163" s="175" t="s">
        <v>862</v>
      </c>
      <c r="H163" s="174" t="s">
        <v>1</v>
      </c>
      <c r="I163" s="176"/>
      <c r="L163" s="173"/>
      <c r="M163" s="177"/>
      <c r="T163" s="178"/>
      <c r="AT163" s="174" t="s">
        <v>138</v>
      </c>
      <c r="AU163" s="174" t="s">
        <v>82</v>
      </c>
      <c r="AV163" s="14" t="s">
        <v>82</v>
      </c>
      <c r="AW163" s="14" t="s">
        <v>31</v>
      </c>
      <c r="AX163" s="14" t="s">
        <v>74</v>
      </c>
      <c r="AY163" s="174" t="s">
        <v>130</v>
      </c>
    </row>
    <row r="164" spans="2:65" s="12" customFormat="1">
      <c r="B164" s="147"/>
      <c r="D164" s="148" t="s">
        <v>138</v>
      </c>
      <c r="E164" s="149" t="s">
        <v>1</v>
      </c>
      <c r="F164" s="150" t="s">
        <v>82</v>
      </c>
      <c r="H164" s="151">
        <v>1</v>
      </c>
      <c r="I164" s="152"/>
      <c r="L164" s="147"/>
      <c r="M164" s="153"/>
      <c r="T164" s="154"/>
      <c r="AT164" s="149" t="s">
        <v>138</v>
      </c>
      <c r="AU164" s="149" t="s">
        <v>82</v>
      </c>
      <c r="AV164" s="12" t="s">
        <v>84</v>
      </c>
      <c r="AW164" s="12" t="s">
        <v>31</v>
      </c>
      <c r="AX164" s="12" t="s">
        <v>74</v>
      </c>
      <c r="AY164" s="149" t="s">
        <v>130</v>
      </c>
    </row>
    <row r="165" spans="2:65" s="13" customFormat="1">
      <c r="B165" s="155"/>
      <c r="D165" s="148" t="s">
        <v>138</v>
      </c>
      <c r="E165" s="156" t="s">
        <v>1</v>
      </c>
      <c r="F165" s="157" t="s">
        <v>140</v>
      </c>
      <c r="H165" s="158">
        <v>1</v>
      </c>
      <c r="I165" s="159"/>
      <c r="L165" s="155"/>
      <c r="M165" s="160"/>
      <c r="T165" s="161"/>
      <c r="AT165" s="156" t="s">
        <v>138</v>
      </c>
      <c r="AU165" s="156" t="s">
        <v>82</v>
      </c>
      <c r="AV165" s="13" t="s">
        <v>136</v>
      </c>
      <c r="AW165" s="13" t="s">
        <v>31</v>
      </c>
      <c r="AX165" s="13" t="s">
        <v>82</v>
      </c>
      <c r="AY165" s="156" t="s">
        <v>130</v>
      </c>
    </row>
    <row r="166" spans="2:65" s="1" customFormat="1" ht="16.5" customHeight="1">
      <c r="B166" s="132"/>
      <c r="C166" s="133" t="s">
        <v>425</v>
      </c>
      <c r="D166" s="133" t="s">
        <v>132</v>
      </c>
      <c r="E166" s="134" t="s">
        <v>863</v>
      </c>
      <c r="F166" s="135" t="s">
        <v>864</v>
      </c>
      <c r="G166" s="136" t="s">
        <v>858</v>
      </c>
      <c r="H166" s="137">
        <v>1</v>
      </c>
      <c r="I166" s="138"/>
      <c r="J166" s="139">
        <f>ROUND(I166*H166,2)</f>
        <v>0</v>
      </c>
      <c r="K166" s="140"/>
      <c r="L166" s="31"/>
      <c r="M166" s="141" t="s">
        <v>1</v>
      </c>
      <c r="N166" s="142" t="s">
        <v>39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136</v>
      </c>
      <c r="AT166" s="145" t="s">
        <v>132</v>
      </c>
      <c r="AU166" s="145" t="s">
        <v>82</v>
      </c>
      <c r="AY166" s="16" t="s">
        <v>130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6" t="s">
        <v>82</v>
      </c>
      <c r="BK166" s="146">
        <f>ROUND(I166*H166,2)</f>
        <v>0</v>
      </c>
      <c r="BL166" s="16" t="s">
        <v>136</v>
      </c>
      <c r="BM166" s="145" t="s">
        <v>865</v>
      </c>
    </row>
    <row r="167" spans="2:65" s="14" customFormat="1">
      <c r="B167" s="173"/>
      <c r="D167" s="148" t="s">
        <v>138</v>
      </c>
      <c r="E167" s="174" t="s">
        <v>1</v>
      </c>
      <c r="F167" s="175" t="s">
        <v>866</v>
      </c>
      <c r="H167" s="174" t="s">
        <v>1</v>
      </c>
      <c r="I167" s="176"/>
      <c r="L167" s="173"/>
      <c r="M167" s="177"/>
      <c r="T167" s="178"/>
      <c r="AT167" s="174" t="s">
        <v>138</v>
      </c>
      <c r="AU167" s="174" t="s">
        <v>82</v>
      </c>
      <c r="AV167" s="14" t="s">
        <v>82</v>
      </c>
      <c r="AW167" s="14" t="s">
        <v>31</v>
      </c>
      <c r="AX167" s="14" t="s">
        <v>74</v>
      </c>
      <c r="AY167" s="174" t="s">
        <v>130</v>
      </c>
    </row>
    <row r="168" spans="2:65" s="14" customFormat="1">
      <c r="B168" s="173"/>
      <c r="D168" s="148" t="s">
        <v>138</v>
      </c>
      <c r="E168" s="174" t="s">
        <v>1</v>
      </c>
      <c r="F168" s="175" t="s">
        <v>867</v>
      </c>
      <c r="H168" s="174" t="s">
        <v>1</v>
      </c>
      <c r="I168" s="176"/>
      <c r="L168" s="173"/>
      <c r="M168" s="177"/>
      <c r="T168" s="178"/>
      <c r="AT168" s="174" t="s">
        <v>138</v>
      </c>
      <c r="AU168" s="174" t="s">
        <v>82</v>
      </c>
      <c r="AV168" s="14" t="s">
        <v>82</v>
      </c>
      <c r="AW168" s="14" t="s">
        <v>31</v>
      </c>
      <c r="AX168" s="14" t="s">
        <v>74</v>
      </c>
      <c r="AY168" s="174" t="s">
        <v>130</v>
      </c>
    </row>
    <row r="169" spans="2:65" s="14" customFormat="1">
      <c r="B169" s="173"/>
      <c r="D169" s="148" t="s">
        <v>138</v>
      </c>
      <c r="E169" s="174" t="s">
        <v>1</v>
      </c>
      <c r="F169" s="175" t="s">
        <v>868</v>
      </c>
      <c r="H169" s="174" t="s">
        <v>1</v>
      </c>
      <c r="I169" s="176"/>
      <c r="L169" s="173"/>
      <c r="M169" s="177"/>
      <c r="T169" s="178"/>
      <c r="AT169" s="174" t="s">
        <v>138</v>
      </c>
      <c r="AU169" s="174" t="s">
        <v>82</v>
      </c>
      <c r="AV169" s="14" t="s">
        <v>82</v>
      </c>
      <c r="AW169" s="14" t="s">
        <v>31</v>
      </c>
      <c r="AX169" s="14" t="s">
        <v>74</v>
      </c>
      <c r="AY169" s="174" t="s">
        <v>130</v>
      </c>
    </row>
    <row r="170" spans="2:65" s="14" customFormat="1">
      <c r="B170" s="173"/>
      <c r="D170" s="148" t="s">
        <v>138</v>
      </c>
      <c r="E170" s="174" t="s">
        <v>1</v>
      </c>
      <c r="F170" s="175" t="s">
        <v>869</v>
      </c>
      <c r="H170" s="174" t="s">
        <v>1</v>
      </c>
      <c r="I170" s="176"/>
      <c r="L170" s="173"/>
      <c r="M170" s="177"/>
      <c r="T170" s="178"/>
      <c r="AT170" s="174" t="s">
        <v>138</v>
      </c>
      <c r="AU170" s="174" t="s">
        <v>82</v>
      </c>
      <c r="AV170" s="14" t="s">
        <v>82</v>
      </c>
      <c r="AW170" s="14" t="s">
        <v>31</v>
      </c>
      <c r="AX170" s="14" t="s">
        <v>74</v>
      </c>
      <c r="AY170" s="174" t="s">
        <v>130</v>
      </c>
    </row>
    <row r="171" spans="2:65" s="14" customFormat="1">
      <c r="B171" s="173"/>
      <c r="D171" s="148" t="s">
        <v>138</v>
      </c>
      <c r="E171" s="174" t="s">
        <v>1</v>
      </c>
      <c r="F171" s="175" t="s">
        <v>870</v>
      </c>
      <c r="H171" s="174" t="s">
        <v>1</v>
      </c>
      <c r="I171" s="176"/>
      <c r="L171" s="173"/>
      <c r="M171" s="177"/>
      <c r="T171" s="178"/>
      <c r="AT171" s="174" t="s">
        <v>138</v>
      </c>
      <c r="AU171" s="174" t="s">
        <v>82</v>
      </c>
      <c r="AV171" s="14" t="s">
        <v>82</v>
      </c>
      <c r="AW171" s="14" t="s">
        <v>31</v>
      </c>
      <c r="AX171" s="14" t="s">
        <v>74</v>
      </c>
      <c r="AY171" s="174" t="s">
        <v>130</v>
      </c>
    </row>
    <row r="172" spans="2:65" s="14" customFormat="1">
      <c r="B172" s="173"/>
      <c r="D172" s="148" t="s">
        <v>138</v>
      </c>
      <c r="E172" s="174" t="s">
        <v>1</v>
      </c>
      <c r="F172" s="175" t="s">
        <v>871</v>
      </c>
      <c r="H172" s="174" t="s">
        <v>1</v>
      </c>
      <c r="I172" s="176"/>
      <c r="L172" s="173"/>
      <c r="M172" s="177"/>
      <c r="T172" s="178"/>
      <c r="AT172" s="174" t="s">
        <v>138</v>
      </c>
      <c r="AU172" s="174" t="s">
        <v>82</v>
      </c>
      <c r="AV172" s="14" t="s">
        <v>82</v>
      </c>
      <c r="AW172" s="14" t="s">
        <v>31</v>
      </c>
      <c r="AX172" s="14" t="s">
        <v>74</v>
      </c>
      <c r="AY172" s="174" t="s">
        <v>130</v>
      </c>
    </row>
    <row r="173" spans="2:65" s="12" customFormat="1">
      <c r="B173" s="147"/>
      <c r="D173" s="148" t="s">
        <v>138</v>
      </c>
      <c r="E173" s="149" t="s">
        <v>1</v>
      </c>
      <c r="F173" s="150" t="s">
        <v>82</v>
      </c>
      <c r="H173" s="151">
        <v>1</v>
      </c>
      <c r="I173" s="152"/>
      <c r="L173" s="147"/>
      <c r="M173" s="153"/>
      <c r="T173" s="154"/>
      <c r="AT173" s="149" t="s">
        <v>138</v>
      </c>
      <c r="AU173" s="149" t="s">
        <v>82</v>
      </c>
      <c r="AV173" s="12" t="s">
        <v>84</v>
      </c>
      <c r="AW173" s="12" t="s">
        <v>31</v>
      </c>
      <c r="AX173" s="12" t="s">
        <v>74</v>
      </c>
      <c r="AY173" s="149" t="s">
        <v>130</v>
      </c>
    </row>
    <row r="174" spans="2:65" s="13" customFormat="1">
      <c r="B174" s="155"/>
      <c r="D174" s="148" t="s">
        <v>138</v>
      </c>
      <c r="E174" s="156" t="s">
        <v>1</v>
      </c>
      <c r="F174" s="157" t="s">
        <v>140</v>
      </c>
      <c r="H174" s="158">
        <v>1</v>
      </c>
      <c r="I174" s="159"/>
      <c r="L174" s="155"/>
      <c r="M174" s="160"/>
      <c r="T174" s="161"/>
      <c r="AT174" s="156" t="s">
        <v>138</v>
      </c>
      <c r="AU174" s="156" t="s">
        <v>82</v>
      </c>
      <c r="AV174" s="13" t="s">
        <v>136</v>
      </c>
      <c r="AW174" s="13" t="s">
        <v>31</v>
      </c>
      <c r="AX174" s="13" t="s">
        <v>82</v>
      </c>
      <c r="AY174" s="156" t="s">
        <v>130</v>
      </c>
    </row>
    <row r="175" spans="2:65" s="1" customFormat="1" ht="16.5" customHeight="1">
      <c r="B175" s="132"/>
      <c r="C175" s="133" t="s">
        <v>429</v>
      </c>
      <c r="D175" s="133" t="s">
        <v>132</v>
      </c>
      <c r="E175" s="134" t="s">
        <v>872</v>
      </c>
      <c r="F175" s="135" t="s">
        <v>873</v>
      </c>
      <c r="G175" s="136" t="s">
        <v>858</v>
      </c>
      <c r="H175" s="137">
        <v>1</v>
      </c>
      <c r="I175" s="138"/>
      <c r="J175" s="139">
        <f>ROUND(I175*H175,2)</f>
        <v>0</v>
      </c>
      <c r="K175" s="140"/>
      <c r="L175" s="31"/>
      <c r="M175" s="141" t="s">
        <v>1</v>
      </c>
      <c r="N175" s="142" t="s">
        <v>39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136</v>
      </c>
      <c r="AT175" s="145" t="s">
        <v>132</v>
      </c>
      <c r="AU175" s="145" t="s">
        <v>82</v>
      </c>
      <c r="AY175" s="16" t="s">
        <v>130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6" t="s">
        <v>82</v>
      </c>
      <c r="BK175" s="146">
        <f>ROUND(I175*H175,2)</f>
        <v>0</v>
      </c>
      <c r="BL175" s="16" t="s">
        <v>136</v>
      </c>
      <c r="BM175" s="145" t="s">
        <v>874</v>
      </c>
    </row>
    <row r="176" spans="2:65" s="14" customFormat="1">
      <c r="B176" s="173"/>
      <c r="D176" s="148" t="s">
        <v>138</v>
      </c>
      <c r="E176" s="174" t="s">
        <v>1</v>
      </c>
      <c r="F176" s="175" t="s">
        <v>875</v>
      </c>
      <c r="H176" s="174" t="s">
        <v>1</v>
      </c>
      <c r="I176" s="176"/>
      <c r="L176" s="173"/>
      <c r="M176" s="177"/>
      <c r="T176" s="178"/>
      <c r="AT176" s="174" t="s">
        <v>138</v>
      </c>
      <c r="AU176" s="174" t="s">
        <v>82</v>
      </c>
      <c r="AV176" s="14" t="s">
        <v>82</v>
      </c>
      <c r="AW176" s="14" t="s">
        <v>31</v>
      </c>
      <c r="AX176" s="14" t="s">
        <v>74</v>
      </c>
      <c r="AY176" s="174" t="s">
        <v>130</v>
      </c>
    </row>
    <row r="177" spans="2:65" s="14" customFormat="1">
      <c r="B177" s="173"/>
      <c r="D177" s="148" t="s">
        <v>138</v>
      </c>
      <c r="E177" s="174" t="s">
        <v>1</v>
      </c>
      <c r="F177" s="175" t="s">
        <v>876</v>
      </c>
      <c r="H177" s="174" t="s">
        <v>1</v>
      </c>
      <c r="I177" s="176"/>
      <c r="L177" s="173"/>
      <c r="M177" s="177"/>
      <c r="T177" s="178"/>
      <c r="AT177" s="174" t="s">
        <v>138</v>
      </c>
      <c r="AU177" s="174" t="s">
        <v>82</v>
      </c>
      <c r="AV177" s="14" t="s">
        <v>82</v>
      </c>
      <c r="AW177" s="14" t="s">
        <v>31</v>
      </c>
      <c r="AX177" s="14" t="s">
        <v>74</v>
      </c>
      <c r="AY177" s="174" t="s">
        <v>130</v>
      </c>
    </row>
    <row r="178" spans="2:65" s="14" customFormat="1">
      <c r="B178" s="173"/>
      <c r="D178" s="148" t="s">
        <v>138</v>
      </c>
      <c r="E178" s="174" t="s">
        <v>1</v>
      </c>
      <c r="F178" s="175" t="s">
        <v>877</v>
      </c>
      <c r="H178" s="174" t="s">
        <v>1</v>
      </c>
      <c r="I178" s="176"/>
      <c r="L178" s="173"/>
      <c r="M178" s="177"/>
      <c r="T178" s="178"/>
      <c r="AT178" s="174" t="s">
        <v>138</v>
      </c>
      <c r="AU178" s="174" t="s">
        <v>82</v>
      </c>
      <c r="AV178" s="14" t="s">
        <v>82</v>
      </c>
      <c r="AW178" s="14" t="s">
        <v>31</v>
      </c>
      <c r="AX178" s="14" t="s">
        <v>74</v>
      </c>
      <c r="AY178" s="174" t="s">
        <v>130</v>
      </c>
    </row>
    <row r="179" spans="2:65" s="14" customFormat="1">
      <c r="B179" s="173"/>
      <c r="D179" s="148" t="s">
        <v>138</v>
      </c>
      <c r="E179" s="174" t="s">
        <v>1</v>
      </c>
      <c r="F179" s="175" t="s">
        <v>878</v>
      </c>
      <c r="H179" s="174" t="s">
        <v>1</v>
      </c>
      <c r="I179" s="176"/>
      <c r="L179" s="173"/>
      <c r="M179" s="177"/>
      <c r="T179" s="178"/>
      <c r="AT179" s="174" t="s">
        <v>138</v>
      </c>
      <c r="AU179" s="174" t="s">
        <v>82</v>
      </c>
      <c r="AV179" s="14" t="s">
        <v>82</v>
      </c>
      <c r="AW179" s="14" t="s">
        <v>31</v>
      </c>
      <c r="AX179" s="14" t="s">
        <v>74</v>
      </c>
      <c r="AY179" s="174" t="s">
        <v>130</v>
      </c>
    </row>
    <row r="180" spans="2:65" s="14" customFormat="1">
      <c r="B180" s="173"/>
      <c r="D180" s="148" t="s">
        <v>138</v>
      </c>
      <c r="E180" s="174" t="s">
        <v>1</v>
      </c>
      <c r="F180" s="175" t="s">
        <v>879</v>
      </c>
      <c r="H180" s="174" t="s">
        <v>1</v>
      </c>
      <c r="I180" s="176"/>
      <c r="L180" s="173"/>
      <c r="M180" s="177"/>
      <c r="T180" s="178"/>
      <c r="AT180" s="174" t="s">
        <v>138</v>
      </c>
      <c r="AU180" s="174" t="s">
        <v>82</v>
      </c>
      <c r="AV180" s="14" t="s">
        <v>82</v>
      </c>
      <c r="AW180" s="14" t="s">
        <v>31</v>
      </c>
      <c r="AX180" s="14" t="s">
        <v>74</v>
      </c>
      <c r="AY180" s="174" t="s">
        <v>130</v>
      </c>
    </row>
    <row r="181" spans="2:65" s="12" customFormat="1">
      <c r="B181" s="147"/>
      <c r="D181" s="148" t="s">
        <v>138</v>
      </c>
      <c r="E181" s="149" t="s">
        <v>1</v>
      </c>
      <c r="F181" s="150" t="s">
        <v>82</v>
      </c>
      <c r="H181" s="151">
        <v>1</v>
      </c>
      <c r="I181" s="152"/>
      <c r="L181" s="147"/>
      <c r="M181" s="153"/>
      <c r="T181" s="154"/>
      <c r="AT181" s="149" t="s">
        <v>138</v>
      </c>
      <c r="AU181" s="149" t="s">
        <v>82</v>
      </c>
      <c r="AV181" s="12" t="s">
        <v>84</v>
      </c>
      <c r="AW181" s="12" t="s">
        <v>31</v>
      </c>
      <c r="AX181" s="12" t="s">
        <v>74</v>
      </c>
      <c r="AY181" s="149" t="s">
        <v>130</v>
      </c>
    </row>
    <row r="182" spans="2:65" s="13" customFormat="1">
      <c r="B182" s="155"/>
      <c r="D182" s="148" t="s">
        <v>138</v>
      </c>
      <c r="E182" s="156" t="s">
        <v>1</v>
      </c>
      <c r="F182" s="157" t="s">
        <v>140</v>
      </c>
      <c r="H182" s="158">
        <v>1</v>
      </c>
      <c r="I182" s="159"/>
      <c r="L182" s="155"/>
      <c r="M182" s="160"/>
      <c r="T182" s="161"/>
      <c r="AT182" s="156" t="s">
        <v>138</v>
      </c>
      <c r="AU182" s="156" t="s">
        <v>82</v>
      </c>
      <c r="AV182" s="13" t="s">
        <v>136</v>
      </c>
      <c r="AW182" s="13" t="s">
        <v>31</v>
      </c>
      <c r="AX182" s="13" t="s">
        <v>82</v>
      </c>
      <c r="AY182" s="156" t="s">
        <v>130</v>
      </c>
    </row>
    <row r="183" spans="2:65" s="1" customFormat="1" ht="16.5" customHeight="1">
      <c r="B183" s="132"/>
      <c r="C183" s="133" t="s">
        <v>432</v>
      </c>
      <c r="D183" s="133" t="s">
        <v>132</v>
      </c>
      <c r="E183" s="134" t="s">
        <v>880</v>
      </c>
      <c r="F183" s="135" t="s">
        <v>881</v>
      </c>
      <c r="G183" s="136" t="s">
        <v>858</v>
      </c>
      <c r="H183" s="137">
        <v>1</v>
      </c>
      <c r="I183" s="138"/>
      <c r="J183" s="139">
        <f>ROUND(I183*H183,2)</f>
        <v>0</v>
      </c>
      <c r="K183" s="140"/>
      <c r="L183" s="31"/>
      <c r="M183" s="141" t="s">
        <v>1</v>
      </c>
      <c r="N183" s="142" t="s">
        <v>39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136</v>
      </c>
      <c r="AT183" s="145" t="s">
        <v>132</v>
      </c>
      <c r="AU183" s="145" t="s">
        <v>82</v>
      </c>
      <c r="AY183" s="16" t="s">
        <v>130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6" t="s">
        <v>82</v>
      </c>
      <c r="BK183" s="146">
        <f>ROUND(I183*H183,2)</f>
        <v>0</v>
      </c>
      <c r="BL183" s="16" t="s">
        <v>136</v>
      </c>
      <c r="BM183" s="145" t="s">
        <v>882</v>
      </c>
    </row>
    <row r="184" spans="2:65" s="14" customFormat="1">
      <c r="B184" s="173"/>
      <c r="D184" s="148" t="s">
        <v>138</v>
      </c>
      <c r="E184" s="174" t="s">
        <v>1</v>
      </c>
      <c r="F184" s="175" t="s">
        <v>883</v>
      </c>
      <c r="H184" s="174" t="s">
        <v>1</v>
      </c>
      <c r="I184" s="176"/>
      <c r="L184" s="173"/>
      <c r="M184" s="177"/>
      <c r="T184" s="178"/>
      <c r="AT184" s="174" t="s">
        <v>138</v>
      </c>
      <c r="AU184" s="174" t="s">
        <v>82</v>
      </c>
      <c r="AV184" s="14" t="s">
        <v>82</v>
      </c>
      <c r="AW184" s="14" t="s">
        <v>31</v>
      </c>
      <c r="AX184" s="14" t="s">
        <v>74</v>
      </c>
      <c r="AY184" s="174" t="s">
        <v>130</v>
      </c>
    </row>
    <row r="185" spans="2:65" s="14" customFormat="1">
      <c r="B185" s="173"/>
      <c r="D185" s="148" t="s">
        <v>138</v>
      </c>
      <c r="E185" s="174" t="s">
        <v>1</v>
      </c>
      <c r="F185" s="175" t="s">
        <v>867</v>
      </c>
      <c r="H185" s="174" t="s">
        <v>1</v>
      </c>
      <c r="I185" s="176"/>
      <c r="L185" s="173"/>
      <c r="M185" s="177"/>
      <c r="T185" s="178"/>
      <c r="AT185" s="174" t="s">
        <v>138</v>
      </c>
      <c r="AU185" s="174" t="s">
        <v>82</v>
      </c>
      <c r="AV185" s="14" t="s">
        <v>82</v>
      </c>
      <c r="AW185" s="14" t="s">
        <v>31</v>
      </c>
      <c r="AX185" s="14" t="s">
        <v>74</v>
      </c>
      <c r="AY185" s="174" t="s">
        <v>130</v>
      </c>
    </row>
    <row r="186" spans="2:65" s="14" customFormat="1">
      <c r="B186" s="173"/>
      <c r="D186" s="148" t="s">
        <v>138</v>
      </c>
      <c r="E186" s="174" t="s">
        <v>1</v>
      </c>
      <c r="F186" s="175" t="s">
        <v>884</v>
      </c>
      <c r="H186" s="174" t="s">
        <v>1</v>
      </c>
      <c r="I186" s="176"/>
      <c r="L186" s="173"/>
      <c r="M186" s="177"/>
      <c r="T186" s="178"/>
      <c r="AT186" s="174" t="s">
        <v>138</v>
      </c>
      <c r="AU186" s="174" t="s">
        <v>82</v>
      </c>
      <c r="AV186" s="14" t="s">
        <v>82</v>
      </c>
      <c r="AW186" s="14" t="s">
        <v>31</v>
      </c>
      <c r="AX186" s="14" t="s">
        <v>74</v>
      </c>
      <c r="AY186" s="174" t="s">
        <v>130</v>
      </c>
    </row>
    <row r="187" spans="2:65" s="14" customFormat="1">
      <c r="B187" s="173"/>
      <c r="D187" s="148" t="s">
        <v>138</v>
      </c>
      <c r="E187" s="174" t="s">
        <v>1</v>
      </c>
      <c r="F187" s="175" t="s">
        <v>885</v>
      </c>
      <c r="H187" s="174" t="s">
        <v>1</v>
      </c>
      <c r="I187" s="176"/>
      <c r="L187" s="173"/>
      <c r="M187" s="177"/>
      <c r="T187" s="178"/>
      <c r="AT187" s="174" t="s">
        <v>138</v>
      </c>
      <c r="AU187" s="174" t="s">
        <v>82</v>
      </c>
      <c r="AV187" s="14" t="s">
        <v>82</v>
      </c>
      <c r="AW187" s="14" t="s">
        <v>31</v>
      </c>
      <c r="AX187" s="14" t="s">
        <v>74</v>
      </c>
      <c r="AY187" s="174" t="s">
        <v>130</v>
      </c>
    </row>
    <row r="188" spans="2:65" s="14" customFormat="1">
      <c r="B188" s="173"/>
      <c r="D188" s="148" t="s">
        <v>138</v>
      </c>
      <c r="E188" s="174" t="s">
        <v>1</v>
      </c>
      <c r="F188" s="175" t="s">
        <v>886</v>
      </c>
      <c r="H188" s="174" t="s">
        <v>1</v>
      </c>
      <c r="I188" s="176"/>
      <c r="L188" s="173"/>
      <c r="M188" s="177"/>
      <c r="T188" s="178"/>
      <c r="AT188" s="174" t="s">
        <v>138</v>
      </c>
      <c r="AU188" s="174" t="s">
        <v>82</v>
      </c>
      <c r="AV188" s="14" t="s">
        <v>82</v>
      </c>
      <c r="AW188" s="14" t="s">
        <v>31</v>
      </c>
      <c r="AX188" s="14" t="s">
        <v>74</v>
      </c>
      <c r="AY188" s="174" t="s">
        <v>130</v>
      </c>
    </row>
    <row r="189" spans="2:65" s="14" customFormat="1">
      <c r="B189" s="173"/>
      <c r="D189" s="148" t="s">
        <v>138</v>
      </c>
      <c r="E189" s="174" t="s">
        <v>1</v>
      </c>
      <c r="F189" s="175" t="s">
        <v>887</v>
      </c>
      <c r="H189" s="174" t="s">
        <v>1</v>
      </c>
      <c r="I189" s="176"/>
      <c r="L189" s="173"/>
      <c r="M189" s="177"/>
      <c r="T189" s="178"/>
      <c r="AT189" s="174" t="s">
        <v>138</v>
      </c>
      <c r="AU189" s="174" t="s">
        <v>82</v>
      </c>
      <c r="AV189" s="14" t="s">
        <v>82</v>
      </c>
      <c r="AW189" s="14" t="s">
        <v>31</v>
      </c>
      <c r="AX189" s="14" t="s">
        <v>74</v>
      </c>
      <c r="AY189" s="174" t="s">
        <v>130</v>
      </c>
    </row>
    <row r="190" spans="2:65" s="12" customFormat="1">
      <c r="B190" s="147"/>
      <c r="D190" s="148" t="s">
        <v>138</v>
      </c>
      <c r="E190" s="149" t="s">
        <v>1</v>
      </c>
      <c r="F190" s="150" t="s">
        <v>82</v>
      </c>
      <c r="H190" s="151">
        <v>1</v>
      </c>
      <c r="I190" s="152"/>
      <c r="L190" s="147"/>
      <c r="M190" s="153"/>
      <c r="T190" s="154"/>
      <c r="AT190" s="149" t="s">
        <v>138</v>
      </c>
      <c r="AU190" s="149" t="s">
        <v>82</v>
      </c>
      <c r="AV190" s="12" t="s">
        <v>84</v>
      </c>
      <c r="AW190" s="12" t="s">
        <v>31</v>
      </c>
      <c r="AX190" s="12" t="s">
        <v>74</v>
      </c>
      <c r="AY190" s="149" t="s">
        <v>130</v>
      </c>
    </row>
    <row r="191" spans="2:65" s="13" customFormat="1">
      <c r="B191" s="155"/>
      <c r="D191" s="148" t="s">
        <v>138</v>
      </c>
      <c r="E191" s="156" t="s">
        <v>1</v>
      </c>
      <c r="F191" s="157" t="s">
        <v>140</v>
      </c>
      <c r="H191" s="158">
        <v>1</v>
      </c>
      <c r="I191" s="159"/>
      <c r="L191" s="155"/>
      <c r="M191" s="160"/>
      <c r="T191" s="161"/>
      <c r="AT191" s="156" t="s">
        <v>138</v>
      </c>
      <c r="AU191" s="156" t="s">
        <v>82</v>
      </c>
      <c r="AV191" s="13" t="s">
        <v>136</v>
      </c>
      <c r="AW191" s="13" t="s">
        <v>31</v>
      </c>
      <c r="AX191" s="13" t="s">
        <v>82</v>
      </c>
      <c r="AY191" s="156" t="s">
        <v>130</v>
      </c>
    </row>
    <row r="192" spans="2:65" s="1" customFormat="1" ht="16.5" customHeight="1">
      <c r="B192" s="132"/>
      <c r="C192" s="133" t="s">
        <v>436</v>
      </c>
      <c r="D192" s="133" t="s">
        <v>132</v>
      </c>
      <c r="E192" s="134" t="s">
        <v>888</v>
      </c>
      <c r="F192" s="135" t="s">
        <v>889</v>
      </c>
      <c r="G192" s="136" t="s">
        <v>858</v>
      </c>
      <c r="H192" s="137">
        <v>1</v>
      </c>
      <c r="I192" s="138"/>
      <c r="J192" s="139">
        <f>ROUND(I192*H192,2)</f>
        <v>0</v>
      </c>
      <c r="K192" s="140"/>
      <c r="L192" s="31"/>
      <c r="M192" s="141" t="s">
        <v>1</v>
      </c>
      <c r="N192" s="142" t="s">
        <v>39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136</v>
      </c>
      <c r="AT192" s="145" t="s">
        <v>132</v>
      </c>
      <c r="AU192" s="145" t="s">
        <v>82</v>
      </c>
      <c r="AY192" s="16" t="s">
        <v>130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6" t="s">
        <v>82</v>
      </c>
      <c r="BK192" s="146">
        <f>ROUND(I192*H192,2)</f>
        <v>0</v>
      </c>
      <c r="BL192" s="16" t="s">
        <v>136</v>
      </c>
      <c r="BM192" s="145" t="s">
        <v>890</v>
      </c>
    </row>
    <row r="193" spans="2:65" s="14" customFormat="1">
      <c r="B193" s="173"/>
      <c r="D193" s="148" t="s">
        <v>138</v>
      </c>
      <c r="E193" s="174" t="s">
        <v>1</v>
      </c>
      <c r="F193" s="175" t="s">
        <v>891</v>
      </c>
      <c r="H193" s="174" t="s">
        <v>1</v>
      </c>
      <c r="I193" s="176"/>
      <c r="L193" s="173"/>
      <c r="M193" s="177"/>
      <c r="T193" s="178"/>
      <c r="AT193" s="174" t="s">
        <v>138</v>
      </c>
      <c r="AU193" s="174" t="s">
        <v>82</v>
      </c>
      <c r="AV193" s="14" t="s">
        <v>82</v>
      </c>
      <c r="AW193" s="14" t="s">
        <v>31</v>
      </c>
      <c r="AX193" s="14" t="s">
        <v>74</v>
      </c>
      <c r="AY193" s="174" t="s">
        <v>130</v>
      </c>
    </row>
    <row r="194" spans="2:65" s="14" customFormat="1">
      <c r="B194" s="173"/>
      <c r="D194" s="148" t="s">
        <v>138</v>
      </c>
      <c r="E194" s="174" t="s">
        <v>1</v>
      </c>
      <c r="F194" s="175" t="s">
        <v>867</v>
      </c>
      <c r="H194" s="174" t="s">
        <v>1</v>
      </c>
      <c r="I194" s="176"/>
      <c r="L194" s="173"/>
      <c r="M194" s="177"/>
      <c r="T194" s="178"/>
      <c r="AT194" s="174" t="s">
        <v>138</v>
      </c>
      <c r="AU194" s="174" t="s">
        <v>82</v>
      </c>
      <c r="AV194" s="14" t="s">
        <v>82</v>
      </c>
      <c r="AW194" s="14" t="s">
        <v>31</v>
      </c>
      <c r="AX194" s="14" t="s">
        <v>74</v>
      </c>
      <c r="AY194" s="174" t="s">
        <v>130</v>
      </c>
    </row>
    <row r="195" spans="2:65" s="14" customFormat="1">
      <c r="B195" s="173"/>
      <c r="D195" s="148" t="s">
        <v>138</v>
      </c>
      <c r="E195" s="174" t="s">
        <v>1</v>
      </c>
      <c r="F195" s="175" t="s">
        <v>892</v>
      </c>
      <c r="H195" s="174" t="s">
        <v>1</v>
      </c>
      <c r="I195" s="176"/>
      <c r="L195" s="173"/>
      <c r="M195" s="177"/>
      <c r="T195" s="178"/>
      <c r="AT195" s="174" t="s">
        <v>138</v>
      </c>
      <c r="AU195" s="174" t="s">
        <v>82</v>
      </c>
      <c r="AV195" s="14" t="s">
        <v>82</v>
      </c>
      <c r="AW195" s="14" t="s">
        <v>31</v>
      </c>
      <c r="AX195" s="14" t="s">
        <v>74</v>
      </c>
      <c r="AY195" s="174" t="s">
        <v>130</v>
      </c>
    </row>
    <row r="196" spans="2:65" s="14" customFormat="1">
      <c r="B196" s="173"/>
      <c r="D196" s="148" t="s">
        <v>138</v>
      </c>
      <c r="E196" s="174" t="s">
        <v>1</v>
      </c>
      <c r="F196" s="175" t="s">
        <v>893</v>
      </c>
      <c r="H196" s="174" t="s">
        <v>1</v>
      </c>
      <c r="I196" s="176"/>
      <c r="L196" s="173"/>
      <c r="M196" s="177"/>
      <c r="T196" s="178"/>
      <c r="AT196" s="174" t="s">
        <v>138</v>
      </c>
      <c r="AU196" s="174" t="s">
        <v>82</v>
      </c>
      <c r="AV196" s="14" t="s">
        <v>82</v>
      </c>
      <c r="AW196" s="14" t="s">
        <v>31</v>
      </c>
      <c r="AX196" s="14" t="s">
        <v>74</v>
      </c>
      <c r="AY196" s="174" t="s">
        <v>130</v>
      </c>
    </row>
    <row r="197" spans="2:65" s="14" customFormat="1">
      <c r="B197" s="173"/>
      <c r="D197" s="148" t="s">
        <v>138</v>
      </c>
      <c r="E197" s="174" t="s">
        <v>1</v>
      </c>
      <c r="F197" s="175" t="s">
        <v>894</v>
      </c>
      <c r="H197" s="174" t="s">
        <v>1</v>
      </c>
      <c r="I197" s="176"/>
      <c r="L197" s="173"/>
      <c r="M197" s="177"/>
      <c r="T197" s="178"/>
      <c r="AT197" s="174" t="s">
        <v>138</v>
      </c>
      <c r="AU197" s="174" t="s">
        <v>82</v>
      </c>
      <c r="AV197" s="14" t="s">
        <v>82</v>
      </c>
      <c r="AW197" s="14" t="s">
        <v>31</v>
      </c>
      <c r="AX197" s="14" t="s">
        <v>74</v>
      </c>
      <c r="AY197" s="174" t="s">
        <v>130</v>
      </c>
    </row>
    <row r="198" spans="2:65" s="14" customFormat="1">
      <c r="B198" s="173"/>
      <c r="D198" s="148" t="s">
        <v>138</v>
      </c>
      <c r="E198" s="174" t="s">
        <v>1</v>
      </c>
      <c r="F198" s="175" t="s">
        <v>871</v>
      </c>
      <c r="H198" s="174" t="s">
        <v>1</v>
      </c>
      <c r="I198" s="176"/>
      <c r="L198" s="173"/>
      <c r="M198" s="177"/>
      <c r="T198" s="178"/>
      <c r="AT198" s="174" t="s">
        <v>138</v>
      </c>
      <c r="AU198" s="174" t="s">
        <v>82</v>
      </c>
      <c r="AV198" s="14" t="s">
        <v>82</v>
      </c>
      <c r="AW198" s="14" t="s">
        <v>31</v>
      </c>
      <c r="AX198" s="14" t="s">
        <v>74</v>
      </c>
      <c r="AY198" s="174" t="s">
        <v>130</v>
      </c>
    </row>
    <row r="199" spans="2:65" s="12" customFormat="1">
      <c r="B199" s="147"/>
      <c r="D199" s="148" t="s">
        <v>138</v>
      </c>
      <c r="E199" s="149" t="s">
        <v>1</v>
      </c>
      <c r="F199" s="150" t="s">
        <v>82</v>
      </c>
      <c r="H199" s="151">
        <v>1</v>
      </c>
      <c r="I199" s="152"/>
      <c r="L199" s="147"/>
      <c r="M199" s="153"/>
      <c r="T199" s="154"/>
      <c r="AT199" s="149" t="s">
        <v>138</v>
      </c>
      <c r="AU199" s="149" t="s">
        <v>82</v>
      </c>
      <c r="AV199" s="12" t="s">
        <v>84</v>
      </c>
      <c r="AW199" s="12" t="s">
        <v>31</v>
      </c>
      <c r="AX199" s="12" t="s">
        <v>74</v>
      </c>
      <c r="AY199" s="149" t="s">
        <v>130</v>
      </c>
    </row>
    <row r="200" spans="2:65" s="13" customFormat="1">
      <c r="B200" s="155"/>
      <c r="D200" s="148" t="s">
        <v>138</v>
      </c>
      <c r="E200" s="156" t="s">
        <v>1</v>
      </c>
      <c r="F200" s="157" t="s">
        <v>140</v>
      </c>
      <c r="H200" s="158">
        <v>1</v>
      </c>
      <c r="I200" s="159"/>
      <c r="L200" s="155"/>
      <c r="M200" s="160"/>
      <c r="T200" s="161"/>
      <c r="AT200" s="156" t="s">
        <v>138</v>
      </c>
      <c r="AU200" s="156" t="s">
        <v>82</v>
      </c>
      <c r="AV200" s="13" t="s">
        <v>136</v>
      </c>
      <c r="AW200" s="13" t="s">
        <v>31</v>
      </c>
      <c r="AX200" s="13" t="s">
        <v>82</v>
      </c>
      <c r="AY200" s="156" t="s">
        <v>130</v>
      </c>
    </row>
    <row r="201" spans="2:65" s="11" customFormat="1" ht="25.9" customHeight="1">
      <c r="B201" s="120"/>
      <c r="D201" s="121" t="s">
        <v>73</v>
      </c>
      <c r="E201" s="122" t="s">
        <v>895</v>
      </c>
      <c r="F201" s="122" t="s">
        <v>896</v>
      </c>
      <c r="I201" s="123"/>
      <c r="J201" s="124">
        <f>BK201</f>
        <v>0</v>
      </c>
      <c r="L201" s="120"/>
      <c r="M201" s="125"/>
      <c r="P201" s="126">
        <f>P202</f>
        <v>0</v>
      </c>
      <c r="R201" s="126">
        <f>R202</f>
        <v>0</v>
      </c>
      <c r="T201" s="127">
        <f>T202</f>
        <v>0</v>
      </c>
      <c r="AR201" s="121" t="s">
        <v>82</v>
      </c>
      <c r="AT201" s="128" t="s">
        <v>73</v>
      </c>
      <c r="AU201" s="128" t="s">
        <v>74</v>
      </c>
      <c r="AY201" s="121" t="s">
        <v>130</v>
      </c>
      <c r="BK201" s="129">
        <f>BK202</f>
        <v>0</v>
      </c>
    </row>
    <row r="202" spans="2:65" s="1" customFormat="1" ht="16.5" customHeight="1">
      <c r="B202" s="132"/>
      <c r="C202" s="133" t="s">
        <v>440</v>
      </c>
      <c r="D202" s="133" t="s">
        <v>132</v>
      </c>
      <c r="E202" s="134" t="s">
        <v>897</v>
      </c>
      <c r="F202" s="135" t="s">
        <v>898</v>
      </c>
      <c r="G202" s="136" t="s">
        <v>699</v>
      </c>
      <c r="H202" s="137">
        <v>1</v>
      </c>
      <c r="I202" s="138"/>
      <c r="J202" s="139">
        <f>ROUND(I202*H202,2)</f>
        <v>0</v>
      </c>
      <c r="K202" s="140"/>
      <c r="L202" s="31"/>
      <c r="M202" s="180" t="s">
        <v>1</v>
      </c>
      <c r="N202" s="181" t="s">
        <v>39</v>
      </c>
      <c r="O202" s="182"/>
      <c r="P202" s="183">
        <f>O202*H202</f>
        <v>0</v>
      </c>
      <c r="Q202" s="183">
        <v>0</v>
      </c>
      <c r="R202" s="183">
        <f>Q202*H202</f>
        <v>0</v>
      </c>
      <c r="S202" s="183">
        <v>0</v>
      </c>
      <c r="T202" s="184">
        <f>S202*H202</f>
        <v>0</v>
      </c>
      <c r="AR202" s="145" t="s">
        <v>136</v>
      </c>
      <c r="AT202" s="145" t="s">
        <v>132</v>
      </c>
      <c r="AU202" s="145" t="s">
        <v>82</v>
      </c>
      <c r="AY202" s="16" t="s">
        <v>130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6" t="s">
        <v>82</v>
      </c>
      <c r="BK202" s="146">
        <f>ROUND(I202*H202,2)</f>
        <v>0</v>
      </c>
      <c r="BL202" s="16" t="s">
        <v>136</v>
      </c>
      <c r="BM202" s="145" t="s">
        <v>899</v>
      </c>
    </row>
    <row r="203" spans="2:65" s="1" customFormat="1" ht="7" customHeight="1">
      <c r="B203" s="43"/>
      <c r="C203" s="44"/>
      <c r="D203" s="44"/>
      <c r="E203" s="44"/>
      <c r="F203" s="44"/>
      <c r="G203" s="44"/>
      <c r="H203" s="44"/>
      <c r="I203" s="44"/>
      <c r="J203" s="44"/>
      <c r="K203" s="44"/>
      <c r="L203" s="31"/>
    </row>
  </sheetData>
  <autoFilter ref="C121:K202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9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5" t="s">
        <v>5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6" t="s">
        <v>96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97</v>
      </c>
      <c r="L4" s="19"/>
      <c r="M4" s="87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5" t="str">
        <f>'Rekapitulace stavby'!K6</f>
        <v>Modernizace a opravy učeben a dílen odborného výcviku SOŠ a SOU dopravní Čáslav - stavební část</v>
      </c>
      <c r="F7" s="226"/>
      <c r="G7" s="226"/>
      <c r="H7" s="226"/>
      <c r="L7" s="19"/>
    </row>
    <row r="8" spans="2:46" s="1" customFormat="1" ht="12" customHeight="1">
      <c r="B8" s="31"/>
      <c r="D8" s="26" t="s">
        <v>98</v>
      </c>
      <c r="L8" s="31"/>
    </row>
    <row r="9" spans="2:46" s="1" customFormat="1" ht="16.5" customHeight="1">
      <c r="B9" s="31"/>
      <c r="E9" s="215" t="s">
        <v>900</v>
      </c>
      <c r="F9" s="224"/>
      <c r="G9" s="224"/>
      <c r="H9" s="224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31. 1. 2025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7" t="str">
        <f>'Rekapitulace stavby'!E14</f>
        <v>Vyplň údaj</v>
      </c>
      <c r="F18" s="197"/>
      <c r="G18" s="197"/>
      <c r="H18" s="197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88"/>
      <c r="E27" s="201" t="s">
        <v>1</v>
      </c>
      <c r="F27" s="201"/>
      <c r="G27" s="201"/>
      <c r="H27" s="201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4" customHeight="1">
      <c r="B30" s="31"/>
      <c r="D30" s="89" t="s">
        <v>34</v>
      </c>
      <c r="J30" s="65">
        <f>ROUND(J120,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5" customHeight="1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5" customHeight="1">
      <c r="B33" s="31"/>
      <c r="D33" s="54" t="s">
        <v>38</v>
      </c>
      <c r="E33" s="26" t="s">
        <v>39</v>
      </c>
      <c r="F33" s="90">
        <f>ROUND((SUM(BE120:BE128)),  2)</f>
        <v>0</v>
      </c>
      <c r="I33" s="91">
        <v>0.21</v>
      </c>
      <c r="J33" s="90">
        <f>ROUND(((SUM(BE120:BE128))*I33),  2)</f>
        <v>0</v>
      </c>
      <c r="L33" s="31"/>
    </row>
    <row r="34" spans="2:12" s="1" customFormat="1" ht="14.5" customHeight="1">
      <c r="B34" s="31"/>
      <c r="E34" s="26" t="s">
        <v>40</v>
      </c>
      <c r="F34" s="90">
        <f>ROUND((SUM(BF120:BF128)),  2)</f>
        <v>0</v>
      </c>
      <c r="I34" s="91">
        <v>0.12</v>
      </c>
      <c r="J34" s="90">
        <f>ROUND(((SUM(BF120:BF128))*I34),  2)</f>
        <v>0</v>
      </c>
      <c r="L34" s="31"/>
    </row>
    <row r="35" spans="2:12" s="1" customFormat="1" ht="14.5" hidden="1" customHeight="1">
      <c r="B35" s="31"/>
      <c r="E35" s="26" t="s">
        <v>41</v>
      </c>
      <c r="F35" s="90">
        <f>ROUND((SUM(BG120:BG128)),  2)</f>
        <v>0</v>
      </c>
      <c r="I35" s="91">
        <v>0.21</v>
      </c>
      <c r="J35" s="90">
        <f>0</f>
        <v>0</v>
      </c>
      <c r="L35" s="31"/>
    </row>
    <row r="36" spans="2:12" s="1" customFormat="1" ht="14.5" hidden="1" customHeight="1">
      <c r="B36" s="31"/>
      <c r="E36" s="26" t="s">
        <v>42</v>
      </c>
      <c r="F36" s="90">
        <f>ROUND((SUM(BH120:BH128)),  2)</f>
        <v>0</v>
      </c>
      <c r="I36" s="91">
        <v>0.12</v>
      </c>
      <c r="J36" s="90">
        <f>0</f>
        <v>0</v>
      </c>
      <c r="L36" s="31"/>
    </row>
    <row r="37" spans="2:12" s="1" customFormat="1" ht="14.5" hidden="1" customHeight="1">
      <c r="B37" s="31"/>
      <c r="E37" s="26" t="s">
        <v>43</v>
      </c>
      <c r="F37" s="90">
        <f>ROUND((SUM(BI120:BI128)),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" customHeight="1">
      <c r="B39" s="31"/>
      <c r="C39" s="92"/>
      <c r="D39" s="93" t="s">
        <v>44</v>
      </c>
      <c r="E39" s="56"/>
      <c r="F39" s="56"/>
      <c r="G39" s="94" t="s">
        <v>45</v>
      </c>
      <c r="H39" s="95" t="s">
        <v>46</v>
      </c>
      <c r="I39" s="56"/>
      <c r="J39" s="96">
        <f>SUM(J30:J37)</f>
        <v>0</v>
      </c>
      <c r="K39" s="97"/>
      <c r="L39" s="31"/>
    </row>
    <row r="40" spans="2:12" s="1" customFormat="1" ht="14.5" customHeight="1">
      <c r="B40" s="31"/>
      <c r="L40" s="31"/>
    </row>
    <row r="41" spans="2:12" ht="14.5" customHeight="1">
      <c r="B41" s="19"/>
      <c r="L41" s="19"/>
    </row>
    <row r="42" spans="2:12" ht="14.5" customHeight="1">
      <c r="B42" s="19"/>
      <c r="L42" s="19"/>
    </row>
    <row r="43" spans="2:12" ht="14.5" customHeight="1">
      <c r="B43" s="19"/>
      <c r="L43" s="19"/>
    </row>
    <row r="44" spans="2:12" ht="14.5" customHeight="1">
      <c r="B44" s="19"/>
      <c r="L44" s="19"/>
    </row>
    <row r="45" spans="2:12" ht="14.5" customHeight="1">
      <c r="B45" s="19"/>
      <c r="L45" s="19"/>
    </row>
    <row r="46" spans="2:12" ht="14.5" customHeight="1">
      <c r="B46" s="19"/>
      <c r="L46" s="19"/>
    </row>
    <row r="47" spans="2:12" ht="14.5" customHeight="1">
      <c r="B47" s="19"/>
      <c r="L47" s="19"/>
    </row>
    <row r="48" spans="2:12" ht="14.5" customHeight="1">
      <c r="B48" s="19"/>
      <c r="L48" s="19"/>
    </row>
    <row r="49" spans="2:12" ht="14.5" customHeight="1">
      <c r="B49" s="19"/>
      <c r="L49" s="19"/>
    </row>
    <row r="50" spans="2:12" s="1" customFormat="1" ht="14.5" customHeight="1">
      <c r="B50" s="31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31"/>
      <c r="D61" s="42" t="s">
        <v>49</v>
      </c>
      <c r="E61" s="33"/>
      <c r="F61" s="98" t="s">
        <v>50</v>
      </c>
      <c r="G61" s="42" t="s">
        <v>49</v>
      </c>
      <c r="H61" s="33"/>
      <c r="I61" s="33"/>
      <c r="J61" s="99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31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31"/>
      <c r="D76" s="42" t="s">
        <v>49</v>
      </c>
      <c r="E76" s="33"/>
      <c r="F76" s="98" t="s">
        <v>50</v>
      </c>
      <c r="G76" s="42" t="s">
        <v>49</v>
      </c>
      <c r="H76" s="33"/>
      <c r="I76" s="33"/>
      <c r="J76" s="99" t="s">
        <v>50</v>
      </c>
      <c r="K76" s="33"/>
      <c r="L76" s="31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100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5" t="str">
        <f>E7</f>
        <v>Modernizace a opravy učeben a dílen odborného výcviku SOŠ a SOU dopravní Čáslav - stavební část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98</v>
      </c>
      <c r="L86" s="31"/>
    </row>
    <row r="87" spans="2:47" s="1" customFormat="1" ht="16.5" customHeight="1">
      <c r="B87" s="31"/>
      <c r="E87" s="215" t="str">
        <f>E9</f>
        <v>901 - VON</v>
      </c>
      <c r="F87" s="224"/>
      <c r="G87" s="224"/>
      <c r="H87" s="224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Čáslav</v>
      </c>
      <c r="I89" s="26" t="s">
        <v>22</v>
      </c>
      <c r="J89" s="51" t="str">
        <f>IF(J12="","",J12)</f>
        <v>31. 1. 2025</v>
      </c>
      <c r="L89" s="31"/>
    </row>
    <row r="90" spans="2:47" s="1" customFormat="1" ht="7" customHeight="1">
      <c r="B90" s="31"/>
      <c r="L90" s="31"/>
    </row>
    <row r="91" spans="2:47" s="1" customFormat="1" ht="15.25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25" customHeight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 t="str">
        <f>E24</f>
        <v xml:space="preserve"> </v>
      </c>
      <c r="L92" s="31"/>
    </row>
    <row r="93" spans="2:47" s="1" customFormat="1" ht="10.4" customHeight="1">
      <c r="B93" s="31"/>
      <c r="L93" s="31"/>
    </row>
    <row r="94" spans="2:47" s="1" customFormat="1" ht="29.25" customHeight="1">
      <c r="B94" s="31"/>
      <c r="C94" s="100" t="s">
        <v>101</v>
      </c>
      <c r="D94" s="92"/>
      <c r="E94" s="92"/>
      <c r="F94" s="92"/>
      <c r="G94" s="92"/>
      <c r="H94" s="92"/>
      <c r="I94" s="92"/>
      <c r="J94" s="101" t="s">
        <v>102</v>
      </c>
      <c r="K94" s="92"/>
      <c r="L94" s="31"/>
    </row>
    <row r="95" spans="2:47" s="1" customFormat="1" ht="10.4" customHeight="1">
      <c r="B95" s="31"/>
      <c r="L95" s="31"/>
    </row>
    <row r="96" spans="2:47" s="1" customFormat="1" ht="22.9" customHeight="1">
      <c r="B96" s="31"/>
      <c r="C96" s="102" t="s">
        <v>103</v>
      </c>
      <c r="J96" s="65">
        <f>J120</f>
        <v>0</v>
      </c>
      <c r="L96" s="31"/>
      <c r="AU96" s="16" t="s">
        <v>104</v>
      </c>
    </row>
    <row r="97" spans="2:12" s="8" customFormat="1" ht="25" customHeight="1">
      <c r="B97" s="103"/>
      <c r="D97" s="104" t="s">
        <v>901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9" customFormat="1" ht="19.899999999999999" customHeight="1">
      <c r="B98" s="107"/>
      <c r="D98" s="108" t="s">
        <v>902</v>
      </c>
      <c r="E98" s="109"/>
      <c r="F98" s="109"/>
      <c r="G98" s="109"/>
      <c r="H98" s="109"/>
      <c r="I98" s="109"/>
      <c r="J98" s="110">
        <f>J122</f>
        <v>0</v>
      </c>
      <c r="L98" s="107"/>
    </row>
    <row r="99" spans="2:12" s="9" customFormat="1" ht="19.899999999999999" customHeight="1">
      <c r="B99" s="107"/>
      <c r="D99" s="108" t="s">
        <v>903</v>
      </c>
      <c r="E99" s="109"/>
      <c r="F99" s="109"/>
      <c r="G99" s="109"/>
      <c r="H99" s="109"/>
      <c r="I99" s="109"/>
      <c r="J99" s="110">
        <f>J125</f>
        <v>0</v>
      </c>
      <c r="L99" s="107"/>
    </row>
    <row r="100" spans="2:12" s="9" customFormat="1" ht="19.899999999999999" customHeight="1">
      <c r="B100" s="107"/>
      <c r="D100" s="108" t="s">
        <v>904</v>
      </c>
      <c r="E100" s="109"/>
      <c r="F100" s="109"/>
      <c r="G100" s="109"/>
      <c r="H100" s="109"/>
      <c r="I100" s="109"/>
      <c r="J100" s="110">
        <f>J127</f>
        <v>0</v>
      </c>
      <c r="L100" s="107"/>
    </row>
    <row r="101" spans="2:12" s="1" customFormat="1" ht="21.75" customHeight="1">
      <c r="B101" s="31"/>
      <c r="L101" s="31"/>
    </row>
    <row r="102" spans="2:12" s="1" customFormat="1" ht="7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7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5" customHeight="1">
      <c r="B107" s="31"/>
      <c r="C107" s="20" t="s">
        <v>115</v>
      </c>
      <c r="L107" s="31"/>
    </row>
    <row r="108" spans="2:12" s="1" customFormat="1" ht="7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26.25" customHeight="1">
      <c r="B110" s="31"/>
      <c r="E110" s="225" t="str">
        <f>E7</f>
        <v>Modernizace a opravy učeben a dílen odborného výcviku SOŠ a SOU dopravní Čáslav - stavební část</v>
      </c>
      <c r="F110" s="226"/>
      <c r="G110" s="226"/>
      <c r="H110" s="226"/>
      <c r="L110" s="31"/>
    </row>
    <row r="111" spans="2:12" s="1" customFormat="1" ht="12" customHeight="1">
      <c r="B111" s="31"/>
      <c r="C111" s="26" t="s">
        <v>98</v>
      </c>
      <c r="L111" s="31"/>
    </row>
    <row r="112" spans="2:12" s="1" customFormat="1" ht="16.5" customHeight="1">
      <c r="B112" s="31"/>
      <c r="E112" s="215" t="str">
        <f>E9</f>
        <v>901 - VON</v>
      </c>
      <c r="F112" s="224"/>
      <c r="G112" s="224"/>
      <c r="H112" s="224"/>
      <c r="L112" s="31"/>
    </row>
    <row r="113" spans="2:65" s="1" customFormat="1" ht="7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>Čáslav</v>
      </c>
      <c r="I114" s="26" t="s">
        <v>22</v>
      </c>
      <c r="J114" s="51" t="str">
        <f>IF(J12="","",J12)</f>
        <v>31. 1. 2025</v>
      </c>
      <c r="L114" s="31"/>
    </row>
    <row r="115" spans="2:65" s="1" customFormat="1" ht="7" customHeight="1">
      <c r="B115" s="31"/>
      <c r="L115" s="31"/>
    </row>
    <row r="116" spans="2:65" s="1" customFormat="1" ht="15.25" customHeight="1">
      <c r="B116" s="31"/>
      <c r="C116" s="26" t="s">
        <v>24</v>
      </c>
      <c r="F116" s="24" t="str">
        <f>E15</f>
        <v xml:space="preserve"> </v>
      </c>
      <c r="I116" s="26" t="s">
        <v>30</v>
      </c>
      <c r="J116" s="29" t="str">
        <f>E21</f>
        <v xml:space="preserve"> </v>
      </c>
      <c r="L116" s="31"/>
    </row>
    <row r="117" spans="2:65" s="1" customFormat="1" ht="15.25" customHeight="1">
      <c r="B117" s="31"/>
      <c r="C117" s="26" t="s">
        <v>28</v>
      </c>
      <c r="F117" s="24" t="str">
        <f>IF(E18="","",E18)</f>
        <v>Vyplň údaj</v>
      </c>
      <c r="I117" s="26" t="s">
        <v>32</v>
      </c>
      <c r="J117" s="29" t="str">
        <f>E24</f>
        <v xml:space="preserve"> </v>
      </c>
      <c r="L117" s="31"/>
    </row>
    <row r="118" spans="2:65" s="1" customFormat="1" ht="10.4" customHeight="1">
      <c r="B118" s="31"/>
      <c r="L118" s="31"/>
    </row>
    <row r="119" spans="2:65" s="10" customFormat="1" ht="29.25" customHeight="1">
      <c r="B119" s="111"/>
      <c r="C119" s="112" t="s">
        <v>116</v>
      </c>
      <c r="D119" s="113" t="s">
        <v>59</v>
      </c>
      <c r="E119" s="113" t="s">
        <v>55</v>
      </c>
      <c r="F119" s="113" t="s">
        <v>56</v>
      </c>
      <c r="G119" s="113" t="s">
        <v>117</v>
      </c>
      <c r="H119" s="113" t="s">
        <v>118</v>
      </c>
      <c r="I119" s="113" t="s">
        <v>119</v>
      </c>
      <c r="J119" s="114" t="s">
        <v>102</v>
      </c>
      <c r="K119" s="115" t="s">
        <v>120</v>
      </c>
      <c r="L119" s="111"/>
      <c r="M119" s="58" t="s">
        <v>1</v>
      </c>
      <c r="N119" s="59" t="s">
        <v>38</v>
      </c>
      <c r="O119" s="59" t="s">
        <v>121</v>
      </c>
      <c r="P119" s="59" t="s">
        <v>122</v>
      </c>
      <c r="Q119" s="59" t="s">
        <v>123</v>
      </c>
      <c r="R119" s="59" t="s">
        <v>124</v>
      </c>
      <c r="S119" s="59" t="s">
        <v>125</v>
      </c>
      <c r="T119" s="60" t="s">
        <v>126</v>
      </c>
    </row>
    <row r="120" spans="2:65" s="1" customFormat="1" ht="22.9" customHeight="1">
      <c r="B120" s="31"/>
      <c r="C120" s="63" t="s">
        <v>127</v>
      </c>
      <c r="J120" s="116">
        <f>BK120</f>
        <v>0</v>
      </c>
      <c r="L120" s="31"/>
      <c r="M120" s="61"/>
      <c r="N120" s="52"/>
      <c r="O120" s="52"/>
      <c r="P120" s="117">
        <f>P121</f>
        <v>0</v>
      </c>
      <c r="Q120" s="52"/>
      <c r="R120" s="117">
        <f>R121</f>
        <v>0</v>
      </c>
      <c r="S120" s="52"/>
      <c r="T120" s="118">
        <f>T121</f>
        <v>0</v>
      </c>
      <c r="AT120" s="16" t="s">
        <v>73</v>
      </c>
      <c r="AU120" s="16" t="s">
        <v>104</v>
      </c>
      <c r="BK120" s="119">
        <f>BK121</f>
        <v>0</v>
      </c>
    </row>
    <row r="121" spans="2:65" s="11" customFormat="1" ht="25.9" customHeight="1">
      <c r="B121" s="120"/>
      <c r="D121" s="121" t="s">
        <v>73</v>
      </c>
      <c r="E121" s="122" t="s">
        <v>905</v>
      </c>
      <c r="F121" s="122" t="s">
        <v>906</v>
      </c>
      <c r="I121" s="123"/>
      <c r="J121" s="124">
        <f>BK121</f>
        <v>0</v>
      </c>
      <c r="L121" s="120"/>
      <c r="M121" s="125"/>
      <c r="P121" s="126">
        <f>P122+P125+P127</f>
        <v>0</v>
      </c>
      <c r="R121" s="126">
        <f>R122+R125+R127</f>
        <v>0</v>
      </c>
      <c r="T121" s="127">
        <f>T122+T125+T127</f>
        <v>0</v>
      </c>
      <c r="AR121" s="121" t="s">
        <v>162</v>
      </c>
      <c r="AT121" s="128" t="s">
        <v>73</v>
      </c>
      <c r="AU121" s="128" t="s">
        <v>74</v>
      </c>
      <c r="AY121" s="121" t="s">
        <v>130</v>
      </c>
      <c r="BK121" s="129">
        <f>BK122+BK125+BK127</f>
        <v>0</v>
      </c>
    </row>
    <row r="122" spans="2:65" s="11" customFormat="1" ht="22.9" customHeight="1">
      <c r="B122" s="120"/>
      <c r="D122" s="121" t="s">
        <v>73</v>
      </c>
      <c r="E122" s="130" t="s">
        <v>907</v>
      </c>
      <c r="F122" s="130" t="s">
        <v>908</v>
      </c>
      <c r="I122" s="123"/>
      <c r="J122" s="131">
        <f>BK122</f>
        <v>0</v>
      </c>
      <c r="L122" s="120"/>
      <c r="M122" s="125"/>
      <c r="P122" s="126">
        <f>SUM(P123:P124)</f>
        <v>0</v>
      </c>
      <c r="R122" s="126">
        <f>SUM(R123:R124)</f>
        <v>0</v>
      </c>
      <c r="T122" s="127">
        <f>SUM(T123:T124)</f>
        <v>0</v>
      </c>
      <c r="AR122" s="121" t="s">
        <v>162</v>
      </c>
      <c r="AT122" s="128" t="s">
        <v>73</v>
      </c>
      <c r="AU122" s="128" t="s">
        <v>82</v>
      </c>
      <c r="AY122" s="121" t="s">
        <v>130</v>
      </c>
      <c r="BK122" s="129">
        <f>SUM(BK123:BK124)</f>
        <v>0</v>
      </c>
    </row>
    <row r="123" spans="2:65" s="1" customFormat="1" ht="24.25" customHeight="1">
      <c r="B123" s="132"/>
      <c r="C123" s="133" t="s">
        <v>82</v>
      </c>
      <c r="D123" s="133" t="s">
        <v>132</v>
      </c>
      <c r="E123" s="134" t="s">
        <v>909</v>
      </c>
      <c r="F123" s="135" t="s">
        <v>910</v>
      </c>
      <c r="G123" s="136" t="s">
        <v>699</v>
      </c>
      <c r="H123" s="137">
        <v>1</v>
      </c>
      <c r="I123" s="138"/>
      <c r="J123" s="139">
        <f>ROUND(I123*H123,2)</f>
        <v>0</v>
      </c>
      <c r="K123" s="140"/>
      <c r="L123" s="31"/>
      <c r="M123" s="141" t="s">
        <v>1</v>
      </c>
      <c r="N123" s="142" t="s">
        <v>39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136</v>
      </c>
      <c r="AT123" s="145" t="s">
        <v>132</v>
      </c>
      <c r="AU123" s="145" t="s">
        <v>84</v>
      </c>
      <c r="AY123" s="16" t="s">
        <v>130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6" t="s">
        <v>82</v>
      </c>
      <c r="BK123" s="146">
        <f>ROUND(I123*H123,2)</f>
        <v>0</v>
      </c>
      <c r="BL123" s="16" t="s">
        <v>136</v>
      </c>
      <c r="BM123" s="145" t="s">
        <v>911</v>
      </c>
    </row>
    <row r="124" spans="2:65" s="1" customFormat="1" ht="16.5" customHeight="1">
      <c r="B124" s="132"/>
      <c r="C124" s="133" t="s">
        <v>84</v>
      </c>
      <c r="D124" s="133" t="s">
        <v>132</v>
      </c>
      <c r="E124" s="134" t="s">
        <v>912</v>
      </c>
      <c r="F124" s="135" t="s">
        <v>913</v>
      </c>
      <c r="G124" s="136" t="s">
        <v>699</v>
      </c>
      <c r="H124" s="137">
        <v>1</v>
      </c>
      <c r="I124" s="138"/>
      <c r="J124" s="139">
        <f>ROUND(I124*H124,2)</f>
        <v>0</v>
      </c>
      <c r="K124" s="140"/>
      <c r="L124" s="31"/>
      <c r="M124" s="141" t="s">
        <v>1</v>
      </c>
      <c r="N124" s="142" t="s">
        <v>39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136</v>
      </c>
      <c r="AT124" s="145" t="s">
        <v>132</v>
      </c>
      <c r="AU124" s="145" t="s">
        <v>84</v>
      </c>
      <c r="AY124" s="16" t="s">
        <v>130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6" t="s">
        <v>82</v>
      </c>
      <c r="BK124" s="146">
        <f>ROUND(I124*H124,2)</f>
        <v>0</v>
      </c>
      <c r="BL124" s="16" t="s">
        <v>136</v>
      </c>
      <c r="BM124" s="145" t="s">
        <v>914</v>
      </c>
    </row>
    <row r="125" spans="2:65" s="11" customFormat="1" ht="22.9" customHeight="1">
      <c r="B125" s="120"/>
      <c r="D125" s="121" t="s">
        <v>73</v>
      </c>
      <c r="E125" s="130" t="s">
        <v>915</v>
      </c>
      <c r="F125" s="130" t="s">
        <v>916</v>
      </c>
      <c r="I125" s="123"/>
      <c r="J125" s="131">
        <f>BK125</f>
        <v>0</v>
      </c>
      <c r="L125" s="120"/>
      <c r="M125" s="125"/>
      <c r="P125" s="126">
        <f>P126</f>
        <v>0</v>
      </c>
      <c r="R125" s="126">
        <f>R126</f>
        <v>0</v>
      </c>
      <c r="T125" s="127">
        <f>T126</f>
        <v>0</v>
      </c>
      <c r="AR125" s="121" t="s">
        <v>162</v>
      </c>
      <c r="AT125" s="128" t="s">
        <v>73</v>
      </c>
      <c r="AU125" s="128" t="s">
        <v>82</v>
      </c>
      <c r="AY125" s="121" t="s">
        <v>130</v>
      </c>
      <c r="BK125" s="129">
        <f>BK126</f>
        <v>0</v>
      </c>
    </row>
    <row r="126" spans="2:65" s="1" customFormat="1" ht="16.5" customHeight="1">
      <c r="B126" s="132"/>
      <c r="C126" s="133" t="s">
        <v>149</v>
      </c>
      <c r="D126" s="133" t="s">
        <v>132</v>
      </c>
      <c r="E126" s="134" t="s">
        <v>917</v>
      </c>
      <c r="F126" s="135" t="s">
        <v>916</v>
      </c>
      <c r="G126" s="136" t="s">
        <v>699</v>
      </c>
      <c r="H126" s="137">
        <v>1</v>
      </c>
      <c r="I126" s="138"/>
      <c r="J126" s="139">
        <f>ROUND(I126*H126,2)</f>
        <v>0</v>
      </c>
      <c r="K126" s="140"/>
      <c r="L126" s="31"/>
      <c r="M126" s="141" t="s">
        <v>1</v>
      </c>
      <c r="N126" s="142" t="s">
        <v>39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136</v>
      </c>
      <c r="AT126" s="145" t="s">
        <v>132</v>
      </c>
      <c r="AU126" s="145" t="s">
        <v>84</v>
      </c>
      <c r="AY126" s="16" t="s">
        <v>130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6" t="s">
        <v>82</v>
      </c>
      <c r="BK126" s="146">
        <f>ROUND(I126*H126,2)</f>
        <v>0</v>
      </c>
      <c r="BL126" s="16" t="s">
        <v>136</v>
      </c>
      <c r="BM126" s="145" t="s">
        <v>918</v>
      </c>
    </row>
    <row r="127" spans="2:65" s="11" customFormat="1" ht="22.9" customHeight="1">
      <c r="B127" s="120"/>
      <c r="D127" s="121" t="s">
        <v>73</v>
      </c>
      <c r="E127" s="130" t="s">
        <v>919</v>
      </c>
      <c r="F127" s="130" t="s">
        <v>920</v>
      </c>
      <c r="I127" s="123"/>
      <c r="J127" s="131">
        <f>BK127</f>
        <v>0</v>
      </c>
      <c r="L127" s="120"/>
      <c r="M127" s="125"/>
      <c r="P127" s="126">
        <f>P128</f>
        <v>0</v>
      </c>
      <c r="R127" s="126">
        <f>R128</f>
        <v>0</v>
      </c>
      <c r="T127" s="127">
        <f>T128</f>
        <v>0</v>
      </c>
      <c r="AR127" s="121" t="s">
        <v>162</v>
      </c>
      <c r="AT127" s="128" t="s">
        <v>73</v>
      </c>
      <c r="AU127" s="128" t="s">
        <v>82</v>
      </c>
      <c r="AY127" s="121" t="s">
        <v>130</v>
      </c>
      <c r="BK127" s="129">
        <f>BK128</f>
        <v>0</v>
      </c>
    </row>
    <row r="128" spans="2:65" s="1" customFormat="1" ht="16.5" customHeight="1">
      <c r="B128" s="132"/>
      <c r="C128" s="133" t="s">
        <v>136</v>
      </c>
      <c r="D128" s="133" t="s">
        <v>132</v>
      </c>
      <c r="E128" s="134" t="s">
        <v>921</v>
      </c>
      <c r="F128" s="135" t="s">
        <v>920</v>
      </c>
      <c r="G128" s="136" t="s">
        <v>699</v>
      </c>
      <c r="H128" s="137">
        <v>1</v>
      </c>
      <c r="I128" s="138"/>
      <c r="J128" s="139">
        <f>ROUND(I128*H128,2)</f>
        <v>0</v>
      </c>
      <c r="K128" s="140"/>
      <c r="L128" s="31"/>
      <c r="M128" s="180" t="s">
        <v>1</v>
      </c>
      <c r="N128" s="181" t="s">
        <v>39</v>
      </c>
      <c r="O128" s="182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AR128" s="145" t="s">
        <v>922</v>
      </c>
      <c r="AT128" s="145" t="s">
        <v>132</v>
      </c>
      <c r="AU128" s="145" t="s">
        <v>84</v>
      </c>
      <c r="AY128" s="16" t="s">
        <v>130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6" t="s">
        <v>82</v>
      </c>
      <c r="BK128" s="146">
        <f>ROUND(I128*H128,2)</f>
        <v>0</v>
      </c>
      <c r="BL128" s="16" t="s">
        <v>922</v>
      </c>
      <c r="BM128" s="145" t="s">
        <v>923</v>
      </c>
    </row>
    <row r="129" spans="2:12" s="1" customFormat="1" ht="7" customHeight="1"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31"/>
    </row>
  </sheetData>
  <autoFilter ref="C119:K128" xr:uid="{00000000-0009-0000-0000-00000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01.1 - SO 01.1 Stavební část</vt:lpstr>
      <vt:lpstr>01.1a - SO 01.1a Rekonstr...</vt:lpstr>
      <vt:lpstr>01.2 - SO 01.2 Vytápění</vt:lpstr>
      <vt:lpstr>01.3 - SO 01.3 Elektroins...</vt:lpstr>
      <vt:lpstr>901 - VON</vt:lpstr>
      <vt:lpstr>'01.1 - SO 01.1 Stavební část'!Názvy_tisku</vt:lpstr>
      <vt:lpstr>'01.1a - SO 01.1a Rekonstr...'!Názvy_tisku</vt:lpstr>
      <vt:lpstr>'01.2 - SO 01.2 Vytápění'!Názvy_tisku</vt:lpstr>
      <vt:lpstr>'01.3 - SO 01.3 Elektroins...'!Názvy_tisku</vt:lpstr>
      <vt:lpstr>'901 - VON'!Názvy_tisku</vt:lpstr>
      <vt:lpstr>'Rekapitulace stavby'!Názvy_tisku</vt:lpstr>
      <vt:lpstr>'01.1 - SO 01.1 Stavební část'!Oblast_tisku</vt:lpstr>
      <vt:lpstr>'01.1a - SO 01.1a Rekonstr...'!Oblast_tisku</vt:lpstr>
      <vt:lpstr>'01.2 - SO 01.2 Vytápění'!Oblast_tisku</vt:lpstr>
      <vt:lpstr>'01.3 - SO 01.3 Elektroins...'!Oblast_tisku</vt:lpstr>
      <vt:lpstr>'901 - VON'!Oblast_tisku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DESKTOP-VCEHUTE\uzivatel</dc:creator>
  <cp:lastModifiedBy>Dagmar Ráftlová</cp:lastModifiedBy>
  <dcterms:created xsi:type="dcterms:W3CDTF">2025-01-31T08:28:10Z</dcterms:created>
  <dcterms:modified xsi:type="dcterms:W3CDTF">2025-01-31T09:38:44Z</dcterms:modified>
</cp:coreProperties>
</file>