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_SO 101.1" sheetId="2" r:id="rId2"/>
    <sheet name="SO 101_SO 101.2." sheetId="3" r:id="rId3"/>
    <sheet name="SO 101_SO 101.2-P" sheetId="4" r:id="rId4"/>
    <sheet name="SO 102_SO 102.1" sheetId="5" r:id="rId5"/>
    <sheet name="SO 102_SO 102.2" sheetId="6" r:id="rId6"/>
    <sheet name="SO 103" sheetId="7" r:id="rId7"/>
    <sheet name="SO 181" sheetId="8" r:id="rId8"/>
    <sheet name="SO 191" sheetId="9" r:id="rId9"/>
    <sheet name="SO 300" sheetId="10" r:id="rId10"/>
    <sheet name="VON" sheetId="11" r:id="rId11"/>
  </sheets>
  <definedNames/>
  <calcPr/>
  <webPublishing/>
</workbook>
</file>

<file path=xl/sharedStrings.xml><?xml version="1.0" encoding="utf-8"?>
<sst xmlns="http://schemas.openxmlformats.org/spreadsheetml/2006/main" count="3700" uniqueCount="822">
  <si>
    <t>Firma: Závod</t>
  </si>
  <si>
    <t>Rekapitulace ceny</t>
  </si>
  <si>
    <t>Stavba: 22255 - III/3399 a III/33914 Vlastějovice - Pavlovice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</si>
  <si>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</si>
  <si>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</si>
  <si>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</si>
  <si>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</si>
  <si>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</si>
  <si>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</si>
  <si>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</si>
  <si>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</si>
  <si>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</si>
  <si>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</si>
  <si>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</si>
  <si>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</si>
  <si>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22255</t>
  </si>
  <si>
    <t>III/3399 a III/33914 Vlastějovice - Pavlovice</t>
  </si>
  <si>
    <t>O</t>
  </si>
  <si>
    <t>Objekt:</t>
  </si>
  <si>
    <t>SO 101</t>
  </si>
  <si>
    <t>Silnice III/3399 (km 4,500-7,430 a 7,530-9,629), silnice III/33914 (km 6,281-7,168)</t>
  </si>
  <si>
    <t>O1</t>
  </si>
  <si>
    <t>Rozpočet:</t>
  </si>
  <si>
    <t>0,00</t>
  </si>
  <si>
    <t>15,00</t>
  </si>
  <si>
    <t>21,00</t>
  </si>
  <si>
    <t>3</t>
  </si>
  <si>
    <t>2</t>
  </si>
  <si>
    <t>SO 101.1</t>
  </si>
  <si>
    <t>Silnice III/33914 (km 6,281-7,168)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</si>
  <si>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</si>
  <si>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</si>
  <si>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</si>
  <si>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</si>
  <si>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</si>
  <si>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</si>
  <si>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</si>
  <si>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</si>
  <si>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</si>
  <si>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</si>
  <si>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</si>
  <si>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</si>
  <si>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</si>
  <si>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</si>
  <si>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</si>
  <si>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</si>
  <si>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</si>
  <si>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SO 101.1</t>
  </si>
  <si>
    <t>SD</t>
  </si>
  <si>
    <t>Všeobecné konstrukce a práce</t>
  </si>
  <si>
    <t>P</t>
  </si>
  <si>
    <t>014102.R</t>
  </si>
  <si>
    <t>a</t>
  </si>
  <si>
    <t>ULOŽENÍ ODPADU ZE STAVBY NA SKLÁDKU S OPRÁVNĚNÍM K OPĚTOVNÉMU VYUŽITÍ - RECYKLAČNÍ STŘEDISKO</t>
  </si>
  <si>
    <t>T</t>
  </si>
  <si>
    <t>PP</t>
  </si>
  <si>
    <t>17 01 01 - BETON z vybouraných konstrukcí (obrubníky, propusty, panely a jiné) 
17 09 04 - Směsné stavební a demoliční odpady neuvedené pod čísly 17 09 01, 17 09 02 a 17 09 03</t>
  </si>
  <si>
    <t>VV</t>
  </si>
  <si>
    <t>dle pol. 11328: 12,75*0,2*2,4=6,120 [A] 
dle pol. 11352: 10,0*0,205=2,050 [B] 
Celkem: A+B=8,170 [C]</t>
  </si>
  <si>
    <t>c</t>
  </si>
  <si>
    <t>17 05 04 - Zemina a kamení neuvedené pod číslem 17 05 03 
nepotřebný výkopek - zemina, drny, kamení - nevhodný materiál pro další použí na této stavbě</t>
  </si>
  <si>
    <t>dle pol. 12924: 500*0,15*2,0=150,000 [A] 
dle pol. 12940: 3,3*1,8=5,940 [B] 
dle pol. 12993: 5*0,02*1,8=0,180 [C] 
dle pol. 129945: 8*0,05*1,8=0,720 [D] 
dle pol. 129946: 26*0,1*1,8=4,680 [E] 
dle pol. 12996: 9*0,3*1,8=4,860 [F] 
Celkem: A+B+C+D+E+F=166,380 [G]</t>
  </si>
  <si>
    <t>Zemní práce</t>
  </si>
  <si>
    <t>11328</t>
  </si>
  <si>
    <t/>
  </si>
  <si>
    <t>ODSTRANĚNÍ PŘÍKOPŮ, ŽLABŮ A RIGOLŮ Z PŘÍKOPOVÝCH TVÁRNIC</t>
  </si>
  <si>
    <t>M2</t>
  </si>
  <si>
    <t>vč. odvozu a uložení na recyklační středisko / trvalou skládku dle dispozic zhotovitele</t>
  </si>
  <si>
    <t>Bourací a zemní práce 
km cca 6,920 
vybourání betonového odvodňovacího žlabu šířky 750 mm včetně betonového lože: 17*0,75=12,750 [A]</t>
  </si>
  <si>
    <t>11352</t>
  </si>
  <si>
    <t>ODSTRANĚNÍ CHODNÍKOVÝCH A SILNIČNÍCH OBRUBNÍKŮ BETONOVÝCH</t>
  </si>
  <si>
    <t>M</t>
  </si>
  <si>
    <t>Bourací a zemní práce 
km cca 7,030 
vybourání stávající betonového obrubníku, včetně betonového lože: 10=10,000 [A]</t>
  </si>
  <si>
    <t>11372</t>
  </si>
  <si>
    <t>FRÉZOVÁNÍ ZPEVNĚNÝCH PLOCH ASFALTOVÝCH</t>
  </si>
  <si>
    <t>M3</t>
  </si>
  <si>
    <t>vč. odvozu a uskladnění dle dispozic zhotovitele 
POZN.: Povinný odkup frézované zhotovitelem! 
Možnost opětovného použití do zemních krajnic a konstrukčních vrstev chodníků (pouze vhodná frakce), dle dispozic zhotovitele</t>
  </si>
  <si>
    <t>Bourací a zemní práce 
frézování asfaltových vrstev vozovky v průměrné tl.100 mm  (ZAS-T1) 
km 6,281 - 7,168  4950*0,1 =495,000 [A] 
frézování asfaltových vrstev vozovky v tl. 40 mm v místě napojení sjezdů a dalších pojížděných ploch (ZAS-T1)  120*0,04 =4,800 [B] 
Celkem: A+B=499,800 [C]</t>
  </si>
  <si>
    <t>113764</t>
  </si>
  <si>
    <t>FRÉZOVÁNÍ DRÁŽKY PRŮŘEZU DO 400MM2 V ASFALTOVÉ VOZOVCE</t>
  </si>
  <si>
    <t>příprava drážky pro zálivku, vč. likvidace odpadu (rozměry min. 12/25 mm)</t>
  </si>
  <si>
    <t>spáry v asfaltové vozovce v místě napojení na stav: 70=70,000 [A]</t>
  </si>
  <si>
    <t>7</t>
  </si>
  <si>
    <t>12924</t>
  </si>
  <si>
    <t>ČIŠTĚNÍ KRAJNIC OD NÁNOSU TL. DO 200MM</t>
  </si>
  <si>
    <t>vč. odvozu a uložení materiálu na recyklační středisko / trvalou skládku dle dispozic zhotovitele</t>
  </si>
  <si>
    <t>Bourací a zemní práce 
Stržení nezpevněné krajnice v prům. tl. 150mm: 500=500,000 [A]</t>
  </si>
  <si>
    <t>8</t>
  </si>
  <si>
    <t>12940</t>
  </si>
  <si>
    <t>ČIŠTĚNÍ RÁMOVÝCH A KLENBOVÝCH PROPUSTŮ OD NÁNOSŮ</t>
  </si>
  <si>
    <t>Odvodnění a IS 
pročištění pročištění rámového propustku světlosti cca 850x850 mm: 7*0,4=2,800 [A] 
vyčištění šachty na vtoku propustku DN400: 0,5=0,500 [B] 
Celkem: A+B=3,300 [C]</t>
  </si>
  <si>
    <t>12993</t>
  </si>
  <si>
    <t>ČIŠTĚNÍ POTRUBÍ DN DO 200MM</t>
  </si>
  <si>
    <t>Odvodnění a IS 
pročištění propustku DN 200: 5=5,000 [A]</t>
  </si>
  <si>
    <t>129945</t>
  </si>
  <si>
    <t>ČIŠTĚNÍ POTRUBÍ DN DO 300MM</t>
  </si>
  <si>
    <t>Odvodnění a IS 
pročištění propustku DN 250: 8=8,000 [A]</t>
  </si>
  <si>
    <t>11</t>
  </si>
  <si>
    <t>129946</t>
  </si>
  <si>
    <t>ČIŠTĚNÍ POTRUBÍ DN DO 400MM</t>
  </si>
  <si>
    <t>Odvodnění a IS 
pročištění propustku DN 400: 17+9=26,000 [A]</t>
  </si>
  <si>
    <t>12</t>
  </si>
  <si>
    <t>12996</t>
  </si>
  <si>
    <t>ČIŠTĚNÍ POTRUBÍ DN DO 800MM</t>
  </si>
  <si>
    <t>Odvodnění a IS 
pročištění propustku DN cca 800: 9=9,000 [A]</t>
  </si>
  <si>
    <t>Vodorovné konstrukce</t>
  </si>
  <si>
    <t>13</t>
  </si>
  <si>
    <t>451315</t>
  </si>
  <si>
    <t>PODKLADNÍ A VÝPLŇOVÉ VRSTVY Z PROSTÉHO BETONU C30/37</t>
  </si>
  <si>
    <t>Konstrukce nových zpevněných ploch 
km 7,090 -km 7,100 
doplnění krytu betonového chodníku C30/37 XF4 (předpoklad tl. 150 mm) v místě výměny betonových obrub: 6*0,15=0,900 [A]</t>
  </si>
  <si>
    <t>14</t>
  </si>
  <si>
    <t>45131A</t>
  </si>
  <si>
    <t>PODKLADNÍ A VÝPLŇOVÉ VRSTVY Z PROSTÉHO BETONU C20/25</t>
  </si>
  <si>
    <t>Odvodnění a IS 
dlažba z lomového kamene - betonové lože C20/25n XF3 tl. 0,15m (vtok rámového propustku): 5,0*0,15=0,750 [A]</t>
  </si>
  <si>
    <t>15</t>
  </si>
  <si>
    <t>465512</t>
  </si>
  <si>
    <t>DLAŽBY Z LOMOVÉHO KAMENE NA MC</t>
  </si>
  <si>
    <t>Odvodnění a IS 
dlažba z lomového kamene tl. 0,2m (vtok rámového propustku): 5,0*0,2=1,000 [A]</t>
  </si>
  <si>
    <t>Komunikace</t>
  </si>
  <si>
    <t>16</t>
  </si>
  <si>
    <t>56962</t>
  </si>
  <si>
    <t>ZPEVNĚNÍ KRAJNIC Z RECYKLOVANÉHO MATERIÁLU TL DO 100MM</t>
  </si>
  <si>
    <t>R-mat ; tl. 100mm, možnost z vyzískaného materiálu, dle dispozic zhotovitele</t>
  </si>
  <si>
    <t>Konstrukce nových zpevněných ploch 
zpevnění zemní krajnice: 500=500,000 [A]</t>
  </si>
  <si>
    <t>17</t>
  </si>
  <si>
    <t>572213</t>
  </si>
  <si>
    <t>SPOJOVACÍ POSTŘIK Z EMULZE DO 0,5KG/M2</t>
  </si>
  <si>
    <t>PS-C ; 0,50 kg/m2 
vč. příp. rozšíření podkladních vrstev o průměrně 2%</t>
  </si>
  <si>
    <t>Konstrukce nových zpevněných ploch 
km 6,281 - 7,168 
vozovkové souvrství: 4950*1,02=5 049,000 [A] 
provedení asfaltových vrstev vozovky v místě napojení sjezdů a dalších pojížděných ploch: 120=120,000 [B] 
Celkem: A+B=5 169,000 [C]</t>
  </si>
  <si>
    <t>18</t>
  </si>
  <si>
    <t>572223</t>
  </si>
  <si>
    <t>SPOJOVACÍ POSTŘIK Z EMULZE DO 1,0KG/M2</t>
  </si>
  <si>
    <t>PS-C ; 0,60 kg/m2 
vč. rozšíření podkladních vrstev o průměrně 4%</t>
  </si>
  <si>
    <t>Konstrukce nových zpevněných ploch 
km 6,281 - 7,168 
vozovkové souvrství: 4950*1,04=5 148,000 [A]</t>
  </si>
  <si>
    <t>19</t>
  </si>
  <si>
    <t>574A34</t>
  </si>
  <si>
    <t>ASFALTOVÝ BETON PRO OBRUSNÉ VRSTVY ACO 11+, 11S TL. 40MM</t>
  </si>
  <si>
    <t>ACO 11+ ; tl. 40mm</t>
  </si>
  <si>
    <t>Konstrukce nových zpevněných ploch 
km 6,281 - 7,168 
vozovkové souvrství: 4950=4 950,000 [A] 
provedení asfaltových vrstev vozovky v místě napojení sjezdů a dalších pojížděných ploch: 120=120,000 [B] 
Celkem: A+B=5 070,000 [C]</t>
  </si>
  <si>
    <t>20</t>
  </si>
  <si>
    <t>574C56</t>
  </si>
  <si>
    <t>ASFALTOVÝ BETON PRO LOŽNÍ VRSTVY ACL 16+, 16S TL. 60MM</t>
  </si>
  <si>
    <t>ACL 16+ ; tl. 60mm 
vč. rozšíření podkladních vrstev o průměrně 2%</t>
  </si>
  <si>
    <t>Konstrukce nových zpevněných ploch 
km 6,281 - 7,168 
vozovkové souvrství: 4950*1,02=5 049,000 [A]</t>
  </si>
  <si>
    <t>Potrubí</t>
  </si>
  <si>
    <t>21</t>
  </si>
  <si>
    <t>89921</t>
  </si>
  <si>
    <t>VÝŠKOVÁ ÚPRAVA POKLOPŮ</t>
  </si>
  <si>
    <t>KUS</t>
  </si>
  <si>
    <t>Odvodnění a IS 
výšková rektifikace kanalizační šachty: 8=8,000 [A]</t>
  </si>
  <si>
    <t>22</t>
  </si>
  <si>
    <t>89922</t>
  </si>
  <si>
    <t>VÝŠKOVÁ ÚPRAVA MŘÍŽÍ</t>
  </si>
  <si>
    <t>Odvodnění a IS 
výšková rektifikace povrchových znaků IS - malý poklop, příp. mříž: 15=15,000 [A]</t>
  </si>
  <si>
    <t>Ostatní konstrukce a práce</t>
  </si>
  <si>
    <t>23</t>
  </si>
  <si>
    <t>912152</t>
  </si>
  <si>
    <t>SVODNICE SAMOSTATNÁ - DEMONTÁŽ A ZPĚTNÁ MONTÁŽ</t>
  </si>
  <si>
    <t>dl. svodnice 4m</t>
  </si>
  <si>
    <t>Ostatní 
km 6,300-6,850 
demontáž a zpětná montáž svodnice ocelového silničního svodidla, vč. výměny spojovacích prvků: 550/4=137,500 [A]</t>
  </si>
  <si>
    <t>24</t>
  </si>
  <si>
    <t>917224</t>
  </si>
  <si>
    <t>SILNIČNÍ A CHODNÍKOVÉ OBRUBY Z BETONOVÝCH OBRUBNÍKŮ ŠÍŘ 150MM</t>
  </si>
  <si>
    <t>Silniční obruby 150/250mm, přímé i obloukové prvky do betonového lože s opěrou 
POZN.: Položka bude čerpána v rozsahu dle skutečnosti!</t>
  </si>
  <si>
    <t>Nové konstrukce 
případná výměna poškozených obrubníků (cca 10 %): 100*0,1=10,000 [A]</t>
  </si>
  <si>
    <t>25</t>
  </si>
  <si>
    <t>91726</t>
  </si>
  <si>
    <t>KO OBRUBNÍKY BETONOVÉ</t>
  </si>
  <si>
    <t>do betonového lože s opěrou</t>
  </si>
  <si>
    <t>Nové konstrukce 
cca km 7,030 
nový sklopený betonový obrubník 150x250 mm: 8,0=8,000 [A]</t>
  </si>
  <si>
    <t>26</t>
  </si>
  <si>
    <t>919111</t>
  </si>
  <si>
    <t>ŘEZÁNÍ ASFALTOVÉHO KRYTU VOZOVEK TL DO 50MM</t>
  </si>
  <si>
    <t>zaříznutí hrany stávajícího asfaltu pro dobalení nové obrusné vrstvy</t>
  </si>
  <si>
    <t>27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</si>
  <si>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</si>
  <si>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</si>
  <si>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</si>
  <si>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28</t>
  </si>
  <si>
    <t>935222</t>
  </si>
  <si>
    <t>PŘÍKOPOVÉ ŽLABY Z BETON TVÁRNIC ŠÍŘ DO 900MM DO BETONU TL 100MM</t>
  </si>
  <si>
    <t>(náhrada za vybouraný žlab)</t>
  </si>
  <si>
    <t>Odvodnění a IS 
nový odvodňovací žlab z betonových žlabovek š. 750 mm: 17,0=17,000 [A]</t>
  </si>
  <si>
    <t>SO 101.2.</t>
  </si>
  <si>
    <t>Silnice III/3399 (km 4,500-7,430 a 7,530-9,629)</t>
  </si>
  <si>
    <t xml:space="preserve">  SO 101.2.</t>
  </si>
  <si>
    <t>dle pol. 11328: 36*0,2*2,4=17,280 [A] 
dle pol. 966168: 1,0*2,5=2,500 [B] 
Celkem: A+B=19,780 [C]</t>
  </si>
  <si>
    <t>b</t>
  </si>
  <si>
    <t>17 03 02 - Asfaltové směsi neuvedené pod číslem 17 03 01</t>
  </si>
  <si>
    <t>dle pol. 113338: 3660,24*2,3=8 418,552 [A]</t>
  </si>
  <si>
    <t>dle pol. 113328: 16362,16*2,1=34 360,536 [A] 
dle pol. 121108: 1065*1,8=1 917,000 [B] 
dle pol. 122738: 1,5*1,8=2,700 [C] 
dle pol. 123738: 90*1,8=162,000 [D] 
dle pol. 12924: 4950*0,15*2,0=1 485,000 [E] 
dle pol. 12932: 9200*0,5*1,8=8 280,000 [F] 
dle pol. 12940: 5*1,8=9,000 [G] 
dle pol. 12993: 5*0,02*1,8=0,180 [H] 
dle pol. 129945: 16*0,05*1,8=1,440 [I] 
dle pol. 129946: 20*0,1*1,8=3,600 [J] 
dle pol. 129958: 200*0,15*1,8=54,000 [K] 
Celkem: A+B+C+D+E+F+G+H+I+J+K=46 275,456 [L]</t>
  </si>
  <si>
    <t>014212</t>
  </si>
  <si>
    <t>POPLATKY ZA ZEMNÍK - ORNICE</t>
  </si>
  <si>
    <t>nakupovaný materiál - ornice / zemina schopná zúrodnění - pořízení</t>
  </si>
  <si>
    <t>Terénní úpravy 
Ohumusování přilehlých příkopů a ploch tl. 150mm: 7100*0,15*1,8=1 917,000 [A]</t>
  </si>
  <si>
    <t>Bourací a zemní práce 
km cca 5,400-5,500 
vybourání betonového odvodňovacího žlabu šířky 600 mm včetně betonového lože: 60*0,6=36,000 [A]</t>
  </si>
  <si>
    <t>113328</t>
  </si>
  <si>
    <t>ODSTRAN PODKL ZPEVNĚNÝCH PLOCH Z KAMENIVA NESTMEL, ODVOZ DO 20KM</t>
  </si>
  <si>
    <t>vč. odvozu a uložení na recyklační středisko / trvalou skládku dle dispozic zhotovitele, vzdálenost uvedena orientačně 
Možnost opětovného použití do zemních krajnic a konstrukčních vrstev chodníků (pouze vhodná frakce), dle dispozic zhotovitele</t>
  </si>
  <si>
    <t>Bourací a zemní práce 
vybourání zbylých podkladních vrstev průměrné tl. 360 mm, pouze ve zpevněných krajnicích, plocha odměřena z řezu 
km 5,400-5,600, sanace krajnic 
plocha v řezu (obě krajnice)*délka úseku  2*1,698 m2 * 200 m  =679,200 [A] 
úsek se sanací krajnic, do km 9,600 
plocha v řezu (obě krajnice)*délka úseku  2*1,698 m2 * 4560 m  =15 485,760 [B] 
vybourání podkladních vrstev vozovky průměrné tl. cca 240 mm 
km 9,600-9,629 (celková tloušťka vybouraných konstručních vrstev 450 mm)  180 * 0,24 =43,200 [C] 
vybourání konstrukčních vrstev tl. 350 mm stávající nezpevněných sjezdů a pojížděných ploch  440 * 0,35 =154,000 [D] 
Celkem: A+B+C+D=16 362,160 [E]</t>
  </si>
  <si>
    <t>113338</t>
  </si>
  <si>
    <t>ODSTRAN PODKL ZPEVNĚNÝCH PLOCH S ASFALT POJIVEM, ODVOZ DO 20KM</t>
  </si>
  <si>
    <t>vč. odvozu a uložení na obalovně / recyklačním středisku s provozním zařízením pro použití / zpracování znovuzískané asfaltové směsi dle dispozic zhotovitele, vzdálenost uvedena orientačně 
Možnost opětovného použití do zemních krajnic a konstrukčních vrstev chodníků (pouze vhodná frakce), dle dispozic zhotovitele</t>
  </si>
  <si>
    <t>Bourací a zemní práce 
vybourání podkladních vrstev vozovky v průměrné tl. 140 mm - ŠD nebo penetrační makadam (ZAS-T1) 
km 5,400-5,600, sanace krajnic 
plocha v řezu (obě krajnice)*délka úseku  2*0,377 m2 * 200 m  =150,800 [A] 
úsek se sanací krajnic, do km 9,600 
plocha v řezu (obě krajnice)*délka úseku  2*0,377 m2 * 4560 m  =3 438,240 [B] 
km 9,600-9,629 (celková tloušťka vybouraných konstručních vrstev 450 mm)  180 * 0,14 =25,200 [C] 
vybourání podkladních vrstev vozovky v průměrné tl.40 mm  - předpoklad penetrační makadam (ZAS-T1) 
km 5,400-5,600  1150*0,04=46,000 [D] 
Celkem: A+B+C+D=3 660,240 [E]</t>
  </si>
  <si>
    <t>Bourací a zemní práce 
frézování asfaltových vrstev vozovky v průměrné tl.70 mm  (ZAS-T1) 
km 5,400-5,600, sanace krajnic  1150*0,07 =80,500 [A] 
celý úsek do km 9,600  26000*0,07 =1 820,000 [B] 
km 9,600-9,629 (celková tloušťka vybouraných konstručních vrstev 450 mm)  180 * 0,07 =12,600 [C] 
frézování asfaltových vrstev vozovky v tl. 40 mm v místě napojení sjezdů a dalších pojížděných ploch, (ZAS-T1) 
km celý úsek do km 9,600  320*0,04=12,800 [D] 
km 9,620  65*0,04=2,600 [E] 
Celkem: A+B+C+D+E=1 928,500 [F]</t>
  </si>
  <si>
    <t>spáry v asfaltové vozovce v místě napojení na stav: 150=150,000 [A]</t>
  </si>
  <si>
    <t>121108</t>
  </si>
  <si>
    <t>SEJMUTÍ ORNICE NEBO LESNÍ PŮDY S ODVOZEM DO 20KM</t>
  </si>
  <si>
    <t>vč. odvozu na recyklační středisko / trvalou skládku dle dispozic zhotovitele, vzdálenost uvedena orientačně 
stávající zatravněné plochy (drn, degradovaná ornice nevhodná pro další použití)</t>
  </si>
  <si>
    <t>Bourací a zemní práce 
odstranění humózních vrstev v tl. 150 mm: 7100*0,15=1 065,000 [A]</t>
  </si>
  <si>
    <t>122738</t>
  </si>
  <si>
    <t>ODKOPÁVKY A PROKOPÁVKY OBECNÉ TŘ. I, ODVOZ DO 20KM</t>
  </si>
  <si>
    <t>vč. odvozu na recyklační středisko / trvalou skládku dle dispozic zhotovitele, vzdálenost uvedena orientačně</t>
  </si>
  <si>
    <t>Bourací a zemní práce 
km 9,620 
výkop zeminy tl. Cca 300 mm pod sejmutou humózní vrstvou v místě rozšíření vozovky a relizace podobrubníkového rigolu: 5,0*0,3=1,500 [A]</t>
  </si>
  <si>
    <t>123738</t>
  </si>
  <si>
    <t>ODKOP PRO SPOD STAVBU SILNIC A ŽELEZNIC TŘ. I, ODVOZ DO 20KM</t>
  </si>
  <si>
    <t>vč. odvozu na recyklační středisko / trvalou skládku dle dispozic zhotovitele, vzdálenost uvedena orientačně 
POZN.: Položka bude čerpána pouze se souhlasem a v rozsahu dle pokynů objednatele, na základě prohlídky / diagnostiky podkladních vrstev v průběhu realizace!</t>
  </si>
  <si>
    <t>Sanace aktivní zóny 
km 9,600-9,629 
odkopávka nevhodné zeminy AZ v tl. (min.) 500mm: 180*0,5=90,000 [A]</t>
  </si>
  <si>
    <t>125738</t>
  </si>
  <si>
    <t>VYKOPÁVKY ZE ZEMNÍKŮ A SKLÁDEK TŘ. I, ODVOZ DO 20KM</t>
  </si>
  <si>
    <t>nakupovaný materiál - ornice / zemina schopná zúrodnění - natěžení vč. dopravy ze zemníku dle dispozic zhotovitele, vzdálenost uvedena orientačně</t>
  </si>
  <si>
    <t>Terénní úpravy 
Ohumusování přilehlých příkopů a ploch tl. 150mm: 7100*0,15=1 065,000 [A]</t>
  </si>
  <si>
    <t>Bourací a zemní práce 
Stržení nezpevněné krajnice v prům. tl. 150mm: 4950=4 950,000 [A]</t>
  </si>
  <si>
    <t>12932</t>
  </si>
  <si>
    <t>ČIŠTĚNÍ PŘÍKOPŮ OD NÁNOSU DO 0,5M3/M</t>
  </si>
  <si>
    <t>Bourací a zemní práce 
pročištění příkopu a případná reprofilace příkopovým rypadlem (uvažován úsek v extravilánu, P+L): 9200=9 200,000 [A]</t>
  </si>
  <si>
    <t>Odvodnění a IS 
pročištění vtokového objektu dešťové kanalizace cca á 1m3: 5*1,0=5,000 [A]</t>
  </si>
  <si>
    <t>Odvodnění a IS 
pročištění propustku DN 300: 16=16,000 [A]</t>
  </si>
  <si>
    <t>Odvodnění a IS 
pročištění propustku DN 400: 20=20,000 [A]</t>
  </si>
  <si>
    <t>129958</t>
  </si>
  <si>
    <t>ČIŠTĚNÍ POTRUBÍ DN DO 600MM</t>
  </si>
  <si>
    <t>Odvodnění a IS 
pročištění stávající obecní kanalizace tlakovou vodou (DN až 600mm): 200=200,000 [A]</t>
  </si>
  <si>
    <t>17120</t>
  </si>
  <si>
    <t>ULOŽENÍ SYPANINY DO NÁSYPŮ A NA SKLÁDKY BEZ ZHUTNĚNÍ</t>
  </si>
  <si>
    <t>dle pol. 121108: 1065=1 065,000 [A] 
dle pol. 122738: 1,5=1,500 [B] 
dle pol. 123738: 90=90,000 [C] 
Celkem: A+B+C=1 156,500 [D]</t>
  </si>
  <si>
    <t>17180</t>
  </si>
  <si>
    <t>ULOŽENÍ SYPANINY DO NÁSYPŮ Z NAKUPOVANÝCH MATERIÁLŮ</t>
  </si>
  <si>
    <t>vhodný materiál pro násyp do AZ (ŠDB fr. 0/63) 
POZN.: Položka bude čerpána pouze se souhlasem a v rozsahu dle pokynů objednatele, na základě prohlídky / diagnostiky podkladních vrstev v průběhu realizace!</t>
  </si>
  <si>
    <t>Sanace aktivní zóny 
km 9,600-9,629 
výměna AZ v tl. (min.) 500mm: 180*0,5=90,000 [A]</t>
  </si>
  <si>
    <t>18110</t>
  </si>
  <si>
    <t>ÚPRAVA PLÁNĚ SE ZHUTNĚNÍM V HORNINĚ TŘ. I</t>
  </si>
  <si>
    <t>Konstrukce nových zpevněných ploch 
Vozovka - 
- úsek se sanací krajnic, do km 9,600 (včetně km 5,400-5,600): 2*2,7*4760=25 704,000 [A] 
- km 9,600-9,629 (vč. rozšíření podkl. vrstvy o 25%): 180*1,25=225,000 [B] 
Provedení nové konstrukce nezpevněných sjezdů a pojížděných ploch: 440=440,000 [C] 
Celkem: A+B+C=26 369,000 [D]</t>
  </si>
  <si>
    <t>18130</t>
  </si>
  <si>
    <t>ÚPRAVA PLÁNĚ BEZ ZHUTNĚNÍ</t>
  </si>
  <si>
    <t>příprava pláně</t>
  </si>
  <si>
    <t>Terénní úpravy 
Ohumusování přilehlých příkopů a ploch: 7100=7 100,000 [A]</t>
  </si>
  <si>
    <t>18222</t>
  </si>
  <si>
    <t>ROZPROSTŘENÍ ORNICE VE SVAHU V TL DO 0,15M</t>
  </si>
  <si>
    <t>převažující svah, materiál predikce 100% nákup</t>
  </si>
  <si>
    <t>Terénní úpravy 
Ohumusování přilehlých příkopů a ploch tl. 150mm: 7100=7 100,000 [A]</t>
  </si>
  <si>
    <t>18242</t>
  </si>
  <si>
    <t>ZALOŽENÍ TRÁVNÍKU HYDROOSEVEM NA ORNICI</t>
  </si>
  <si>
    <t>v místech se zástavbou s ručním osetím a zálivkou</t>
  </si>
  <si>
    <t>Terénní úpravy 
Zatravnění: 7100=7 100,000 [A]</t>
  </si>
  <si>
    <t>18247</t>
  </si>
  <si>
    <t>OŠETŘOVÁNÍ TRÁVNÍKU</t>
  </si>
  <si>
    <t>Terénní úpravy 
Údržba zatravněných ploch do předání správci: 7100=7 100,000 [A]</t>
  </si>
  <si>
    <t>Základy</t>
  </si>
  <si>
    <t>21152</t>
  </si>
  <si>
    <t>SANAČNÍ ŽEBRA Z KAMENIVA DRCENÉHO</t>
  </si>
  <si>
    <t>drcené kamenivo fr 0/63_500 mm (pokládáno a hutněno ve 2 vrstvách)</t>
  </si>
  <si>
    <t>Konstrukce nových zpevněných ploch 
úsek se sanací krajnic, do km 9,360 (včetně km 5,400-5,600) 
doplnění nestmeleného materiálu do aktivní zóny zemní pláně v místě sanace krajnice 
plocha v řezu * 40% délky úseku (součet pro obě krajnice) 
1,236 m2 * 0,40 * 2 * 4760 =4 706,688 [A]</t>
  </si>
  <si>
    <t>29</t>
  </si>
  <si>
    <t>21461</t>
  </si>
  <si>
    <t>SEPARAČNÍ GEOTEXTILIE</t>
  </si>
  <si>
    <t>Sanace aktivní zóny 
km 9,600-9,629 
ochrana AZ: 180=180,000 [A] 
Úsek se sanací krajnic, do km 9,360 (včetně km 5,400-5,600) 
Separace geotextilií v úrovni parapláně v místech sanace krajnic 
délka v řezu (obě krajnice) * délka úseku 
2 * 2,7 m * 4760 m =25 704,000 [B] 
Celkem: A+B=25 884,000 [C]</t>
  </si>
  <si>
    <t>30</t>
  </si>
  <si>
    <t>56260</t>
  </si>
  <si>
    <t>VOZOVKOVÉ VRSTVY Z MATERIÁLŮ STABIL SMĚSÍ HYDR POJIV</t>
  </si>
  <si>
    <t>drcené kamenivo fr 0/63_500 mm, směs stmelena hydraulickým směsným pojivem (pokládáno a hutněno ve 2 vrstvách)</t>
  </si>
  <si>
    <t>Konstrukce nových zpevněných ploch 
úsek se sanací krajnic, do km 9,360 (včetně km 5,400-5,600) - stmelená vrstva 
doplnění materiálu stmeleného směsným hydraulickým pojivem do aktivní zóny zemní pláně v místě sanace krajnice 
plocha v řezu * 60% délky úseku (součet pro obě krajnice) 
1,236 m2 * 0,60 * 2 * 4760 =7 060,032 [A]</t>
  </si>
  <si>
    <t>31</t>
  </si>
  <si>
    <t>56330</t>
  </si>
  <si>
    <t>VOZOVKOVÉ VRSTVY ZE ŠTĚRKODRTI</t>
  </si>
  <si>
    <t>ŠDA 0/63 prům.tl. 150 mm</t>
  </si>
  <si>
    <t>Konstrukce nových zpevněných ploch 
úsek se sanací krajnic, do km 9,360 (včetně km 5,400-5,600) 
doplnění konstrukční vrstvy v místě lokální sanace, včetně zhutnění 
plocha v řezu (obě krajnice) * délka úseku 
2 * 0,333 m2 * 4760 m =3 170,160 [A]</t>
  </si>
  <si>
    <t>32</t>
  </si>
  <si>
    <t>56333</t>
  </si>
  <si>
    <t>VOZOVKOVÉ VRSTVY ZE ŠTĚRKODRTI TL. DO 150MM</t>
  </si>
  <si>
    <t>ŠDA 0/63 ; tl. 150mm 
Výměra vč. rozšíření podkladních vrstev 10%</t>
  </si>
  <si>
    <t>Konstrukce nových zpevněných ploch 
km 9,600-9,629 
provedení nové konstrukce vozovky D1-N-2, TDZ IV, P III (tl. 450 mm): 180*1,1=198,000 [A]</t>
  </si>
  <si>
    <t>33</t>
  </si>
  <si>
    <t>56334</t>
  </si>
  <si>
    <t>VOZOVKOVÉ VRSTVY ZE ŠTĚRKODRTI TL. DO 200MM</t>
  </si>
  <si>
    <t>ŠDA 0/63 ; tl. (min.) 150mm 
Výměra vč. rozšíření podkladních vrstev, rezervy na vyrovnání spádu komunikace a na příp. nerovnost podkladu celkem 25%.</t>
  </si>
  <si>
    <t>Konstrukce nových zpevněných ploch 
km 9,600-9,629 
provedení nové konstrukce vozovky D1-N-2, TDZ IV, P III (tl. 450 mm): 180*1,25=225,000 [A]</t>
  </si>
  <si>
    <t>34</t>
  </si>
  <si>
    <t>56336</t>
  </si>
  <si>
    <t>VOZOVKOVÉ VRSTVY ZE ŠTĚRKODRTI TL. DO 300MM</t>
  </si>
  <si>
    <t>ŠDA 0/63 ; tl. (min.) 250mm</t>
  </si>
  <si>
    <t>Konstrukce nových zpevněných ploch 
provedení nové konstrukce nezpevněných sjezdů a pojížděných ploch: 440=440,000 [A]</t>
  </si>
  <si>
    <t>35</t>
  </si>
  <si>
    <t>56362</t>
  </si>
  <si>
    <t>VOZOVKOVÉ VRSTVY Z RECYKLOVANÉHO MATERIÁLU TL DO 100MM</t>
  </si>
  <si>
    <t>36</t>
  </si>
  <si>
    <t>567306</t>
  </si>
  <si>
    <t>VRSTVY PRO OBNOVU A OPRAVY Z RECYKLOVANÉHO MATERIÁLU</t>
  </si>
  <si>
    <t>R-mat 0/32_200 mm</t>
  </si>
  <si>
    <t>Konstrukce nových zpevněných ploch 
úsek se sanací krajnic, do km 9,600 (včetně km 5,400-5,600) 
doplnění konstrukce v místě lokální sanace (plocha v řezu - obě krajnice * délka úseku): 2*0,346*4760=3 293,920 [A]</t>
  </si>
  <si>
    <t>37</t>
  </si>
  <si>
    <t>567544</t>
  </si>
  <si>
    <t>VRST PRO OBNOVU A OPR RECYK ZA STUD CEM A ASF EM TL DO 200MM</t>
  </si>
  <si>
    <t>RS CA 0/32 C3/4 dle TP 208 ; tl. 200 mm, vč. příp. rozšíření podkladních vrstev o průměrně 5% 
Zahrnuje případné přidání doplňkového kameniva podle výsledků průkazní zkoušky (možnost z vyzískaného materiálu, dle dispozic zhotovitele), dále reprofilace do požadovaných sklonových poměrů a přehutnění vrstvy, dávkování asfaltové emulze 2,5% v množství zbytkového asfaltu a dávkování cementu 4,5% dle TP 208.  
Přesný způsob sanace (receptura) a její rozsah bude upřesněn dle skutečné situace na stavbě.</t>
  </si>
  <si>
    <t>Konstrukce nových zpevněných ploch 
celý úsek do km 9,600 (včetně km 5,400-5,600) 
rozfrézování do hl. 200 mm, příčná homogenizace a reprofilace příčného sklonu v rámci RS CA: 27250*1,05=28 612,500 [A]</t>
  </si>
  <si>
    <t>38</t>
  </si>
  <si>
    <t>567-669.R</t>
  </si>
  <si>
    <t>PŘÍPLATEK ZA DALŠÍCH 0,5% ASFALTOVÉ EMULZE</t>
  </si>
  <si>
    <t>Příplatek za každých dalších (i započatých) 0,5% asfaltové emulze v množství zbytkového asfaltu přidaného nad rámec výměry v Popisu položek dle výkazu výměr. 
POZN.: Položka bude čerpána dle skutečnosti, pouze se souhlasem a v rozsahu dle pokynů objednatele, na základě dodatečného stanovení přesné receptury RS CA!</t>
  </si>
  <si>
    <t>dle pol. 567544: 28612,5=28 612,500 [A]</t>
  </si>
  <si>
    <t>39</t>
  </si>
  <si>
    <t>PŘÍPLATEK ZA DALŠÍCH 0,5% CEMENTU</t>
  </si>
  <si>
    <t>Příplatek za každých dalších (i započatých) 0,5% cementu přidaného nad rámec výměry v Popisu položek dle výkazu výměr. 
POZN.: Položka bude čerpána dle skutečnosti, pouze se souhlasem a v rozsahu dle pokynů objednatele, na základě dodatečného stanovení přesné receptury RS CA!</t>
  </si>
  <si>
    <t>40</t>
  </si>
  <si>
    <t>Konstrukce nových zpevněných ploch 
zpevnění zemní krajnice: 4950=4 950,000 [A]</t>
  </si>
  <si>
    <t>41</t>
  </si>
  <si>
    <t>572123</t>
  </si>
  <si>
    <t>INFILTRAČNÍ POSTŘIK Z EMULZE DO 1,0KG/M2</t>
  </si>
  <si>
    <t>PI-C ; 1,0 kg/m2 
vč. příp. rozšíření podkladních vrstev o průměrně 6%</t>
  </si>
  <si>
    <t>Konstrukce nových zpevněných ploch 
km 9,600-9,629 
provedení nové konstrukce vozovky D1-N-2, TDZ IV, P III (tl. 450 mm): 180*1,06=190,800 [A]</t>
  </si>
  <si>
    <t>42</t>
  </si>
  <si>
    <t>PS-C ; 0,50 kg/m2 
vč. příp. rozšíření podkladních vrstev o průměrně 2%, resp. 4%</t>
  </si>
  <si>
    <t>Konstrukce nových zpevněných ploch 
celý úsek do km 9,600 (včetně km 5,400-5,600) 
vozovkové souvrství: 27250*1,02+27250*1,04=56 135,000 [A] 
km 9,600-9,629 
provedení nové konstrukce vozovky D1-N-2, TDZ IV, P III (tl. 450 mm): 180*1,02+180*1,04=370,800 [B] 
km 9,620 
provedení asfaltových vrstev vozovky v místě napojení sjezdů a dalších pojížděných ploch: 65=65,000 [C] 
celý úsek do km 9,600 
provedení asfaltových vrstev vozovky v místě napojení sjezdů a dalších pojížděných ploch: 320=320,000 [D] 
Celkem: A+B+C+D=56 890,800 [E]</t>
  </si>
  <si>
    <t>43</t>
  </si>
  <si>
    <t>Konstrukce nových zpevněných ploch 
celý úsek do km 9,600 (včetně km 5,400-5,600) 
vozovkové souvrství: 27250=27 250,000 [A] 
km 9,600-9,629 
provedení nové konstrukce vozovky D1-N-2, TDZ IV, P III (tl. 450 mm): 180=180,000 [B] 
km 9,620 
provedení asfaltových vrstev vozovky v místě napojení sjezdů a dalších pojížděných ploch: 65=65,000 [C] 
celý úsek do km 9,600 
provedení asfaltových vrstev vozovky v místě napojení sjezdů a dalších pojížděných ploch: 320=320,000 [D] 
Celkem: A+B+C+D=27 815,000 [E]</t>
  </si>
  <si>
    <t>44</t>
  </si>
  <si>
    <t>Konstrukce nových zpevněných ploch 
km 9,600-9,629 
provedení nové konstrukce vozovky D1-N-2, TDZ IV, P III (tl. 450 mm): 180*1,02=183,600 [A]</t>
  </si>
  <si>
    <t>45</t>
  </si>
  <si>
    <t>574C68</t>
  </si>
  <si>
    <t>ASFALTOVÝ BETON PRO LOŽNÍ VRSTVY ACL 22+, 22S TL. 70MM</t>
  </si>
  <si>
    <t>ACL 22+ ; tl. 70mm 
vč. rozšíření podkladních vrstev o průměrně 2%</t>
  </si>
  <si>
    <t>Konstrukce nových zpevněných ploch 
celý úsek do km 9,600 (včetně km 5,400-5,600) 
vozovkové souvrství: 27250*1,02=27 795,000 [A]</t>
  </si>
  <si>
    <t>46</t>
  </si>
  <si>
    <t>574E46</t>
  </si>
  <si>
    <t>ASFALTOVÝ BETON PRO PODKLADNÍ VRSTVY ACP 16+, 16S TL. 50MM</t>
  </si>
  <si>
    <t>ACP 16+ ; tl. 50mm 
vč. rozšíření podkladních vrstev o průměrně 4%</t>
  </si>
  <si>
    <t>Konstrukce nových zpevněných ploch 
km 9,600-9,629 
provedení nové konstrukce vozovky D1-N-2, TDZ IV, P III (tl. 450 mm): 180*1,04=187,200 [A]</t>
  </si>
  <si>
    <t>47</t>
  </si>
  <si>
    <t>89722</t>
  </si>
  <si>
    <t>VPUSŤ KANALIZAČNÍ HORSKÁ KOMPLETNÍ Z BETON DÍLCŮ</t>
  </si>
  <si>
    <t>včetně litinové mříže, napojení na obecní dešťovou kanalizace (předpoklad DN400 nebo DN 600), vč. zemních prací, dodávky a montáže - kompletní provedení</t>
  </si>
  <si>
    <t>Odvodnění a IS 
km 9,360 
nový vtokový objekt dešťové kanalizace: 1=1,000 [A]</t>
  </si>
  <si>
    <t>48</t>
  </si>
  <si>
    <t>899122</t>
  </si>
  <si>
    <t>MŘÍŽE LITINOVÉ SAMOSTATNÉ</t>
  </si>
  <si>
    <t>dl. 0,5m</t>
  </si>
  <si>
    <t>Odvodnění a IS 
nový odvodňovací žlab z betonových žlabovek š. 600 mm - 6m zakryté mříží D400: 6,0/0,5=12,000 [A]</t>
  </si>
  <si>
    <t>49</t>
  </si>
  <si>
    <t>Odvodnění a IS 
výšková rektifikace kanalizační šachty: 6=6,000 [A]</t>
  </si>
  <si>
    <t>50</t>
  </si>
  <si>
    <t>Odvodnění a IS 
výšková rektifikace povrchových znaků IS - malý poklop, příp. mříž: 10=10,000 [A]</t>
  </si>
  <si>
    <t>51</t>
  </si>
  <si>
    <t>Silniční obruby 150/250mm, přímé i obloukové prvky do betonového lože s opěrou</t>
  </si>
  <si>
    <t>Nové konstrukce 
km 5,500: 25,0=25,000 [A] 
km 9,620 (podél rigolu, vpravo): 6,0=6,000 [B] 
Celkem: A+B=31,000 [C]</t>
  </si>
  <si>
    <t>52</t>
  </si>
  <si>
    <t>53</t>
  </si>
  <si>
    <t>54</t>
  </si>
  <si>
    <t>935212</t>
  </si>
  <si>
    <t>PŘÍKOPOVÉ ŽLABY Z BETON TVÁRNIC ŠÍŘ DO 600MM DO BETONU TL 100MM</t>
  </si>
  <si>
    <t>z toho 6m zakrýt litinovou mříží D400 - vykázáno zvlášť 
(náhrada za vybouraný žlab)</t>
  </si>
  <si>
    <t>Odvodnění a IS 
nový odvodňovací žlab z betonových žlabovek š. 600 mm: 60,0=60,000 [A]</t>
  </si>
  <si>
    <t>55</t>
  </si>
  <si>
    <t>935812</t>
  </si>
  <si>
    <t>ŽLABY A RIGOLY DLÁŽDĚNÉ Z KOSTEK DROBNÝCH DO BETONU TL 100MM</t>
  </si>
  <si>
    <t>POZN.: Předpoklad použití dlažby z výzisku stavby (SO 102.1), vč. očištění, naložení a dopravy kostek z meziskládky dle dispozic zhotovitele!</t>
  </si>
  <si>
    <t>Konstrukce nových zpevněných ploch 
km 9,620 
nový podobrubníkový rigol - konstrukce kamenná dlažba do betonového lože C 20/25nXF32, vyspárovaná cementovou maltou (MC 25 XF3): 3,0=3,000 [A]</t>
  </si>
  <si>
    <t>56</t>
  </si>
  <si>
    <t>966168</t>
  </si>
  <si>
    <t>BOURÁNÍ KONSTRUKCÍ ZE ŽELEZOBETONU S ODVOZEM DO 20KM</t>
  </si>
  <si>
    <t>vč. odvozu a uložení na recyklační středisko / trvalou skládku dle dispozic zhotovitele, vzdálenost uvedena orientačně</t>
  </si>
  <si>
    <t>Bourací a zemní práce 
km 9,360 
vybourání stávajícího betonového vtokového objektu obecní kanalizace: 1,0=1,000 [A]</t>
  </si>
  <si>
    <t>SO 101.2-P</t>
  </si>
  <si>
    <t>Silnice III/3399 (km 4,500-7,430 a 7,530-9,629) - část propustky</t>
  </si>
  <si>
    <t xml:space="preserve">  SO 101.2-P</t>
  </si>
  <si>
    <t>dle pol. 966168: 15*2,5=37,500 [A] 
dle pol. 966346: 75,5*0,32*2,4=57,984 [B] 
dle pol. 966357: 8,0*0,4*2,4=7,680 [C] 
dle pol. 966358: 16,0*0,47*2,4=18,048 [D] 
Celkem: A+B+C+D=121,212 [E]</t>
  </si>
  <si>
    <t>dle pol. 113328: 229,5*2,1=481,950 [A] 
dle pol. 122738: 318,0*1,8=572,400 [B] 
Celkem: A+B=1 054,350 [C]</t>
  </si>
  <si>
    <t>Terénní úpravy 
dle pol. 125738: 24,75*1,8=44,550 [A]</t>
  </si>
  <si>
    <t>Bourací a zemní práce 
vybourání konstrukčních vrstev vozovky nad propustkem průměrné tl. 250 mm (odhad tl. z diagnostiky-vývrtů) pro propustek - 
- č.1 v km 6,14759 (s šikmými čely): 22*0,25=5,500 [A] 
- č.2 v km 6,40134 (s šikmými čely): 25*0,25=6,250 [B] 
- č.3 v km 7,53400 (s šikmými čely): 35*0,25=8,750 [C] 
- č.4 v km 7,80286 (vtoková jímka na vtoku, šikmé čelo na výtoku): 28*0,25=7,000 [D] 
- č.5 v km 8,29909 (vtoková jímka na vtoku, šikmé čelo na výtoku): 36*0,25=9,000 [E] 
Obnova sjezdů - výkop konstrukce stávajícího sjezdu, výkop zeminy pod konstrukčními vrstvami: 193=193,000 [F] 
Celkem: A+B+C+D+E+F=229,500 [G]</t>
  </si>
  <si>
    <t>Bourací a zemní práce 
výkop zeminy kolem propustku pro propustek - 
- č.1 v km 6,14759 (s šikmými čely): 48=48,000 [A] 
- č.2 v km 6,40134 (s šikmými čely): 50=50,000 [B] 
- č.3 v km 7,53400 (s šikmými čely): 70=70,000 [C] 
- č.4 v km 7,80286 (vtoková jímka na vtoku, šikmé čelo na výtoku): 70=70,000 [D] 
- č.5 v km 8,29909 (vtoková jímka na vtoku, šikmé čelo na výtoku): 80=80,000 [E] 
Celkem: A+B+C+D+E=318,000 [F]</t>
  </si>
  <si>
    <t>Terénní úpravy 
Ohumusování přilehlých příkopů a ploch tl. 150mm pro propustek - 
- č.1 v km 6,14759 (s šikmými čely): 20*0,15=3,000 [A] 
- č.2 v km 6,40134 (s šikmými čely): 25*0,15=3,750 [B] 
- č.3 v km 7,53400 (s šikmými čely): 40*0,15=6,000 [C] 
- č.4 v km 7,80286 (vtoková jímka na vtoku, šikmé čelo na výtoku): 40*0,15=6,000 [D] 
- č.5 v km 8,29909 (vtoková jímka na vtoku, šikmé čelo na výtoku): 40*0,15=6,000 [E] 
Celkem: A+B+C+D+E=24,750 [F]</t>
  </si>
  <si>
    <t>dle pol. 122738: 318=318,000 [A]</t>
  </si>
  <si>
    <t>17481</t>
  </si>
  <si>
    <t>ZÁSYP JAM A RÝH Z NAKUPOVANÝCH MATERIÁLŮ</t>
  </si>
  <si>
    <t>Konstrukce propustku 
zásyp ze zeminy vhodné do násypů, hutněno po vrstvách, pro propustek - 
- č.3 v km 7,53400 (s šikmými čely): 32=32,000 [A] 
- č.4 v km 7,80286 (vtoková jímka na vtoku, šikmé čelo na výtoku): 50=50,000 [B] 
- č.5 v km 8,29909 (vtoková jímka na vtoku, šikmé čelo na výtoku): 30=30,000 [C] 
Celkem: A+B+C=112,000 [D]</t>
  </si>
  <si>
    <t>17581</t>
  </si>
  <si>
    <t>OBSYP POTRUBÍ A OBJEKTŮ Z NAKUPOVANÝCH MATERIÁLŮ</t>
  </si>
  <si>
    <t>Konstrukce propustku 
zásyp / boční a krycí obsyp roury z kvalitního nesoudržného materiálu fr. 0/16, hutněno po vrstvách, pro propustek - 
- č.1 v km 6,14759 (s šikmými čely): 25=25,000 [A] 
- č.2 v km 6,40134 (s šikmými čely): 26=26,000 [B] 
- č.3 v km 7,53400 (s šikmými čely): 30=30,000 [C] 
- č.4 v km 7,80286 (vtoková jímka na vtoku, šikmé čelo na výtoku): 30=30,000 [D] 
- č.5 v km 8,29909 (vtoková jímka na vtoku, šikmé čelo na výtoku): 35=35,000 [E] 
Celkem: A+B+C+D+E=146,000 [F]</t>
  </si>
  <si>
    <t>Konstrukce propustku 
zásyp roury ze ŠD 0/32, hutněno po vrstvách 
Obnova sjezdů: 69=69,000 [A]</t>
  </si>
  <si>
    <t>Terénní úpravy 
úprava zeminy pod štěrkopískovým ložem do sklonu, zhutnění (délka propustku x š. rýhy) pro propustek - 
- č.1 v km 6,14759 (s šikmými čely): 10,1*1,2=12,120 [A] 
- č.2 v km 6,40134 (s šikmými čely): 10,3*1,2=12,360 [B] 
- č.3 v km 7,53400 (s šikmými čely): 17,2*2,05=35,260 [C] 
- č.4 v km 7,80286 (vtoková jímka na vtoku, šikmé čelo na výtoku): 11,1*1,5=16,650 [D] 
- č.5 v km 8,29909 (vtoková jímka na vtoku, šikmé čelo na výtoku): 12,2*1,7=20,740 [E] 
Obnova sjezdů: 52,0=52,000 [F] 
Celkem: A+B+C+D+E+F=149,130 [G]</t>
  </si>
  <si>
    <t>Terénní úpravy 
Ohumusování přilehlých příkopů a ploch pro propustek - 
- č.1 v km 6,14759 (s šikmými čely): 20=20,000 [A] 
- č.2 v km 6,40134 (s šikmými čely): 25=25,000 [B] 
- č.3 v km 7,53400 (s šikmými čely): 40=40,000 [C] 
- č.4 v km 7,80286 (vtoková jímka na vtoku, šikmé čelo na výtoku): 40=40,000 [D] 
- č.5 v km 8,29909 (vtoková jímka na vtoku, šikmé čelo na výtoku): 40=40,000 [E] 
Celkem: A+B+C+D+E=165,000 [F]</t>
  </si>
  <si>
    <t>Terénní úpravy 
Ohumusování přilehlých příkopů a ploch tl. 150mm pro propustek - 
- č.1 v km 6,14759 (s šikmými čely): 20=20,000 [A] 
- č.2 v km 6,40134 (s šikmými čely): 25=25,000 [B] 
- č.3 v km 7,53400 (s šikmými čely): 40=40,000 [C] 
- č.4 v km 7,80286 (vtoková jímka na vtoku, šikmé čelo na výtoku): 40=40,000 [D] 
- č.5 v km 8,29909 (vtoková jímka na vtoku, šikmé čelo na výtoku): 40=40,000 [E] 
Celkem: A+B+C+D+E=165,000 [F]</t>
  </si>
  <si>
    <t>Terénní úpravy 
Zatravnění pro propustek - 
- č.1 v km 6,14759 (s šikmými čely): 20=20,000 [A] 
- č.2 v km 6,40134 (s šikmými čely): 25=25,000 [B] 
- č.3 v km 7,53400 (s šikmými čely): 40=40,000 [C] 
- č.4 v km 7,80286 (vtoková jímka na vtoku, šikmé čelo na výtoku): 40=40,000 [D] 
- č.5 v km 8,29909 (vtoková jímka na vtoku, šikmé čelo na výtoku): 40=40,000 [E] 
Celkem: A+B+C+D+E=165,000 [F]</t>
  </si>
  <si>
    <t>Terénní úpravy 
Údržba zatravněných ploch do předání správci pro propustek - 
- č.1 v km 6,14759 (s šikmými čely): 20=20,000 [A] 
- č.2 v km 6,40134 (s šikmými čely): 25=25,000 [B] 
- č.3 v km 7,53400 (s šikmými čely): 40=40,000 [C] 
- č.4 v km 7,80286 (vtoková jímka na vtoku, šikmé čelo na výtoku): 40=40,000 [D] 
- č.5 v km 8,29909 (vtoková jímka na vtoku, šikmé čelo na výtoku): 40=40,000 [E] 
Celkem: A+B+C+D+E=165,000 [F]</t>
  </si>
  <si>
    <t>Konstrukce propustku 
betonové lože C20/25n XF3, pro propustek - 
- č.1 v km 6,14759 (s šikmými čely): 1,5=1,500 [A] 
- č.2 v km 6,40134 (s šikmými čely): 1,0=1,000 [B] 
- č.3 v km 7,53400 (s šikmými čely): 2,0=2,000 [C] 
- č.4 v km 7,80286 (vtoková jímka na vtoku, šikmé čelo na výtoku): 1,0=1,000 [D] 
- č.5 v km 8,29909 (vtoková jímka na vtoku, šikmé čelo na výtoku): 1,0=1,000 [E] 
Obnova sjezdů: 16,0=16,000 [F] 
Celkem: A+B+C+D+E+F=22,500 [G]</t>
  </si>
  <si>
    <t>45157</t>
  </si>
  <si>
    <t>PODKLADNÍ A VÝPLŇOVÉ VRSTVY Z KAMENIVA TĚŽENÉHO</t>
  </si>
  <si>
    <t>Konstrukce propustku 
štěrkopískové lože fr. 0/8 tl. 100mm pro propustek - 
- č.1 v km 6,14759 (s šikmými čely): 27*0,1=2,700 [A] 
- č.2 v km 6,40134 (s šikmými čely): 27*0,1=2,700 [B] 
- č.3 v km 7,53400 (s šikmými čely): 50*0,1=5,000 [C] 
- č.4 v km 7,80286 (vtoková jímka na vtoku, šikmé čelo na výtoku): 34*0,1=3,400 [D] 
- č.5 v km 8,29909 (vtoková jímka na vtoku, šikmé čelo na výtoku): 35*0,1=3,500 [E] 
Obnova sjezdů: 66,2*0,1=6,620 [F] 
Celkem: A+B+C+D+E+F=23,920 [G]</t>
  </si>
  <si>
    <t>Konstrukce propustku 
dlažba z lomového kamene tl. 0,20m, spáry vyplněny cementovou maltou MC25 XF4, pro propustek - 
- č.1 v km 6,14759 (s šikmými čely): 15*0,2=3,000 [A] 
- č.2 v km 6,40134 (s šikmými čely): 12*0,2=2,400 [B] 
- č.3 v km 7,53400 (s šikmými čely): 15*0,2=3,000 [C] 
- č.4 v km 7,80286 (vtoková jímka na vtoku, šikmé čelo na výtoku): 12*0,2=2,400 [D] 
- č.5 v km 8,29909 (vtoková jímka na vtoku, šikmé čelo na výtoku): 14*0,2=2,800 [E] 
Obnova sjezdů: 60*0,2=12,000 [F] 
Celkem: A+B+C+D+E+F=25,600 [G]</t>
  </si>
  <si>
    <t>46731A</t>
  </si>
  <si>
    <t>STUPNĚ A PRAHY VODNÍCH KORYT Z PROSTÉHO BETONU C20/25</t>
  </si>
  <si>
    <t>Konstrukce propustku 
betonové prahy C20/25n XF3, pro propustek - 
- č.1 v km 6,14759 (s šikmými čely): 3,0=3,000 [A] 
- č.2 v km 6,40134 (s šikmými čely): 3,0=3,000 [B] 
- č.3 v km 7,53400 (s šikmými čely): 4,0=4,000 [C] 
- č.4 v km 7,80286 (vtoková jímka na vtoku, šikmé čelo na výtoku): 2,0=2,000 [D] 
- č.5 v km 8,29909 (vtoková jímka na vtoku, šikmé čelo na výtoku): 2,0=2,000 [E] 
Celkem: A+B+C+D+E=14,000 [F]</t>
  </si>
  <si>
    <t>Konstrukce nových zpevněných ploch 
provedení nové konstrukce vozovky D1-N-2, TDZ IV, P III (tl. 450 mm) pro propustek - 
- č.1 v km 6,14759 (s šikmými čely): 22=22,000 [A] 
- č.2 v km 6,40134 (s šikmými čely): 25=25,000 [B] 
- č.3 v km 7,53400 (s šikmými čely): 35=35,000 [C] 
- č.4 v km 7,80286 (vtoková jímka na vtoku, šikmé čelo na výtoku): 28=28,000 [D] 
- č.5 v km 8,29909 (vtoková jímka na vtoku, šikmé čelo na výtoku): 36=36,000 [E] 
Celkem: (A+B+C+D+E)*1,1=160,600 [F]</t>
  </si>
  <si>
    <t>ŠDA 0/63 ; tl. (min.) 150mm 
Výměra vč. rozšíření podkladních vrstev a na příp. nerovnost podkladu celkem 25%.</t>
  </si>
  <si>
    <t>Konstrukce nových zpevněných ploch 
provedení nové konstrukce vozovky D1-N-2, TDZ IV, P III (tl. 450 mm) pro propustek - 
- č.1 v km 6,14759 (s šikmými čely): 22=22,000 [A] 
- č.2 v km 6,40134 (s šikmými čely): 25=25,000 [B] 
- č.3 v km 7,53400 (s šikmými čely): 35=35,000 [C] 
- č.4 v km 7,80286 (vtoková jímka na vtoku, šikmé čelo na výtoku): 28=28,000 [D] 
- č.5 v km 8,29909 (vtoková jímka na vtoku, šikmé čelo na výtoku): 36=36,000 [E] 
Celkem: (A+B+C+D+E)*1,25=182,500 [F]</t>
  </si>
  <si>
    <t>PI-C ; 1,0 kg/m2 
vč. rozšíření podkladních vrstev o průměrně 6%</t>
  </si>
  <si>
    <t>Konstrukce nových zpevněných ploch 
provedení nové konstrukce vozovky D1-N-2, TDZ IV, P III (tl. 450 mm) pro propustek - 
- č.1 v km 6,14759 (s šikmými čely): 22=22,000 [A] 
- č.2 v km 6,40134 (s šikmými čely): 25=25,000 [B] 
- č.3 v km 7,53400 (s šikmými čely): 35=35,000 [C] 
- č.4 v km 7,80286 (vtoková jímka na vtoku, šikmé čelo na výtoku): 28=28,000 [D] 
- č.5 v km 8,29909 (vtoková jímka na vtoku, šikmé čelo na výtoku): 36=36,000 [E] 
Celkem: (A+B+C+D+E)*1,06=154,760 [F]</t>
  </si>
  <si>
    <t>PS-C ; 0,50 kg/m2 
vč. rozšíření podkladních vrstev o průměrně 2%, resp. 4%</t>
  </si>
  <si>
    <t>Konstrukce nových zpevněných ploch 
provedení nové konstrukce vozovky D1-N-2, TDZ IV, P III (tl. 450 mm) pro propustek - 
- č.1 v km 6,14759 (s šikmými čely): 22=22,000 [A] 
- č.2 v km 6,40134 (s šikmými čely): 25=25,000 [B] 
- č.3 v km 7,53400 (s šikmými čely): 35=35,000 [C] 
- č.4 v km 7,80286 (vtoková jímka na vtoku, šikmé čelo na výtoku): 28=28,000 [D] 
- č.5 v km 8,29909 (vtoková jímka na vtoku, šikmé čelo na výtoku): 36=36,000 [E] 
Mezisoučet: A+B+C+D+E=146,000 [F] 
Celkem: F*1,02+F*1,04=300,760 [G]</t>
  </si>
  <si>
    <t>Konstrukce nových zpevněných ploch 
provedení nové konstrukce vozovky D1-N-2, TDZ IV, P III (tl. 450 mm) pro propustek - 
- č.1 v km 6,14759 (s šikmými čely): 22=22,000 [A] 
- č.2 v km 6,40134 (s šikmými čely): 25=25,000 [B] 
- č.3 v km 7,53400 (s šikmými čely): 35=35,000 [C] 
- č.4 v km 7,80286 (vtoková jímka na vtoku, šikmé čelo na výtoku): 28=28,000 [D] 
- č.5 v km 8,29909 (vtoková jímka na vtoku, šikmé čelo na výtoku): 36=36,000 [E] 
Celkem: A+B+C+D+E=146,000 [F]</t>
  </si>
  <si>
    <t>Konstrukce nových zpevněných ploch 
provedení nové konstrukce vozovky D1-N-2, TDZ IV, P III (tl. 450 mm) pro propustek - 
- č.1 v km 6,14759 (s šikmými čely): 22=22,000 [A] 
- č.2 v km 6,40134 (s šikmými čely): 25=25,000 [B] 
- č.3 v km 7,53400 (s šikmými čely): 35=35,000 [C] 
- č.4 v km 7,80286 (vtoková jímka na vtoku, šikmé čelo na výtoku): 28=28,000 [D] 
- č.5 v km 8,29909 (vtoková jímka na vtoku, šikmé čelo na výtoku): 36=36,000 [E] 
Celkem: (A+B+C+D+E)*1,02=148,920 [F]</t>
  </si>
  <si>
    <t>Konstrukce nových zpevněných ploch 
provedení nové konstrukce vozovky D1-N-2, TDZ IV, P III (tl. 450 mm) pro propustek - 
- č.1 v km 6,14759 (s šikmými čely): 22=22,000 [A] 
- č.2 v km 6,40134 (s šikmými čely): 25=25,000 [B] 
- č.3 v km 7,53400 (s šikmými čely): 35=35,000 [C] 
- č.4 v km 7,80286 (vtoková jímka na vtoku, šikmé čelo na výtoku): 28=28,000 [D] 
- č.5 v km 8,29909 (vtoková jímka na vtoku, šikmé čelo na výtoku): 36=36,000 [E] 
Celkem: (A+B+C+D+E)*1,04=151,840 [F]</t>
  </si>
  <si>
    <t>9112A1</t>
  </si>
  <si>
    <t>ZÁBRADLÍ MOSTNÍ S VODOR MADLY - DODÁVKA A MONTÁŽ</t>
  </si>
  <si>
    <t>Konstrukce propustku 
ocelové trubkové zábradlí, vč. kotvení do stěn jímky, příp s přesahem, pro propustek - 
- č.4 v km 7,80286 (vtoková jímka na vtoku, šikmé čelo na výtoku): 10=10,000 [A] 
- č.5 v km 8,29909 (vtoková jímka na vtoku, šikmé čelo na výtoku): 10=10,000 [B] 
Celkem: A+B=20,000 [C]</t>
  </si>
  <si>
    <t>9112A3</t>
  </si>
  <si>
    <t>ZÁBRADLÍ MOSTNÍ S VODOR MADLY - DEMONTÁŽ S PŘESUNEM</t>
  </si>
  <si>
    <t>vč. likvidace (malé množství)</t>
  </si>
  <si>
    <t>Bourací a zemní práce 
odstranění stávajícího zábradlí pro propustek - 
- č.3 v km 7,53400 (s šikmými čely): 5=5,000 [A] 
- č.4 v km 7,80286 (vtoková jímka na vtoku, šikmé čelo na výtoku): 5=5,000 [B] 
- č.5 v km 8,29909 (vtoková jímka na vtoku, šikmé čelo na výtoku): 5=5,000 [C] 
Celkem: A+B+C=15,000 [D]</t>
  </si>
  <si>
    <t>9113A1</t>
  </si>
  <si>
    <t>SVODIDLO OCEL SILNIČ JEDNOSTR, ÚROVEŇ ZADRŽ N1, N2 - DODÁVKA A MONTÁŽ</t>
  </si>
  <si>
    <t>vč. krátkých náběhů (osazuje se na obou koncích, tj. 2x 4m)</t>
  </si>
  <si>
    <t>Konstrukce propustku 
ocelové silniční svodidlo, úroveň zadržení N2, pro propustek - 
- č.4 v km 7,80286 (vtoková jímka na vtoku, šikmé čelo na výtoku): 58+2*4=66,000 [A] 
- č.5 v km 8,29909 (vtoková jímka na vtoku, šikmé čelo na výtoku): 58+2*4=66,000 [B] 
Celkem: A+B=132,000 [C]</t>
  </si>
  <si>
    <t>9182D</t>
  </si>
  <si>
    <t>VTOKOVÉ JÍMKY BETONOVÉ VČETNĚ DLAŽBY PROPUSTU Z TRUB DN DO 600MM</t>
  </si>
  <si>
    <t>Konstrukce propustku 
vtoková jímka kompletní (rozměry dle VŘ) pro propustek č.4 v km 7,80286 (vtoková jímka na vtoku, šikmé čelo na výtoku): 1=1,000 [A]</t>
  </si>
  <si>
    <t>9182E</t>
  </si>
  <si>
    <t>VTOKOVÉ JÍMKY BETONOVÉ VČETNĚ DLAŽBY PROPUSTU Z TRUB DN DO 800MM</t>
  </si>
  <si>
    <t>Konstrukce propustku 
vtoková jímka kompletní (rozměry dle VŘ) pro propustek č.5 v km 8,29909 (vtoková jímka na vtoku, šikmé čelo na výtoku): 1=1,000 [A]</t>
  </si>
  <si>
    <t>9183B3</t>
  </si>
  <si>
    <t>PROPUSTY Z TRUB DN 400MM PLASTOVÝCH</t>
  </si>
  <si>
    <t>vč. šikmého seříznutí potrubí do sklonu svahu</t>
  </si>
  <si>
    <t>Konstrukce propustku 
plastová roura DN400, SN16 pro propustek - 
- č.1 v km 6,14759 (s šikmými čely): 10,1=10,100 [A] 
- č.2 v km 6,40134 (s šikmými čely): 10,3=10,300 [B] 
Obnova sjezdů: 57,5=57,500 [C] 
Celkem: A+B+C=77,900 [D]</t>
  </si>
  <si>
    <t>9183D3</t>
  </si>
  <si>
    <t>PROPUSTY Z TRUB DN 600MM PLASTOVÝCH</t>
  </si>
  <si>
    <t>Konstrukce propustku 
plastová roura DN600, SN16 pro propustek č.4 v km 7,80286 (vtoková jímka na vtoku, šikmé čelo na výtoku): 11,1=11,100 [A]</t>
  </si>
  <si>
    <t>9183E3</t>
  </si>
  <si>
    <t>PROPUSTY Z TRUB DN 800MM PLASTOVÝCH</t>
  </si>
  <si>
    <t>Konstrukce propustku 
plastová roura DN800, SN16 pro propustek č.5 v km 8,29909 (vtoková jímka na vtoku, šikmé čelo na výtoku): 12,2=12,200 [A]</t>
  </si>
  <si>
    <t>9183F3</t>
  </si>
  <si>
    <t>PROPUSTY Z TRUB DN 1000MM PLASTOVÝCH</t>
  </si>
  <si>
    <t>Konstrukce propustku 
plastová roura DN1000, SN16 pro propustek č.3 v km 7,53400 (s šikmými čely): 17,2=17,200 [A]</t>
  </si>
  <si>
    <t>Bourací a zemní práce 
vybourání stávajících čel propustků (odb. odhad) pro propustek - 
- č.3 v km 7,53400 (s šikmými čely): 5=5,000 [A] 
- č.4 v km 7,80286 (vtoková jímka na vtoku, šikmé čelo na výtoku): 5=5,000 [B] 
- č.5 v km 8,29909 (vtoková jímka na vtoku, šikmé čelo na výtoku): 5=5,000 [C] 
Celkem: A+B+C=15,000 [D]</t>
  </si>
  <si>
    <t>966346</t>
  </si>
  <si>
    <t>BOURÁNÍ PROPUSTŮ Z TRUB DN DO 400MM</t>
  </si>
  <si>
    <t>Bourací a zemní práce 
vybourání stávají betonové trouby (DN 400, dle zaměření) pro propustek - 
- č.1 v km 6,14759 (s šikmými čely): 8,5=8,500 [A] 
- č.2 v km 6,40134 (s šikmými čely): 9,0=9,000 [B] 
Obnova sjezdů - vybourání trub u stávajících propustků: 58=58,000 [C] 
Celkem: A+B+C=75,500 [D]</t>
  </si>
  <si>
    <t>966357</t>
  </si>
  <si>
    <t>BOURÁNÍ PROPUSTŮ Z TRUB DN DO 500MM</t>
  </si>
  <si>
    <t>Bourací a zemní práce 
vybourání stávají betonové trouby (DN 500, dle zaměření) pro propustek č.5 v km 8,29909 (vtoková jímka na vtoku, šikmé čelo na výtoku): 8,0=8,000 [A]</t>
  </si>
  <si>
    <t>966358</t>
  </si>
  <si>
    <t>BOURÁNÍ PROPUSTŮ Z TRUB DN DO 600MM</t>
  </si>
  <si>
    <t>Bourací a zemní práce 
vybourání stávají betonové trouby (DN 600, dle zaměření) pro propustek - 
- č.3 v km 7,53400 (s šikmými čely): 8,0=8,000 [A] 
- č.4 v km 7,80286 (vtoková jímka na vtoku, šikmé čelo na výtoku): 8,0=8,000 [B] 
Celkem: A+B=16,000 [C]</t>
  </si>
  <si>
    <t>SO 102</t>
  </si>
  <si>
    <t>Silnice III/3399 (km 7,430-7,530), silnice III/33914 (km 7,168-7,383)</t>
  </si>
  <si>
    <t>SO 102.1</t>
  </si>
  <si>
    <t>Silnice III/33914 (km 7,168-7,383)</t>
  </si>
  <si>
    <t xml:space="preserve">  SO 102.1</t>
  </si>
  <si>
    <t>dle pol. 113188: 0,3*2,2=0,660 [A] 
dle pol. 11328: 11,4*0,2*2,4=5,472 [B] 
dle pol. 11352: 123*0,205=25,215 [C] 
Celkem: A+B+C=31,347 [D]</t>
  </si>
  <si>
    <t>dle pol. 113338: 97,5*2,3=224,250 [A]</t>
  </si>
  <si>
    <t>dle pol. 113178: 41,7*2,4=100,080 [A] 
dle pol. 113328: 365,8*2,1=768,180 [B] 
dle pol. 11354: 200*0,1*2,5=50,000 [C] 
dle pol. 121108: 48*1,8=86,400 [D] 
dle pol. 122738: 53,25*1,8=95,850 [E] 
dle pol. 123738: 625*1,8=1 125,000 [F] 
dle pol. 12924: 50*0,15*2,0=15,000 [G] 
dle pol. 12970: 8*0,5*2,0=8,000 [H] 
dle pol. 129958: 250*0,15*1,8=67,500 [I] 
dle pol. 132738: 75*1,8=135,000 [J] 
Celkem: A+B+C+D+E+F+G+H+I+J=2 451,010 [K]</t>
  </si>
  <si>
    <t>Terénní úpravy 
Ohumusování přilehlých příkopů a ploch tl. 150mm: 160*0,15*1,8=43,200 [A]</t>
  </si>
  <si>
    <t>02730</t>
  </si>
  <si>
    <t>POMOC PRÁCE ZŘÍZ NEBO ZAJIŠŤ OCHRANU INŽENÝRSKÝCH SÍTÍ</t>
  </si>
  <si>
    <t>KPL</t>
  </si>
  <si>
    <t>pol. zahrnuje: 
demontáž stožátu VO vč. Odpojení od přívodního kabelu (řešeno převěsem) 
vybourání betonové patky, odvoz suti na skládku vč. skládkovného 
vybetonování nové základové patky 
zpětné osazení stožáru VO, připojení přívodního kabelu</t>
  </si>
  <si>
    <t>Ostatní 
km 7.280 
posun stožáru VO o cca 0,50 m: 1=1,000 [A]</t>
  </si>
  <si>
    <t>11317</t>
  </si>
  <si>
    <t>ODSTRAN KRYTU ZPEVNĚNÝCH PLOCH Z DLAŽEB KOSTEK</t>
  </si>
  <si>
    <t>vč. odvozu na meziskládku dle dispozic zhotovitele 
Výpočet celkového objemu bourání kostek viz. pol. 113178.</t>
  </si>
  <si>
    <t>dlažba využitá pro nové konstrukce (SO 101.2 a 102.1): (3+50+10)*0,1=6,300 [A]</t>
  </si>
  <si>
    <t>113178</t>
  </si>
  <si>
    <t>ODSTRAN KRYTU ZPEVNĚNÝCH PLOCH Z DLAŽEB KOSTEK, ODVOZ DO 20KM</t>
  </si>
  <si>
    <t>Bourací a zemní práce 
km 7,240 - km 7,350 
vybourání konstrukčních vrstev vozovky s krytem z kamenné dlažby: 480*0,1=48,000 [A] 
odpočet dlažby využité pro nové konstrukce (SO 101.2 a 102.1): -(3+50+10)*0,1=-6,300 [B] 
Celkem: A+B=41,700 [C]</t>
  </si>
  <si>
    <t>113188</t>
  </si>
  <si>
    <t>ODSTRANĚNÍ KRYTU ZPEVNĚNÝCH PLOCH Z DLAŽDIC, ODVOZ DO 20KM</t>
  </si>
  <si>
    <t>Bourací a zemní práce 
km 7,265 
vybourání zatravňovací dlažby vč. lože a výplně: 3*0,1=0,300 [A]</t>
  </si>
  <si>
    <t>Bourací a zemní práce 
km cca 7,350 
vybourání betonového odvodňovacího žlabu šířky 600 mm včetně betonového lože: 19*0,6=11,400 [A]</t>
  </si>
  <si>
    <t>Bourací a zemní práce 
km 7,175 
vybourání konstrukčních vrstev tl. 350 mm stávající nezpevněné plochy 70*0,35=24,500 [A] 
km 7,168 - km 7,240 
vybourání podkladních vrstev vozovky tl. cca 220 mm (celková tloušťka vybouraných konstručních vrstev 450 mm)  470*0,22=103,400 [B] 
km 7,240 - km 7,350 
vybourání konstrukčních vrstev - 
- vozovky s krytem z kamenné dlažby vč. podkladních vrstev  tl. cca 350 mm (celková tloušťka vybouraných konstrukčních vrstev 450 mm)  480*0,35=168,000 [C] 
- chodníku s asfaltovým krytem vč. podkladních vrstev  tl. cca 150 mm (celk. cca 250 mm): 130*0,15=19,500 [D] 
km 7,350 - km 7,383 
vybourání podkladních vrstev vozovky tl. cca 220 mm (celková tloušťka vybouraných konstručních vrstev 450 mm)  180*0,22=39,600 [E] 
vybourání konstrukčních vrstev tl. 350 mm stávající nezpevněné plochy v - 
- km 7,265: 15*0,35=5,250 [F] 
- km 7,340: 10*0,35=3,500 [G] 
- km 7,368-7,370: 6*0,35=2,100 [H] 
Celkem: A+B+C+D+E+F+G+H=365,850 [I]</t>
  </si>
  <si>
    <t>Bourací a zemní práce 
km 7,168 - km 7,240 
vybourání vrstvy z penetračního makadamu v průměrné tl. 130 mm  (ZAS-T1): 470*0,13 =61,100 [A] 
km 7,240 - km 7,350 
vybourání konstrukce chodníku s asfaltovým krytem po vrstvách, tl. konstrukce cca 100 mm (celk. cca 250 mm): 130*0,1=13,000 [B] 
km 7,350 - km 7,383 
vybourání vrstvy z penetračního makadamu v průměrné tl. 130 mm  (ZAS-T1): 180*0,13 =23,400 [C] 
Celkem: A+B+C=97,500 [D]</t>
  </si>
  <si>
    <t>Bourací a zemní práce 
km 7,240 - km 7,350 
vybourání stávající betonového obrubníku, včetně betonového lože: 115=115,000 [A] 
km 7,368 - km 7,370 
vybourání stávajících betonových obrubníků 150x250 mm, včetně vybourání betonového lože (u kostela): 8=8,000 [B] 
Celkem: A+B=123,000 [C]</t>
  </si>
  <si>
    <t>11354</t>
  </si>
  <si>
    <t>ODSTRANĚNÍ OBRUB Z KRAJNÍKŮ</t>
  </si>
  <si>
    <t>Bourací a zemní práce 
km 7,240 - km 7,350 
vybourání stávajících kamenných krajníků, včetně vybourání betonového lože: 200=200,000 [A]</t>
  </si>
  <si>
    <t>Bourací a zemní práce 
km 7,168 - km 7,240 
frézování asfaltových vrstev vozovky v průměrné tl. 100 mm (ZAS-T1): 470*0,1 =47,000 [A] 
km 7,350 - km 7,383 
frézování asfaltových vrstev vozovky v průměrné tl. 100 mm (ZAS-T1): 180*0,1 =18,000 [B] 
frézování asfaltových vrstev vozovky v tl. 40 mm v místě napojení sjezdů a dalších pojížděných ploch, (ZAS-T1): 180*0,04 =7,200 [C] 
Celkem: A+B+C=72,200 [D]</t>
  </si>
  <si>
    <t>spáry v asfaltové vozovce v místě napojení na stav: 100=100,000 [A]</t>
  </si>
  <si>
    <t>Bourací a zemní práce 
odstranění humózních vrstev v tl. 150 mm: 320*0,15=48,000 [A]</t>
  </si>
  <si>
    <t>Bourací a zemní práce 
km 7,240 - km 7,350 
výkop zeminy tl. cca 300 mm pod sejmutou humózní vrstvou v místě rozšíření vozovky a relizace podobrubníkového rigolu: 160,0*0,3=48,000 [A] 
km 7,360 - km 7,383 
výkop zeminy tl. cca 350 mm pod sejmutou humózní vrstvou v místě rozšíření vozovky a relizace podobrubníkového rigolu: 15,0*0,35=5,250 [B] 
Celkem: A+B=53,250 [C]</t>
  </si>
  <si>
    <t>Sanace aktivní zóny 
km 7,168 - km 7,350 
odkopávka nevhodné zeminy AZ v tl. (min.) 500mm: 1250*0,5=625,000 [A]</t>
  </si>
  <si>
    <t>Terénní úpravy 
Ohumusování přilehlých příkopů a ploch tl. 150mm: 160*0,15=24,000 [A]</t>
  </si>
  <si>
    <t>Bourací a zemní práce 
Stržení nezpevněné krajnice v prům. tl. 150mm: 50=50,000 [A]</t>
  </si>
  <si>
    <t>12970</t>
  </si>
  <si>
    <t>ČIŠTĚNÍ KANALIZAČNÍCH ŠACHET</t>
  </si>
  <si>
    <t>Odvodnění a IS 
pročištění vtokových objektů dešťové kanalizace: 8=8,000 [A]</t>
  </si>
  <si>
    <t>Odvodnění a IS 
pročištění stávající obecní kanalizace tlakovou vodou (předpoklad betonové potrubí DN až 600mm): 250=250,000 [A]</t>
  </si>
  <si>
    <t>132738</t>
  </si>
  <si>
    <t>HLOUBENÍ RÝH ŠÍŘ DO 2M PAŽ I NEPAŽ TŘ. I, ODVOZ DO 20KM</t>
  </si>
  <si>
    <t>vč. odvozu na recyklační středisko / trvalou skládku dle dispozic zhotovitele, vzdálenost uvedena orientačně 
POZN.: Vykázáno nad rámec pol. Trativodů z důvodu zvětšeného průřezu rýhy</t>
  </si>
  <si>
    <t>Odvodnění a IS 
hloubení rýhy trativodu hl. 0,7m, prům. š. cca 0,4m: 250*0,3=75,000 [A]</t>
  </si>
  <si>
    <t>dle pol. 121108: 48=48,000 [A] 
dle pol. 122738: 53,25=53,250 [B] 
dle pol. 123738: 625=625,000 [C] 
dle pol. 132738: 75=75,000 [D] 
Celkem: A+B+C+D=801,250 [E]</t>
  </si>
  <si>
    <t>Sanace aktivní zóny 
km 7,168 - km 7,350 
výměna AZ v tl. (min.) 500mm: 1250*0,5=625,000 [A]</t>
  </si>
  <si>
    <t>ŠD fr. 16/32 
POZN.: Vykázáno nad rámec pol. Trativodů z důvodu zvětšeného průřezu rýhy</t>
  </si>
  <si>
    <t>Odvodnění a IS 
zásyp rýhy trativodu hl. do 0,6m, prům. š. cca 0,4m: 250*0,25=62,500 [A]</t>
  </si>
  <si>
    <t>Konstrukce nových zpevněných ploch 
Vozovka - km 7,168 - km 7,383 (vč. rozšíření podkl. vrstvy o 25%): 1250*1,25=1 562,500 [A] 
Chodník - km 7,240 - km  7,350 - výšková rektifikace: 130=130,000 [B] 
Provedení nové konstrukce nezpevněných sjezdů a pojížděných ploch - 
- v km 7,168: 35=35,000 [C] 
- v km 7,265: 15=15,000 [D] 
- v km 7,340: 10=10,000 [E] 
konstrukce pochozí plochy s krytem z kamenné štípané dlažby v km 7,383: 6=6,000 [F] 
Celkem: A+B+C+D+E+F=1 758,500 [G]</t>
  </si>
  <si>
    <t>Terénní úpravy 
Ohumusování přilehlých příkopů a ploch: 160=160,000 [A]</t>
  </si>
  <si>
    <t>Terénní úpravy 
Ohumusování přilehlých příkopů a ploch tl. 150mm: 160=160,000 [A]</t>
  </si>
  <si>
    <t>Terénní úpravy 
Zatravnění: 160=160,000 [A]</t>
  </si>
  <si>
    <t>Terénní úpravy 
Údržba zatravněných ploch do předání správci: 160=160,000 [A]</t>
  </si>
  <si>
    <t>21197</t>
  </si>
  <si>
    <t>OPLÁŠTĚNÍ ODVODŇOVACÍCH ŽEBER Z GEOTEXTILIE</t>
  </si>
  <si>
    <t>Odvodnění a IS 
podélná štěrková drenáž - opláštění žebra: 250*2,7=675,000 [A]</t>
  </si>
  <si>
    <t>212625</t>
  </si>
  <si>
    <t>TRATIVODY KOMPL Z TRUB Z PLAST HM DN DO 100MM, RÝHA TŘ I</t>
  </si>
  <si>
    <t>POZN.: Výkop rýhy i obsyp ykázány nad rámec pol. Trativodů z důvodu zvětšeného průřezu rýhy</t>
  </si>
  <si>
    <t>Odvodnění a IS 
podélná štěrková drenáž, včetně trubky PVC DN100 a lože, dodávky a osazení, včetně napojení do nových žlabových vpustí a stávajících uličních vpustí: 250=250,000 [A]</t>
  </si>
  <si>
    <t>Sanace aktivní zóny 
km 7,168 - km 7,350 
ochrana AZ: 1250=1 250,000 [A]</t>
  </si>
  <si>
    <t>Konstrukce nových zpevněných ploch 
km 7,168 - km 7,383 
provedení nové konstrukce vozovky D1-N-2, TDZ IV, P III (tl. 450 mm): 1250*1,1=1 375,000 [A]</t>
  </si>
  <si>
    <t>ŠDA 0/63 ; tl. (min.) 150mm 
Výměra vč. rozšíření podkladních vrstev, rezervy na vyrovnání spádu komunikace a na příp. nerovnost podkladu celkem 15%, resp. 25%.</t>
  </si>
  <si>
    <t>Konstrukce nových zpevněných ploch 
km 7,168 - km 7,383 
provedení nové konstrukce vozovky D1-N-2, TDZ IV, P III (tl. 450 mm): 1250*1,25=1 562,500 [A]  
 km 7,240 - km  7,350 
výšková rektifikace chodníku s asfaltovým krytem (D2-N-3, TDZ CH) (tl. 250mm): 130*1,15=149,500 [B] 
Celkem: A+B=1 712,000 [C]</t>
  </si>
  <si>
    <t>Konstrukce nových zpevněných ploch 
provedení nové konstrukce nezpevněných sjezdů v km - 
- v km 7,168: 35=35,000 [A] 
- v km 7,265: 15=15,000 [B] 
- v km 7,340: 10=10,000 [C] 
Celkem: A+B+C=60,000 [D]</t>
  </si>
  <si>
    <t>R-mat ; tl. 60mm, možnost z vyzískaného materiálu, dle dispozic zhotovitele</t>
  </si>
  <si>
    <t>Konstrukce nových zpevněných ploch 
km 7,240 - km  7,350 
výšková rektifikace chodníku s asfaltovým krytem (D2-N-3, TDZ CH) (tl. 250mm): 130=130,000 [A]</t>
  </si>
  <si>
    <t>Konstrukce nových zpevněných ploch 
zpevnění zemní krajnice: 20=20,000 [A]</t>
  </si>
  <si>
    <t>Konstrukce nových zpevněných ploch 
km 7,168 - km 7,383 
provedení nové konstrukce vozovky D1-N-2, TDZ IV, P III (tl. 450 mm): 1250*1,06=1 325,000 [A]</t>
  </si>
  <si>
    <t>Konstrukce nových zpevněných ploch 
km 7,168 - km 7,383 
provedení nové konstrukce vozovky D1-N-2, TDZ IV, P III (tl. 450 mm): 1250*1,02+1250*1,04=2 575,000 [A] 
km 7,240 - km  7,350 
výšková rektifikace chodníku s asfaltovým krytem (D2-N-3, TDZ CH) (tl. 250mm): 130=130,000 [B] 
provedení asfaltových vrstev vozovky v místě napojení sjezdů a dalších pojížděných ploch: 375=375,000 [C] 
Celkem: A+B+C=3 080,000 [D]</t>
  </si>
  <si>
    <t>574A31</t>
  </si>
  <si>
    <t>ASFALTOVÝ BETON PRO OBRUSNÉ VRSTVY ACO 8 TL. 40MM</t>
  </si>
  <si>
    <t>ACO 8 ; tl. 40mm</t>
  </si>
  <si>
    <t>Konstrukce nových zpevněných ploch 
km 7,168 - km 7,383 
provedení nové konstrukce vozovky D1-N-2, TDZ IV, P III (tl. 450 mm): 1250=1 250,000 [A] 
provedení asfaltových vrstev vozovky v místě napojení sjezdů a dalších pojížděných ploch: 375=375,000 [B] 
Celkem: A+B=1 625,000 [C]</t>
  </si>
  <si>
    <t>Konstrukce nových zpevněných ploch 
km 7,168 - km 7,383 
provedení nové konstrukce vozovky D1-N-2, TDZ IV, P III (tl. 450 mm): 1250*1,02=1 275,000 [A]</t>
  </si>
  <si>
    <t>Konstrukce nových zpevněných ploch 
km 7,168 - km 7,383 
provedení nové konstrukce vozovky D1-N-2, TDZ IV, P III (tl. 450 mm): 1250*1,04=1 300,000 [A]</t>
  </si>
  <si>
    <t>58222</t>
  </si>
  <si>
    <t>DLÁŽDĚNÉ KRYTY Z DROBNÝCH KOSTEK DO LOŽE Z MC</t>
  </si>
  <si>
    <t>štípaná dlažba</t>
  </si>
  <si>
    <t>Konstrukce nových zpevněných ploch 
km 7,383 
provedení nové konstrukce pochozí plochy s krytem z kamenné štípané dlažby, do betonového lože (plocha před kostelíkem): 6=6,000 [A]</t>
  </si>
  <si>
    <t>58262A</t>
  </si>
  <si>
    <t>KRYTY Z BETON DLAŽDIC SE ZÁMKEM BAREV RELIÉF TL 60MM DO LOŽE Z MC</t>
  </si>
  <si>
    <t>DL 60mm, lože bet. 40mm</t>
  </si>
  <si>
    <t>Konstrukce nových zpevněných ploch 
km 7,240 - km  7,350 
reliefní dlažba pro varovné pásy pro nevidomé do betonového lože: 7=7,000 [A]</t>
  </si>
  <si>
    <t>87434.R</t>
  </si>
  <si>
    <t>PŘÍPOJKA Z POTRUBÍ Z TRUB PLASTOVÝCH ODPADNÍCH DN DO 200MM</t>
  </si>
  <si>
    <t>Kompletní provedení vč. výkopu rýhy, dodávky a ukládky potrubí vč. všech tvarovek, napojení, lože, obsypu a zpětného zásypu rýhy se zhutněním</t>
  </si>
  <si>
    <t>Odvodnění a IS 
nová přípojky uličních vpustí DN200  41=41,000 [A]</t>
  </si>
  <si>
    <t>89712</t>
  </si>
  <si>
    <t>VPUSŤ KANALIZAČNÍ ULIČNÍ KOMPLETNÍ Z BETONOVÝCH DÍLCŮ</t>
  </si>
  <si>
    <t>Odvodnění a IS 
nová uliční vpust prefabrikovaná  5=5,000 [A]</t>
  </si>
  <si>
    <t>Odvodnění a IS 
nová horská vpust prefabrikovaná  1=1,000 [A]</t>
  </si>
  <si>
    <t>917211</t>
  </si>
  <si>
    <t>ZÁHONOVÉ OBRUBY Z BETONOVÝCH OBRUBNÍKŮ ŠÍŘ 50MM</t>
  </si>
  <si>
    <t>Zahradní obruby 50/200mm, do betonového lože s opěrou</t>
  </si>
  <si>
    <t>Nové konstrukce: 20=20,000 [A]</t>
  </si>
  <si>
    <t>Nové konstrukce 
km 7,190 - km7,250: 35=35,000 [A] 
km 7,240 - km7,230 (vpravo): 140=140,000 [B] 
km 7,240 - km7,350 (podél rigolu, dále podél vozovky): 135=135,000 [C] 
km 7,365 - km7,383 (podél rigolu, vlevo): 22=22,000 [D] 
Celkem: A+B+C+D=332,000 [E]</t>
  </si>
  <si>
    <t>57</t>
  </si>
  <si>
    <t>58</t>
  </si>
  <si>
    <t>POZN.: Předpoklad použití dlažby z výzisku stavby, vč. očištění, naložení a dopravy kostek z meziskládky dle dispozic zhotovitele!</t>
  </si>
  <si>
    <t>Konstrukce nových zpevněných ploch 
nový podobrubníkový rigol - konstrukce kamenná dlažba do betonového lože C 20/25nXF32, vyspárovaná cementovou maltou (MC 25 XF3) v - 
- km 7,235 - km 7,330: 50,0=50,000 [A] 
- km 7,360 - km 7,383: 10,0=10,000 [B] 
Celkem: A+B=60,000 [C]</t>
  </si>
  <si>
    <t>59</t>
  </si>
  <si>
    <t>96652</t>
  </si>
  <si>
    <t>ODSTRANĚNÍ ŽLABŮ Z DÍLCŮ (VČET ŠTĚRBINOVÝCH) ŠÍŘKY 150MM</t>
  </si>
  <si>
    <t>Bourací a zemní práce 
km cca 7,190 
vybourání betonového odvodňovacího s litinovou mříží š. 150 mm, včetně betonového lože: 5=5,000 [A]</t>
  </si>
  <si>
    <t>60</t>
  </si>
  <si>
    <t>96687</t>
  </si>
  <si>
    <t>VYBOURÁNÍ ULIČNÍCH VPUSTÍ KOMPLETNÍCH</t>
  </si>
  <si>
    <t>Bourací a zemní práce 
zrušení uliční vpusti, včetně přípojky: 1=1,000 [A]</t>
  </si>
  <si>
    <t>61</t>
  </si>
  <si>
    <t>97614</t>
  </si>
  <si>
    <t>VYBOURÁNÍ DROBNÝCH PŘEDMĚTŮ BETONOVÝCH</t>
  </si>
  <si>
    <t>Bourací a zemní práce 
km cca 7,180 
vybourání betonového patníku, včetně betonového lože: 1=1,000 [A]</t>
  </si>
  <si>
    <t>SO 102.2</t>
  </si>
  <si>
    <t>Silnice III/3399 (km 7,430-7,530)</t>
  </si>
  <si>
    <t xml:space="preserve">  SO 102.2</t>
  </si>
  <si>
    <t>dle pol. 113338: 77,0*2,3=177,100 [A]</t>
  </si>
  <si>
    <t>dle pol. 113328: 132,0*2,1=277,200 [A] 
dle pol. 121108: 49,5*1,8=89,100 [B] 
dle pol. 122738: 110,0*1,8=198,000 [C] 
dle pol. 123738: 275,0*1,8=495,000 [D] 
dle pol. 12924: 100*0,15*2,0=30,000 [E] 
Celkem: A+B+C+D+E=1 089,300 [F]</t>
  </si>
  <si>
    <t>Terénní úpravy 
Ohumusování přilehlých příkopů a ploch tl. 150mm: 330*0,15*1,8=89,100 [A]</t>
  </si>
  <si>
    <t>11120</t>
  </si>
  <si>
    <t>ODSTRANĚNÍ KŘOVIN</t>
  </si>
  <si>
    <t>vč. postřiku řezných ploch arboricidem proti výmladnosti a likvidace dřevní hmoty dle dispozic zhotovitele</t>
  </si>
  <si>
    <t>Porostní skupiny určené k celoplošné likvidaci: 72=72,000 [A]</t>
  </si>
  <si>
    <t>11201</t>
  </si>
  <si>
    <t>KÁCENÍ STROMŮ D KMENE DO 0,5M S ODSTRANĚNÍM PAŘEZŮ</t>
  </si>
  <si>
    <t>POZN.: Povinný odkup dřevní hmoty (kmeny, silné části větví) zhotovitelem! Ostatní vč. likvidace dle dispozic zhotovitele.</t>
  </si>
  <si>
    <t>Kácení stromů D do 0,4m: 3=3,000 [A]</t>
  </si>
  <si>
    <t>11202</t>
  </si>
  <si>
    <t>KÁCENÍ STROMŮ D KMENE DO 0,9M S ODSTRANĚNÍM PAŘEZŮ</t>
  </si>
  <si>
    <t>Kácení stromů D do 0,8m: 1=1,000 [A]</t>
  </si>
  <si>
    <t>11203</t>
  </si>
  <si>
    <t>KÁCENÍ STROMŮ D KMENE PŘES 0,9M S ODSTRAN PAŘEZŮ</t>
  </si>
  <si>
    <t>Kácení stromů D do 1,0m: 1=1,000 [A]</t>
  </si>
  <si>
    <t>11204</t>
  </si>
  <si>
    <t>KÁCENÍ STROMŮ D KMENE DO 0,3M S ODSTRANĚNÍM PAŘEZŮ</t>
  </si>
  <si>
    <t>Kácení stromů D do 0,2m: 192=192,000 [A] 
Kácení stromů D do 0,3m: 2=2,000 [B] 
Celkem: A+B=194,000 [C]</t>
  </si>
  <si>
    <t>Bourací a zemní práce 
vybourání podkladních vrstev vozovky průměrné tl. cca 240 mm 
km 7,430-7,530 (celková tloušťka vybouraných konstručních vrstev 450 mm)  550 * 0,24 =132,000 [A]</t>
  </si>
  <si>
    <t>Bourací a zemní práce 
vybourání podkladních vrstev vozovky v průměrné tl.140 mm  - ŠD nebo penetrační makadam (ZAS-T1) 
km 7,430-7,530  550 * 0,14=77,000 [A]</t>
  </si>
  <si>
    <t>Bourací a zemní práce 
frézování asfaltových vrstev vozovky v průměrné tl.70 mm  (ZAS-T1) 
km 7,430-7,530  550 * 0,07 =38,500 [A]</t>
  </si>
  <si>
    <t>Bourací a zemní práce 
odstranění humózních vrstev v tl. 150 mm: 330*0,15=49,500 [A]</t>
  </si>
  <si>
    <t>vč. odvozu na recyklační středisko / trvalou skládku dle dispozic zhotovitele, vzdálenost uvedena orientačně 
POZN.: Možnost použití vytěžených materiálů zpět do konstrukce posoudí odpovědný geotechnik v průběhu provádění stavební činnosti dle konkrétních podmínek na stavbě.</t>
  </si>
  <si>
    <t>Bourací a zemní práce 
km 7,430-7,530 
Výkop zeminy ze stávajícího násypu: 110=110,000 [A]</t>
  </si>
  <si>
    <t>Sanace aktivní zóny 
km 7,430-7,530 
odkopávka nevhodné zeminy AZ v tl. (min.) 500mm: 550*0,5=275,000 [A]</t>
  </si>
  <si>
    <t>Terénní úpravy 
Ohumusování přilehlých příkopů a ploch tl. 150mm: 330*0,15=49,500 [A]</t>
  </si>
  <si>
    <t>Bourací a zemní práce 
Stržení nezpevněné krajnice v prům. tl. 150mm: 100=100,000 [A]</t>
  </si>
  <si>
    <t>dle pol. 121108: 49,5=49,500 [A] 
dle pol. 122738: 110,0=110,000 [B] 
dle pol. 123738: 275,0=275,000 [C] 
Celkem: A+B+C=434,500 [D]</t>
  </si>
  <si>
    <t>vhodný materiál pro násyp do AZ 
POZN.: Možnost použití vytěžených materiálů zpět do konstrukce posoudí odpovědný geotechnik v průběhu provádění stavební činnosti dle konkrétních podmínek na stavbě.</t>
  </si>
  <si>
    <t>Zemní práce 
km 7,430-7,530 
Rozšíření tělesa náspu dle VR včetně dopravy zeminy: 175,0=175,000 [A]</t>
  </si>
  <si>
    <t>Sanace aktivní zóny 
km 7,430-7,530 
výměna AZ v tl. (min.) 500mm: 550*0,5=275,000 [A]</t>
  </si>
  <si>
    <t>Konstrukce nových zpevněných ploch 
Vozovka - km 7,430-7,530 (vč. rozšíření podkl. vrstvy o 25%): 580*1,25=725,000 [A]</t>
  </si>
  <si>
    <t>Terénní úpravy 
Ohumusování přilehlých příkopů a ploch: 330=330,000 [A]</t>
  </si>
  <si>
    <t>Terénní úpravy 
Ohumusování přilehlých příkopů a ploch tl. 150mm: 330=330,000 [A]</t>
  </si>
  <si>
    <t>Terénní úpravy 
Zatravnění: 330=330,000 [A]</t>
  </si>
  <si>
    <t>Terénní úpravy 
Údržba zatravněných ploch do předání správci: 330=330,000 [A]</t>
  </si>
  <si>
    <t>Sanace aktivní zóny 
km 7,430-7,530 
ochrana AZ: 550=550,000 [A]</t>
  </si>
  <si>
    <t>Konstrukce nových zpevněných ploch 
km 7,430-7,530 
provedení nové konstrukce vozovky D1-N-2, TDZ IV, P III (tl. 450 mm): 580*1,1=638,000 [A]</t>
  </si>
  <si>
    <t>Konstrukce nových zpevněných ploch 
km 7,430-7,530 
provedení nové konstrukce vozovky D1-N-2, TDZ IV, P III (tl. 450 mm): 580*1,25=725,000 [A]</t>
  </si>
  <si>
    <t>Konstrukce nových zpevněných ploch 
zpevnění zemní krajnice: 125=125,000 [A]</t>
  </si>
  <si>
    <t>Konstrukce nových zpevněných ploch 
km 7,430-7,530 
provedení nové konstrukce vozovky D1-N-2, TDZ IV, P III (tl. 450 mm): 580*1,06=614,800 [A]</t>
  </si>
  <si>
    <t>Konstrukce nových zpevněných ploch 
km 7,430-7,530 
provedení nové konstrukce vozovky D1-N-2, TDZ IV, P III (tl. 450 mm): 580*1,02+580*1,04=1 194,800 [A]</t>
  </si>
  <si>
    <t>Konstrukce nových zpevněných ploch 
km 7,430-7,530 
provedení nové konstrukce vozovky D1-N-2, TDZ IV, P III (tl. 450 mm): 580=580,000 [B]</t>
  </si>
  <si>
    <t>Konstrukce nových zpevněných ploch 
km 7,430-7,530 
provedení nové konstrukce vozovky D1-N-2, TDZ IV, P III (tl. 450 mm): 580*1,02=591,600 [A]</t>
  </si>
  <si>
    <t>Konstrukce nových zpevněných ploch 
km 7,430-7,530 
provedení nové konstrukce vozovky D1-N-2, TDZ IV, P III (tl. 450 mm): 580*1,04=603,200 [A]</t>
  </si>
  <si>
    <t>SO 103</t>
  </si>
  <si>
    <t>Kamenný propustek ve staničení km 7,17856</t>
  </si>
  <si>
    <t>dle pol. 131738: 23,5*1,8=42,300 [A]</t>
  </si>
  <si>
    <t>029412</t>
  </si>
  <si>
    <t>OSTATNÍ POŽADAVKY - VYPRACOVÁNÍ MOSTNÍHO LISTU</t>
  </si>
  <si>
    <t>ML propustu</t>
  </si>
  <si>
    <t>02953</t>
  </si>
  <si>
    <t>OSTATNÍ POŽADAVKY - HLAVNÍ MOSTNÍ PROHLÍDKA</t>
  </si>
  <si>
    <t>prohlídka propustu</t>
  </si>
  <si>
    <t>vč. likvidace dřevní hmoty dle dispozic zhotovitele</t>
  </si>
  <si>
    <t>Přípravné a bourací práce 
Odstranění nálotových křovin vč. kořenů: 30+17*1,5=55,500 [A]</t>
  </si>
  <si>
    <t>131738</t>
  </si>
  <si>
    <t>HLOUBENÍ JAM ZAPAŽ I NEPAŽ TŘ. I, ODVOZ DO 20KM</t>
  </si>
  <si>
    <t>Přípravné a bourací práce 
Výkop v oblastí říms: 0,7*15+1,3*10=23,500 [A]</t>
  </si>
  <si>
    <t>dle pol. 131738: 23,5=23,500 [A]</t>
  </si>
  <si>
    <t>materiál vhodný do násypů</t>
  </si>
  <si>
    <t>Zakládání 
hutněný zásyp  fr 0/32 (odborný opdhad 50%obj. výkopů): 23,5*0,5=11,750 [A]</t>
  </si>
  <si>
    <t>227831</t>
  </si>
  <si>
    <t>MIKROPILOTY KOMPLET D DO 150MM NA POVRCHU</t>
  </si>
  <si>
    <t>vč. trubky 110/10, se zainjektováním</t>
  </si>
  <si>
    <t>Zakládání 
stabilizační mikropilota pr. 110/10, kořen 4 m: 2*6,0=12,000 [A]</t>
  </si>
  <si>
    <t>26174</t>
  </si>
  <si>
    <t>VRTY PRO KOTV, INJEKT, MIKROPIL NA POVR TŘ I A II D DO 200MM</t>
  </si>
  <si>
    <t>vč. odvozu vývrtu na recyklační středisko / trvalou skládku dle dispozic zhotovitele</t>
  </si>
  <si>
    <t>Přípravné a bourací práce 
Vývrt pro realizaci stabuilizačních mikropilot - přepoklad cca 50% tř. I a II: 2*6,0*0,5=6,000 [A]</t>
  </si>
  <si>
    <t>26184</t>
  </si>
  <si>
    <t>VRT PRO KOTV, INJEK, MIKROPIL NA POVR TŘ III A IV D DO 200MM</t>
  </si>
  <si>
    <t>Přípravné a bourací práce 
Vývrt pro realizaci stabuilizačních mikropilot - přepoklad cca 50% tř. II a IV: 2*6,0*0,5=6,000 [A]</t>
  </si>
  <si>
    <t>285393</t>
  </si>
  <si>
    <t>DODATEČNÉ KOTVENÍ VLEPENÍM BETONÁŘSKÉ VÝZTUŽE D DO 20MM DO VRTŮ</t>
  </si>
  <si>
    <t>chemická kotva průměr 20mm, délka 0,7 m</t>
  </si>
  <si>
    <t>Nové konstrukce 
kotvení říms: 38=38,000 [A]</t>
  </si>
  <si>
    <t>Svislé konstrukce</t>
  </si>
  <si>
    <t>317325</t>
  </si>
  <si>
    <t>ŘÍMSY ZE ŽELEZOBETONU DO C30/37</t>
  </si>
  <si>
    <t>beton C 30/37 - XF4, XD3</t>
  </si>
  <si>
    <t>Nové konstrukce 
římsa: 0,4*9,4+1,7*9,3=19,570 [A]</t>
  </si>
  <si>
    <t>317365</t>
  </si>
  <si>
    <t>VÝZTUŽ ŘÍMS Z OCELI 10505, B500B</t>
  </si>
  <si>
    <t>ocel B500B</t>
  </si>
  <si>
    <t>Nové konstrukce 
výztuž říms (odborný odhad 110 kg/m3: (0,4*9,4+1,7*9,3)*0,11=2,153 [A]</t>
  </si>
  <si>
    <t>327212</t>
  </si>
  <si>
    <t>ZDI OPĚRNÉ, ZÁRUBNÍ, NÁBŘEŽNÍ Z LOMOVÉHO KAMENE NA MC</t>
  </si>
  <si>
    <t>Sanace zdiva 
dopnění zdiva na nátoku: 5,5*0,4*1,0=2,200 [A]</t>
  </si>
  <si>
    <t>451313</t>
  </si>
  <si>
    <t>PODKLADNÍ A VÝPLŇOVÉ VRSTVY Z PROSTÉHO BETONU C16/20</t>
  </si>
  <si>
    <t>beton C 16/20 - X0</t>
  </si>
  <si>
    <t>Úprava dna koryta (nové dlažby) 
Výplňový prostý beton (odborný odhad): 3,0=3,000 [A]</t>
  </si>
  <si>
    <t>582621</t>
  </si>
  <si>
    <t>KRYTY Z BETON DLAŽDIC SE ZÁMKEM ŠEDÝCH TL 60MM DO LOŽE Z MC</t>
  </si>
  <si>
    <t>betonová dlažba do betonu s vyspárováním MC</t>
  </si>
  <si>
    <t>Nové konstrukce 
zámková dlažba do betonu: 2,1+2,6+0,5+4,7=9,900 [A]</t>
  </si>
  <si>
    <t>58940</t>
  </si>
  <si>
    <t>VÝPLŇ SPAR MC</t>
  </si>
  <si>
    <t>Nové konstrukce 
těsnění spáry podél obrubníku: 9,4+9,3=18,700 [A]</t>
  </si>
  <si>
    <t>Úpravy povrchů, podlahy, výplně otvorů</t>
  </si>
  <si>
    <t>62592</t>
  </si>
  <si>
    <t>ÚPRAVA POVRCHU BETONOVÝCH PLOCH A KONSTRUKCÍ - STRIÁŽ</t>
  </si>
  <si>
    <t>Nové kontrukce 
Striáž na pochozích plochách: 10,5+7,7=18,200 [A]</t>
  </si>
  <si>
    <t>626121</t>
  </si>
  <si>
    <t>REPROFIL PODHL, SVIS PLOCH SANAČ MALTOU DVOUVRST TL DO 40MM</t>
  </si>
  <si>
    <t>Sanace betonu - reprofilace tl. do 40mm  
nátok + výtok (odborný odhad 25%): (6*2,5+5,3*2,5)*0,25=7,063 [A]</t>
  </si>
  <si>
    <t>626123</t>
  </si>
  <si>
    <t>REPROFIL PODHL, SVIS PLOCH SANAČ MALTOU DVOUVRST TL DO 60MM</t>
  </si>
  <si>
    <t>Sanace betonu - reprofilace tl. do 60mm  
nátok + výtok (odborný odhad 25%): (6*2,5+5,3*2,5)*0,25=7,063 [A]</t>
  </si>
  <si>
    <t>62641</t>
  </si>
  <si>
    <t>SJEDNOCUJÍCÍ STĚRKA JEMNOU MALTOU TL CCA 2MM</t>
  </si>
  <si>
    <t>Sanace betonu - sjednocující stěrka tl. min. 2mm  
nátok + výtok: 6*2,5+5,3*2,5=28,250 [A]</t>
  </si>
  <si>
    <t>62745</t>
  </si>
  <si>
    <t>SPÁROVÁNÍ STARÉHO ZDIVA CEMENTOVOU MALTOU</t>
  </si>
  <si>
    <t>Sanace zdiva - vyčištění spár a nové přespárování)  
propustek: 5,2*13,5=70,200 [A] 
nátok (dno + čelo): 12,3+7,5+4,0=23,800 [B] 
Celkem: A+B=94,000 [C]</t>
  </si>
  <si>
    <t>Přidružená stavební výroba</t>
  </si>
  <si>
    <t>711422</t>
  </si>
  <si>
    <t>IZOLACE MOSTOVEK POD VOZOVKOU ASFALTOVÝMI PÁSY</t>
  </si>
  <si>
    <t>Nové kontrukce 
Izolace NAIP: 1,7*9,4+2,1*9,3=35,510 [A]</t>
  </si>
  <si>
    <t>711509</t>
  </si>
  <si>
    <t>OCHRANA IZOLACE NA POVRCHU TEXTILIÍ</t>
  </si>
  <si>
    <t>Nové kontrukce 
Izolace NAIP - ochrana GTX min. 400 g/m2: (1,7*9,4+2,1*9,3)*1,15=40,837 [A]</t>
  </si>
  <si>
    <t>78312</t>
  </si>
  <si>
    <t>PROTIKOROZ OCHRANA OCEL KONSTR NÁTĚREM VÍCEVRST</t>
  </si>
  <si>
    <t>vč. očištění (odrezivění)</t>
  </si>
  <si>
    <t>Sanace trubkového zábradlí 
dočištění, 2x zákl. nátěr a finální nátěr (RAL dle požadavku investora): 2,0=2,000 [A]</t>
  </si>
  <si>
    <t>78381</t>
  </si>
  <si>
    <t>NÁTĚRY BETON KONSTR TYP S1 (OS-A)</t>
  </si>
  <si>
    <t>Sanace betonu - hydrofobní impregnace  
nátok + výtok: 6*2,5+5,3*2,5=28,250 [A]</t>
  </si>
  <si>
    <t>78382</t>
  </si>
  <si>
    <t>NÁTĚRY BETON KONSTR TYP S2 (OS-B)</t>
  </si>
  <si>
    <t>Nové kontrukce 
Nástřik / nátěr typ S2: 0,15*9,4+0,15*9,3=2,805 [A]</t>
  </si>
  <si>
    <t>78383</t>
  </si>
  <si>
    <t>NÁTĚRY BETON KONSTR TYP S4 (OS-C)</t>
  </si>
  <si>
    <t>Nové kontrukce 
Nástřik / nátěr typ S4: 0,7*9,4+1,15*9,3=17,275 [A]</t>
  </si>
  <si>
    <t>9112B1</t>
  </si>
  <si>
    <t>ZÁBRADLÍ MOSTNÍ SE SVISLOU VÝPLNÍ - DODÁVKA A MONTÁŽ</t>
  </si>
  <si>
    <t>dle VL 507.01</t>
  </si>
  <si>
    <t>Nové konstrukce 
Zábradlí na římsách, kotvení přes patní plechy: 9,15+9,0=18,150 [A]</t>
  </si>
  <si>
    <t>917223</t>
  </si>
  <si>
    <t>SILNIČNÍ A CHODNÍKOVÉ OBRUBY Z BETONOVÝCH OBRUBNÍKŮ ŠÍŘ 100MM</t>
  </si>
  <si>
    <t>Nové konstrukce 
Chodníkový obrubník: 18=18,000 [A]</t>
  </si>
  <si>
    <t>Nové konstrukce 
Silniční obrubník: 8=8,000 [A]</t>
  </si>
  <si>
    <t>935832</t>
  </si>
  <si>
    <t>ŽLABY A RIGOLY DLÁŽDĚNÉ Z LOMOVÉHO KAMENE TL DO 250MMM DO BETONU TL 100MM</t>
  </si>
  <si>
    <t>celk. tl. kce 350mm</t>
  </si>
  <si>
    <t>Úprava dna koryta (nové dlažby) - kamenná dlažba do betonu 200+150mm 
Nová kyneta + vytvarování dna: 2,9*(3,8+13,6+2,2)=56,840 [A] 
Nová dlažba na výtoku: 15,0=15,000 [B] 
Celkem: A+B=71,840 [C]</t>
  </si>
  <si>
    <t>938442</t>
  </si>
  <si>
    <t>OČIŠTĚNÍ ZDIVA OTRYSKÁNÍM TLAKOVOU VODOU DO 500 BARŮ</t>
  </si>
  <si>
    <t>vč. likvidace příp. odpadu dle dispozic zhotovitele</t>
  </si>
  <si>
    <t>Sanace zdiva - otryskání tlakovou vodou  
propustek: 5,2*13,5=70,200 [A] 
nátok (dno + čelo): 12,3+7,5+4,0=23,800 [B] 
Celkem: A+B=94,000 [C]</t>
  </si>
  <si>
    <t>938542</t>
  </si>
  <si>
    <t>OČIŠTĚNÍ BETON KONSTR OTRYSKÁNÍM TLAK VODOU DO 500 BARŮ</t>
  </si>
  <si>
    <t>Sanace betonu - otryskání tlakovou vodou  
nátok + výtok: 6*2,5+5,3*2,5=28,250 [A]</t>
  </si>
  <si>
    <t>93867</t>
  </si>
  <si>
    <t>OČIŠTĚNÍ OCEL KONSTR BROUŠENÍM</t>
  </si>
  <si>
    <t>příp. tryskáním, mechanicky 
vč. likvidace příp. odpadu dle dispozic zhotovitele</t>
  </si>
  <si>
    <t>Sanace trubkového zábradlí 
Očištění kovových prvků: 2,0=2,000 [A]</t>
  </si>
  <si>
    <t>Přípravné a bourací práce 
Demolice římsy a sloupků zábradlí: (0,15*(9,4+7,8)+0,3*0,3*1,2*14)=4,092 [A]</t>
  </si>
  <si>
    <t>96618</t>
  </si>
  <si>
    <t>BOURÁNÍ KONSTRUKCÍ KOVOVÝCH</t>
  </si>
  <si>
    <t>vč. odvozu a uložení do sběrného dvora dle dispozic zhotovitele, výzisk náleží objednateli!</t>
  </si>
  <si>
    <t>Přípravné a bourací práce 
Demolice výplně zábradlí (odborný odhad): 0,3=0,300 [A]</t>
  </si>
  <si>
    <t>SO 181</t>
  </si>
  <si>
    <t>Přechodné dopravní značení</t>
  </si>
  <si>
    <t>02710</t>
  </si>
  <si>
    <t>POMOC PRÁCE ZŘÍZ NEBO ZAJIŠŤ OBJÍŽĎKY A PŘÍSTUP CESTY</t>
  </si>
  <si>
    <t>1. ETAPA 
předpoklad realizace 1 měsíc, skutečnost dle harmonogramu / nabídky zhotovitele ; délka objízdné trasy 9,6 km) 
položka zahrnuje 
- osazení DZ vč. příslušenství dle TP66,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</si>
  <si>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2. ETAPA 
předpoklad realizace 2 měsíce, skutečnost dle harmonogramu / nabídky zhotovitele ; délka objízdné trasy 0,85 km 
položka zahrnuje 
- osazení DZ vč. příslušenství dle TP66,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</si>
  <si>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3. ETAPA 
předpoklad realizace 3 měsíce, skutečnost dle harmonogramu / nabídky zhotovitele ; délka objízdné trasy 7,0 km 
položka zahrnuje 
- osazení DZ vč. příslušenství dle TP66,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</si>
  <si>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4. ETAPA 
předpoklad realizace 4 měsíce, skutečnost dle harmonogramu / nabídky zhotovitele ; délka objízdné trasy 7,0 km 
položka zahrnuje 
- osazení DZ vč. příslušenství dle TP66,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</si>
  <si>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5. ETAPA 
předpoklad realizace 2 měsíce, skutečnost dle harmonogramu / nabídky zhotovitele ; délka objízdné trasy 17,0 km 
položka zahrnuje 
- osazení DZ vč. příslušenství dle TP66,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</si>
  <si>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6. ETAPA 
předpoklad realizace 4 měsíce, skutečnost dle harmonogramu / nabídky zhotovitele ; délka objízdné trasy 15,0 km 
položka zahrnuje 
- osazení DZ vč. příslušenství dle TP66,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</si>
  <si>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02940</t>
  </si>
  <si>
    <t>OSTATNÍ POŽADAVKY - VYPRACOVÁNÍ DOKUMENTACE</t>
  </si>
  <si>
    <t>vypracování podrobného projektu DIO</t>
  </si>
  <si>
    <t>02950</t>
  </si>
  <si>
    <t>OSTATNÍ POŽADAVKY - POSUDKY, KONTROLY, REVIZNÍ ZPRÁVY</t>
  </si>
  <si>
    <t>projednání DIO s DO, zajištění DIR</t>
  </si>
  <si>
    <t>SO 191</t>
  </si>
  <si>
    <t>Definitivní dopravní značení</t>
  </si>
  <si>
    <t>91228</t>
  </si>
  <si>
    <t>SMĚROVÉ SLOUPKY Z PLAST HMOT VČETNĚ ODRAZNÉHO PÁSKU</t>
  </si>
  <si>
    <t>Dopravní zařízení 
směrový sloupek bílý do nezpevněné krajnice (Z11a, Z11b): 494=494,000 [A]</t>
  </si>
  <si>
    <t>91267</t>
  </si>
  <si>
    <t>ODRAZKY NA SVODIDLA</t>
  </si>
  <si>
    <t>Ostatní 
reflexní odrazka třídy R1 na ocelové svodidlo, včetně dodávky a montáže: 42=42,000 [A]</t>
  </si>
  <si>
    <t>914131</t>
  </si>
  <si>
    <t>DOPRAVNÍ ZNAČKY ZÁKLADNÍ VELIKOSTI OCELOVÉ FÓLIE TŘ 2 - DODÁVKA A MONTÁŽ</t>
  </si>
  <si>
    <t>Svislé dopravní značení 
osazení nového SDZ  - 1 značka, včetně objímek a spojovacího materiálu, montáže: 17=17,000 [A]</t>
  </si>
  <si>
    <t>914133</t>
  </si>
  <si>
    <t>DOPRAVNÍ ZNAČKY ZÁKLADNÍ VELIKOSTI OCELOVÉ FÓLIE TŘ 2 - DEMONTÁŽ</t>
  </si>
  <si>
    <t>POZN.: Povinný odkup zhotovitelem!</t>
  </si>
  <si>
    <t>Svislé dopravní značení 
demontáž původního SDZ: 13=13,000 [A]</t>
  </si>
  <si>
    <t>914913</t>
  </si>
  <si>
    <t>SLOUPKY A STOJKY DZ Z OCEL TRUBEK ZABETON DEMONTÁŽ</t>
  </si>
  <si>
    <t>POZN.: Povinný odkup kovového materiálu zhotovitelem! 
Ostatní vč. likvidace (malé množství)</t>
  </si>
  <si>
    <t>Svislé dopravní značení 
demontáž původních sloupků SDZ: 5=5,000 [A]</t>
  </si>
  <si>
    <t>914921</t>
  </si>
  <si>
    <t>SLOUPKY A STOJKY DOPRAVNÍCH ZNAČEK Z OCEL TRUBEK DO PATKY - DODÁVKA A MONTÁŽ</t>
  </si>
  <si>
    <t>Svislé dopravní značení 
nové slopuky SDZ -  1 sloupek s patkou, včetně betonového základu C16/20, včetně dodávky, montáže: 8=8,000 [A]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</si>
  <si>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</si>
  <si>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</si>
  <si>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</si>
  <si>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Vodorovné dopravní značení - 
liniové a plošné značení: 1600=1 600,000 [A]</t>
  </si>
  <si>
    <t>915221</t>
  </si>
  <si>
    <t>VODOR DOPRAV ZNAČ PLASTEM STRUKTURÁLNÍ NEHLUČNÉ - DOD A POKLÁDKA</t>
  </si>
  <si>
    <t>2. fáze VDZ (vč. vyznačení operativního místa pro realizaci VDZ za provozu, dle TP66) 
s příp. provedením vodících čar mimo obec ve zvučící úpravě (dle požadavku DI)</t>
  </si>
  <si>
    <t>91692</t>
  </si>
  <si>
    <t>ZVÝRAZŇUJÍCÍ SLOUPKY PLASTOVÉ</t>
  </si>
  <si>
    <t>Dopravní zařízení 
sloupky červené kruhové (na vjezdech) Z11g: 20=20,000 [A]</t>
  </si>
  <si>
    <t>93818</t>
  </si>
  <si>
    <t>OČIŠTĚNÍ ASFALT VOZOVEK ZAMETENÍM</t>
  </si>
  <si>
    <t>před provedením 2. fáze VDZ (plošně), vč. likvidace odpadu</t>
  </si>
  <si>
    <t>SO 300</t>
  </si>
  <si>
    <t>Stavební úpravy malé vodní nádrže na pozemku p. č. 69/1 v k. ú. Pavlovice u Vlastějovic</t>
  </si>
  <si>
    <t>Provedení "Stavební úpravy malé vodní nádrže na pozemku p. č. 69/1 v k. ú. Pavlovice u Vlastějovic" dle přiložené dokumentace a soupisu prací 
Ocenění dle přílohy "příloha_SP - obec.xls" 
- položky přiloženého soupisu k nacenění označeny žlutě 
- celková cena k doplnění do rozpočtu označena zeleně - pole z listu "Krycí list rozpočtu" celkem cena bez DPH - pole I/28</t>
  </si>
  <si>
    <t>VON</t>
  </si>
  <si>
    <t>Vedlejší a ostatní náklady</t>
  </si>
  <si>
    <t>02520</t>
  </si>
  <si>
    <t>ZKOUŠENÍ MATERIÁLŮ NEZÁVISLOU ZKUŠEBNOU</t>
  </si>
  <si>
    <t>vybourané materiály / vytěžené zeminy</t>
  </si>
  <si>
    <t>02620</t>
  </si>
  <si>
    <t>ZKOUŠENÍ KONSTRUKCÍ A PRACÍ NEZÁVISLOU ZKUŠEBNOU</t>
  </si>
  <si>
    <t>zkoušky pláně (cca 30ks)</t>
  </si>
  <si>
    <t>PR</t>
  </si>
  <si>
    <t>Náklady na opravu poškozených komunikací na objízdných trasách 
PR - PRELIMINÁŘ - PEVNÁ CENA 5.000.000,- Kč bez DPH 
ČERPÁNO DLE SKUTEČNOSTI A POUZE SE SOUHLASEM INVESTORA!</t>
  </si>
  <si>
    <t>02720</t>
  </si>
  <si>
    <t>POMOC PRÁCE ZŘÍZ NEBO ZAJIŠŤ REGULACI A OCHRANU DOPRAVY</t>
  </si>
  <si>
    <t>Náklady na údržbu - Čištění komunikací a prostor dotčených stavbou</t>
  </si>
  <si>
    <t>Vytyčení inženýrských sítí jejich správci</t>
  </si>
  <si>
    <t>02811</t>
  </si>
  <si>
    <t>PRŮZKUMNÉ PRÁCE GEOTECHNICKÉ NA POVRCHU</t>
  </si>
  <si>
    <t>účast geotechnika stavby vč. odborného dozoru a vyhodnocení pláně během realizace</t>
  </si>
  <si>
    <t>029113</t>
  </si>
  <si>
    <t>OSTATNÍ POŽADAVKY - GEODETICKÉ ZAMĚŘENÍ - CELKY</t>
  </si>
  <si>
    <t>Geodetické práce a zaměření skutečného provedení stavby, vč. vypracování GP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</si>
  <si>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</si>
  <si>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</si>
  <si>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</si>
  <si>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</si>
  <si>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požadavku objednatele / dle SOD</t>
  </si>
  <si>
    <t>02946</t>
  </si>
  <si>
    <t>OSTAT POŽADAVKY - FOTODOKUMENTACE</t>
  </si>
  <si>
    <t>Fotodokumentace celé stavby vč. provedení pasportizace přilehlých objektů před a po realizaci stavby, vč. vyhodnocení</t>
  </si>
  <si>
    <t>02990</t>
  </si>
  <si>
    <t>OSTATNÍ POŽADAVKY - INFORMAČNÍ TABULE</t>
  </si>
  <si>
    <t>Dopravní značení na stavbě - Tabule "STŘEDOČESKÝ KRAJ, OMLOUVÁME SE ZA DOČASNÉ OMEZENÍ" - 2ks 
Informační tabule v průběhu stavby – Zhotovitel, TDS, cena, a další povinné údaje  (Povinný min. rozměr dočas. billboardu je 2,1 x 2,2m) - 2ks</t>
  </si>
  <si>
    <t>03100</t>
  </si>
  <si>
    <t>ZAŘÍZENÍ STAVENIŠTĚ - ZŘÍZENÍ, PROVOZ, DEMONTÁŽ</t>
  </si>
  <si>
    <t>kompletní provedení ZS vč. zajištění BOZP a vč. následného uvedení ploch ZS do původního, resp. dohodnutého stavu 
zabezpečení stavby, oplocení, buňky, sanita, energie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</si>
</sst>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0+C10+C14+C17+C18+C19+C20+C21</f>
      </c>
      <c s="1"/>
      <c s="1"/>
    </row>
    <row r="7" spans="1:5" ht="12.75" customHeight="1">
      <c r="A7" s="1"/>
      <c s="4" t="s">
        <v>5</v>
      </c>
      <c s="7">
        <f>0+E10+E14+E17+E18+E19+E20+E21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0+C11+C12+C13</f>
      </c>
      <c s="20">
        <f>0+D11+D12+D13</f>
      </c>
      <c s="20">
        <f>0+E11+E12+E13</f>
      </c>
    </row>
    <row r="11" spans="1:5" ht="12.75" customHeight="1">
      <c r="A11" s="21" t="s">
        <v>47</v>
      </c>
      <c s="21" t="s">
        <v>29</v>
      </c>
      <c s="22">
        <f>'SO 101_SO 101.1'!I3</f>
      </c>
      <c s="22">
        <f>'SO 101_SO 101.1'!O2</f>
      </c>
      <c s="22">
        <f>C11+D11</f>
      </c>
    </row>
    <row r="12" spans="1:5" ht="12.75" customHeight="1">
      <c r="A12" s="21" t="s">
        <v>185</v>
      </c>
      <c s="21" t="s">
        <v>184</v>
      </c>
      <c s="22">
        <f>'SO 101_SO 101.2.'!I3</f>
      </c>
      <c s="22">
        <f>'SO 101_SO 101.2.'!O2</f>
      </c>
      <c s="22">
        <f>C12+D12</f>
      </c>
    </row>
    <row r="13" spans="1:5" ht="12.75" customHeight="1">
      <c r="A13" s="21" t="s">
        <v>372</v>
      </c>
      <c s="21" t="s">
        <v>371</v>
      </c>
      <c s="22">
        <f>'SO 101_SO 101.2-P'!I3</f>
      </c>
      <c s="22">
        <f>'SO 101_SO 101.2-P'!O2</f>
      </c>
      <c s="22">
        <f>C13+D13</f>
      </c>
    </row>
    <row r="14" spans="1:5" ht="12.75" customHeight="1">
      <c r="A14" s="19" t="s">
        <v>450</v>
      </c>
      <c s="19" t="s">
        <v>451</v>
      </c>
      <c s="20">
        <f>0+C15+C16</f>
      </c>
      <c s="20">
        <f>0+D15+D16</f>
      </c>
      <c s="20">
        <f>0+E15+E16</f>
      </c>
    </row>
    <row r="15" spans="1:5" ht="12.75" customHeight="1">
      <c r="A15" s="21" t="s">
        <v>454</v>
      </c>
      <c s="21" t="s">
        <v>453</v>
      </c>
      <c s="22">
        <f>'SO 102_SO 102.1'!I3</f>
      </c>
      <c s="22">
        <f>'SO 102_SO 102.1'!O2</f>
      </c>
      <c s="22">
        <f>C15+D15</f>
      </c>
    </row>
    <row r="16" spans="1:5" ht="12.75" customHeight="1">
      <c r="A16" s="21" t="s">
        <v>567</v>
      </c>
      <c s="21" t="s">
        <v>566</v>
      </c>
      <c s="22">
        <f>'SO 102_SO 102.2'!I3</f>
      </c>
      <c s="22">
        <f>'SO 102_SO 102.2'!O2</f>
      </c>
      <c s="22">
        <f>C16+D16</f>
      </c>
    </row>
    <row r="17" spans="1:5" ht="12.75" customHeight="1">
      <c r="A17" s="19" t="s">
        <v>615</v>
      </c>
      <c s="19" t="s">
        <v>616</v>
      </c>
      <c s="20">
        <f>'SO 103'!I3</f>
      </c>
      <c s="20">
        <f>'SO 103'!O2</f>
      </c>
      <c s="20">
        <f>C17+D17</f>
      </c>
    </row>
    <row r="18" spans="1:5" ht="12.75" customHeight="1">
      <c r="A18" s="19" t="s">
        <v>734</v>
      </c>
      <c s="19" t="s">
        <v>735</v>
      </c>
      <c s="20">
        <f>'SO 181'!I3</f>
      </c>
      <c s="20">
        <f>'SO 181'!O2</f>
      </c>
      <c s="20">
        <f>C18+D18</f>
      </c>
    </row>
    <row r="19" spans="1:5" ht="12.75" customHeight="1">
      <c r="A19" s="19" t="s">
        <v>750</v>
      </c>
      <c s="19" t="s">
        <v>751</v>
      </c>
      <c s="20">
        <f>'SO 191'!I3</f>
      </c>
      <c s="20">
        <f>'SO 191'!O2</f>
      </c>
      <c s="20">
        <f>C19+D19</f>
      </c>
    </row>
    <row r="20" spans="1:5" ht="12.75" customHeight="1">
      <c r="A20" s="19" t="s">
        <v>785</v>
      </c>
      <c s="19" t="s">
        <v>786</v>
      </c>
      <c s="20">
        <f>'SO 300'!I3</f>
      </c>
      <c s="20">
        <f>'SO 300'!O2</f>
      </c>
      <c s="20">
        <f>C20+D20</f>
      </c>
    </row>
    <row r="21" spans="1:5" ht="12.75" customHeight="1">
      <c r="A21" s="19" t="s">
        <v>788</v>
      </c>
      <c s="19" t="s">
        <v>789</v>
      </c>
      <c s="20">
        <f>VON!I3</f>
      </c>
      <c s="20">
        <f>VON!O2</f>
      </c>
      <c s="20">
        <f>C21+D21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785</v>
      </c>
      <c s="45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785</v>
      </c>
      <c s="6"/>
      <c s="18" t="s">
        <v>786</v>
      </c>
      <c s="6"/>
      <c s="6"/>
      <c s="27"/>
      <c s="27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7" t="s">
        <v>48</v>
      </c>
      <c s="27"/>
      <c s="28" t="s">
        <v>31</v>
      </c>
      <c s="27"/>
      <c s="29" t="s">
        <v>49</v>
      </c>
      <c s="27"/>
      <c s="27"/>
      <c s="27"/>
      <c s="30">
        <f>0+Q8</f>
      </c>
      <c r="O8">
        <f>0+R8</f>
      </c>
      <c r="Q8">
        <f>0+I9</f>
      </c>
      <c>
        <f>0+O9</f>
      </c>
    </row>
    <row r="9" spans="1:16" ht="12.75">
      <c r="A9" s="26" t="s">
        <v>50</v>
      </c>
      <c s="31" t="s">
        <v>33</v>
      </c>
      <c s="31" t="s">
        <v>459</v>
      </c>
      <c s="26" t="s">
        <v>64</v>
      </c>
      <c s="32" t="s">
        <v>460</v>
      </c>
      <c s="33" t="s">
        <v>461</v>
      </c>
      <c s="34">
        <v>1</v>
      </c>
      <c s="35">
        <v>0</v>
      </c>
      <c s="36">
        <f>ROUND(ROUND(H9,2)*ROUND(G9,3),2)</f>
      </c>
      <c r="O9">
        <f>(I9*21)/100</f>
      </c>
      <c t="s">
        <v>27</v>
      </c>
    </row>
    <row r="10" spans="1:5" ht="76.5">
      <c r="A10" s="37" t="s">
        <v>55</v>
      </c>
      <c r="E10" s="38" t="s">
        <v>787</v>
      </c>
    </row>
    <row r="11" spans="1:5" ht="12.75">
      <c r="A11" s="39" t="s">
        <v>57</v>
      </c>
      <c r="E11" s="40" t="s">
        <v>64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788</v>
      </c>
      <c s="45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788</v>
      </c>
      <c s="6"/>
      <c s="18" t="s">
        <v>789</v>
      </c>
      <c s="6"/>
      <c s="6"/>
      <c s="27"/>
      <c s="27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7" t="s">
        <v>48</v>
      </c>
      <c s="27"/>
      <c s="28" t="s">
        <v>31</v>
      </c>
      <c s="27"/>
      <c s="29" t="s">
        <v>49</v>
      </c>
      <c s="27"/>
      <c s="27"/>
      <c s="27"/>
      <c s="30">
        <f>0+Q8</f>
      </c>
      <c r="O8">
        <f>0+R8</f>
      </c>
      <c r="Q8">
        <f>0+I9+I12+I15+I18+I21+I24+I27+I30+I33+I36+I39+I42</f>
      </c>
      <c>
        <f>0+O9+O12+O15+O18+O21+O24+O27+O30+O33+O36+O39+O42</f>
      </c>
    </row>
    <row r="9" spans="1:16" ht="12.75">
      <c r="A9" s="26" t="s">
        <v>50</v>
      </c>
      <c s="31" t="s">
        <v>33</v>
      </c>
      <c s="31" t="s">
        <v>790</v>
      </c>
      <c s="26" t="s">
        <v>64</v>
      </c>
      <c s="32" t="s">
        <v>791</v>
      </c>
      <c s="33" t="s">
        <v>461</v>
      </c>
      <c s="34">
        <v>1</v>
      </c>
      <c s="35">
        <v>0</v>
      </c>
      <c s="36">
        <f>ROUND(ROUND(H9,2)*ROUND(G9,3),2)</f>
      </c>
      <c r="O9">
        <f>(I9*21)/100</f>
      </c>
      <c t="s">
        <v>27</v>
      </c>
    </row>
    <row r="10" spans="1:5" ht="12.75">
      <c r="A10" s="37" t="s">
        <v>55</v>
      </c>
      <c r="E10" s="38" t="s">
        <v>792</v>
      </c>
    </row>
    <row r="11" spans="1:5" ht="12.75">
      <c r="A11" s="41" t="s">
        <v>57</v>
      </c>
      <c r="E11" s="40" t="s">
        <v>64</v>
      </c>
    </row>
    <row r="12" spans="1:16" ht="12.75">
      <c r="A12" s="26" t="s">
        <v>50</v>
      </c>
      <c s="31" t="s">
        <v>27</v>
      </c>
      <c s="31" t="s">
        <v>793</v>
      </c>
      <c s="26" t="s">
        <v>64</v>
      </c>
      <c s="32" t="s">
        <v>794</v>
      </c>
      <c s="33" t="s">
        <v>461</v>
      </c>
      <c s="34">
        <v>1</v>
      </c>
      <c s="35">
        <v>0</v>
      </c>
      <c s="36">
        <f>ROUND(ROUND(H12,2)*ROUND(G12,3),2)</f>
      </c>
      <c r="O12">
        <f>(I12*21)/100</f>
      </c>
      <c t="s">
        <v>27</v>
      </c>
    </row>
    <row r="13" spans="1:5" ht="12.75">
      <c r="A13" s="37" t="s">
        <v>55</v>
      </c>
      <c r="E13" s="38" t="s">
        <v>795</v>
      </c>
    </row>
    <row r="14" spans="1:5" ht="12.75">
      <c r="A14" s="41" t="s">
        <v>57</v>
      </c>
      <c r="E14" s="40" t="s">
        <v>64</v>
      </c>
    </row>
    <row r="15" spans="1:16" ht="12.75">
      <c r="A15" s="26" t="s">
        <v>50</v>
      </c>
      <c s="31" t="s">
        <v>26</v>
      </c>
      <c s="31" t="s">
        <v>736</v>
      </c>
      <c s="26" t="s">
        <v>796</v>
      </c>
      <c s="32" t="s">
        <v>737</v>
      </c>
      <c s="33" t="s">
        <v>461</v>
      </c>
      <c s="34">
        <v>1</v>
      </c>
      <c s="35">
        <v>0</v>
      </c>
      <c s="36">
        <f>ROUND(ROUND(H15,2)*ROUND(G15,3),2)</f>
      </c>
      <c r="O15">
        <f>(I15*21)/100</f>
      </c>
      <c t="s">
        <v>27</v>
      </c>
    </row>
    <row r="16" spans="1:5" ht="38.25">
      <c r="A16" s="37" t="s">
        <v>55</v>
      </c>
      <c r="E16" s="38" t="s">
        <v>797</v>
      </c>
    </row>
    <row r="17" spans="1:5" ht="12.75">
      <c r="A17" s="41" t="s">
        <v>57</v>
      </c>
      <c r="E17" s="40" t="s">
        <v>64</v>
      </c>
    </row>
    <row r="18" spans="1:16" ht="12.75">
      <c r="A18" s="26" t="s">
        <v>50</v>
      </c>
      <c s="31" t="s">
        <v>37</v>
      </c>
      <c s="31" t="s">
        <v>798</v>
      </c>
      <c s="26" t="s">
        <v>64</v>
      </c>
      <c s="32" t="s">
        <v>799</v>
      </c>
      <c s="33" t="s">
        <v>461</v>
      </c>
      <c s="34">
        <v>1</v>
      </c>
      <c s="35">
        <v>0</v>
      </c>
      <c s="36">
        <f>ROUND(ROUND(H18,2)*ROUND(G18,3),2)</f>
      </c>
      <c r="O18">
        <f>(I18*21)/100</f>
      </c>
      <c t="s">
        <v>27</v>
      </c>
    </row>
    <row r="19" spans="1:5" ht="12.75">
      <c r="A19" s="37" t="s">
        <v>55</v>
      </c>
      <c r="E19" s="38" t="s">
        <v>800</v>
      </c>
    </row>
    <row r="20" spans="1:5" ht="12.75">
      <c r="A20" s="41" t="s">
        <v>57</v>
      </c>
      <c r="E20" s="40" t="s">
        <v>64</v>
      </c>
    </row>
    <row r="21" spans="1:16" ht="12.75">
      <c r="A21" s="26" t="s">
        <v>50</v>
      </c>
      <c s="31" t="s">
        <v>39</v>
      </c>
      <c s="31" t="s">
        <v>459</v>
      </c>
      <c s="26" t="s">
        <v>64</v>
      </c>
      <c s="32" t="s">
        <v>460</v>
      </c>
      <c s="33" t="s">
        <v>461</v>
      </c>
      <c s="34">
        <v>1</v>
      </c>
      <c s="35">
        <v>0</v>
      </c>
      <c s="36">
        <f>ROUND(ROUND(H21,2)*ROUND(G21,3),2)</f>
      </c>
      <c r="O21">
        <f>(I21*21)/100</f>
      </c>
      <c t="s">
        <v>27</v>
      </c>
    </row>
    <row r="22" spans="1:5" ht="12.75">
      <c r="A22" s="37" t="s">
        <v>55</v>
      </c>
      <c r="E22" s="38" t="s">
        <v>801</v>
      </c>
    </row>
    <row r="23" spans="1:5" ht="12.75">
      <c r="A23" s="41" t="s">
        <v>57</v>
      </c>
      <c r="E23" s="40" t="s">
        <v>64</v>
      </c>
    </row>
    <row r="24" spans="1:16" ht="12.75">
      <c r="A24" s="26" t="s">
        <v>50</v>
      </c>
      <c s="31" t="s">
        <v>41</v>
      </c>
      <c s="31" t="s">
        <v>802</v>
      </c>
      <c s="26" t="s">
        <v>64</v>
      </c>
      <c s="32" t="s">
        <v>803</v>
      </c>
      <c s="33" t="s">
        <v>461</v>
      </c>
      <c s="34">
        <v>1</v>
      </c>
      <c s="35">
        <v>0</v>
      </c>
      <c s="36">
        <f>ROUND(ROUND(H24,2)*ROUND(G24,3),2)</f>
      </c>
      <c r="O24">
        <f>(I24*21)/100</f>
      </c>
      <c t="s">
        <v>27</v>
      </c>
    </row>
    <row r="25" spans="1:5" ht="25.5">
      <c r="A25" s="37" t="s">
        <v>55</v>
      </c>
      <c r="E25" s="38" t="s">
        <v>804</v>
      </c>
    </row>
    <row r="26" spans="1:5" ht="12.75">
      <c r="A26" s="41" t="s">
        <v>57</v>
      </c>
      <c r="E26" s="40" t="s">
        <v>64</v>
      </c>
    </row>
    <row r="27" spans="1:16" ht="12.75">
      <c r="A27" s="26" t="s">
        <v>50</v>
      </c>
      <c s="31" t="s">
        <v>82</v>
      </c>
      <c s="31" t="s">
        <v>805</v>
      </c>
      <c s="26" t="s">
        <v>64</v>
      </c>
      <c s="32" t="s">
        <v>806</v>
      </c>
      <c s="33" t="s">
        <v>148</v>
      </c>
      <c s="34">
        <v>1</v>
      </c>
      <c s="35">
        <v>0</v>
      </c>
      <c s="36">
        <f>ROUND(ROUND(H27,2)*ROUND(G27,3),2)</f>
      </c>
      <c r="O27">
        <f>(I27*21)/100</f>
      </c>
      <c t="s">
        <v>27</v>
      </c>
    </row>
    <row r="28" spans="1:5" ht="12.75">
      <c r="A28" s="37" t="s">
        <v>55</v>
      </c>
      <c r="E28" s="38" t="s">
        <v>807</v>
      </c>
    </row>
    <row r="29" spans="1:5" ht="12.75">
      <c r="A29" s="41" t="s">
        <v>57</v>
      </c>
      <c r="E29" s="40" t="s">
        <v>64</v>
      </c>
    </row>
    <row r="30" spans="1:16" ht="12.75">
      <c r="A30" s="26" t="s">
        <v>50</v>
      </c>
      <c s="31" t="s">
        <v>87</v>
      </c>
      <c s="31" t="s">
        <v>808</v>
      </c>
      <c s="26" t="s">
        <v>64</v>
      </c>
      <c s="32" t="s">
        <v>809</v>
      </c>
      <c s="33" t="s">
        <v>461</v>
      </c>
      <c s="34">
        <v>1</v>
      </c>
      <c s="35">
        <v>0</v>
      </c>
      <c s="36">
        <f>ROUND(ROUND(H30,2)*ROUND(G30,3),2)</f>
      </c>
      <c r="O30">
        <f>(I30*21)/100</f>
      </c>
      <c t="s">
        <v>27</v>
      </c>
    </row>
    <row r="31" spans="1:5" ht="12.75">
      <c r="A31" s="37" t="s">
        <v>55</v>
      </c>
      <c r="E31" s="38" t="s">
        <v>64</v>
      </c>
    </row>
    <row r="32" spans="1:5" ht="12.75">
      <c r="A32" s="41" t="s">
        <v>57</v>
      </c>
      <c r="E32" s="40" t="s">
        <v>64</v>
      </c>
    </row>
    <row r="33" spans="1:16" ht="12.75">
      <c r="A33" s="26" t="s">
        <v>50</v>
      </c>
      <c s="31" t="s">
        <v>44</v>
      </c>
      <c s="31" t="s">
        <v>810</v>
      </c>
      <c s="26" t="s">
        <v>64</v>
      </c>
      <c s="32" t="s">
        <v>811</v>
      </c>
      <c s="33" t="s">
        <v>461</v>
      </c>
      <c s="34">
        <v>1</v>
      </c>
      <c s="35">
        <v>0</v>
      </c>
      <c s="36">
        <f>ROUND(ROUND(H33,2)*ROUND(G33,3),2)</f>
      </c>
      <c r="O33">
        <f>(I33*21)/100</f>
      </c>
      <c t="s">
        <v>27</v>
      </c>
    </row>
    <row r="34" spans="1:5" ht="12.75">
      <c r="A34" s="37" t="s">
        <v>55</v>
      </c>
      <c r="E34" s="38" t="s">
        <v>812</v>
      </c>
    </row>
    <row r="35" spans="1:5" ht="12.75">
      <c r="A35" s="41" t="s">
        <v>57</v>
      </c>
      <c r="E35" s="40" t="s">
        <v>64</v>
      </c>
    </row>
    <row r="36" spans="1:16" ht="12.75">
      <c r="A36" s="26" t="s">
        <v>50</v>
      </c>
      <c s="31" t="s">
        <v>46</v>
      </c>
      <c s="31" t="s">
        <v>813</v>
      </c>
      <c s="26" t="s">
        <v>64</v>
      </c>
      <c s="32" t="s">
        <v>814</v>
      </c>
      <c s="33" t="s">
        <v>461</v>
      </c>
      <c s="34">
        <v>1</v>
      </c>
      <c s="35">
        <v>0</v>
      </c>
      <c s="36">
        <f>ROUND(ROUND(H36,2)*ROUND(G36,3),2)</f>
      </c>
      <c r="O36">
        <f>(I36*21)/100</f>
      </c>
      <c t="s">
        <v>27</v>
      </c>
    </row>
    <row r="37" spans="1:5" ht="25.5">
      <c r="A37" s="37" t="s">
        <v>55</v>
      </c>
      <c r="E37" s="38" t="s">
        <v>815</v>
      </c>
    </row>
    <row r="38" spans="1:5" ht="12.75">
      <c r="A38" s="41" t="s">
        <v>57</v>
      </c>
      <c r="E38" s="40" t="s">
        <v>64</v>
      </c>
    </row>
    <row r="39" spans="1:16" ht="12.75">
      <c r="A39" s="26" t="s">
        <v>50</v>
      </c>
      <c s="31" t="s">
        <v>97</v>
      </c>
      <c s="31" t="s">
        <v>816</v>
      </c>
      <c s="26" t="s">
        <v>64</v>
      </c>
      <c s="32" t="s">
        <v>817</v>
      </c>
      <c s="33" t="s">
        <v>461</v>
      </c>
      <c s="34">
        <v>1</v>
      </c>
      <c s="35">
        <v>0</v>
      </c>
      <c s="36">
        <f>ROUND(ROUND(H39,2)*ROUND(G39,3),2)</f>
      </c>
      <c r="O39">
        <f>(I39*21)/100</f>
      </c>
      <c t="s">
        <v>27</v>
      </c>
    </row>
    <row r="40" spans="1:5" ht="51">
      <c r="A40" s="37" t="s">
        <v>55</v>
      </c>
      <c r="E40" s="38" t="s">
        <v>818</v>
      </c>
    </row>
    <row r="41" spans="1:5" ht="12.75">
      <c r="A41" s="41" t="s">
        <v>57</v>
      </c>
      <c r="E41" s="40" t="s">
        <v>64</v>
      </c>
    </row>
    <row r="42" spans="1:16" ht="12.75">
      <c r="A42" s="26" t="s">
        <v>50</v>
      </c>
      <c s="31" t="s">
        <v>101</v>
      </c>
      <c s="31" t="s">
        <v>819</v>
      </c>
      <c s="26" t="s">
        <v>64</v>
      </c>
      <c s="32" t="s">
        <v>820</v>
      </c>
      <c s="33" t="s">
        <v>461</v>
      </c>
      <c s="34">
        <v>1</v>
      </c>
      <c s="35">
        <v>0</v>
      </c>
      <c s="36">
        <f>ROUND(ROUND(H42,2)*ROUND(G42,3),2)</f>
      </c>
      <c r="O42">
        <f>(I42*21)/100</f>
      </c>
      <c t="s">
        <v>27</v>
      </c>
    </row>
    <row r="43" spans="1:5" ht="38.25">
      <c r="A43" s="37" t="s">
        <v>55</v>
      </c>
      <c r="E43" s="38" t="s">
        <v>821</v>
      </c>
    </row>
    <row r="44" spans="1:5" ht="12.75">
      <c r="A44" s="39" t="s">
        <v>57</v>
      </c>
      <c r="E44" s="40" t="s">
        <v>64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0+O9+O16+O47+O57+O73+O80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5">
        <f>0+I9+I16+I47+I57+I73+I80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25.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8.17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38.25">
      <c r="A11" s="37" t="s">
        <v>55</v>
      </c>
      <c r="E11" s="38" t="s">
        <v>56</v>
      </c>
    </row>
    <row r="12" spans="1:5" ht="38.25">
      <c r="A12" s="41" t="s">
        <v>57</v>
      </c>
      <c r="E12" s="40" t="s">
        <v>58</v>
      </c>
    </row>
    <row r="13" spans="1:16" ht="25.5">
      <c r="A13" s="26" t="s">
        <v>50</v>
      </c>
      <c s="31" t="s">
        <v>27</v>
      </c>
      <c s="31" t="s">
        <v>51</v>
      </c>
      <c s="26" t="s">
        <v>59</v>
      </c>
      <c s="32" t="s">
        <v>53</v>
      </c>
      <c s="33" t="s">
        <v>54</v>
      </c>
      <c s="34">
        <v>166.38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38.25">
      <c r="A14" s="37" t="s">
        <v>55</v>
      </c>
      <c r="E14" s="38" t="s">
        <v>60</v>
      </c>
    </row>
    <row r="15" spans="1:5" ht="89.25">
      <c r="A15" s="39" t="s">
        <v>57</v>
      </c>
      <c r="E15" s="40" t="s">
        <v>61</v>
      </c>
    </row>
    <row r="16" spans="1:18" ht="12.75" customHeight="1">
      <c r="A16" s="6" t="s">
        <v>48</v>
      </c>
      <c s="6"/>
      <c s="43" t="s">
        <v>33</v>
      </c>
      <c s="6"/>
      <c s="29" t="s">
        <v>62</v>
      </c>
      <c s="6"/>
      <c s="6"/>
      <c s="6"/>
      <c s="44">
        <f>0+Q16</f>
      </c>
      <c r="O16">
        <f>0+R16</f>
      </c>
      <c r="Q16">
        <f>0+I17+I20+I23+I26+I29+I32+I35+I38+I41+I44</f>
      </c>
      <c>
        <f>0+O17+O20+O23+O26+O29+O32+O35+O38+O41+O44</f>
      </c>
    </row>
    <row r="17" spans="1:16" ht="12.75">
      <c r="A17" s="26" t="s">
        <v>50</v>
      </c>
      <c s="31" t="s">
        <v>26</v>
      </c>
      <c s="31" t="s">
        <v>63</v>
      </c>
      <c s="26" t="s">
        <v>64</v>
      </c>
      <c s="32" t="s">
        <v>65</v>
      </c>
      <c s="33" t="s">
        <v>66</v>
      </c>
      <c s="34">
        <v>12.75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12.75">
      <c r="A18" s="37" t="s">
        <v>55</v>
      </c>
      <c r="E18" s="38" t="s">
        <v>67</v>
      </c>
    </row>
    <row r="19" spans="1:5" ht="51">
      <c r="A19" s="41" t="s">
        <v>57</v>
      </c>
      <c r="E19" s="40" t="s">
        <v>68</v>
      </c>
    </row>
    <row r="20" spans="1:16" ht="12.75">
      <c r="A20" s="26" t="s">
        <v>50</v>
      </c>
      <c s="31" t="s">
        <v>37</v>
      </c>
      <c s="31" t="s">
        <v>69</v>
      </c>
      <c s="26" t="s">
        <v>64</v>
      </c>
      <c s="32" t="s">
        <v>70</v>
      </c>
      <c s="33" t="s">
        <v>71</v>
      </c>
      <c s="34">
        <v>10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67</v>
      </c>
    </row>
    <row r="22" spans="1:5" ht="38.25">
      <c r="A22" s="41" t="s">
        <v>57</v>
      </c>
      <c r="E22" s="40" t="s">
        <v>72</v>
      </c>
    </row>
    <row r="23" spans="1:16" ht="12.75">
      <c r="A23" s="26" t="s">
        <v>50</v>
      </c>
      <c s="31" t="s">
        <v>39</v>
      </c>
      <c s="31" t="s">
        <v>73</v>
      </c>
      <c s="26" t="s">
        <v>64</v>
      </c>
      <c s="32" t="s">
        <v>74</v>
      </c>
      <c s="33" t="s">
        <v>75</v>
      </c>
      <c s="34">
        <v>499.8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51">
      <c r="A24" s="37" t="s">
        <v>55</v>
      </c>
      <c r="E24" s="38" t="s">
        <v>76</v>
      </c>
    </row>
    <row r="25" spans="1:5" ht="102">
      <c r="A25" s="41" t="s">
        <v>57</v>
      </c>
      <c r="E25" s="40" t="s">
        <v>77</v>
      </c>
    </row>
    <row r="26" spans="1:16" ht="12.75">
      <c r="A26" s="26" t="s">
        <v>50</v>
      </c>
      <c s="31" t="s">
        <v>41</v>
      </c>
      <c s="31" t="s">
        <v>78</v>
      </c>
      <c s="26" t="s">
        <v>64</v>
      </c>
      <c s="32" t="s">
        <v>79</v>
      </c>
      <c s="33" t="s">
        <v>71</v>
      </c>
      <c s="34">
        <v>70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80</v>
      </c>
    </row>
    <row r="28" spans="1:5" ht="12.75">
      <c r="A28" s="41" t="s">
        <v>57</v>
      </c>
      <c r="E28" s="40" t="s">
        <v>81</v>
      </c>
    </row>
    <row r="29" spans="1:16" ht="12.75">
      <c r="A29" s="26" t="s">
        <v>50</v>
      </c>
      <c s="31" t="s">
        <v>82</v>
      </c>
      <c s="31" t="s">
        <v>83</v>
      </c>
      <c s="26" t="s">
        <v>64</v>
      </c>
      <c s="32" t="s">
        <v>84</v>
      </c>
      <c s="33" t="s">
        <v>66</v>
      </c>
      <c s="34">
        <v>500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25.5">
      <c r="A30" s="37" t="s">
        <v>55</v>
      </c>
      <c r="E30" s="38" t="s">
        <v>85</v>
      </c>
    </row>
    <row r="31" spans="1:5" ht="25.5">
      <c r="A31" s="41" t="s">
        <v>57</v>
      </c>
      <c r="E31" s="40" t="s">
        <v>86</v>
      </c>
    </row>
    <row r="32" spans="1:16" ht="12.75">
      <c r="A32" s="26" t="s">
        <v>50</v>
      </c>
      <c s="31" t="s">
        <v>87</v>
      </c>
      <c s="31" t="s">
        <v>88</v>
      </c>
      <c s="26" t="s">
        <v>64</v>
      </c>
      <c s="32" t="s">
        <v>89</v>
      </c>
      <c s="33" t="s">
        <v>75</v>
      </c>
      <c s="34">
        <v>3.3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25.5">
      <c r="A33" s="37" t="s">
        <v>55</v>
      </c>
      <c r="E33" s="38" t="s">
        <v>85</v>
      </c>
    </row>
    <row r="34" spans="1:5" ht="63.75">
      <c r="A34" s="41" t="s">
        <v>57</v>
      </c>
      <c r="E34" s="40" t="s">
        <v>90</v>
      </c>
    </row>
    <row r="35" spans="1:16" ht="12.75">
      <c r="A35" s="26" t="s">
        <v>50</v>
      </c>
      <c s="31" t="s">
        <v>44</v>
      </c>
      <c s="31" t="s">
        <v>91</v>
      </c>
      <c s="26" t="s">
        <v>64</v>
      </c>
      <c s="32" t="s">
        <v>92</v>
      </c>
      <c s="33" t="s">
        <v>71</v>
      </c>
      <c s="34">
        <v>5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25.5">
      <c r="A36" s="37" t="s">
        <v>55</v>
      </c>
      <c r="E36" s="38" t="s">
        <v>85</v>
      </c>
    </row>
    <row r="37" spans="1:5" ht="25.5">
      <c r="A37" s="41" t="s">
        <v>57</v>
      </c>
      <c r="E37" s="40" t="s">
        <v>93</v>
      </c>
    </row>
    <row r="38" spans="1:16" ht="12.75">
      <c r="A38" s="26" t="s">
        <v>50</v>
      </c>
      <c s="31" t="s">
        <v>46</v>
      </c>
      <c s="31" t="s">
        <v>94</v>
      </c>
      <c s="26" t="s">
        <v>64</v>
      </c>
      <c s="32" t="s">
        <v>95</v>
      </c>
      <c s="33" t="s">
        <v>71</v>
      </c>
      <c s="34">
        <v>8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85</v>
      </c>
    </row>
    <row r="40" spans="1:5" ht="25.5">
      <c r="A40" s="41" t="s">
        <v>57</v>
      </c>
      <c r="E40" s="40" t="s">
        <v>96</v>
      </c>
    </row>
    <row r="41" spans="1:16" ht="12.75">
      <c r="A41" s="26" t="s">
        <v>50</v>
      </c>
      <c s="31" t="s">
        <v>97</v>
      </c>
      <c s="31" t="s">
        <v>98</v>
      </c>
      <c s="26" t="s">
        <v>64</v>
      </c>
      <c s="32" t="s">
        <v>99</v>
      </c>
      <c s="33" t="s">
        <v>71</v>
      </c>
      <c s="34">
        <v>26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25.5">
      <c r="A42" s="37" t="s">
        <v>55</v>
      </c>
      <c r="E42" s="38" t="s">
        <v>85</v>
      </c>
    </row>
    <row r="43" spans="1:5" ht="25.5">
      <c r="A43" s="41" t="s">
        <v>57</v>
      </c>
      <c r="E43" s="40" t="s">
        <v>100</v>
      </c>
    </row>
    <row r="44" spans="1:16" ht="12.75">
      <c r="A44" s="26" t="s">
        <v>50</v>
      </c>
      <c s="31" t="s">
        <v>101</v>
      </c>
      <c s="31" t="s">
        <v>102</v>
      </c>
      <c s="26" t="s">
        <v>64</v>
      </c>
      <c s="32" t="s">
        <v>103</v>
      </c>
      <c s="33" t="s">
        <v>71</v>
      </c>
      <c s="34">
        <v>9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25.5">
      <c r="A45" s="37" t="s">
        <v>55</v>
      </c>
      <c r="E45" s="38" t="s">
        <v>85</v>
      </c>
    </row>
    <row r="46" spans="1:5" ht="25.5">
      <c r="A46" s="39" t="s">
        <v>57</v>
      </c>
      <c r="E46" s="40" t="s">
        <v>104</v>
      </c>
    </row>
    <row r="47" spans="1:18" ht="12.75" customHeight="1">
      <c r="A47" s="6" t="s">
        <v>48</v>
      </c>
      <c s="6"/>
      <c s="43" t="s">
        <v>37</v>
      </c>
      <c s="6"/>
      <c s="29" t="s">
        <v>105</v>
      </c>
      <c s="6"/>
      <c s="6"/>
      <c s="6"/>
      <c s="44">
        <f>0+Q47</f>
      </c>
      <c r="O47">
        <f>0+R47</f>
      </c>
      <c r="Q47">
        <f>0+I48+I51+I54</f>
      </c>
      <c>
        <f>0+O48+O51+O54</f>
      </c>
    </row>
    <row r="48" spans="1:16" ht="12.75">
      <c r="A48" s="26" t="s">
        <v>50</v>
      </c>
      <c s="31" t="s">
        <v>106</v>
      </c>
      <c s="31" t="s">
        <v>107</v>
      </c>
      <c s="26" t="s">
        <v>64</v>
      </c>
      <c s="32" t="s">
        <v>108</v>
      </c>
      <c s="33" t="s">
        <v>75</v>
      </c>
      <c s="34">
        <v>0.9</v>
      </c>
      <c s="35">
        <v>0</v>
      </c>
      <c s="36">
        <f>ROUND(ROUND(H48,2)*ROUND(G48,3),2)</f>
      </c>
      <c r="O48">
        <f>(I48*21)/100</f>
      </c>
      <c t="s">
        <v>27</v>
      </c>
    </row>
    <row r="49" spans="1:5" ht="12.75">
      <c r="A49" s="37" t="s">
        <v>55</v>
      </c>
      <c r="E49" s="38" t="s">
        <v>64</v>
      </c>
    </row>
    <row r="50" spans="1:5" ht="51">
      <c r="A50" s="41" t="s">
        <v>57</v>
      </c>
      <c r="E50" s="40" t="s">
        <v>109</v>
      </c>
    </row>
    <row r="51" spans="1:16" ht="12.75">
      <c r="A51" s="26" t="s">
        <v>50</v>
      </c>
      <c s="31" t="s">
        <v>110</v>
      </c>
      <c s="31" t="s">
        <v>111</v>
      </c>
      <c s="26" t="s">
        <v>64</v>
      </c>
      <c s="32" t="s">
        <v>112</v>
      </c>
      <c s="33" t="s">
        <v>75</v>
      </c>
      <c s="34">
        <v>0.75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64</v>
      </c>
    </row>
    <row r="53" spans="1:5" ht="38.25">
      <c r="A53" s="41" t="s">
        <v>57</v>
      </c>
      <c r="E53" s="40" t="s">
        <v>113</v>
      </c>
    </row>
    <row r="54" spans="1:16" ht="12.75">
      <c r="A54" s="26" t="s">
        <v>50</v>
      </c>
      <c s="31" t="s">
        <v>114</v>
      </c>
      <c s="31" t="s">
        <v>115</v>
      </c>
      <c s="26" t="s">
        <v>64</v>
      </c>
      <c s="32" t="s">
        <v>116</v>
      </c>
      <c s="33" t="s">
        <v>75</v>
      </c>
      <c s="34">
        <v>1</v>
      </c>
      <c s="35">
        <v>0</v>
      </c>
      <c s="36">
        <f>ROUND(ROUND(H54,2)*ROUND(G54,3),2)</f>
      </c>
      <c r="O54">
        <f>(I54*21)/100</f>
      </c>
      <c t="s">
        <v>27</v>
      </c>
    </row>
    <row r="55" spans="1:5" ht="12.75">
      <c r="A55" s="37" t="s">
        <v>55</v>
      </c>
      <c r="E55" s="38" t="s">
        <v>64</v>
      </c>
    </row>
    <row r="56" spans="1:5" ht="25.5">
      <c r="A56" s="39" t="s">
        <v>57</v>
      </c>
      <c r="E56" s="40" t="s">
        <v>117</v>
      </c>
    </row>
    <row r="57" spans="1:18" ht="12.75" customHeight="1">
      <c r="A57" s="6" t="s">
        <v>48</v>
      </c>
      <c s="6"/>
      <c s="43" t="s">
        <v>39</v>
      </c>
      <c s="6"/>
      <c s="29" t="s">
        <v>118</v>
      </c>
      <c s="6"/>
      <c s="6"/>
      <c s="6"/>
      <c s="44">
        <f>0+Q57</f>
      </c>
      <c r="O57">
        <f>0+R57</f>
      </c>
      <c r="Q57">
        <f>0+I58+I61+I64+I67+I70</f>
      </c>
      <c>
        <f>0+O58+O61+O64+O67+O70</f>
      </c>
    </row>
    <row r="58" spans="1:16" ht="12.75">
      <c r="A58" s="26" t="s">
        <v>50</v>
      </c>
      <c s="31" t="s">
        <v>119</v>
      </c>
      <c s="31" t="s">
        <v>120</v>
      </c>
      <c s="26" t="s">
        <v>64</v>
      </c>
      <c s="32" t="s">
        <v>121</v>
      </c>
      <c s="33" t="s">
        <v>66</v>
      </c>
      <c s="34">
        <v>500</v>
      </c>
      <c s="35">
        <v>0</v>
      </c>
      <c s="36">
        <f>ROUND(ROUND(H58,2)*ROUND(G58,3),2)</f>
      </c>
      <c r="O58">
        <f>(I58*21)/100</f>
      </c>
      <c t="s">
        <v>27</v>
      </c>
    </row>
    <row r="59" spans="1:5" ht="12.75">
      <c r="A59" s="37" t="s">
        <v>55</v>
      </c>
      <c r="E59" s="38" t="s">
        <v>122</v>
      </c>
    </row>
    <row r="60" spans="1:5" ht="25.5">
      <c r="A60" s="41" t="s">
        <v>57</v>
      </c>
      <c r="E60" s="40" t="s">
        <v>123</v>
      </c>
    </row>
    <row r="61" spans="1:16" ht="12.75">
      <c r="A61" s="26" t="s">
        <v>50</v>
      </c>
      <c s="31" t="s">
        <v>124</v>
      </c>
      <c s="31" t="s">
        <v>125</v>
      </c>
      <c s="26" t="s">
        <v>64</v>
      </c>
      <c s="32" t="s">
        <v>126</v>
      </c>
      <c s="33" t="s">
        <v>66</v>
      </c>
      <c s="34">
        <v>5169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25.5">
      <c r="A62" s="37" t="s">
        <v>55</v>
      </c>
      <c r="E62" s="38" t="s">
        <v>127</v>
      </c>
    </row>
    <row r="63" spans="1:5" ht="102">
      <c r="A63" s="41" t="s">
        <v>57</v>
      </c>
      <c r="E63" s="40" t="s">
        <v>128</v>
      </c>
    </row>
    <row r="64" spans="1:16" ht="12.75">
      <c r="A64" s="26" t="s">
        <v>50</v>
      </c>
      <c s="31" t="s">
        <v>129</v>
      </c>
      <c s="31" t="s">
        <v>130</v>
      </c>
      <c s="26" t="s">
        <v>64</v>
      </c>
      <c s="32" t="s">
        <v>131</v>
      </c>
      <c s="33" t="s">
        <v>66</v>
      </c>
      <c s="34">
        <v>5148</v>
      </c>
      <c s="35">
        <v>0</v>
      </c>
      <c s="36">
        <f>ROUND(ROUND(H64,2)*ROUND(G64,3),2)</f>
      </c>
      <c r="O64">
        <f>(I64*21)/100</f>
      </c>
      <c t="s">
        <v>27</v>
      </c>
    </row>
    <row r="65" spans="1:5" ht="25.5">
      <c r="A65" s="37" t="s">
        <v>55</v>
      </c>
      <c r="E65" s="38" t="s">
        <v>132</v>
      </c>
    </row>
    <row r="66" spans="1:5" ht="38.25">
      <c r="A66" s="41" t="s">
        <v>57</v>
      </c>
      <c r="E66" s="40" t="s">
        <v>133</v>
      </c>
    </row>
    <row r="67" spans="1:16" ht="12.75">
      <c r="A67" s="26" t="s">
        <v>50</v>
      </c>
      <c s="31" t="s">
        <v>134</v>
      </c>
      <c s="31" t="s">
        <v>135</v>
      </c>
      <c s="26" t="s">
        <v>64</v>
      </c>
      <c s="32" t="s">
        <v>136</v>
      </c>
      <c s="33" t="s">
        <v>66</v>
      </c>
      <c s="34">
        <v>5070</v>
      </c>
      <c s="35">
        <v>0</v>
      </c>
      <c s="36">
        <f>ROUND(ROUND(H67,2)*ROUND(G67,3),2)</f>
      </c>
      <c r="O67">
        <f>(I67*21)/100</f>
      </c>
      <c t="s">
        <v>27</v>
      </c>
    </row>
    <row r="68" spans="1:5" ht="12.75">
      <c r="A68" s="37" t="s">
        <v>55</v>
      </c>
      <c r="E68" s="38" t="s">
        <v>137</v>
      </c>
    </row>
    <row r="69" spans="1:5" ht="102">
      <c r="A69" s="41" t="s">
        <v>57</v>
      </c>
      <c r="E69" s="40" t="s">
        <v>138</v>
      </c>
    </row>
    <row r="70" spans="1:16" ht="12.75">
      <c r="A70" s="26" t="s">
        <v>50</v>
      </c>
      <c s="31" t="s">
        <v>139</v>
      </c>
      <c s="31" t="s">
        <v>140</v>
      </c>
      <c s="26" t="s">
        <v>64</v>
      </c>
      <c s="32" t="s">
        <v>141</v>
      </c>
      <c s="33" t="s">
        <v>66</v>
      </c>
      <c s="34">
        <v>5049</v>
      </c>
      <c s="35">
        <v>0</v>
      </c>
      <c s="36">
        <f>ROUND(ROUND(H70,2)*ROUND(G70,3),2)</f>
      </c>
      <c r="O70">
        <f>(I70*21)/100</f>
      </c>
      <c t="s">
        <v>27</v>
      </c>
    </row>
    <row r="71" spans="1:5" ht="25.5">
      <c r="A71" s="37" t="s">
        <v>55</v>
      </c>
      <c r="E71" s="38" t="s">
        <v>142</v>
      </c>
    </row>
    <row r="72" spans="1:5" ht="38.25">
      <c r="A72" s="39" t="s">
        <v>57</v>
      </c>
      <c r="E72" s="40" t="s">
        <v>143</v>
      </c>
    </row>
    <row r="73" spans="1:18" ht="12.75" customHeight="1">
      <c r="A73" s="6" t="s">
        <v>48</v>
      </c>
      <c s="6"/>
      <c s="43" t="s">
        <v>87</v>
      </c>
      <c s="6"/>
      <c s="29" t="s">
        <v>144</v>
      </c>
      <c s="6"/>
      <c s="6"/>
      <c s="6"/>
      <c s="44">
        <f>0+Q73</f>
      </c>
      <c r="O73">
        <f>0+R73</f>
      </c>
      <c r="Q73">
        <f>0+I74+I77</f>
      </c>
      <c>
        <f>0+O74+O77</f>
      </c>
    </row>
    <row r="74" spans="1:16" ht="12.75">
      <c r="A74" s="26" t="s">
        <v>50</v>
      </c>
      <c s="31" t="s">
        <v>145</v>
      </c>
      <c s="31" t="s">
        <v>146</v>
      </c>
      <c s="26" t="s">
        <v>64</v>
      </c>
      <c s="32" t="s">
        <v>147</v>
      </c>
      <c s="33" t="s">
        <v>148</v>
      </c>
      <c s="34">
        <v>8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12.75">
      <c r="A75" s="37" t="s">
        <v>55</v>
      </c>
      <c r="E75" s="38" t="s">
        <v>64</v>
      </c>
    </row>
    <row r="76" spans="1:5" ht="25.5">
      <c r="A76" s="41" t="s">
        <v>57</v>
      </c>
      <c r="E76" s="40" t="s">
        <v>149</v>
      </c>
    </row>
    <row r="77" spans="1:16" ht="12.75">
      <c r="A77" s="26" t="s">
        <v>50</v>
      </c>
      <c s="31" t="s">
        <v>150</v>
      </c>
      <c s="31" t="s">
        <v>151</v>
      </c>
      <c s="26" t="s">
        <v>64</v>
      </c>
      <c s="32" t="s">
        <v>152</v>
      </c>
      <c s="33" t="s">
        <v>148</v>
      </c>
      <c s="34">
        <v>15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12.75">
      <c r="A78" s="37" t="s">
        <v>55</v>
      </c>
      <c r="E78" s="38" t="s">
        <v>64</v>
      </c>
    </row>
    <row r="79" spans="1:5" ht="25.5">
      <c r="A79" s="39" t="s">
        <v>57</v>
      </c>
      <c r="E79" s="40" t="s">
        <v>153</v>
      </c>
    </row>
    <row r="80" spans="1:18" ht="12.75" customHeight="1">
      <c r="A80" s="6" t="s">
        <v>48</v>
      </c>
      <c s="6"/>
      <c s="43" t="s">
        <v>44</v>
      </c>
      <c s="6"/>
      <c s="29" t="s">
        <v>154</v>
      </c>
      <c s="6"/>
      <c s="6"/>
      <c s="6"/>
      <c s="44">
        <f>0+Q80</f>
      </c>
      <c r="O80">
        <f>0+R80</f>
      </c>
      <c r="Q80">
        <f>0+I81+I84+I87+I90+I93+I96</f>
      </c>
      <c>
        <f>0+O81+O84+O87+O90+O93+O96</f>
      </c>
    </row>
    <row r="81" spans="1:16" ht="12.75">
      <c r="A81" s="26" t="s">
        <v>50</v>
      </c>
      <c s="31" t="s">
        <v>155</v>
      </c>
      <c s="31" t="s">
        <v>156</v>
      </c>
      <c s="26" t="s">
        <v>64</v>
      </c>
      <c s="32" t="s">
        <v>157</v>
      </c>
      <c s="33" t="s">
        <v>148</v>
      </c>
      <c s="34">
        <v>137.5</v>
      </c>
      <c s="35">
        <v>0</v>
      </c>
      <c s="36">
        <f>ROUND(ROUND(H81,2)*ROUND(G81,3),2)</f>
      </c>
      <c r="O81">
        <f>(I81*21)/100</f>
      </c>
      <c t="s">
        <v>27</v>
      </c>
    </row>
    <row r="82" spans="1:5" ht="12.75">
      <c r="A82" s="37" t="s">
        <v>55</v>
      </c>
      <c r="E82" s="38" t="s">
        <v>158</v>
      </c>
    </row>
    <row r="83" spans="1:5" ht="51">
      <c r="A83" s="41" t="s">
        <v>57</v>
      </c>
      <c r="E83" s="40" t="s">
        <v>159</v>
      </c>
    </row>
    <row r="84" spans="1:16" ht="12.75">
      <c r="A84" s="26" t="s">
        <v>50</v>
      </c>
      <c s="31" t="s">
        <v>160</v>
      </c>
      <c s="31" t="s">
        <v>161</v>
      </c>
      <c s="26" t="s">
        <v>64</v>
      </c>
      <c s="32" t="s">
        <v>162</v>
      </c>
      <c s="33" t="s">
        <v>71</v>
      </c>
      <c s="34">
        <v>10</v>
      </c>
      <c s="35">
        <v>0</v>
      </c>
      <c s="36">
        <f>ROUND(ROUND(H84,2)*ROUND(G84,3),2)</f>
      </c>
      <c r="O84">
        <f>(I84*21)/100</f>
      </c>
      <c t="s">
        <v>27</v>
      </c>
    </row>
    <row r="85" spans="1:5" ht="25.5">
      <c r="A85" s="37" t="s">
        <v>55</v>
      </c>
      <c r="E85" s="38" t="s">
        <v>163</v>
      </c>
    </row>
    <row r="86" spans="1:5" ht="25.5">
      <c r="A86" s="41" t="s">
        <v>57</v>
      </c>
      <c r="E86" s="40" t="s">
        <v>164</v>
      </c>
    </row>
    <row r="87" spans="1:16" ht="12.75">
      <c r="A87" s="26" t="s">
        <v>50</v>
      </c>
      <c s="31" t="s">
        <v>165</v>
      </c>
      <c s="31" t="s">
        <v>166</v>
      </c>
      <c s="26" t="s">
        <v>64</v>
      </c>
      <c s="32" t="s">
        <v>167</v>
      </c>
      <c s="33" t="s">
        <v>71</v>
      </c>
      <c s="34">
        <v>8</v>
      </c>
      <c s="35">
        <v>0</v>
      </c>
      <c s="36">
        <f>ROUND(ROUND(H87,2)*ROUND(G87,3),2)</f>
      </c>
      <c r="O87">
        <f>(I87*21)/100</f>
      </c>
      <c t="s">
        <v>27</v>
      </c>
    </row>
    <row r="88" spans="1:5" ht="12.75">
      <c r="A88" s="37" t="s">
        <v>55</v>
      </c>
      <c r="E88" s="38" t="s">
        <v>168</v>
      </c>
    </row>
    <row r="89" spans="1:5" ht="38.25">
      <c r="A89" s="41" t="s">
        <v>57</v>
      </c>
      <c r="E89" s="40" t="s">
        <v>169</v>
      </c>
    </row>
    <row r="90" spans="1:16" ht="12.75">
      <c r="A90" s="26" t="s">
        <v>50</v>
      </c>
      <c s="31" t="s">
        <v>170</v>
      </c>
      <c s="31" t="s">
        <v>171</v>
      </c>
      <c s="26" t="s">
        <v>64</v>
      </c>
      <c s="32" t="s">
        <v>172</v>
      </c>
      <c s="33" t="s">
        <v>71</v>
      </c>
      <c s="34">
        <v>70</v>
      </c>
      <c s="35">
        <v>0</v>
      </c>
      <c s="36">
        <f>ROUND(ROUND(H90,2)*ROUND(G90,3),2)</f>
      </c>
      <c r="O90">
        <f>(I90*21)/100</f>
      </c>
      <c t="s">
        <v>27</v>
      </c>
    </row>
    <row r="91" spans="1:5" ht="12.75">
      <c r="A91" s="37" t="s">
        <v>55</v>
      </c>
      <c r="E91" s="38" t="s">
        <v>173</v>
      </c>
    </row>
    <row r="92" spans="1:5" ht="12.75">
      <c r="A92" s="41" t="s">
        <v>57</v>
      </c>
      <c r="E92" s="40" t="s">
        <v>81</v>
      </c>
    </row>
    <row r="93" spans="1:16" ht="12.75">
      <c r="A93" s="26" t="s">
        <v>50</v>
      </c>
      <c s="31" t="s">
        <v>174</v>
      </c>
      <c s="31" t="s">
        <v>175</v>
      </c>
      <c s="26" t="s">
        <v>64</v>
      </c>
      <c s="32" t="s">
        <v>176</v>
      </c>
      <c s="33" t="s">
        <v>71</v>
      </c>
      <c s="34">
        <v>70</v>
      </c>
      <c s="35">
        <v>0</v>
      </c>
      <c s="36">
        <f>ROUND(ROUND(H93,2)*ROUND(G93,3),2)</f>
      </c>
      <c r="O93">
        <f>(I93*21)/100</f>
      </c>
      <c t="s">
        <v>27</v>
      </c>
    </row>
    <row r="94" spans="1:5" ht="25.5">
      <c r="A94" s="37" t="s">
        <v>55</v>
      </c>
      <c r="E94" s="38" t="s">
        <v>177</v>
      </c>
    </row>
    <row r="95" spans="1:5" ht="12.75">
      <c r="A95" s="41" t="s">
        <v>57</v>
      </c>
      <c r="E95" s="40" t="s">
        <v>81</v>
      </c>
    </row>
    <row r="96" spans="1:16" ht="12.75">
      <c r="A96" s="26" t="s">
        <v>50</v>
      </c>
      <c s="31" t="s">
        <v>178</v>
      </c>
      <c s="31" t="s">
        <v>179</v>
      </c>
      <c s="26" t="s">
        <v>64</v>
      </c>
      <c s="32" t="s">
        <v>180</v>
      </c>
      <c s="33" t="s">
        <v>71</v>
      </c>
      <c s="34">
        <v>17</v>
      </c>
      <c s="35">
        <v>0</v>
      </c>
      <c s="36">
        <f>ROUND(ROUND(H96,2)*ROUND(G96,3),2)</f>
      </c>
      <c r="O96">
        <f>(I96*21)/100</f>
      </c>
      <c t="s">
        <v>27</v>
      </c>
    </row>
    <row r="97" spans="1:5" ht="12.75">
      <c r="A97" s="37" t="s">
        <v>55</v>
      </c>
      <c r="E97" s="38" t="s">
        <v>181</v>
      </c>
    </row>
    <row r="98" spans="1:5" ht="25.5">
      <c r="A98" s="39" t="s">
        <v>57</v>
      </c>
      <c r="E98" s="40" t="s">
        <v>182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0+O9+O22+O92+O99+O151+O164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183</v>
      </c>
      <c s="45">
        <f>0+I9+I22+I92+I99+I151+I164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183</v>
      </c>
      <c s="6"/>
      <c s="18" t="s">
        <v>184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</f>
      </c>
      <c>
        <f>0+O10+O13+O16+O19</f>
      </c>
    </row>
    <row r="10" spans="1:16" ht="25.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19.78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38.25">
      <c r="A11" s="37" t="s">
        <v>55</v>
      </c>
      <c r="E11" s="38" t="s">
        <v>56</v>
      </c>
    </row>
    <row r="12" spans="1:5" ht="38.25">
      <c r="A12" s="41" t="s">
        <v>57</v>
      </c>
      <c r="E12" s="40" t="s">
        <v>186</v>
      </c>
    </row>
    <row r="13" spans="1:16" ht="25.5">
      <c r="A13" s="26" t="s">
        <v>50</v>
      </c>
      <c s="31" t="s">
        <v>27</v>
      </c>
      <c s="31" t="s">
        <v>51</v>
      </c>
      <c s="26" t="s">
        <v>187</v>
      </c>
      <c s="32" t="s">
        <v>53</v>
      </c>
      <c s="33" t="s">
        <v>54</v>
      </c>
      <c s="34">
        <v>8418.552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188</v>
      </c>
    </row>
    <row r="15" spans="1:5" ht="12.75">
      <c r="A15" s="41" t="s">
        <v>57</v>
      </c>
      <c r="E15" s="40" t="s">
        <v>189</v>
      </c>
    </row>
    <row r="16" spans="1:16" ht="25.5">
      <c r="A16" s="26" t="s">
        <v>50</v>
      </c>
      <c s="31" t="s">
        <v>26</v>
      </c>
      <c s="31" t="s">
        <v>51</v>
      </c>
      <c s="26" t="s">
        <v>59</v>
      </c>
      <c s="32" t="s">
        <v>53</v>
      </c>
      <c s="33" t="s">
        <v>54</v>
      </c>
      <c s="34">
        <v>46275.456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38.25">
      <c r="A17" s="37" t="s">
        <v>55</v>
      </c>
      <c r="E17" s="38" t="s">
        <v>60</v>
      </c>
    </row>
    <row r="18" spans="1:5" ht="153">
      <c r="A18" s="41" t="s">
        <v>57</v>
      </c>
      <c r="E18" s="40" t="s">
        <v>190</v>
      </c>
    </row>
    <row r="19" spans="1:16" ht="12.75">
      <c r="A19" s="26" t="s">
        <v>50</v>
      </c>
      <c s="31" t="s">
        <v>37</v>
      </c>
      <c s="31" t="s">
        <v>191</v>
      </c>
      <c s="26" t="s">
        <v>64</v>
      </c>
      <c s="32" t="s">
        <v>192</v>
      </c>
      <c s="33" t="s">
        <v>54</v>
      </c>
      <c s="34">
        <v>1917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193</v>
      </c>
    </row>
    <row r="21" spans="1:5" ht="25.5">
      <c r="A21" s="39" t="s">
        <v>57</v>
      </c>
      <c r="E21" s="40" t="s">
        <v>194</v>
      </c>
    </row>
    <row r="22" spans="1:18" ht="12.75" customHeight="1">
      <c r="A22" s="6" t="s">
        <v>48</v>
      </c>
      <c s="6"/>
      <c s="43" t="s">
        <v>33</v>
      </c>
      <c s="6"/>
      <c s="29" t="s">
        <v>62</v>
      </c>
      <c s="6"/>
      <c s="6"/>
      <c s="6"/>
      <c s="44">
        <f>0+Q22</f>
      </c>
      <c r="O22">
        <f>0+R22</f>
      </c>
      <c r="Q22">
        <f>0+I23+I26+I29+I32+I35+I38+I41+I44+I47+I50+I53+I56+I59+I62+I65+I68+I71+I74+I77+I80+I83+I86+I89</f>
      </c>
      <c>
        <f>0+O23+O26+O29+O32+O35+O38+O41+O44+O47+O50+O53+O56+O59+O62+O65+O68+O71+O74+O77+O80+O83+O86+O89</f>
      </c>
    </row>
    <row r="23" spans="1:16" ht="12.75">
      <c r="A23" s="26" t="s">
        <v>50</v>
      </c>
      <c s="31" t="s">
        <v>39</v>
      </c>
      <c s="31" t="s">
        <v>63</v>
      </c>
      <c s="26" t="s">
        <v>64</v>
      </c>
      <c s="32" t="s">
        <v>65</v>
      </c>
      <c s="33" t="s">
        <v>66</v>
      </c>
      <c s="34">
        <v>36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12.75">
      <c r="A24" s="37" t="s">
        <v>55</v>
      </c>
      <c r="E24" s="38" t="s">
        <v>67</v>
      </c>
    </row>
    <row r="25" spans="1:5" ht="51">
      <c r="A25" s="41" t="s">
        <v>57</v>
      </c>
      <c r="E25" s="40" t="s">
        <v>195</v>
      </c>
    </row>
    <row r="26" spans="1:16" ht="25.5">
      <c r="A26" s="26" t="s">
        <v>50</v>
      </c>
      <c s="31" t="s">
        <v>41</v>
      </c>
      <c s="31" t="s">
        <v>196</v>
      </c>
      <c s="26" t="s">
        <v>64</v>
      </c>
      <c s="32" t="s">
        <v>197</v>
      </c>
      <c s="33" t="s">
        <v>75</v>
      </c>
      <c s="34">
        <v>16362.16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51">
      <c r="A27" s="37" t="s">
        <v>55</v>
      </c>
      <c r="E27" s="38" t="s">
        <v>198</v>
      </c>
    </row>
    <row r="28" spans="1:5" ht="204">
      <c r="A28" s="41" t="s">
        <v>57</v>
      </c>
      <c r="E28" s="40" t="s">
        <v>199</v>
      </c>
    </row>
    <row r="29" spans="1:16" ht="25.5">
      <c r="A29" s="26" t="s">
        <v>50</v>
      </c>
      <c s="31" t="s">
        <v>82</v>
      </c>
      <c s="31" t="s">
        <v>200</v>
      </c>
      <c s="26" t="s">
        <v>64</v>
      </c>
      <c s="32" t="s">
        <v>201</v>
      </c>
      <c s="33" t="s">
        <v>75</v>
      </c>
      <c s="34">
        <v>3660.24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63.75">
      <c r="A30" s="37" t="s">
        <v>55</v>
      </c>
      <c r="E30" s="38" t="s">
        <v>202</v>
      </c>
    </row>
    <row r="31" spans="1:5" ht="191.25">
      <c r="A31" s="41" t="s">
        <v>57</v>
      </c>
      <c r="E31" s="40" t="s">
        <v>203</v>
      </c>
    </row>
    <row r="32" spans="1:16" ht="12.75">
      <c r="A32" s="26" t="s">
        <v>50</v>
      </c>
      <c s="31" t="s">
        <v>87</v>
      </c>
      <c s="31" t="s">
        <v>73</v>
      </c>
      <c s="26" t="s">
        <v>64</v>
      </c>
      <c s="32" t="s">
        <v>74</v>
      </c>
      <c s="33" t="s">
        <v>75</v>
      </c>
      <c s="34">
        <v>1928.5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51">
      <c r="A33" s="37" t="s">
        <v>55</v>
      </c>
      <c r="E33" s="38" t="s">
        <v>76</v>
      </c>
    </row>
    <row r="34" spans="1:5" ht="165.75">
      <c r="A34" s="41" t="s">
        <v>57</v>
      </c>
      <c r="E34" s="40" t="s">
        <v>204</v>
      </c>
    </row>
    <row r="35" spans="1:16" ht="12.75">
      <c r="A35" s="26" t="s">
        <v>50</v>
      </c>
      <c s="31" t="s">
        <v>44</v>
      </c>
      <c s="31" t="s">
        <v>78</v>
      </c>
      <c s="26" t="s">
        <v>64</v>
      </c>
      <c s="32" t="s">
        <v>79</v>
      </c>
      <c s="33" t="s">
        <v>71</v>
      </c>
      <c s="34">
        <v>150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80</v>
      </c>
    </row>
    <row r="37" spans="1:5" ht="12.75">
      <c r="A37" s="41" t="s">
        <v>57</v>
      </c>
      <c r="E37" s="40" t="s">
        <v>205</v>
      </c>
    </row>
    <row r="38" spans="1:16" ht="12.75">
      <c r="A38" s="26" t="s">
        <v>50</v>
      </c>
      <c s="31" t="s">
        <v>46</v>
      </c>
      <c s="31" t="s">
        <v>206</v>
      </c>
      <c s="26" t="s">
        <v>64</v>
      </c>
      <c s="32" t="s">
        <v>207</v>
      </c>
      <c s="33" t="s">
        <v>75</v>
      </c>
      <c s="34">
        <v>1065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38.25">
      <c r="A39" s="37" t="s">
        <v>55</v>
      </c>
      <c r="E39" s="38" t="s">
        <v>208</v>
      </c>
    </row>
    <row r="40" spans="1:5" ht="25.5">
      <c r="A40" s="41" t="s">
        <v>57</v>
      </c>
      <c r="E40" s="40" t="s">
        <v>209</v>
      </c>
    </row>
    <row r="41" spans="1:16" ht="12.75">
      <c r="A41" s="26" t="s">
        <v>50</v>
      </c>
      <c s="31" t="s">
        <v>97</v>
      </c>
      <c s="31" t="s">
        <v>210</v>
      </c>
      <c s="26" t="s">
        <v>64</v>
      </c>
      <c s="32" t="s">
        <v>211</v>
      </c>
      <c s="33" t="s">
        <v>75</v>
      </c>
      <c s="34">
        <v>1.5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25.5">
      <c r="A42" s="37" t="s">
        <v>55</v>
      </c>
      <c r="E42" s="38" t="s">
        <v>212</v>
      </c>
    </row>
    <row r="43" spans="1:5" ht="51">
      <c r="A43" s="41" t="s">
        <v>57</v>
      </c>
      <c r="E43" s="40" t="s">
        <v>213</v>
      </c>
    </row>
    <row r="44" spans="1:16" ht="12.75">
      <c r="A44" s="26" t="s">
        <v>50</v>
      </c>
      <c s="31" t="s">
        <v>101</v>
      </c>
      <c s="31" t="s">
        <v>214</v>
      </c>
      <c s="26" t="s">
        <v>64</v>
      </c>
      <c s="32" t="s">
        <v>215</v>
      </c>
      <c s="33" t="s">
        <v>75</v>
      </c>
      <c s="34">
        <v>90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63.75">
      <c r="A45" s="37" t="s">
        <v>55</v>
      </c>
      <c r="E45" s="38" t="s">
        <v>216</v>
      </c>
    </row>
    <row r="46" spans="1:5" ht="38.25">
      <c r="A46" s="41" t="s">
        <v>57</v>
      </c>
      <c r="E46" s="40" t="s">
        <v>217</v>
      </c>
    </row>
    <row r="47" spans="1:16" ht="12.75">
      <c r="A47" s="26" t="s">
        <v>50</v>
      </c>
      <c s="31" t="s">
        <v>106</v>
      </c>
      <c s="31" t="s">
        <v>218</v>
      </c>
      <c s="26" t="s">
        <v>64</v>
      </c>
      <c s="32" t="s">
        <v>219</v>
      </c>
      <c s="33" t="s">
        <v>75</v>
      </c>
      <c s="34">
        <v>1065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25.5">
      <c r="A48" s="37" t="s">
        <v>55</v>
      </c>
      <c r="E48" s="38" t="s">
        <v>220</v>
      </c>
    </row>
    <row r="49" spans="1:5" ht="25.5">
      <c r="A49" s="41" t="s">
        <v>57</v>
      </c>
      <c r="E49" s="40" t="s">
        <v>221</v>
      </c>
    </row>
    <row r="50" spans="1:16" ht="12.75">
      <c r="A50" s="26" t="s">
        <v>50</v>
      </c>
      <c s="31" t="s">
        <v>110</v>
      </c>
      <c s="31" t="s">
        <v>83</v>
      </c>
      <c s="26" t="s">
        <v>64</v>
      </c>
      <c s="32" t="s">
        <v>84</v>
      </c>
      <c s="33" t="s">
        <v>66</v>
      </c>
      <c s="34">
        <v>4950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25.5">
      <c r="A51" s="37" t="s">
        <v>55</v>
      </c>
      <c r="E51" s="38" t="s">
        <v>85</v>
      </c>
    </row>
    <row r="52" spans="1:5" ht="25.5">
      <c r="A52" s="41" t="s">
        <v>57</v>
      </c>
      <c r="E52" s="40" t="s">
        <v>222</v>
      </c>
    </row>
    <row r="53" spans="1:16" ht="12.75">
      <c r="A53" s="26" t="s">
        <v>50</v>
      </c>
      <c s="31" t="s">
        <v>114</v>
      </c>
      <c s="31" t="s">
        <v>223</v>
      </c>
      <c s="26" t="s">
        <v>64</v>
      </c>
      <c s="32" t="s">
        <v>224</v>
      </c>
      <c s="33" t="s">
        <v>71</v>
      </c>
      <c s="34">
        <v>9200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25.5">
      <c r="A54" s="37" t="s">
        <v>55</v>
      </c>
      <c r="E54" s="38" t="s">
        <v>85</v>
      </c>
    </row>
    <row r="55" spans="1:5" ht="38.25">
      <c r="A55" s="41" t="s">
        <v>57</v>
      </c>
      <c r="E55" s="40" t="s">
        <v>225</v>
      </c>
    </row>
    <row r="56" spans="1:16" ht="12.75">
      <c r="A56" s="26" t="s">
        <v>50</v>
      </c>
      <c s="31" t="s">
        <v>119</v>
      </c>
      <c s="31" t="s">
        <v>88</v>
      </c>
      <c s="26" t="s">
        <v>64</v>
      </c>
      <c s="32" t="s">
        <v>89</v>
      </c>
      <c s="33" t="s">
        <v>75</v>
      </c>
      <c s="34">
        <v>5</v>
      </c>
      <c s="35">
        <v>0</v>
      </c>
      <c s="36">
        <f>ROUND(ROUND(H56,2)*ROUND(G56,3),2)</f>
      </c>
      <c r="O56">
        <f>(I56*21)/100</f>
      </c>
      <c t="s">
        <v>27</v>
      </c>
    </row>
    <row r="57" spans="1:5" ht="25.5">
      <c r="A57" s="37" t="s">
        <v>55</v>
      </c>
      <c r="E57" s="38" t="s">
        <v>85</v>
      </c>
    </row>
    <row r="58" spans="1:5" ht="25.5">
      <c r="A58" s="41" t="s">
        <v>57</v>
      </c>
      <c r="E58" s="40" t="s">
        <v>226</v>
      </c>
    </row>
    <row r="59" spans="1:16" ht="12.75">
      <c r="A59" s="26" t="s">
        <v>50</v>
      </c>
      <c s="31" t="s">
        <v>124</v>
      </c>
      <c s="31" t="s">
        <v>91</v>
      </c>
      <c s="26" t="s">
        <v>64</v>
      </c>
      <c s="32" t="s">
        <v>92</v>
      </c>
      <c s="33" t="s">
        <v>71</v>
      </c>
      <c s="34">
        <v>5</v>
      </c>
      <c s="35">
        <v>0</v>
      </c>
      <c s="36">
        <f>ROUND(ROUND(H59,2)*ROUND(G59,3),2)</f>
      </c>
      <c r="O59">
        <f>(I59*21)/100</f>
      </c>
      <c t="s">
        <v>27</v>
      </c>
    </row>
    <row r="60" spans="1:5" ht="25.5">
      <c r="A60" s="37" t="s">
        <v>55</v>
      </c>
      <c r="E60" s="38" t="s">
        <v>85</v>
      </c>
    </row>
    <row r="61" spans="1:5" ht="25.5">
      <c r="A61" s="41" t="s">
        <v>57</v>
      </c>
      <c r="E61" s="40" t="s">
        <v>93</v>
      </c>
    </row>
    <row r="62" spans="1:16" ht="12.75">
      <c r="A62" s="26" t="s">
        <v>50</v>
      </c>
      <c s="31" t="s">
        <v>129</v>
      </c>
      <c s="31" t="s">
        <v>94</v>
      </c>
      <c s="26" t="s">
        <v>64</v>
      </c>
      <c s="32" t="s">
        <v>95</v>
      </c>
      <c s="33" t="s">
        <v>71</v>
      </c>
      <c s="34">
        <v>16</v>
      </c>
      <c s="35">
        <v>0</v>
      </c>
      <c s="36">
        <f>ROUND(ROUND(H62,2)*ROUND(G62,3),2)</f>
      </c>
      <c r="O62">
        <f>(I62*21)/100</f>
      </c>
      <c t="s">
        <v>27</v>
      </c>
    </row>
    <row r="63" spans="1:5" ht="25.5">
      <c r="A63" s="37" t="s">
        <v>55</v>
      </c>
      <c r="E63" s="38" t="s">
        <v>85</v>
      </c>
    </row>
    <row r="64" spans="1:5" ht="25.5">
      <c r="A64" s="41" t="s">
        <v>57</v>
      </c>
      <c r="E64" s="40" t="s">
        <v>227</v>
      </c>
    </row>
    <row r="65" spans="1:16" ht="12.75">
      <c r="A65" s="26" t="s">
        <v>50</v>
      </c>
      <c s="31" t="s">
        <v>134</v>
      </c>
      <c s="31" t="s">
        <v>98</v>
      </c>
      <c s="26" t="s">
        <v>64</v>
      </c>
      <c s="32" t="s">
        <v>99</v>
      </c>
      <c s="33" t="s">
        <v>71</v>
      </c>
      <c s="34">
        <v>20</v>
      </c>
      <c s="35">
        <v>0</v>
      </c>
      <c s="36">
        <f>ROUND(ROUND(H65,2)*ROUND(G65,3),2)</f>
      </c>
      <c r="O65">
        <f>(I65*21)/100</f>
      </c>
      <c t="s">
        <v>27</v>
      </c>
    </row>
    <row r="66" spans="1:5" ht="25.5">
      <c r="A66" s="37" t="s">
        <v>55</v>
      </c>
      <c r="E66" s="38" t="s">
        <v>85</v>
      </c>
    </row>
    <row r="67" spans="1:5" ht="25.5">
      <c r="A67" s="41" t="s">
        <v>57</v>
      </c>
      <c r="E67" s="40" t="s">
        <v>228</v>
      </c>
    </row>
    <row r="68" spans="1:16" ht="12.75">
      <c r="A68" s="26" t="s">
        <v>50</v>
      </c>
      <c s="31" t="s">
        <v>139</v>
      </c>
      <c s="31" t="s">
        <v>229</v>
      </c>
      <c s="26" t="s">
        <v>64</v>
      </c>
      <c s="32" t="s">
        <v>230</v>
      </c>
      <c s="33" t="s">
        <v>71</v>
      </c>
      <c s="34">
        <v>200</v>
      </c>
      <c s="35">
        <v>0</v>
      </c>
      <c s="36">
        <f>ROUND(ROUND(H68,2)*ROUND(G68,3),2)</f>
      </c>
      <c r="O68">
        <f>(I68*21)/100</f>
      </c>
      <c t="s">
        <v>27</v>
      </c>
    </row>
    <row r="69" spans="1:5" ht="25.5">
      <c r="A69" s="37" t="s">
        <v>55</v>
      </c>
      <c r="E69" s="38" t="s">
        <v>85</v>
      </c>
    </row>
    <row r="70" spans="1:5" ht="38.25">
      <c r="A70" s="41" t="s">
        <v>57</v>
      </c>
      <c r="E70" s="40" t="s">
        <v>231</v>
      </c>
    </row>
    <row r="71" spans="1:16" ht="12.75">
      <c r="A71" s="26" t="s">
        <v>50</v>
      </c>
      <c s="31" t="s">
        <v>145</v>
      </c>
      <c s="31" t="s">
        <v>232</v>
      </c>
      <c s="26" t="s">
        <v>64</v>
      </c>
      <c s="32" t="s">
        <v>233</v>
      </c>
      <c s="33" t="s">
        <v>75</v>
      </c>
      <c s="34">
        <v>1156.5</v>
      </c>
      <c s="35">
        <v>0</v>
      </c>
      <c s="36">
        <f>ROUND(ROUND(H71,2)*ROUND(G71,3),2)</f>
      </c>
      <c r="O71">
        <f>(I71*21)/100</f>
      </c>
      <c t="s">
        <v>27</v>
      </c>
    </row>
    <row r="72" spans="1:5" ht="12.75">
      <c r="A72" s="37" t="s">
        <v>55</v>
      </c>
      <c r="E72" s="38" t="s">
        <v>64</v>
      </c>
    </row>
    <row r="73" spans="1:5" ht="51">
      <c r="A73" s="41" t="s">
        <v>57</v>
      </c>
      <c r="E73" s="40" t="s">
        <v>234</v>
      </c>
    </row>
    <row r="74" spans="1:16" ht="12.75">
      <c r="A74" s="26" t="s">
        <v>50</v>
      </c>
      <c s="31" t="s">
        <v>150</v>
      </c>
      <c s="31" t="s">
        <v>235</v>
      </c>
      <c s="26" t="s">
        <v>64</v>
      </c>
      <c s="32" t="s">
        <v>236</v>
      </c>
      <c s="33" t="s">
        <v>75</v>
      </c>
      <c s="34">
        <v>90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51">
      <c r="A75" s="37" t="s">
        <v>55</v>
      </c>
      <c r="E75" s="38" t="s">
        <v>237</v>
      </c>
    </row>
    <row r="76" spans="1:5" ht="38.25">
      <c r="A76" s="41" t="s">
        <v>57</v>
      </c>
      <c r="E76" s="40" t="s">
        <v>238</v>
      </c>
    </row>
    <row r="77" spans="1:16" ht="12.75">
      <c r="A77" s="26" t="s">
        <v>50</v>
      </c>
      <c s="31" t="s">
        <v>155</v>
      </c>
      <c s="31" t="s">
        <v>239</v>
      </c>
      <c s="26" t="s">
        <v>64</v>
      </c>
      <c s="32" t="s">
        <v>240</v>
      </c>
      <c s="33" t="s">
        <v>66</v>
      </c>
      <c s="34">
        <v>26369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12.75">
      <c r="A78" s="37" t="s">
        <v>55</v>
      </c>
      <c r="E78" s="38" t="s">
        <v>64</v>
      </c>
    </row>
    <row r="79" spans="1:5" ht="102">
      <c r="A79" s="41" t="s">
        <v>57</v>
      </c>
      <c r="E79" s="40" t="s">
        <v>241</v>
      </c>
    </row>
    <row r="80" spans="1:16" ht="12.75">
      <c r="A80" s="26" t="s">
        <v>50</v>
      </c>
      <c s="31" t="s">
        <v>160</v>
      </c>
      <c s="31" t="s">
        <v>242</v>
      </c>
      <c s="26" t="s">
        <v>64</v>
      </c>
      <c s="32" t="s">
        <v>243</v>
      </c>
      <c s="33" t="s">
        <v>66</v>
      </c>
      <c s="34">
        <v>7100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12.75">
      <c r="A81" s="37" t="s">
        <v>55</v>
      </c>
      <c r="E81" s="38" t="s">
        <v>244</v>
      </c>
    </row>
    <row r="82" spans="1:5" ht="25.5">
      <c r="A82" s="41" t="s">
        <v>57</v>
      </c>
      <c r="E82" s="40" t="s">
        <v>245</v>
      </c>
    </row>
    <row r="83" spans="1:16" ht="12.75">
      <c r="A83" s="26" t="s">
        <v>50</v>
      </c>
      <c s="31" t="s">
        <v>165</v>
      </c>
      <c s="31" t="s">
        <v>246</v>
      </c>
      <c s="26" t="s">
        <v>64</v>
      </c>
      <c s="32" t="s">
        <v>247</v>
      </c>
      <c s="33" t="s">
        <v>66</v>
      </c>
      <c s="34">
        <v>7100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12.75">
      <c r="A84" s="37" t="s">
        <v>55</v>
      </c>
      <c r="E84" s="38" t="s">
        <v>248</v>
      </c>
    </row>
    <row r="85" spans="1:5" ht="25.5">
      <c r="A85" s="41" t="s">
        <v>57</v>
      </c>
      <c r="E85" s="40" t="s">
        <v>249</v>
      </c>
    </row>
    <row r="86" spans="1:16" ht="12.75">
      <c r="A86" s="26" t="s">
        <v>50</v>
      </c>
      <c s="31" t="s">
        <v>170</v>
      </c>
      <c s="31" t="s">
        <v>250</v>
      </c>
      <c s="26" t="s">
        <v>64</v>
      </c>
      <c s="32" t="s">
        <v>251</v>
      </c>
      <c s="33" t="s">
        <v>66</v>
      </c>
      <c s="34">
        <v>7100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12.75">
      <c r="A87" s="37" t="s">
        <v>55</v>
      </c>
      <c r="E87" s="38" t="s">
        <v>252</v>
      </c>
    </row>
    <row r="88" spans="1:5" ht="25.5">
      <c r="A88" s="41" t="s">
        <v>57</v>
      </c>
      <c r="E88" s="40" t="s">
        <v>253</v>
      </c>
    </row>
    <row r="89" spans="1:16" ht="12.75">
      <c r="A89" s="26" t="s">
        <v>50</v>
      </c>
      <c s="31" t="s">
        <v>174</v>
      </c>
      <c s="31" t="s">
        <v>254</v>
      </c>
      <c s="26" t="s">
        <v>64</v>
      </c>
      <c s="32" t="s">
        <v>255</v>
      </c>
      <c s="33" t="s">
        <v>66</v>
      </c>
      <c s="34">
        <v>7100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64</v>
      </c>
    </row>
    <row r="91" spans="1:5" ht="25.5">
      <c r="A91" s="39" t="s">
        <v>57</v>
      </c>
      <c r="E91" s="40" t="s">
        <v>256</v>
      </c>
    </row>
    <row r="92" spans="1:18" ht="12.75" customHeight="1">
      <c r="A92" s="6" t="s">
        <v>48</v>
      </c>
      <c s="6"/>
      <c s="43" t="s">
        <v>27</v>
      </c>
      <c s="6"/>
      <c s="29" t="s">
        <v>257</v>
      </c>
      <c s="6"/>
      <c s="6"/>
      <c s="6"/>
      <c s="44">
        <f>0+Q92</f>
      </c>
      <c r="O92">
        <f>0+R92</f>
      </c>
      <c r="Q92">
        <f>0+I93+I96</f>
      </c>
      <c>
        <f>0+O93+O96</f>
      </c>
    </row>
    <row r="93" spans="1:16" ht="12.75">
      <c r="A93" s="26" t="s">
        <v>50</v>
      </c>
      <c s="31" t="s">
        <v>178</v>
      </c>
      <c s="31" t="s">
        <v>258</v>
      </c>
      <c s="26" t="s">
        <v>64</v>
      </c>
      <c s="32" t="s">
        <v>259</v>
      </c>
      <c s="33" t="s">
        <v>75</v>
      </c>
      <c s="34">
        <v>4706.688</v>
      </c>
      <c s="35">
        <v>0</v>
      </c>
      <c s="36">
        <f>ROUND(ROUND(H93,2)*ROUND(G93,3),2)</f>
      </c>
      <c r="O93">
        <f>(I93*21)/100</f>
      </c>
      <c t="s">
        <v>27</v>
      </c>
    </row>
    <row r="94" spans="1:5" ht="12.75">
      <c r="A94" s="37" t="s">
        <v>55</v>
      </c>
      <c r="E94" s="38" t="s">
        <v>260</v>
      </c>
    </row>
    <row r="95" spans="1:5" ht="76.5">
      <c r="A95" s="41" t="s">
        <v>57</v>
      </c>
      <c r="E95" s="40" t="s">
        <v>261</v>
      </c>
    </row>
    <row r="96" spans="1:16" ht="12.75">
      <c r="A96" s="26" t="s">
        <v>50</v>
      </c>
      <c s="31" t="s">
        <v>262</v>
      </c>
      <c s="31" t="s">
        <v>263</v>
      </c>
      <c s="26" t="s">
        <v>64</v>
      </c>
      <c s="32" t="s">
        <v>264</v>
      </c>
      <c s="33" t="s">
        <v>66</v>
      </c>
      <c s="34">
        <v>25884</v>
      </c>
      <c s="35">
        <v>0</v>
      </c>
      <c s="36">
        <f>ROUND(ROUND(H96,2)*ROUND(G96,3),2)</f>
      </c>
      <c r="O96">
        <f>(I96*21)/100</f>
      </c>
      <c t="s">
        <v>27</v>
      </c>
    </row>
    <row r="97" spans="1:5" ht="12.75">
      <c r="A97" s="37" t="s">
        <v>55</v>
      </c>
      <c r="E97" s="38" t="s">
        <v>64</v>
      </c>
    </row>
    <row r="98" spans="1:5" ht="102">
      <c r="A98" s="39" t="s">
        <v>57</v>
      </c>
      <c r="E98" s="40" t="s">
        <v>265</v>
      </c>
    </row>
    <row r="99" spans="1:18" ht="12.75" customHeight="1">
      <c r="A99" s="6" t="s">
        <v>48</v>
      </c>
      <c s="6"/>
      <c s="43" t="s">
        <v>39</v>
      </c>
      <c s="6"/>
      <c s="29" t="s">
        <v>118</v>
      </c>
      <c s="6"/>
      <c s="6"/>
      <c s="6"/>
      <c s="44">
        <f>0+Q99</f>
      </c>
      <c r="O99">
        <f>0+R99</f>
      </c>
      <c r="Q99">
        <f>0+I100+I103+I106+I109+I112+I115+I118+I121+I124+I127+I130+I133+I136+I139+I142+I145+I148</f>
      </c>
      <c>
        <f>0+O100+O103+O106+O109+O112+O115+O118+O121+O124+O127+O130+O133+O136+O139+O142+O145+O148</f>
      </c>
    </row>
    <row r="100" spans="1:16" ht="12.75">
      <c r="A100" s="26" t="s">
        <v>50</v>
      </c>
      <c s="31" t="s">
        <v>266</v>
      </c>
      <c s="31" t="s">
        <v>267</v>
      </c>
      <c s="26" t="s">
        <v>64</v>
      </c>
      <c s="32" t="s">
        <v>268</v>
      </c>
      <c s="33" t="s">
        <v>75</v>
      </c>
      <c s="34">
        <v>7060.032</v>
      </c>
      <c s="35">
        <v>0</v>
      </c>
      <c s="36">
        <f>ROUND(ROUND(H100,2)*ROUND(G100,3),2)</f>
      </c>
      <c r="O100">
        <f>(I100*21)/100</f>
      </c>
      <c t="s">
        <v>27</v>
      </c>
    </row>
    <row r="101" spans="1:5" ht="25.5">
      <c r="A101" s="37" t="s">
        <v>55</v>
      </c>
      <c r="E101" s="38" t="s">
        <v>269</v>
      </c>
    </row>
    <row r="102" spans="1:5" ht="76.5">
      <c r="A102" s="41" t="s">
        <v>57</v>
      </c>
      <c r="E102" s="40" t="s">
        <v>270</v>
      </c>
    </row>
    <row r="103" spans="1:16" ht="12.75">
      <c r="A103" s="26" t="s">
        <v>50</v>
      </c>
      <c s="31" t="s">
        <v>271</v>
      </c>
      <c s="31" t="s">
        <v>272</v>
      </c>
      <c s="26" t="s">
        <v>64</v>
      </c>
      <c s="32" t="s">
        <v>273</v>
      </c>
      <c s="33" t="s">
        <v>75</v>
      </c>
      <c s="34">
        <v>3170.16</v>
      </c>
      <c s="35">
        <v>0</v>
      </c>
      <c s="36">
        <f>ROUND(ROUND(H103,2)*ROUND(G103,3),2)</f>
      </c>
      <c r="O103">
        <f>(I103*21)/100</f>
      </c>
      <c t="s">
        <v>27</v>
      </c>
    </row>
    <row r="104" spans="1:5" ht="12.75">
      <c r="A104" s="37" t="s">
        <v>55</v>
      </c>
      <c r="E104" s="38" t="s">
        <v>274</v>
      </c>
    </row>
    <row r="105" spans="1:5" ht="63.75">
      <c r="A105" s="41" t="s">
        <v>57</v>
      </c>
      <c r="E105" s="40" t="s">
        <v>275</v>
      </c>
    </row>
    <row r="106" spans="1:16" ht="12.75">
      <c r="A106" s="26" t="s">
        <v>50</v>
      </c>
      <c s="31" t="s">
        <v>276</v>
      </c>
      <c s="31" t="s">
        <v>277</v>
      </c>
      <c s="26" t="s">
        <v>64</v>
      </c>
      <c s="32" t="s">
        <v>278</v>
      </c>
      <c s="33" t="s">
        <v>66</v>
      </c>
      <c s="34">
        <v>198</v>
      </c>
      <c s="35">
        <v>0</v>
      </c>
      <c s="36">
        <f>ROUND(ROUND(H106,2)*ROUND(G106,3),2)</f>
      </c>
      <c r="O106">
        <f>(I106*21)/100</f>
      </c>
      <c t="s">
        <v>27</v>
      </c>
    </row>
    <row r="107" spans="1:5" ht="25.5">
      <c r="A107" s="37" t="s">
        <v>55</v>
      </c>
      <c r="E107" s="38" t="s">
        <v>279</v>
      </c>
    </row>
    <row r="108" spans="1:5" ht="51">
      <c r="A108" s="41" t="s">
        <v>57</v>
      </c>
      <c r="E108" s="40" t="s">
        <v>280</v>
      </c>
    </row>
    <row r="109" spans="1:16" ht="12.75">
      <c r="A109" s="26" t="s">
        <v>50</v>
      </c>
      <c s="31" t="s">
        <v>281</v>
      </c>
      <c s="31" t="s">
        <v>282</v>
      </c>
      <c s="26" t="s">
        <v>64</v>
      </c>
      <c s="32" t="s">
        <v>283</v>
      </c>
      <c s="33" t="s">
        <v>66</v>
      </c>
      <c s="34">
        <v>225</v>
      </c>
      <c s="35">
        <v>0</v>
      </c>
      <c s="36">
        <f>ROUND(ROUND(H109,2)*ROUND(G109,3),2)</f>
      </c>
      <c r="O109">
        <f>(I109*21)/100</f>
      </c>
      <c t="s">
        <v>27</v>
      </c>
    </row>
    <row r="110" spans="1:5" ht="38.25">
      <c r="A110" s="37" t="s">
        <v>55</v>
      </c>
      <c r="E110" s="38" t="s">
        <v>284</v>
      </c>
    </row>
    <row r="111" spans="1:5" ht="51">
      <c r="A111" s="41" t="s">
        <v>57</v>
      </c>
      <c r="E111" s="40" t="s">
        <v>285</v>
      </c>
    </row>
    <row r="112" spans="1:16" ht="12.75">
      <c r="A112" s="26" t="s">
        <v>50</v>
      </c>
      <c s="31" t="s">
        <v>286</v>
      </c>
      <c s="31" t="s">
        <v>287</v>
      </c>
      <c s="26" t="s">
        <v>64</v>
      </c>
      <c s="32" t="s">
        <v>288</v>
      </c>
      <c s="33" t="s">
        <v>66</v>
      </c>
      <c s="34">
        <v>440</v>
      </c>
      <c s="35">
        <v>0</v>
      </c>
      <c s="36">
        <f>ROUND(ROUND(H112,2)*ROUND(G112,3),2)</f>
      </c>
      <c r="O112">
        <f>(I112*21)/100</f>
      </c>
      <c t="s">
        <v>27</v>
      </c>
    </row>
    <row r="113" spans="1:5" ht="12.75">
      <c r="A113" s="37" t="s">
        <v>55</v>
      </c>
      <c r="E113" s="38" t="s">
        <v>289</v>
      </c>
    </row>
    <row r="114" spans="1:5" ht="38.25">
      <c r="A114" s="41" t="s">
        <v>57</v>
      </c>
      <c r="E114" s="40" t="s">
        <v>290</v>
      </c>
    </row>
    <row r="115" spans="1:16" ht="12.75">
      <c r="A115" s="26" t="s">
        <v>50</v>
      </c>
      <c s="31" t="s">
        <v>291</v>
      </c>
      <c s="31" t="s">
        <v>292</v>
      </c>
      <c s="26" t="s">
        <v>64</v>
      </c>
      <c s="32" t="s">
        <v>293</v>
      </c>
      <c s="33" t="s">
        <v>66</v>
      </c>
      <c s="34">
        <v>440</v>
      </c>
      <c s="35">
        <v>0</v>
      </c>
      <c s="36">
        <f>ROUND(ROUND(H115,2)*ROUND(G115,3),2)</f>
      </c>
      <c r="O115">
        <f>(I115*21)/100</f>
      </c>
      <c t="s">
        <v>27</v>
      </c>
    </row>
    <row r="116" spans="1:5" ht="12.75">
      <c r="A116" s="37" t="s">
        <v>55</v>
      </c>
      <c r="E116" s="38" t="s">
        <v>122</v>
      </c>
    </row>
    <row r="117" spans="1:5" ht="38.25">
      <c r="A117" s="41" t="s">
        <v>57</v>
      </c>
      <c r="E117" s="40" t="s">
        <v>290</v>
      </c>
    </row>
    <row r="118" spans="1:16" ht="12.75">
      <c r="A118" s="26" t="s">
        <v>50</v>
      </c>
      <c s="31" t="s">
        <v>294</v>
      </c>
      <c s="31" t="s">
        <v>295</v>
      </c>
      <c s="26" t="s">
        <v>64</v>
      </c>
      <c s="32" t="s">
        <v>296</v>
      </c>
      <c s="33" t="s">
        <v>75</v>
      </c>
      <c s="34">
        <v>3293.92</v>
      </c>
      <c s="35">
        <v>0</v>
      </c>
      <c s="36">
        <f>ROUND(ROUND(H118,2)*ROUND(G118,3),2)</f>
      </c>
      <c r="O118">
        <f>(I118*21)/100</f>
      </c>
      <c t="s">
        <v>27</v>
      </c>
    </row>
    <row r="119" spans="1:5" ht="12.75">
      <c r="A119" s="37" t="s">
        <v>55</v>
      </c>
      <c r="E119" s="38" t="s">
        <v>297</v>
      </c>
    </row>
    <row r="120" spans="1:5" ht="51">
      <c r="A120" s="41" t="s">
        <v>57</v>
      </c>
      <c r="E120" s="40" t="s">
        <v>298</v>
      </c>
    </row>
    <row r="121" spans="1:16" ht="12.75">
      <c r="A121" s="26" t="s">
        <v>50</v>
      </c>
      <c s="31" t="s">
        <v>299</v>
      </c>
      <c s="31" t="s">
        <v>300</v>
      </c>
      <c s="26" t="s">
        <v>64</v>
      </c>
      <c s="32" t="s">
        <v>301</v>
      </c>
      <c s="33" t="s">
        <v>66</v>
      </c>
      <c s="34">
        <v>28612.5</v>
      </c>
      <c s="35">
        <v>0</v>
      </c>
      <c s="36">
        <f>ROUND(ROUND(H121,2)*ROUND(G121,3),2)</f>
      </c>
      <c r="O121">
        <f>(I121*21)/100</f>
      </c>
      <c t="s">
        <v>27</v>
      </c>
    </row>
    <row r="122" spans="1:5" ht="102">
      <c r="A122" s="37" t="s">
        <v>55</v>
      </c>
      <c r="E122" s="38" t="s">
        <v>302</v>
      </c>
    </row>
    <row r="123" spans="1:5" ht="51">
      <c r="A123" s="41" t="s">
        <v>57</v>
      </c>
      <c r="E123" s="40" t="s">
        <v>303</v>
      </c>
    </row>
    <row r="124" spans="1:16" ht="12.75">
      <c r="A124" s="26" t="s">
        <v>50</v>
      </c>
      <c s="31" t="s">
        <v>304</v>
      </c>
      <c s="31" t="s">
        <v>305</v>
      </c>
      <c s="26" t="s">
        <v>52</v>
      </c>
      <c s="32" t="s">
        <v>306</v>
      </c>
      <c s="33" t="s">
        <v>66</v>
      </c>
      <c s="34">
        <v>28612.5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51">
      <c r="A125" s="37" t="s">
        <v>55</v>
      </c>
      <c r="E125" s="38" t="s">
        <v>307</v>
      </c>
    </row>
    <row r="126" spans="1:5" ht="12.75">
      <c r="A126" s="41" t="s">
        <v>57</v>
      </c>
      <c r="E126" s="40" t="s">
        <v>308</v>
      </c>
    </row>
    <row r="127" spans="1:16" ht="12.75">
      <c r="A127" s="26" t="s">
        <v>50</v>
      </c>
      <c s="31" t="s">
        <v>309</v>
      </c>
      <c s="31" t="s">
        <v>305</v>
      </c>
      <c s="26" t="s">
        <v>187</v>
      </c>
      <c s="32" t="s">
        <v>310</v>
      </c>
      <c s="33" t="s">
        <v>66</v>
      </c>
      <c s="34">
        <v>28612.5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51">
      <c r="A128" s="37" t="s">
        <v>55</v>
      </c>
      <c r="E128" s="38" t="s">
        <v>311</v>
      </c>
    </row>
    <row r="129" spans="1:5" ht="12.75">
      <c r="A129" s="41" t="s">
        <v>57</v>
      </c>
      <c r="E129" s="40" t="s">
        <v>308</v>
      </c>
    </row>
    <row r="130" spans="1:16" ht="12.75">
      <c r="A130" s="26" t="s">
        <v>50</v>
      </c>
      <c s="31" t="s">
        <v>312</v>
      </c>
      <c s="31" t="s">
        <v>120</v>
      </c>
      <c s="26" t="s">
        <v>64</v>
      </c>
      <c s="32" t="s">
        <v>121</v>
      </c>
      <c s="33" t="s">
        <v>66</v>
      </c>
      <c s="34">
        <v>4950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122</v>
      </c>
    </row>
    <row r="132" spans="1:5" ht="25.5">
      <c r="A132" s="41" t="s">
        <v>57</v>
      </c>
      <c r="E132" s="40" t="s">
        <v>313</v>
      </c>
    </row>
    <row r="133" spans="1:16" ht="12.75">
      <c r="A133" s="26" t="s">
        <v>50</v>
      </c>
      <c s="31" t="s">
        <v>314</v>
      </c>
      <c s="31" t="s">
        <v>315</v>
      </c>
      <c s="26" t="s">
        <v>64</v>
      </c>
      <c s="32" t="s">
        <v>316</v>
      </c>
      <c s="33" t="s">
        <v>66</v>
      </c>
      <c s="34">
        <v>190.8</v>
      </c>
      <c s="35">
        <v>0</v>
      </c>
      <c s="36">
        <f>ROUND(ROUND(H133,2)*ROUND(G133,3),2)</f>
      </c>
      <c r="O133">
        <f>(I133*21)/100</f>
      </c>
      <c t="s">
        <v>27</v>
      </c>
    </row>
    <row r="134" spans="1:5" ht="25.5">
      <c r="A134" s="37" t="s">
        <v>55</v>
      </c>
      <c r="E134" s="38" t="s">
        <v>317</v>
      </c>
    </row>
    <row r="135" spans="1:5" ht="51">
      <c r="A135" s="41" t="s">
        <v>57</v>
      </c>
      <c r="E135" s="40" t="s">
        <v>318</v>
      </c>
    </row>
    <row r="136" spans="1:16" ht="12.75">
      <c r="A136" s="26" t="s">
        <v>50</v>
      </c>
      <c s="31" t="s">
        <v>319</v>
      </c>
      <c s="31" t="s">
        <v>125</v>
      </c>
      <c s="26" t="s">
        <v>64</v>
      </c>
      <c s="32" t="s">
        <v>126</v>
      </c>
      <c s="33" t="s">
        <v>66</v>
      </c>
      <c s="34">
        <v>56890.8</v>
      </c>
      <c s="35">
        <v>0</v>
      </c>
      <c s="36">
        <f>ROUND(ROUND(H136,2)*ROUND(G136,3),2)</f>
      </c>
      <c r="O136">
        <f>(I136*21)/100</f>
      </c>
      <c t="s">
        <v>27</v>
      </c>
    </row>
    <row r="137" spans="1:5" ht="25.5">
      <c r="A137" s="37" t="s">
        <v>55</v>
      </c>
      <c r="E137" s="38" t="s">
        <v>320</v>
      </c>
    </row>
    <row r="138" spans="1:5" ht="165.75">
      <c r="A138" s="41" t="s">
        <v>57</v>
      </c>
      <c r="E138" s="40" t="s">
        <v>321</v>
      </c>
    </row>
    <row r="139" spans="1:16" ht="12.75">
      <c r="A139" s="26" t="s">
        <v>50</v>
      </c>
      <c s="31" t="s">
        <v>322</v>
      </c>
      <c s="31" t="s">
        <v>135</v>
      </c>
      <c s="26" t="s">
        <v>64</v>
      </c>
      <c s="32" t="s">
        <v>136</v>
      </c>
      <c s="33" t="s">
        <v>66</v>
      </c>
      <c s="34">
        <v>27815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12.75">
      <c r="A140" s="37" t="s">
        <v>55</v>
      </c>
      <c r="E140" s="38" t="s">
        <v>137</v>
      </c>
    </row>
    <row r="141" spans="1:5" ht="165.75">
      <c r="A141" s="41" t="s">
        <v>57</v>
      </c>
      <c r="E141" s="40" t="s">
        <v>323</v>
      </c>
    </row>
    <row r="142" spans="1:16" ht="12.75">
      <c r="A142" s="26" t="s">
        <v>50</v>
      </c>
      <c s="31" t="s">
        <v>324</v>
      </c>
      <c s="31" t="s">
        <v>140</v>
      </c>
      <c s="26" t="s">
        <v>64</v>
      </c>
      <c s="32" t="s">
        <v>141</v>
      </c>
      <c s="33" t="s">
        <v>66</v>
      </c>
      <c s="34">
        <v>183.6</v>
      </c>
      <c s="35">
        <v>0</v>
      </c>
      <c s="36">
        <f>ROUND(ROUND(H142,2)*ROUND(G142,3),2)</f>
      </c>
      <c r="O142">
        <f>(I142*21)/100</f>
      </c>
      <c t="s">
        <v>27</v>
      </c>
    </row>
    <row r="143" spans="1:5" ht="25.5">
      <c r="A143" s="37" t="s">
        <v>55</v>
      </c>
      <c r="E143" s="38" t="s">
        <v>142</v>
      </c>
    </row>
    <row r="144" spans="1:5" ht="51">
      <c r="A144" s="41" t="s">
        <v>57</v>
      </c>
      <c r="E144" s="40" t="s">
        <v>325</v>
      </c>
    </row>
    <row r="145" spans="1:16" ht="12.75">
      <c r="A145" s="26" t="s">
        <v>50</v>
      </c>
      <c s="31" t="s">
        <v>326</v>
      </c>
      <c s="31" t="s">
        <v>327</v>
      </c>
      <c s="26" t="s">
        <v>64</v>
      </c>
      <c s="32" t="s">
        <v>328</v>
      </c>
      <c s="33" t="s">
        <v>66</v>
      </c>
      <c s="34">
        <v>27795</v>
      </c>
      <c s="35">
        <v>0</v>
      </c>
      <c s="36">
        <f>ROUND(ROUND(H145,2)*ROUND(G145,3),2)</f>
      </c>
      <c r="O145">
        <f>(I145*21)/100</f>
      </c>
      <c t="s">
        <v>27</v>
      </c>
    </row>
    <row r="146" spans="1:5" ht="25.5">
      <c r="A146" s="37" t="s">
        <v>55</v>
      </c>
      <c r="E146" s="38" t="s">
        <v>329</v>
      </c>
    </row>
    <row r="147" spans="1:5" ht="38.25">
      <c r="A147" s="41" t="s">
        <v>57</v>
      </c>
      <c r="E147" s="40" t="s">
        <v>330</v>
      </c>
    </row>
    <row r="148" spans="1:16" ht="12.75">
      <c r="A148" s="26" t="s">
        <v>50</v>
      </c>
      <c s="31" t="s">
        <v>331</v>
      </c>
      <c s="31" t="s">
        <v>332</v>
      </c>
      <c s="26" t="s">
        <v>64</v>
      </c>
      <c s="32" t="s">
        <v>333</v>
      </c>
      <c s="33" t="s">
        <v>66</v>
      </c>
      <c s="34">
        <v>187.2</v>
      </c>
      <c s="35">
        <v>0</v>
      </c>
      <c s="36">
        <f>ROUND(ROUND(H148,2)*ROUND(G148,3),2)</f>
      </c>
      <c r="O148">
        <f>(I148*21)/100</f>
      </c>
      <c t="s">
        <v>27</v>
      </c>
    </row>
    <row r="149" spans="1:5" ht="25.5">
      <c r="A149" s="37" t="s">
        <v>55</v>
      </c>
      <c r="E149" s="38" t="s">
        <v>334</v>
      </c>
    </row>
    <row r="150" spans="1:5" ht="51">
      <c r="A150" s="39" t="s">
        <v>57</v>
      </c>
      <c r="E150" s="40" t="s">
        <v>335</v>
      </c>
    </row>
    <row r="151" spans="1:18" ht="12.75" customHeight="1">
      <c r="A151" s="6" t="s">
        <v>48</v>
      </c>
      <c s="6"/>
      <c s="43" t="s">
        <v>87</v>
      </c>
      <c s="6"/>
      <c s="29" t="s">
        <v>144</v>
      </c>
      <c s="6"/>
      <c s="6"/>
      <c s="6"/>
      <c s="44">
        <f>0+Q151</f>
      </c>
      <c r="O151">
        <f>0+R151</f>
      </c>
      <c r="Q151">
        <f>0+I152+I155+I158+I161</f>
      </c>
      <c>
        <f>0+O152+O155+O158+O161</f>
      </c>
    </row>
    <row r="152" spans="1:16" ht="12.75">
      <c r="A152" s="26" t="s">
        <v>50</v>
      </c>
      <c s="31" t="s">
        <v>336</v>
      </c>
      <c s="31" t="s">
        <v>337</v>
      </c>
      <c s="26" t="s">
        <v>64</v>
      </c>
      <c s="32" t="s">
        <v>338</v>
      </c>
      <c s="33" t="s">
        <v>148</v>
      </c>
      <c s="34">
        <v>1</v>
      </c>
      <c s="35">
        <v>0</v>
      </c>
      <c s="36">
        <f>ROUND(ROUND(H152,2)*ROUND(G152,3),2)</f>
      </c>
      <c r="O152">
        <f>(I152*21)/100</f>
      </c>
      <c t="s">
        <v>27</v>
      </c>
    </row>
    <row r="153" spans="1:5" ht="25.5">
      <c r="A153" s="37" t="s">
        <v>55</v>
      </c>
      <c r="E153" s="38" t="s">
        <v>339</v>
      </c>
    </row>
    <row r="154" spans="1:5" ht="38.25">
      <c r="A154" s="41" t="s">
        <v>57</v>
      </c>
      <c r="E154" s="40" t="s">
        <v>340</v>
      </c>
    </row>
    <row r="155" spans="1:16" ht="12.75">
      <c r="A155" s="26" t="s">
        <v>50</v>
      </c>
      <c s="31" t="s">
        <v>341</v>
      </c>
      <c s="31" t="s">
        <v>342</v>
      </c>
      <c s="26" t="s">
        <v>64</v>
      </c>
      <c s="32" t="s">
        <v>343</v>
      </c>
      <c s="33" t="s">
        <v>148</v>
      </c>
      <c s="34">
        <v>12</v>
      </c>
      <c s="35">
        <v>0</v>
      </c>
      <c s="36">
        <f>ROUND(ROUND(H155,2)*ROUND(G155,3),2)</f>
      </c>
      <c r="O155">
        <f>(I155*21)/100</f>
      </c>
      <c t="s">
        <v>27</v>
      </c>
    </row>
    <row r="156" spans="1:5" ht="12.75">
      <c r="A156" s="37" t="s">
        <v>55</v>
      </c>
      <c r="E156" s="38" t="s">
        <v>344</v>
      </c>
    </row>
    <row r="157" spans="1:5" ht="38.25">
      <c r="A157" s="41" t="s">
        <v>57</v>
      </c>
      <c r="E157" s="40" t="s">
        <v>345</v>
      </c>
    </row>
    <row r="158" spans="1:16" ht="12.75">
      <c r="A158" s="26" t="s">
        <v>50</v>
      </c>
      <c s="31" t="s">
        <v>346</v>
      </c>
      <c s="31" t="s">
        <v>146</v>
      </c>
      <c s="26" t="s">
        <v>64</v>
      </c>
      <c s="32" t="s">
        <v>147</v>
      </c>
      <c s="33" t="s">
        <v>148</v>
      </c>
      <c s="34">
        <v>6</v>
      </c>
      <c s="35">
        <v>0</v>
      </c>
      <c s="36">
        <f>ROUND(ROUND(H158,2)*ROUND(G158,3),2)</f>
      </c>
      <c r="O158">
        <f>(I158*21)/100</f>
      </c>
      <c t="s">
        <v>27</v>
      </c>
    </row>
    <row r="159" spans="1:5" ht="12.75">
      <c r="A159" s="37" t="s">
        <v>55</v>
      </c>
      <c r="E159" s="38" t="s">
        <v>64</v>
      </c>
    </row>
    <row r="160" spans="1:5" ht="25.5">
      <c r="A160" s="41" t="s">
        <v>57</v>
      </c>
      <c r="E160" s="40" t="s">
        <v>347</v>
      </c>
    </row>
    <row r="161" spans="1:16" ht="12.75">
      <c r="A161" s="26" t="s">
        <v>50</v>
      </c>
      <c s="31" t="s">
        <v>348</v>
      </c>
      <c s="31" t="s">
        <v>151</v>
      </c>
      <c s="26" t="s">
        <v>64</v>
      </c>
      <c s="32" t="s">
        <v>152</v>
      </c>
      <c s="33" t="s">
        <v>148</v>
      </c>
      <c s="34">
        <v>10</v>
      </c>
      <c s="35">
        <v>0</v>
      </c>
      <c s="36">
        <f>ROUND(ROUND(H161,2)*ROUND(G161,3),2)</f>
      </c>
      <c r="O161">
        <f>(I161*21)/100</f>
      </c>
      <c t="s">
        <v>27</v>
      </c>
    </row>
    <row r="162" spans="1:5" ht="12.75">
      <c r="A162" s="37" t="s">
        <v>55</v>
      </c>
      <c r="E162" s="38" t="s">
        <v>64</v>
      </c>
    </row>
    <row r="163" spans="1:5" ht="25.5">
      <c r="A163" s="39" t="s">
        <v>57</v>
      </c>
      <c r="E163" s="40" t="s">
        <v>349</v>
      </c>
    </row>
    <row r="164" spans="1:18" ht="12.75" customHeight="1">
      <c r="A164" s="6" t="s">
        <v>48</v>
      </c>
      <c s="6"/>
      <c s="43" t="s">
        <v>44</v>
      </c>
      <c s="6"/>
      <c s="29" t="s">
        <v>154</v>
      </c>
      <c s="6"/>
      <c s="6"/>
      <c s="6"/>
      <c s="44">
        <f>0+Q164</f>
      </c>
      <c r="O164">
        <f>0+R164</f>
      </c>
      <c r="Q164">
        <f>0+I165+I168+I171+I174+I177+I180</f>
      </c>
      <c>
        <f>0+O165+O168+O171+O174+O177+O180</f>
      </c>
    </row>
    <row r="165" spans="1:16" ht="12.75">
      <c r="A165" s="26" t="s">
        <v>50</v>
      </c>
      <c s="31" t="s">
        <v>350</v>
      </c>
      <c s="31" t="s">
        <v>161</v>
      </c>
      <c s="26" t="s">
        <v>64</v>
      </c>
      <c s="32" t="s">
        <v>162</v>
      </c>
      <c s="33" t="s">
        <v>71</v>
      </c>
      <c s="34">
        <v>31</v>
      </c>
      <c s="35">
        <v>0</v>
      </c>
      <c s="36">
        <f>ROUND(ROUND(H165,2)*ROUND(G165,3),2)</f>
      </c>
      <c r="O165">
        <f>(I165*21)/100</f>
      </c>
      <c t="s">
        <v>27</v>
      </c>
    </row>
    <row r="166" spans="1:5" ht="12.75">
      <c r="A166" s="37" t="s">
        <v>55</v>
      </c>
      <c r="E166" s="38" t="s">
        <v>351</v>
      </c>
    </row>
    <row r="167" spans="1:5" ht="51">
      <c r="A167" s="41" t="s">
        <v>57</v>
      </c>
      <c r="E167" s="40" t="s">
        <v>352</v>
      </c>
    </row>
    <row r="168" spans="1:16" ht="12.75">
      <c r="A168" s="26" t="s">
        <v>50</v>
      </c>
      <c s="31" t="s">
        <v>353</v>
      </c>
      <c s="31" t="s">
        <v>171</v>
      </c>
      <c s="26" t="s">
        <v>64</v>
      </c>
      <c s="32" t="s">
        <v>172</v>
      </c>
      <c s="33" t="s">
        <v>71</v>
      </c>
      <c s="34">
        <v>150</v>
      </c>
      <c s="35">
        <v>0</v>
      </c>
      <c s="36">
        <f>ROUND(ROUND(H168,2)*ROUND(G168,3),2)</f>
      </c>
      <c r="O168">
        <f>(I168*21)/100</f>
      </c>
      <c t="s">
        <v>27</v>
      </c>
    </row>
    <row r="169" spans="1:5" ht="12.75">
      <c r="A169" s="37" t="s">
        <v>55</v>
      </c>
      <c r="E169" s="38" t="s">
        <v>173</v>
      </c>
    </row>
    <row r="170" spans="1:5" ht="12.75">
      <c r="A170" s="41" t="s">
        <v>57</v>
      </c>
      <c r="E170" s="40" t="s">
        <v>205</v>
      </c>
    </row>
    <row r="171" spans="1:16" ht="12.75">
      <c r="A171" s="26" t="s">
        <v>50</v>
      </c>
      <c s="31" t="s">
        <v>354</v>
      </c>
      <c s="31" t="s">
        <v>175</v>
      </c>
      <c s="26" t="s">
        <v>64</v>
      </c>
      <c s="32" t="s">
        <v>176</v>
      </c>
      <c s="33" t="s">
        <v>71</v>
      </c>
      <c s="34">
        <v>150</v>
      </c>
      <c s="35">
        <v>0</v>
      </c>
      <c s="36">
        <f>ROUND(ROUND(H171,2)*ROUND(G171,3),2)</f>
      </c>
      <c r="O171">
        <f>(I171*21)/100</f>
      </c>
      <c t="s">
        <v>27</v>
      </c>
    </row>
    <row r="172" spans="1:5" ht="25.5">
      <c r="A172" s="37" t="s">
        <v>55</v>
      </c>
      <c r="E172" s="38" t="s">
        <v>177</v>
      </c>
    </row>
    <row r="173" spans="1:5" ht="12.75">
      <c r="A173" s="41" t="s">
        <v>57</v>
      </c>
      <c r="E173" s="40" t="s">
        <v>205</v>
      </c>
    </row>
    <row r="174" spans="1:16" ht="12.75">
      <c r="A174" s="26" t="s">
        <v>50</v>
      </c>
      <c s="31" t="s">
        <v>355</v>
      </c>
      <c s="31" t="s">
        <v>356</v>
      </c>
      <c s="26" t="s">
        <v>64</v>
      </c>
      <c s="32" t="s">
        <v>357</v>
      </c>
      <c s="33" t="s">
        <v>71</v>
      </c>
      <c s="34">
        <v>60</v>
      </c>
      <c s="35">
        <v>0</v>
      </c>
      <c s="36">
        <f>ROUND(ROUND(H174,2)*ROUND(G174,3),2)</f>
      </c>
      <c r="O174">
        <f>(I174*21)/100</f>
      </c>
      <c t="s">
        <v>27</v>
      </c>
    </row>
    <row r="175" spans="1:5" ht="25.5">
      <c r="A175" s="37" t="s">
        <v>55</v>
      </c>
      <c r="E175" s="38" t="s">
        <v>358</v>
      </c>
    </row>
    <row r="176" spans="1:5" ht="25.5">
      <c r="A176" s="41" t="s">
        <v>57</v>
      </c>
      <c r="E176" s="40" t="s">
        <v>359</v>
      </c>
    </row>
    <row r="177" spans="1:16" ht="12.75">
      <c r="A177" s="26" t="s">
        <v>50</v>
      </c>
      <c s="31" t="s">
        <v>360</v>
      </c>
      <c s="31" t="s">
        <v>361</v>
      </c>
      <c s="26" t="s">
        <v>64</v>
      </c>
      <c s="32" t="s">
        <v>362</v>
      </c>
      <c s="33" t="s">
        <v>66</v>
      </c>
      <c s="34">
        <v>3</v>
      </c>
      <c s="35">
        <v>0</v>
      </c>
      <c s="36">
        <f>ROUND(ROUND(H177,2)*ROUND(G177,3),2)</f>
      </c>
      <c r="O177">
        <f>(I177*21)/100</f>
      </c>
      <c t="s">
        <v>27</v>
      </c>
    </row>
    <row r="178" spans="1:5" ht="25.5">
      <c r="A178" s="37" t="s">
        <v>55</v>
      </c>
      <c r="E178" s="38" t="s">
        <v>363</v>
      </c>
    </row>
    <row r="179" spans="1:5" ht="51">
      <c r="A179" s="41" t="s">
        <v>57</v>
      </c>
      <c r="E179" s="40" t="s">
        <v>364</v>
      </c>
    </row>
    <row r="180" spans="1:16" ht="12.75">
      <c r="A180" s="26" t="s">
        <v>50</v>
      </c>
      <c s="31" t="s">
        <v>365</v>
      </c>
      <c s="31" t="s">
        <v>366</v>
      </c>
      <c s="26" t="s">
        <v>64</v>
      </c>
      <c s="32" t="s">
        <v>367</v>
      </c>
      <c s="33" t="s">
        <v>75</v>
      </c>
      <c s="34">
        <v>1</v>
      </c>
      <c s="35">
        <v>0</v>
      </c>
      <c s="36">
        <f>ROUND(ROUND(H180,2)*ROUND(G180,3),2)</f>
      </c>
      <c r="O180">
        <f>(I180*21)/100</f>
      </c>
      <c t="s">
        <v>27</v>
      </c>
    </row>
    <row r="181" spans="1:5" ht="25.5">
      <c r="A181" s="37" t="s">
        <v>55</v>
      </c>
      <c r="E181" s="38" t="s">
        <v>368</v>
      </c>
    </row>
    <row r="182" spans="1:5" ht="51">
      <c r="A182" s="39" t="s">
        <v>57</v>
      </c>
      <c r="E182" s="40" t="s">
        <v>369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0+O9+O19+O56+O69+O91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370</v>
      </c>
      <c s="45">
        <f>0+I9+I19+I56+I69+I91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370</v>
      </c>
      <c s="6"/>
      <c s="18" t="s">
        <v>371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25.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121.212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38.25">
      <c r="A11" s="37" t="s">
        <v>55</v>
      </c>
      <c r="E11" s="38" t="s">
        <v>56</v>
      </c>
    </row>
    <row r="12" spans="1:5" ht="63.75">
      <c r="A12" s="41" t="s">
        <v>57</v>
      </c>
      <c r="E12" s="40" t="s">
        <v>373</v>
      </c>
    </row>
    <row r="13" spans="1:16" ht="25.5">
      <c r="A13" s="26" t="s">
        <v>50</v>
      </c>
      <c s="31" t="s">
        <v>27</v>
      </c>
      <c s="31" t="s">
        <v>51</v>
      </c>
      <c s="26" t="s">
        <v>59</v>
      </c>
      <c s="32" t="s">
        <v>53</v>
      </c>
      <c s="33" t="s">
        <v>54</v>
      </c>
      <c s="34">
        <v>1054.35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38.25">
      <c r="A14" s="37" t="s">
        <v>55</v>
      </c>
      <c r="E14" s="38" t="s">
        <v>60</v>
      </c>
    </row>
    <row r="15" spans="1:5" ht="38.25">
      <c r="A15" s="41" t="s">
        <v>57</v>
      </c>
      <c r="E15" s="40" t="s">
        <v>374</v>
      </c>
    </row>
    <row r="16" spans="1:16" ht="12.75">
      <c r="A16" s="26" t="s">
        <v>50</v>
      </c>
      <c s="31" t="s">
        <v>26</v>
      </c>
      <c s="31" t="s">
        <v>191</v>
      </c>
      <c s="26" t="s">
        <v>64</v>
      </c>
      <c s="32" t="s">
        <v>192</v>
      </c>
      <c s="33" t="s">
        <v>54</v>
      </c>
      <c s="34">
        <v>44.55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193</v>
      </c>
    </row>
    <row r="18" spans="1:5" ht="25.5">
      <c r="A18" s="39" t="s">
        <v>57</v>
      </c>
      <c r="E18" s="40" t="s">
        <v>375</v>
      </c>
    </row>
    <row r="19" spans="1:18" ht="12.75" customHeight="1">
      <c r="A19" s="6" t="s">
        <v>48</v>
      </c>
      <c s="6"/>
      <c s="43" t="s">
        <v>33</v>
      </c>
      <c s="6"/>
      <c s="29" t="s">
        <v>62</v>
      </c>
      <c s="6"/>
      <c s="6"/>
      <c s="6"/>
      <c s="44">
        <f>0+Q19</f>
      </c>
      <c r="O19">
        <f>0+R19</f>
      </c>
      <c r="Q19">
        <f>0+I20+I23+I26+I29+I32+I35+I38+I41+I44+I47+I50+I53</f>
      </c>
      <c>
        <f>0+O20+O23+O26+O29+O32+O35+O38+O41+O44+O47+O50+O53</f>
      </c>
    </row>
    <row r="20" spans="1:16" ht="25.5">
      <c r="A20" s="26" t="s">
        <v>50</v>
      </c>
      <c s="31" t="s">
        <v>37</v>
      </c>
      <c s="31" t="s">
        <v>196</v>
      </c>
      <c s="26" t="s">
        <v>64</v>
      </c>
      <c s="32" t="s">
        <v>197</v>
      </c>
      <c s="33" t="s">
        <v>75</v>
      </c>
      <c s="34">
        <v>229.5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51">
      <c r="A21" s="37" t="s">
        <v>55</v>
      </c>
      <c r="E21" s="38" t="s">
        <v>198</v>
      </c>
    </row>
    <row r="22" spans="1:5" ht="165.75">
      <c r="A22" s="41" t="s">
        <v>57</v>
      </c>
      <c r="E22" s="40" t="s">
        <v>376</v>
      </c>
    </row>
    <row r="23" spans="1:16" ht="12.75">
      <c r="A23" s="26" t="s">
        <v>50</v>
      </c>
      <c s="31" t="s">
        <v>39</v>
      </c>
      <c s="31" t="s">
        <v>210</v>
      </c>
      <c s="26" t="s">
        <v>64</v>
      </c>
      <c s="32" t="s">
        <v>211</v>
      </c>
      <c s="33" t="s">
        <v>75</v>
      </c>
      <c s="34">
        <v>318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25.5">
      <c r="A24" s="37" t="s">
        <v>55</v>
      </c>
      <c r="E24" s="38" t="s">
        <v>212</v>
      </c>
    </row>
    <row r="25" spans="1:5" ht="102">
      <c r="A25" s="41" t="s">
        <v>57</v>
      </c>
      <c r="E25" s="40" t="s">
        <v>377</v>
      </c>
    </row>
    <row r="26" spans="1:16" ht="12.75">
      <c r="A26" s="26" t="s">
        <v>50</v>
      </c>
      <c s="31" t="s">
        <v>41</v>
      </c>
      <c s="31" t="s">
        <v>218</v>
      </c>
      <c s="26" t="s">
        <v>64</v>
      </c>
      <c s="32" t="s">
        <v>219</v>
      </c>
      <c s="33" t="s">
        <v>75</v>
      </c>
      <c s="34">
        <v>24.75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25.5">
      <c r="A27" s="37" t="s">
        <v>55</v>
      </c>
      <c r="E27" s="38" t="s">
        <v>220</v>
      </c>
    </row>
    <row r="28" spans="1:5" ht="127.5">
      <c r="A28" s="41" t="s">
        <v>57</v>
      </c>
      <c r="E28" s="40" t="s">
        <v>378</v>
      </c>
    </row>
    <row r="29" spans="1:16" ht="12.75">
      <c r="A29" s="26" t="s">
        <v>50</v>
      </c>
      <c s="31" t="s">
        <v>82</v>
      </c>
      <c s="31" t="s">
        <v>232</v>
      </c>
      <c s="26" t="s">
        <v>64</v>
      </c>
      <c s="32" t="s">
        <v>233</v>
      </c>
      <c s="33" t="s">
        <v>75</v>
      </c>
      <c s="34">
        <v>318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64</v>
      </c>
    </row>
    <row r="31" spans="1:5" ht="12.75">
      <c r="A31" s="41" t="s">
        <v>57</v>
      </c>
      <c r="E31" s="40" t="s">
        <v>379</v>
      </c>
    </row>
    <row r="32" spans="1:16" ht="12.75">
      <c r="A32" s="26" t="s">
        <v>50</v>
      </c>
      <c s="31" t="s">
        <v>87</v>
      </c>
      <c s="31" t="s">
        <v>380</v>
      </c>
      <c s="26" t="s">
        <v>64</v>
      </c>
      <c s="32" t="s">
        <v>381</v>
      </c>
      <c s="33" t="s">
        <v>75</v>
      </c>
      <c s="34">
        <v>112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64</v>
      </c>
    </row>
    <row r="34" spans="1:5" ht="76.5">
      <c r="A34" s="41" t="s">
        <v>57</v>
      </c>
      <c r="E34" s="40" t="s">
        <v>382</v>
      </c>
    </row>
    <row r="35" spans="1:16" ht="12.75">
      <c r="A35" s="26" t="s">
        <v>50</v>
      </c>
      <c s="31" t="s">
        <v>44</v>
      </c>
      <c s="31" t="s">
        <v>383</v>
      </c>
      <c s="26" t="s">
        <v>52</v>
      </c>
      <c s="32" t="s">
        <v>384</v>
      </c>
      <c s="33" t="s">
        <v>75</v>
      </c>
      <c s="34">
        <v>146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64</v>
      </c>
    </row>
    <row r="37" spans="1:5" ht="114.75">
      <c r="A37" s="41" t="s">
        <v>57</v>
      </c>
      <c r="E37" s="40" t="s">
        <v>385</v>
      </c>
    </row>
    <row r="38" spans="1:16" ht="12.75">
      <c r="A38" s="26" t="s">
        <v>50</v>
      </c>
      <c s="31" t="s">
        <v>46</v>
      </c>
      <c s="31" t="s">
        <v>383</v>
      </c>
      <c s="26" t="s">
        <v>187</v>
      </c>
      <c s="32" t="s">
        <v>384</v>
      </c>
      <c s="33" t="s">
        <v>75</v>
      </c>
      <c s="34">
        <v>69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12.75">
      <c r="A39" s="37" t="s">
        <v>55</v>
      </c>
      <c r="E39" s="38" t="s">
        <v>64</v>
      </c>
    </row>
    <row r="40" spans="1:5" ht="38.25">
      <c r="A40" s="41" t="s">
        <v>57</v>
      </c>
      <c r="E40" s="40" t="s">
        <v>386</v>
      </c>
    </row>
    <row r="41" spans="1:16" ht="12.75">
      <c r="A41" s="26" t="s">
        <v>50</v>
      </c>
      <c s="31" t="s">
        <v>97</v>
      </c>
      <c s="31" t="s">
        <v>239</v>
      </c>
      <c s="26" t="s">
        <v>64</v>
      </c>
      <c s="32" t="s">
        <v>240</v>
      </c>
      <c s="33" t="s">
        <v>66</v>
      </c>
      <c s="34">
        <v>149.13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64</v>
      </c>
    </row>
    <row r="43" spans="1:5" ht="153">
      <c r="A43" s="41" t="s">
        <v>57</v>
      </c>
      <c r="E43" s="40" t="s">
        <v>387</v>
      </c>
    </row>
    <row r="44" spans="1:16" ht="12.75">
      <c r="A44" s="26" t="s">
        <v>50</v>
      </c>
      <c s="31" t="s">
        <v>101</v>
      </c>
      <c s="31" t="s">
        <v>242</v>
      </c>
      <c s="26" t="s">
        <v>64</v>
      </c>
      <c s="32" t="s">
        <v>243</v>
      </c>
      <c s="33" t="s">
        <v>66</v>
      </c>
      <c s="34">
        <v>165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244</v>
      </c>
    </row>
    <row r="46" spans="1:5" ht="102">
      <c r="A46" s="41" t="s">
        <v>57</v>
      </c>
      <c r="E46" s="40" t="s">
        <v>388</v>
      </c>
    </row>
    <row r="47" spans="1:16" ht="12.75">
      <c r="A47" s="26" t="s">
        <v>50</v>
      </c>
      <c s="31" t="s">
        <v>106</v>
      </c>
      <c s="31" t="s">
        <v>246</v>
      </c>
      <c s="26" t="s">
        <v>64</v>
      </c>
      <c s="32" t="s">
        <v>247</v>
      </c>
      <c s="33" t="s">
        <v>66</v>
      </c>
      <c s="34">
        <v>165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248</v>
      </c>
    </row>
    <row r="49" spans="1:5" ht="102">
      <c r="A49" s="41" t="s">
        <v>57</v>
      </c>
      <c r="E49" s="40" t="s">
        <v>389</v>
      </c>
    </row>
    <row r="50" spans="1:16" ht="12.75">
      <c r="A50" s="26" t="s">
        <v>50</v>
      </c>
      <c s="31" t="s">
        <v>110</v>
      </c>
      <c s="31" t="s">
        <v>250</v>
      </c>
      <c s="26" t="s">
        <v>64</v>
      </c>
      <c s="32" t="s">
        <v>251</v>
      </c>
      <c s="33" t="s">
        <v>66</v>
      </c>
      <c s="34">
        <v>165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12.75">
      <c r="A51" s="37" t="s">
        <v>55</v>
      </c>
      <c r="E51" s="38" t="s">
        <v>252</v>
      </c>
    </row>
    <row r="52" spans="1:5" ht="102">
      <c r="A52" s="41" t="s">
        <v>57</v>
      </c>
      <c r="E52" s="40" t="s">
        <v>390</v>
      </c>
    </row>
    <row r="53" spans="1:16" ht="12.75">
      <c r="A53" s="26" t="s">
        <v>50</v>
      </c>
      <c s="31" t="s">
        <v>114</v>
      </c>
      <c s="31" t="s">
        <v>254</v>
      </c>
      <c s="26" t="s">
        <v>64</v>
      </c>
      <c s="32" t="s">
        <v>255</v>
      </c>
      <c s="33" t="s">
        <v>66</v>
      </c>
      <c s="34">
        <v>165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12.75">
      <c r="A54" s="37" t="s">
        <v>55</v>
      </c>
      <c r="E54" s="38" t="s">
        <v>64</v>
      </c>
    </row>
    <row r="55" spans="1:5" ht="102">
      <c r="A55" s="39" t="s">
        <v>57</v>
      </c>
      <c r="E55" s="40" t="s">
        <v>391</v>
      </c>
    </row>
    <row r="56" spans="1:18" ht="12.75" customHeight="1">
      <c r="A56" s="6" t="s">
        <v>48</v>
      </c>
      <c s="6"/>
      <c s="43" t="s">
        <v>37</v>
      </c>
      <c s="6"/>
      <c s="29" t="s">
        <v>105</v>
      </c>
      <c s="6"/>
      <c s="6"/>
      <c s="6"/>
      <c s="44">
        <f>0+Q56</f>
      </c>
      <c r="O56">
        <f>0+R56</f>
      </c>
      <c r="Q56">
        <f>0+I57+I60+I63+I66</f>
      </c>
      <c>
        <f>0+O57+O60+O63+O66</f>
      </c>
    </row>
    <row r="57" spans="1:16" ht="12.75">
      <c r="A57" s="26" t="s">
        <v>50</v>
      </c>
      <c s="31" t="s">
        <v>119</v>
      </c>
      <c s="31" t="s">
        <v>111</v>
      </c>
      <c s="26" t="s">
        <v>64</v>
      </c>
      <c s="32" t="s">
        <v>112</v>
      </c>
      <c s="33" t="s">
        <v>75</v>
      </c>
      <c s="34">
        <v>22.5</v>
      </c>
      <c s="35">
        <v>0</v>
      </c>
      <c s="36">
        <f>ROUND(ROUND(H57,2)*ROUND(G57,3),2)</f>
      </c>
      <c r="O57">
        <f>(I57*21)/100</f>
      </c>
      <c t="s">
        <v>27</v>
      </c>
    </row>
    <row r="58" spans="1:5" ht="12.75">
      <c r="A58" s="37" t="s">
        <v>55</v>
      </c>
      <c r="E58" s="38" t="s">
        <v>64</v>
      </c>
    </row>
    <row r="59" spans="1:5" ht="114.75">
      <c r="A59" s="41" t="s">
        <v>57</v>
      </c>
      <c r="E59" s="40" t="s">
        <v>392</v>
      </c>
    </row>
    <row r="60" spans="1:16" ht="12.75">
      <c r="A60" s="26" t="s">
        <v>50</v>
      </c>
      <c s="31" t="s">
        <v>124</v>
      </c>
      <c s="31" t="s">
        <v>393</v>
      </c>
      <c s="26" t="s">
        <v>64</v>
      </c>
      <c s="32" t="s">
        <v>394</v>
      </c>
      <c s="33" t="s">
        <v>75</v>
      </c>
      <c s="34">
        <v>23.92</v>
      </c>
      <c s="35">
        <v>0</v>
      </c>
      <c s="36">
        <f>ROUND(ROUND(H60,2)*ROUND(G60,3),2)</f>
      </c>
      <c r="O60">
        <f>(I60*21)/100</f>
      </c>
      <c t="s">
        <v>27</v>
      </c>
    </row>
    <row r="61" spans="1:5" ht="12.75">
      <c r="A61" s="37" t="s">
        <v>55</v>
      </c>
      <c r="E61" s="38" t="s">
        <v>64</v>
      </c>
    </row>
    <row r="62" spans="1:5" ht="140.25">
      <c r="A62" s="41" t="s">
        <v>57</v>
      </c>
      <c r="E62" s="40" t="s">
        <v>395</v>
      </c>
    </row>
    <row r="63" spans="1:16" ht="12.75">
      <c r="A63" s="26" t="s">
        <v>50</v>
      </c>
      <c s="31" t="s">
        <v>129</v>
      </c>
      <c s="31" t="s">
        <v>115</v>
      </c>
      <c s="26" t="s">
        <v>64</v>
      </c>
      <c s="32" t="s">
        <v>116</v>
      </c>
      <c s="33" t="s">
        <v>75</v>
      </c>
      <c s="34">
        <v>25.6</v>
      </c>
      <c s="35">
        <v>0</v>
      </c>
      <c s="36">
        <f>ROUND(ROUND(H63,2)*ROUND(G63,3),2)</f>
      </c>
      <c r="O63">
        <f>(I63*21)/100</f>
      </c>
      <c t="s">
        <v>27</v>
      </c>
    </row>
    <row r="64" spans="1:5" ht="12.75">
      <c r="A64" s="37" t="s">
        <v>55</v>
      </c>
      <c r="E64" s="38" t="s">
        <v>64</v>
      </c>
    </row>
    <row r="65" spans="1:5" ht="153">
      <c r="A65" s="41" t="s">
        <v>57</v>
      </c>
      <c r="E65" s="40" t="s">
        <v>396</v>
      </c>
    </row>
    <row r="66" spans="1:16" ht="12.75">
      <c r="A66" s="26" t="s">
        <v>50</v>
      </c>
      <c s="31" t="s">
        <v>134</v>
      </c>
      <c s="31" t="s">
        <v>397</v>
      </c>
      <c s="26" t="s">
        <v>64</v>
      </c>
      <c s="32" t="s">
        <v>398</v>
      </c>
      <c s="33" t="s">
        <v>75</v>
      </c>
      <c s="34">
        <v>14</v>
      </c>
      <c s="35">
        <v>0</v>
      </c>
      <c s="36">
        <f>ROUND(ROUND(H66,2)*ROUND(G66,3),2)</f>
      </c>
      <c r="O66">
        <f>(I66*21)/100</f>
      </c>
      <c t="s">
        <v>27</v>
      </c>
    </row>
    <row r="67" spans="1:5" ht="12.75">
      <c r="A67" s="37" t="s">
        <v>55</v>
      </c>
      <c r="E67" s="38" t="s">
        <v>64</v>
      </c>
    </row>
    <row r="68" spans="1:5" ht="102">
      <c r="A68" s="39" t="s">
        <v>57</v>
      </c>
      <c r="E68" s="40" t="s">
        <v>399</v>
      </c>
    </row>
    <row r="69" spans="1:18" ht="12.75" customHeight="1">
      <c r="A69" s="6" t="s">
        <v>48</v>
      </c>
      <c s="6"/>
      <c s="43" t="s">
        <v>39</v>
      </c>
      <c s="6"/>
      <c s="29" t="s">
        <v>118</v>
      </c>
      <c s="6"/>
      <c s="6"/>
      <c s="6"/>
      <c s="44">
        <f>0+Q69</f>
      </c>
      <c r="O69">
        <f>0+R69</f>
      </c>
      <c r="Q69">
        <f>0+I70+I73+I76+I79+I82+I85+I88</f>
      </c>
      <c>
        <f>0+O70+O73+O76+O79+O82+O85+O88</f>
      </c>
    </row>
    <row r="70" spans="1:16" ht="12.75">
      <c r="A70" s="26" t="s">
        <v>50</v>
      </c>
      <c s="31" t="s">
        <v>139</v>
      </c>
      <c s="31" t="s">
        <v>277</v>
      </c>
      <c s="26" t="s">
        <v>64</v>
      </c>
      <c s="32" t="s">
        <v>278</v>
      </c>
      <c s="33" t="s">
        <v>66</v>
      </c>
      <c s="34">
        <v>160.6</v>
      </c>
      <c s="35">
        <v>0</v>
      </c>
      <c s="36">
        <f>ROUND(ROUND(H70,2)*ROUND(G70,3),2)</f>
      </c>
      <c r="O70">
        <f>(I70*21)/100</f>
      </c>
      <c t="s">
        <v>27</v>
      </c>
    </row>
    <row r="71" spans="1:5" ht="25.5">
      <c r="A71" s="37" t="s">
        <v>55</v>
      </c>
      <c r="E71" s="38" t="s">
        <v>279</v>
      </c>
    </row>
    <row r="72" spans="1:5" ht="114.75">
      <c r="A72" s="41" t="s">
        <v>57</v>
      </c>
      <c r="E72" s="40" t="s">
        <v>400</v>
      </c>
    </row>
    <row r="73" spans="1:16" ht="12.75">
      <c r="A73" s="26" t="s">
        <v>50</v>
      </c>
      <c s="31" t="s">
        <v>145</v>
      </c>
      <c s="31" t="s">
        <v>282</v>
      </c>
      <c s="26" t="s">
        <v>64</v>
      </c>
      <c s="32" t="s">
        <v>283</v>
      </c>
      <c s="33" t="s">
        <v>66</v>
      </c>
      <c s="34">
        <v>182.5</v>
      </c>
      <c s="35">
        <v>0</v>
      </c>
      <c s="36">
        <f>ROUND(ROUND(H73,2)*ROUND(G73,3),2)</f>
      </c>
      <c r="O73">
        <f>(I73*21)/100</f>
      </c>
      <c t="s">
        <v>27</v>
      </c>
    </row>
    <row r="74" spans="1:5" ht="25.5">
      <c r="A74" s="37" t="s">
        <v>55</v>
      </c>
      <c r="E74" s="38" t="s">
        <v>401</v>
      </c>
    </row>
    <row r="75" spans="1:5" ht="114.75">
      <c r="A75" s="41" t="s">
        <v>57</v>
      </c>
      <c r="E75" s="40" t="s">
        <v>402</v>
      </c>
    </row>
    <row r="76" spans="1:16" ht="12.75">
      <c r="A76" s="26" t="s">
        <v>50</v>
      </c>
      <c s="31" t="s">
        <v>150</v>
      </c>
      <c s="31" t="s">
        <v>315</v>
      </c>
      <c s="26" t="s">
        <v>64</v>
      </c>
      <c s="32" t="s">
        <v>316</v>
      </c>
      <c s="33" t="s">
        <v>66</v>
      </c>
      <c s="34">
        <v>154.76</v>
      </c>
      <c s="35">
        <v>0</v>
      </c>
      <c s="36">
        <f>ROUND(ROUND(H76,2)*ROUND(G76,3),2)</f>
      </c>
      <c r="O76">
        <f>(I76*21)/100</f>
      </c>
      <c t="s">
        <v>27</v>
      </c>
    </row>
    <row r="77" spans="1:5" ht="25.5">
      <c r="A77" s="37" t="s">
        <v>55</v>
      </c>
      <c r="E77" s="38" t="s">
        <v>403</v>
      </c>
    </row>
    <row r="78" spans="1:5" ht="114.75">
      <c r="A78" s="41" t="s">
        <v>57</v>
      </c>
      <c r="E78" s="40" t="s">
        <v>404</v>
      </c>
    </row>
    <row r="79" spans="1:16" ht="12.75">
      <c r="A79" s="26" t="s">
        <v>50</v>
      </c>
      <c s="31" t="s">
        <v>155</v>
      </c>
      <c s="31" t="s">
        <v>125</v>
      </c>
      <c s="26" t="s">
        <v>64</v>
      </c>
      <c s="32" t="s">
        <v>126</v>
      </c>
      <c s="33" t="s">
        <v>66</v>
      </c>
      <c s="34">
        <v>300.76</v>
      </c>
      <c s="35">
        <v>0</v>
      </c>
      <c s="36">
        <f>ROUND(ROUND(H79,2)*ROUND(G79,3),2)</f>
      </c>
      <c r="O79">
        <f>(I79*21)/100</f>
      </c>
      <c t="s">
        <v>27</v>
      </c>
    </row>
    <row r="80" spans="1:5" ht="25.5">
      <c r="A80" s="37" t="s">
        <v>55</v>
      </c>
      <c r="E80" s="38" t="s">
        <v>405</v>
      </c>
    </row>
    <row r="81" spans="1:5" ht="127.5">
      <c r="A81" s="41" t="s">
        <v>57</v>
      </c>
      <c r="E81" s="40" t="s">
        <v>406</v>
      </c>
    </row>
    <row r="82" spans="1:16" ht="12.75">
      <c r="A82" s="26" t="s">
        <v>50</v>
      </c>
      <c s="31" t="s">
        <v>160</v>
      </c>
      <c s="31" t="s">
        <v>135</v>
      </c>
      <c s="26" t="s">
        <v>64</v>
      </c>
      <c s="32" t="s">
        <v>136</v>
      </c>
      <c s="33" t="s">
        <v>66</v>
      </c>
      <c s="34">
        <v>146</v>
      </c>
      <c s="35">
        <v>0</v>
      </c>
      <c s="36">
        <f>ROUND(ROUND(H82,2)*ROUND(G82,3),2)</f>
      </c>
      <c r="O82">
        <f>(I82*21)/100</f>
      </c>
      <c t="s">
        <v>27</v>
      </c>
    </row>
    <row r="83" spans="1:5" ht="12.75">
      <c r="A83" s="37" t="s">
        <v>55</v>
      </c>
      <c r="E83" s="38" t="s">
        <v>137</v>
      </c>
    </row>
    <row r="84" spans="1:5" ht="114.75">
      <c r="A84" s="41" t="s">
        <v>57</v>
      </c>
      <c r="E84" s="40" t="s">
        <v>407</v>
      </c>
    </row>
    <row r="85" spans="1:16" ht="12.75">
      <c r="A85" s="26" t="s">
        <v>50</v>
      </c>
      <c s="31" t="s">
        <v>165</v>
      </c>
      <c s="31" t="s">
        <v>140</v>
      </c>
      <c s="26" t="s">
        <v>64</v>
      </c>
      <c s="32" t="s">
        <v>141</v>
      </c>
      <c s="33" t="s">
        <v>66</v>
      </c>
      <c s="34">
        <v>148.92</v>
      </c>
      <c s="35">
        <v>0</v>
      </c>
      <c s="36">
        <f>ROUND(ROUND(H85,2)*ROUND(G85,3),2)</f>
      </c>
      <c r="O85">
        <f>(I85*21)/100</f>
      </c>
      <c t="s">
        <v>27</v>
      </c>
    </row>
    <row r="86" spans="1:5" ht="25.5">
      <c r="A86" s="37" t="s">
        <v>55</v>
      </c>
      <c r="E86" s="38" t="s">
        <v>142</v>
      </c>
    </row>
    <row r="87" spans="1:5" ht="114.75">
      <c r="A87" s="41" t="s">
        <v>57</v>
      </c>
      <c r="E87" s="40" t="s">
        <v>408</v>
      </c>
    </row>
    <row r="88" spans="1:16" ht="12.75">
      <c r="A88" s="26" t="s">
        <v>50</v>
      </c>
      <c s="31" t="s">
        <v>170</v>
      </c>
      <c s="31" t="s">
        <v>332</v>
      </c>
      <c s="26" t="s">
        <v>64</v>
      </c>
      <c s="32" t="s">
        <v>333</v>
      </c>
      <c s="33" t="s">
        <v>66</v>
      </c>
      <c s="34">
        <v>151.84</v>
      </c>
      <c s="35">
        <v>0</v>
      </c>
      <c s="36">
        <f>ROUND(ROUND(H88,2)*ROUND(G88,3),2)</f>
      </c>
      <c r="O88">
        <f>(I88*21)/100</f>
      </c>
      <c t="s">
        <v>27</v>
      </c>
    </row>
    <row r="89" spans="1:5" ht="25.5">
      <c r="A89" s="37" t="s">
        <v>55</v>
      </c>
      <c r="E89" s="38" t="s">
        <v>334</v>
      </c>
    </row>
    <row r="90" spans="1:5" ht="114.75">
      <c r="A90" s="39" t="s">
        <v>57</v>
      </c>
      <c r="E90" s="40" t="s">
        <v>409</v>
      </c>
    </row>
    <row r="91" spans="1:18" ht="12.75" customHeight="1">
      <c r="A91" s="6" t="s">
        <v>48</v>
      </c>
      <c s="6"/>
      <c s="43" t="s">
        <v>44</v>
      </c>
      <c s="6"/>
      <c s="29" t="s">
        <v>154</v>
      </c>
      <c s="6"/>
      <c s="6"/>
      <c s="6"/>
      <c s="44">
        <f>0+Q91</f>
      </c>
      <c r="O91">
        <f>0+R91</f>
      </c>
      <c r="Q91">
        <f>0+I92+I95+I98+I101+I104+I107+I110+I113+I116+I119+I122+I125+I128</f>
      </c>
      <c>
        <f>0+O92+O95+O98+O101+O104+O107+O110+O113+O116+O119+O122+O125+O128</f>
      </c>
    </row>
    <row r="92" spans="1:16" ht="12.75">
      <c r="A92" s="26" t="s">
        <v>50</v>
      </c>
      <c s="31" t="s">
        <v>174</v>
      </c>
      <c s="31" t="s">
        <v>410</v>
      </c>
      <c s="26" t="s">
        <v>64</v>
      </c>
      <c s="32" t="s">
        <v>411</v>
      </c>
      <c s="33" t="s">
        <v>71</v>
      </c>
      <c s="34">
        <v>20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64</v>
      </c>
    </row>
    <row r="94" spans="1:5" ht="76.5">
      <c r="A94" s="41" t="s">
        <v>57</v>
      </c>
      <c r="E94" s="40" t="s">
        <v>412</v>
      </c>
    </row>
    <row r="95" spans="1:16" ht="12.75">
      <c r="A95" s="26" t="s">
        <v>50</v>
      </c>
      <c s="31" t="s">
        <v>178</v>
      </c>
      <c s="31" t="s">
        <v>413</v>
      </c>
      <c s="26" t="s">
        <v>64</v>
      </c>
      <c s="32" t="s">
        <v>414</v>
      </c>
      <c s="33" t="s">
        <v>71</v>
      </c>
      <c s="34">
        <v>15</v>
      </c>
      <c s="35">
        <v>0</v>
      </c>
      <c s="36">
        <f>ROUND(ROUND(H95,2)*ROUND(G95,3),2)</f>
      </c>
      <c r="O95">
        <f>(I95*21)/100</f>
      </c>
      <c t="s">
        <v>27</v>
      </c>
    </row>
    <row r="96" spans="1:5" ht="12.75">
      <c r="A96" s="37" t="s">
        <v>55</v>
      </c>
      <c r="E96" s="38" t="s">
        <v>415</v>
      </c>
    </row>
    <row r="97" spans="1:5" ht="76.5">
      <c r="A97" s="41" t="s">
        <v>57</v>
      </c>
      <c r="E97" s="40" t="s">
        <v>416</v>
      </c>
    </row>
    <row r="98" spans="1:16" ht="25.5">
      <c r="A98" s="26" t="s">
        <v>50</v>
      </c>
      <c s="31" t="s">
        <v>262</v>
      </c>
      <c s="31" t="s">
        <v>417</v>
      </c>
      <c s="26" t="s">
        <v>64</v>
      </c>
      <c s="32" t="s">
        <v>418</v>
      </c>
      <c s="33" t="s">
        <v>71</v>
      </c>
      <c s="34">
        <v>132</v>
      </c>
      <c s="35">
        <v>0</v>
      </c>
      <c s="36">
        <f>ROUND(ROUND(H98,2)*ROUND(G98,3),2)</f>
      </c>
      <c r="O98">
        <f>(I98*21)/100</f>
      </c>
      <c t="s">
        <v>27</v>
      </c>
    </row>
    <row r="99" spans="1:5" ht="12.75">
      <c r="A99" s="37" t="s">
        <v>55</v>
      </c>
      <c r="E99" s="38" t="s">
        <v>419</v>
      </c>
    </row>
    <row r="100" spans="1:5" ht="89.25">
      <c r="A100" s="41" t="s">
        <v>57</v>
      </c>
      <c r="E100" s="40" t="s">
        <v>420</v>
      </c>
    </row>
    <row r="101" spans="1:16" ht="25.5">
      <c r="A101" s="26" t="s">
        <v>50</v>
      </c>
      <c s="31" t="s">
        <v>266</v>
      </c>
      <c s="31" t="s">
        <v>421</v>
      </c>
      <c s="26" t="s">
        <v>64</v>
      </c>
      <c s="32" t="s">
        <v>422</v>
      </c>
      <c s="33" t="s">
        <v>148</v>
      </c>
      <c s="34">
        <v>1</v>
      </c>
      <c s="35">
        <v>0</v>
      </c>
      <c s="36">
        <f>ROUND(ROUND(H101,2)*ROUND(G101,3),2)</f>
      </c>
      <c r="O101">
        <f>(I101*21)/100</f>
      </c>
      <c t="s">
        <v>27</v>
      </c>
    </row>
    <row r="102" spans="1:5" ht="12.75">
      <c r="A102" s="37" t="s">
        <v>55</v>
      </c>
      <c r="E102" s="38" t="s">
        <v>64</v>
      </c>
    </row>
    <row r="103" spans="1:5" ht="38.25">
      <c r="A103" s="41" t="s">
        <v>57</v>
      </c>
      <c r="E103" s="40" t="s">
        <v>423</v>
      </c>
    </row>
    <row r="104" spans="1:16" ht="25.5">
      <c r="A104" s="26" t="s">
        <v>50</v>
      </c>
      <c s="31" t="s">
        <v>271</v>
      </c>
      <c s="31" t="s">
        <v>424</v>
      </c>
      <c s="26" t="s">
        <v>64</v>
      </c>
      <c s="32" t="s">
        <v>425</v>
      </c>
      <c s="33" t="s">
        <v>148</v>
      </c>
      <c s="34">
        <v>1</v>
      </c>
      <c s="35">
        <v>0</v>
      </c>
      <c s="36">
        <f>ROUND(ROUND(H104,2)*ROUND(G104,3),2)</f>
      </c>
      <c r="O104">
        <f>(I104*21)/100</f>
      </c>
      <c t="s">
        <v>27</v>
      </c>
    </row>
    <row r="105" spans="1:5" ht="12.75">
      <c r="A105" s="37" t="s">
        <v>55</v>
      </c>
      <c r="E105" s="38" t="s">
        <v>64</v>
      </c>
    </row>
    <row r="106" spans="1:5" ht="38.25">
      <c r="A106" s="41" t="s">
        <v>57</v>
      </c>
      <c r="E106" s="40" t="s">
        <v>426</v>
      </c>
    </row>
    <row r="107" spans="1:16" ht="12.75">
      <c r="A107" s="26" t="s">
        <v>50</v>
      </c>
      <c s="31" t="s">
        <v>276</v>
      </c>
      <c s="31" t="s">
        <v>427</v>
      </c>
      <c s="26" t="s">
        <v>64</v>
      </c>
      <c s="32" t="s">
        <v>428</v>
      </c>
      <c s="33" t="s">
        <v>71</v>
      </c>
      <c s="34">
        <v>77.9</v>
      </c>
      <c s="35">
        <v>0</v>
      </c>
      <c s="36">
        <f>ROUND(ROUND(H107,2)*ROUND(G107,3),2)</f>
      </c>
      <c r="O107">
        <f>(I107*21)/100</f>
      </c>
      <c t="s">
        <v>27</v>
      </c>
    </row>
    <row r="108" spans="1:5" ht="12.75">
      <c r="A108" s="37" t="s">
        <v>55</v>
      </c>
      <c r="E108" s="38" t="s">
        <v>429</v>
      </c>
    </row>
    <row r="109" spans="1:5" ht="76.5">
      <c r="A109" s="41" t="s">
        <v>57</v>
      </c>
      <c r="E109" s="40" t="s">
        <v>430</v>
      </c>
    </row>
    <row r="110" spans="1:16" ht="12.75">
      <c r="A110" s="26" t="s">
        <v>50</v>
      </c>
      <c s="31" t="s">
        <v>281</v>
      </c>
      <c s="31" t="s">
        <v>431</v>
      </c>
      <c s="26" t="s">
        <v>64</v>
      </c>
      <c s="32" t="s">
        <v>432</v>
      </c>
      <c s="33" t="s">
        <v>71</v>
      </c>
      <c s="34">
        <v>11.1</v>
      </c>
      <c s="35">
        <v>0</v>
      </c>
      <c s="36">
        <f>ROUND(ROUND(H110,2)*ROUND(G110,3),2)</f>
      </c>
      <c r="O110">
        <f>(I110*21)/100</f>
      </c>
      <c t="s">
        <v>27</v>
      </c>
    </row>
    <row r="111" spans="1:5" ht="12.75">
      <c r="A111" s="37" t="s">
        <v>55</v>
      </c>
      <c r="E111" s="38" t="s">
        <v>429</v>
      </c>
    </row>
    <row r="112" spans="1:5" ht="38.25">
      <c r="A112" s="41" t="s">
        <v>57</v>
      </c>
      <c r="E112" s="40" t="s">
        <v>433</v>
      </c>
    </row>
    <row r="113" spans="1:16" ht="12.75">
      <c r="A113" s="26" t="s">
        <v>50</v>
      </c>
      <c s="31" t="s">
        <v>286</v>
      </c>
      <c s="31" t="s">
        <v>434</v>
      </c>
      <c s="26" t="s">
        <v>64</v>
      </c>
      <c s="32" t="s">
        <v>435</v>
      </c>
      <c s="33" t="s">
        <v>71</v>
      </c>
      <c s="34">
        <v>12.2</v>
      </c>
      <c s="35">
        <v>0</v>
      </c>
      <c s="36">
        <f>ROUND(ROUND(H113,2)*ROUND(G113,3),2)</f>
      </c>
      <c r="O113">
        <f>(I113*21)/100</f>
      </c>
      <c t="s">
        <v>27</v>
      </c>
    </row>
    <row r="114" spans="1:5" ht="12.75">
      <c r="A114" s="37" t="s">
        <v>55</v>
      </c>
      <c r="E114" s="38" t="s">
        <v>429</v>
      </c>
    </row>
    <row r="115" spans="1:5" ht="38.25">
      <c r="A115" s="41" t="s">
        <v>57</v>
      </c>
      <c r="E115" s="40" t="s">
        <v>436</v>
      </c>
    </row>
    <row r="116" spans="1:16" ht="12.75">
      <c r="A116" s="26" t="s">
        <v>50</v>
      </c>
      <c s="31" t="s">
        <v>291</v>
      </c>
      <c s="31" t="s">
        <v>437</v>
      </c>
      <c s="26" t="s">
        <v>64</v>
      </c>
      <c s="32" t="s">
        <v>438</v>
      </c>
      <c s="33" t="s">
        <v>71</v>
      </c>
      <c s="34">
        <v>17.2</v>
      </c>
      <c s="35">
        <v>0</v>
      </c>
      <c s="36">
        <f>ROUND(ROUND(H116,2)*ROUND(G116,3),2)</f>
      </c>
      <c r="O116">
        <f>(I116*21)/100</f>
      </c>
      <c t="s">
        <v>27</v>
      </c>
    </row>
    <row r="117" spans="1:5" ht="12.75">
      <c r="A117" s="37" t="s">
        <v>55</v>
      </c>
      <c r="E117" s="38" t="s">
        <v>429</v>
      </c>
    </row>
    <row r="118" spans="1:5" ht="38.25">
      <c r="A118" s="41" t="s">
        <v>57</v>
      </c>
      <c r="E118" s="40" t="s">
        <v>439</v>
      </c>
    </row>
    <row r="119" spans="1:16" ht="12.75">
      <c r="A119" s="26" t="s">
        <v>50</v>
      </c>
      <c s="31" t="s">
        <v>294</v>
      </c>
      <c s="31" t="s">
        <v>366</v>
      </c>
      <c s="26" t="s">
        <v>64</v>
      </c>
      <c s="32" t="s">
        <v>367</v>
      </c>
      <c s="33" t="s">
        <v>75</v>
      </c>
      <c s="34">
        <v>15</v>
      </c>
      <c s="35">
        <v>0</v>
      </c>
      <c s="36">
        <f>ROUND(ROUND(H119,2)*ROUND(G119,3),2)</f>
      </c>
      <c r="O119">
        <f>(I119*21)/100</f>
      </c>
      <c t="s">
        <v>27</v>
      </c>
    </row>
    <row r="120" spans="1:5" ht="25.5">
      <c r="A120" s="37" t="s">
        <v>55</v>
      </c>
      <c r="E120" s="38" t="s">
        <v>368</v>
      </c>
    </row>
    <row r="121" spans="1:5" ht="76.5">
      <c r="A121" s="41" t="s">
        <v>57</v>
      </c>
      <c r="E121" s="40" t="s">
        <v>440</v>
      </c>
    </row>
    <row r="122" spans="1:16" ht="12.75">
      <c r="A122" s="26" t="s">
        <v>50</v>
      </c>
      <c s="31" t="s">
        <v>299</v>
      </c>
      <c s="31" t="s">
        <v>441</v>
      </c>
      <c s="26" t="s">
        <v>64</v>
      </c>
      <c s="32" t="s">
        <v>442</v>
      </c>
      <c s="33" t="s">
        <v>71</v>
      </c>
      <c s="34">
        <v>75.5</v>
      </c>
      <c s="35">
        <v>0</v>
      </c>
      <c s="36">
        <f>ROUND(ROUND(H122,2)*ROUND(G122,3),2)</f>
      </c>
      <c r="O122">
        <f>(I122*21)/100</f>
      </c>
      <c t="s">
        <v>27</v>
      </c>
    </row>
    <row r="123" spans="1:5" ht="12.75">
      <c r="A123" s="37" t="s">
        <v>55</v>
      </c>
      <c r="E123" s="38" t="s">
        <v>67</v>
      </c>
    </row>
    <row r="124" spans="1:5" ht="76.5">
      <c r="A124" s="41" t="s">
        <v>57</v>
      </c>
      <c r="E124" s="40" t="s">
        <v>443</v>
      </c>
    </row>
    <row r="125" spans="1:16" ht="12.75">
      <c r="A125" s="26" t="s">
        <v>50</v>
      </c>
      <c s="31" t="s">
        <v>304</v>
      </c>
      <c s="31" t="s">
        <v>444</v>
      </c>
      <c s="26" t="s">
        <v>64</v>
      </c>
      <c s="32" t="s">
        <v>445</v>
      </c>
      <c s="33" t="s">
        <v>71</v>
      </c>
      <c s="34">
        <v>8</v>
      </c>
      <c s="35">
        <v>0</v>
      </c>
      <c s="36">
        <f>ROUND(ROUND(H125,2)*ROUND(G125,3),2)</f>
      </c>
      <c r="O125">
        <f>(I125*21)/100</f>
      </c>
      <c t="s">
        <v>27</v>
      </c>
    </row>
    <row r="126" spans="1:5" ht="12.75">
      <c r="A126" s="37" t="s">
        <v>55</v>
      </c>
      <c r="E126" s="38" t="s">
        <v>67</v>
      </c>
    </row>
    <row r="127" spans="1:5" ht="38.25">
      <c r="A127" s="41" t="s">
        <v>57</v>
      </c>
      <c r="E127" s="40" t="s">
        <v>446</v>
      </c>
    </row>
    <row r="128" spans="1:16" ht="12.75">
      <c r="A128" s="26" t="s">
        <v>50</v>
      </c>
      <c s="31" t="s">
        <v>309</v>
      </c>
      <c s="31" t="s">
        <v>447</v>
      </c>
      <c s="26" t="s">
        <v>64</v>
      </c>
      <c s="32" t="s">
        <v>448</v>
      </c>
      <c s="33" t="s">
        <v>71</v>
      </c>
      <c s="34">
        <v>16</v>
      </c>
      <c s="35">
        <v>0</v>
      </c>
      <c s="36">
        <f>ROUND(ROUND(H128,2)*ROUND(G128,3),2)</f>
      </c>
      <c r="O128">
        <f>(I128*21)/100</f>
      </c>
      <c t="s">
        <v>27</v>
      </c>
    </row>
    <row r="129" spans="1:5" ht="12.75">
      <c r="A129" s="37" t="s">
        <v>55</v>
      </c>
      <c r="E129" s="38" t="s">
        <v>67</v>
      </c>
    </row>
    <row r="130" spans="1:5" ht="63.75">
      <c r="A130" s="39" t="s">
        <v>57</v>
      </c>
      <c r="E130" s="40" t="s">
        <v>449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0+O9+O25+O104+O114+O157+O173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452</v>
      </c>
      <c s="45">
        <f>0+I9+I25+I104+I114+I157+I173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450</v>
      </c>
      <c s="1"/>
      <c s="14" t="s">
        <v>451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452</v>
      </c>
      <c s="6"/>
      <c s="18" t="s">
        <v>453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</f>
      </c>
      <c>
        <f>0+O10+O13+O16+O19+O22</f>
      </c>
    </row>
    <row r="10" spans="1:16" ht="25.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31.347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38.25">
      <c r="A11" s="37" t="s">
        <v>55</v>
      </c>
      <c r="E11" s="38" t="s">
        <v>56</v>
      </c>
    </row>
    <row r="12" spans="1:5" ht="51">
      <c r="A12" s="41" t="s">
        <v>57</v>
      </c>
      <c r="E12" s="40" t="s">
        <v>455</v>
      </c>
    </row>
    <row r="13" spans="1:16" ht="25.5">
      <c r="A13" s="26" t="s">
        <v>50</v>
      </c>
      <c s="31" t="s">
        <v>27</v>
      </c>
      <c s="31" t="s">
        <v>51</v>
      </c>
      <c s="26" t="s">
        <v>187</v>
      </c>
      <c s="32" t="s">
        <v>53</v>
      </c>
      <c s="33" t="s">
        <v>54</v>
      </c>
      <c s="34">
        <v>224.25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188</v>
      </c>
    </row>
    <row r="15" spans="1:5" ht="12.75">
      <c r="A15" s="41" t="s">
        <v>57</v>
      </c>
      <c r="E15" s="40" t="s">
        <v>456</v>
      </c>
    </row>
    <row r="16" spans="1:16" ht="25.5">
      <c r="A16" s="26" t="s">
        <v>50</v>
      </c>
      <c s="31" t="s">
        <v>26</v>
      </c>
      <c s="31" t="s">
        <v>51</v>
      </c>
      <c s="26" t="s">
        <v>59</v>
      </c>
      <c s="32" t="s">
        <v>53</v>
      </c>
      <c s="33" t="s">
        <v>54</v>
      </c>
      <c s="34">
        <v>2451.01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38.25">
      <c r="A17" s="37" t="s">
        <v>55</v>
      </c>
      <c r="E17" s="38" t="s">
        <v>60</v>
      </c>
    </row>
    <row r="18" spans="1:5" ht="140.25">
      <c r="A18" s="41" t="s">
        <v>57</v>
      </c>
      <c r="E18" s="40" t="s">
        <v>457</v>
      </c>
    </row>
    <row r="19" spans="1:16" ht="12.75">
      <c r="A19" s="26" t="s">
        <v>50</v>
      </c>
      <c s="31" t="s">
        <v>37</v>
      </c>
      <c s="31" t="s">
        <v>191</v>
      </c>
      <c s="26" t="s">
        <v>64</v>
      </c>
      <c s="32" t="s">
        <v>192</v>
      </c>
      <c s="33" t="s">
        <v>54</v>
      </c>
      <c s="34">
        <v>43.2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193</v>
      </c>
    </row>
    <row r="21" spans="1:5" ht="25.5">
      <c r="A21" s="41" t="s">
        <v>57</v>
      </c>
      <c r="E21" s="40" t="s">
        <v>458</v>
      </c>
    </row>
    <row r="22" spans="1:16" ht="12.75">
      <c r="A22" s="26" t="s">
        <v>50</v>
      </c>
      <c s="31" t="s">
        <v>39</v>
      </c>
      <c s="31" t="s">
        <v>459</v>
      </c>
      <c s="26" t="s">
        <v>64</v>
      </c>
      <c s="32" t="s">
        <v>460</v>
      </c>
      <c s="33" t="s">
        <v>461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63.75">
      <c r="A23" s="37" t="s">
        <v>55</v>
      </c>
      <c r="E23" s="38" t="s">
        <v>462</v>
      </c>
    </row>
    <row r="24" spans="1:5" ht="38.25">
      <c r="A24" s="39" t="s">
        <v>57</v>
      </c>
      <c r="E24" s="40" t="s">
        <v>463</v>
      </c>
    </row>
    <row r="25" spans="1:18" ht="12.75" customHeight="1">
      <c r="A25" s="6" t="s">
        <v>48</v>
      </c>
      <c s="6"/>
      <c s="43" t="s">
        <v>33</v>
      </c>
      <c s="6"/>
      <c s="29" t="s">
        <v>62</v>
      </c>
      <c s="6"/>
      <c s="6"/>
      <c s="6"/>
      <c s="44">
        <f>0+Q25</f>
      </c>
      <c r="O25">
        <f>0+R25</f>
      </c>
      <c r="Q25">
        <f>0+I26+I29+I32+I35+I38+I41+I44+I47+I50+I53+I56+I59+I62+I65+I68+I71+I74+I77+I80+I83+I86+I89+I92+I95+I98+I101</f>
      </c>
      <c>
        <f>0+O26+O29+O32+O35+O38+O41+O44+O47+O50+O53+O56+O59+O62+O65+O68+O71+O74+O77+O80+O83+O86+O89+O92+O95+O98+O101</f>
      </c>
    </row>
    <row r="26" spans="1:16" ht="12.75">
      <c r="A26" s="26" t="s">
        <v>50</v>
      </c>
      <c s="31" t="s">
        <v>41</v>
      </c>
      <c s="31" t="s">
        <v>464</v>
      </c>
      <c s="26" t="s">
        <v>64</v>
      </c>
      <c s="32" t="s">
        <v>465</v>
      </c>
      <c s="33" t="s">
        <v>75</v>
      </c>
      <c s="34">
        <v>6.3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25.5">
      <c r="A27" s="37" t="s">
        <v>55</v>
      </c>
      <c r="E27" s="38" t="s">
        <v>466</v>
      </c>
    </row>
    <row r="28" spans="1:5" ht="12.75">
      <c r="A28" s="41" t="s">
        <v>57</v>
      </c>
      <c r="E28" s="40" t="s">
        <v>467</v>
      </c>
    </row>
    <row r="29" spans="1:16" ht="12.75">
      <c r="A29" s="26" t="s">
        <v>50</v>
      </c>
      <c s="31" t="s">
        <v>82</v>
      </c>
      <c s="31" t="s">
        <v>468</v>
      </c>
      <c s="26" t="s">
        <v>64</v>
      </c>
      <c s="32" t="s">
        <v>469</v>
      </c>
      <c s="33" t="s">
        <v>75</v>
      </c>
      <c s="34">
        <v>41.7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25.5">
      <c r="A30" s="37" t="s">
        <v>55</v>
      </c>
      <c r="E30" s="38" t="s">
        <v>368</v>
      </c>
    </row>
    <row r="31" spans="1:5" ht="89.25">
      <c r="A31" s="41" t="s">
        <v>57</v>
      </c>
      <c r="E31" s="40" t="s">
        <v>470</v>
      </c>
    </row>
    <row r="32" spans="1:16" ht="12.75">
      <c r="A32" s="26" t="s">
        <v>50</v>
      </c>
      <c s="31" t="s">
        <v>87</v>
      </c>
      <c s="31" t="s">
        <v>471</v>
      </c>
      <c s="26" t="s">
        <v>64</v>
      </c>
      <c s="32" t="s">
        <v>472</v>
      </c>
      <c s="33" t="s">
        <v>75</v>
      </c>
      <c s="34">
        <v>0.3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25.5">
      <c r="A33" s="37" t="s">
        <v>55</v>
      </c>
      <c r="E33" s="38" t="s">
        <v>368</v>
      </c>
    </row>
    <row r="34" spans="1:5" ht="38.25">
      <c r="A34" s="41" t="s">
        <v>57</v>
      </c>
      <c r="E34" s="40" t="s">
        <v>473</v>
      </c>
    </row>
    <row r="35" spans="1:16" ht="12.75">
      <c r="A35" s="26" t="s">
        <v>50</v>
      </c>
      <c s="31" t="s">
        <v>44</v>
      </c>
      <c s="31" t="s">
        <v>63</v>
      </c>
      <c s="26" t="s">
        <v>64</v>
      </c>
      <c s="32" t="s">
        <v>65</v>
      </c>
      <c s="33" t="s">
        <v>66</v>
      </c>
      <c s="34">
        <v>11.4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67</v>
      </c>
    </row>
    <row r="37" spans="1:5" ht="51">
      <c r="A37" s="41" t="s">
        <v>57</v>
      </c>
      <c r="E37" s="40" t="s">
        <v>474</v>
      </c>
    </row>
    <row r="38" spans="1:16" ht="25.5">
      <c r="A38" s="26" t="s">
        <v>50</v>
      </c>
      <c s="31" t="s">
        <v>46</v>
      </c>
      <c s="31" t="s">
        <v>196</v>
      </c>
      <c s="26" t="s">
        <v>64</v>
      </c>
      <c s="32" t="s">
        <v>197</v>
      </c>
      <c s="33" t="s">
        <v>75</v>
      </c>
      <c s="34">
        <v>365.85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51">
      <c r="A39" s="37" t="s">
        <v>55</v>
      </c>
      <c r="E39" s="38" t="s">
        <v>198</v>
      </c>
    </row>
    <row r="40" spans="1:5" ht="306">
      <c r="A40" s="41" t="s">
        <v>57</v>
      </c>
      <c r="E40" s="40" t="s">
        <v>475</v>
      </c>
    </row>
    <row r="41" spans="1:16" ht="25.5">
      <c r="A41" s="26" t="s">
        <v>50</v>
      </c>
      <c s="31" t="s">
        <v>97</v>
      </c>
      <c s="31" t="s">
        <v>200</v>
      </c>
      <c s="26" t="s">
        <v>64</v>
      </c>
      <c s="32" t="s">
        <v>201</v>
      </c>
      <c s="33" t="s">
        <v>75</v>
      </c>
      <c s="34">
        <v>97.5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63.75">
      <c r="A42" s="37" t="s">
        <v>55</v>
      </c>
      <c r="E42" s="38" t="s">
        <v>202</v>
      </c>
    </row>
    <row r="43" spans="1:5" ht="140.25">
      <c r="A43" s="41" t="s">
        <v>57</v>
      </c>
      <c r="E43" s="40" t="s">
        <v>476</v>
      </c>
    </row>
    <row r="44" spans="1:16" ht="12.75">
      <c r="A44" s="26" t="s">
        <v>50</v>
      </c>
      <c s="31" t="s">
        <v>101</v>
      </c>
      <c s="31" t="s">
        <v>69</v>
      </c>
      <c s="26" t="s">
        <v>64</v>
      </c>
      <c s="32" t="s">
        <v>70</v>
      </c>
      <c s="33" t="s">
        <v>71</v>
      </c>
      <c s="34">
        <v>123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67</v>
      </c>
    </row>
    <row r="46" spans="1:5" ht="102">
      <c r="A46" s="41" t="s">
        <v>57</v>
      </c>
      <c r="E46" s="40" t="s">
        <v>477</v>
      </c>
    </row>
    <row r="47" spans="1:16" ht="12.75">
      <c r="A47" s="26" t="s">
        <v>50</v>
      </c>
      <c s="31" t="s">
        <v>106</v>
      </c>
      <c s="31" t="s">
        <v>478</v>
      </c>
      <c s="26" t="s">
        <v>64</v>
      </c>
      <c s="32" t="s">
        <v>479</v>
      </c>
      <c s="33" t="s">
        <v>71</v>
      </c>
      <c s="34">
        <v>200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67</v>
      </c>
    </row>
    <row r="49" spans="1:5" ht="51">
      <c r="A49" s="41" t="s">
        <v>57</v>
      </c>
      <c r="E49" s="40" t="s">
        <v>480</v>
      </c>
    </row>
    <row r="50" spans="1:16" ht="12.75">
      <c r="A50" s="26" t="s">
        <v>50</v>
      </c>
      <c s="31" t="s">
        <v>110</v>
      </c>
      <c s="31" t="s">
        <v>73</v>
      </c>
      <c s="26" t="s">
        <v>64</v>
      </c>
      <c s="32" t="s">
        <v>74</v>
      </c>
      <c s="33" t="s">
        <v>75</v>
      </c>
      <c s="34">
        <v>72.2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51">
      <c r="A51" s="37" t="s">
        <v>55</v>
      </c>
      <c r="E51" s="38" t="s">
        <v>76</v>
      </c>
    </row>
    <row r="52" spans="1:5" ht="153">
      <c r="A52" s="41" t="s">
        <v>57</v>
      </c>
      <c r="E52" s="40" t="s">
        <v>481</v>
      </c>
    </row>
    <row r="53" spans="1:16" ht="12.75">
      <c r="A53" s="26" t="s">
        <v>50</v>
      </c>
      <c s="31" t="s">
        <v>114</v>
      </c>
      <c s="31" t="s">
        <v>78</v>
      </c>
      <c s="26" t="s">
        <v>64</v>
      </c>
      <c s="32" t="s">
        <v>79</v>
      </c>
      <c s="33" t="s">
        <v>71</v>
      </c>
      <c s="34">
        <v>100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12.75">
      <c r="A54" s="37" t="s">
        <v>55</v>
      </c>
      <c r="E54" s="38" t="s">
        <v>80</v>
      </c>
    </row>
    <row r="55" spans="1:5" ht="12.75">
      <c r="A55" s="41" t="s">
        <v>57</v>
      </c>
      <c r="E55" s="40" t="s">
        <v>482</v>
      </c>
    </row>
    <row r="56" spans="1:16" ht="12.75">
      <c r="A56" s="26" t="s">
        <v>50</v>
      </c>
      <c s="31" t="s">
        <v>119</v>
      </c>
      <c s="31" t="s">
        <v>206</v>
      </c>
      <c s="26" t="s">
        <v>64</v>
      </c>
      <c s="32" t="s">
        <v>207</v>
      </c>
      <c s="33" t="s">
        <v>75</v>
      </c>
      <c s="34">
        <v>48</v>
      </c>
      <c s="35">
        <v>0</v>
      </c>
      <c s="36">
        <f>ROUND(ROUND(H56,2)*ROUND(G56,3),2)</f>
      </c>
      <c r="O56">
        <f>(I56*21)/100</f>
      </c>
      <c t="s">
        <v>27</v>
      </c>
    </row>
    <row r="57" spans="1:5" ht="38.25">
      <c r="A57" s="37" t="s">
        <v>55</v>
      </c>
      <c r="E57" s="38" t="s">
        <v>208</v>
      </c>
    </row>
    <row r="58" spans="1:5" ht="25.5">
      <c r="A58" s="41" t="s">
        <v>57</v>
      </c>
      <c r="E58" s="40" t="s">
        <v>483</v>
      </c>
    </row>
    <row r="59" spans="1:16" ht="12.75">
      <c r="A59" s="26" t="s">
        <v>50</v>
      </c>
      <c s="31" t="s">
        <v>124</v>
      </c>
      <c s="31" t="s">
        <v>210</v>
      </c>
      <c s="26" t="s">
        <v>64</v>
      </c>
      <c s="32" t="s">
        <v>211</v>
      </c>
      <c s="33" t="s">
        <v>75</v>
      </c>
      <c s="34">
        <v>53.25</v>
      </c>
      <c s="35">
        <v>0</v>
      </c>
      <c s="36">
        <f>ROUND(ROUND(H59,2)*ROUND(G59,3),2)</f>
      </c>
      <c r="O59">
        <f>(I59*21)/100</f>
      </c>
      <c t="s">
        <v>27</v>
      </c>
    </row>
    <row r="60" spans="1:5" ht="25.5">
      <c r="A60" s="37" t="s">
        <v>55</v>
      </c>
      <c r="E60" s="38" t="s">
        <v>212</v>
      </c>
    </row>
    <row r="61" spans="1:5" ht="102">
      <c r="A61" s="41" t="s">
        <v>57</v>
      </c>
      <c r="E61" s="40" t="s">
        <v>484</v>
      </c>
    </row>
    <row r="62" spans="1:16" ht="12.75">
      <c r="A62" s="26" t="s">
        <v>50</v>
      </c>
      <c s="31" t="s">
        <v>129</v>
      </c>
      <c s="31" t="s">
        <v>214</v>
      </c>
      <c s="26" t="s">
        <v>64</v>
      </c>
      <c s="32" t="s">
        <v>215</v>
      </c>
      <c s="33" t="s">
        <v>75</v>
      </c>
      <c s="34">
        <v>625</v>
      </c>
      <c s="35">
        <v>0</v>
      </c>
      <c s="36">
        <f>ROUND(ROUND(H62,2)*ROUND(G62,3),2)</f>
      </c>
      <c r="O62">
        <f>(I62*21)/100</f>
      </c>
      <c t="s">
        <v>27</v>
      </c>
    </row>
    <row r="63" spans="1:5" ht="63.75">
      <c r="A63" s="37" t="s">
        <v>55</v>
      </c>
      <c r="E63" s="38" t="s">
        <v>216</v>
      </c>
    </row>
    <row r="64" spans="1:5" ht="38.25">
      <c r="A64" s="41" t="s">
        <v>57</v>
      </c>
      <c r="E64" s="40" t="s">
        <v>485</v>
      </c>
    </row>
    <row r="65" spans="1:16" ht="12.75">
      <c r="A65" s="26" t="s">
        <v>50</v>
      </c>
      <c s="31" t="s">
        <v>134</v>
      </c>
      <c s="31" t="s">
        <v>218</v>
      </c>
      <c s="26" t="s">
        <v>64</v>
      </c>
      <c s="32" t="s">
        <v>219</v>
      </c>
      <c s="33" t="s">
        <v>75</v>
      </c>
      <c s="34">
        <v>24</v>
      </c>
      <c s="35">
        <v>0</v>
      </c>
      <c s="36">
        <f>ROUND(ROUND(H65,2)*ROUND(G65,3),2)</f>
      </c>
      <c r="O65">
        <f>(I65*21)/100</f>
      </c>
      <c t="s">
        <v>27</v>
      </c>
    </row>
    <row r="66" spans="1:5" ht="25.5">
      <c r="A66" s="37" t="s">
        <v>55</v>
      </c>
      <c r="E66" s="38" t="s">
        <v>220</v>
      </c>
    </row>
    <row r="67" spans="1:5" ht="25.5">
      <c r="A67" s="41" t="s">
        <v>57</v>
      </c>
      <c r="E67" s="40" t="s">
        <v>486</v>
      </c>
    </row>
    <row r="68" spans="1:16" ht="12.75">
      <c r="A68" s="26" t="s">
        <v>50</v>
      </c>
      <c s="31" t="s">
        <v>139</v>
      </c>
      <c s="31" t="s">
        <v>83</v>
      </c>
      <c s="26" t="s">
        <v>64</v>
      </c>
      <c s="32" t="s">
        <v>84</v>
      </c>
      <c s="33" t="s">
        <v>66</v>
      </c>
      <c s="34">
        <v>50</v>
      </c>
      <c s="35">
        <v>0</v>
      </c>
      <c s="36">
        <f>ROUND(ROUND(H68,2)*ROUND(G68,3),2)</f>
      </c>
      <c r="O68">
        <f>(I68*21)/100</f>
      </c>
      <c t="s">
        <v>27</v>
      </c>
    </row>
    <row r="69" spans="1:5" ht="25.5">
      <c r="A69" s="37" t="s">
        <v>55</v>
      </c>
      <c r="E69" s="38" t="s">
        <v>85</v>
      </c>
    </row>
    <row r="70" spans="1:5" ht="25.5">
      <c r="A70" s="41" t="s">
        <v>57</v>
      </c>
      <c r="E70" s="40" t="s">
        <v>487</v>
      </c>
    </row>
    <row r="71" spans="1:16" ht="12.75">
      <c r="A71" s="26" t="s">
        <v>50</v>
      </c>
      <c s="31" t="s">
        <v>145</v>
      </c>
      <c s="31" t="s">
        <v>488</v>
      </c>
      <c s="26" t="s">
        <v>64</v>
      </c>
      <c s="32" t="s">
        <v>489</v>
      </c>
      <c s="33" t="s">
        <v>148</v>
      </c>
      <c s="34">
        <v>8</v>
      </c>
      <c s="35">
        <v>0</v>
      </c>
      <c s="36">
        <f>ROUND(ROUND(H71,2)*ROUND(G71,3),2)</f>
      </c>
      <c r="O71">
        <f>(I71*21)/100</f>
      </c>
      <c t="s">
        <v>27</v>
      </c>
    </row>
    <row r="72" spans="1:5" ht="25.5">
      <c r="A72" s="37" t="s">
        <v>55</v>
      </c>
      <c r="E72" s="38" t="s">
        <v>85</v>
      </c>
    </row>
    <row r="73" spans="1:5" ht="25.5">
      <c r="A73" s="41" t="s">
        <v>57</v>
      </c>
      <c r="E73" s="40" t="s">
        <v>490</v>
      </c>
    </row>
    <row r="74" spans="1:16" ht="12.75">
      <c r="A74" s="26" t="s">
        <v>50</v>
      </c>
      <c s="31" t="s">
        <v>150</v>
      </c>
      <c s="31" t="s">
        <v>229</v>
      </c>
      <c s="26" t="s">
        <v>64</v>
      </c>
      <c s="32" t="s">
        <v>230</v>
      </c>
      <c s="33" t="s">
        <v>71</v>
      </c>
      <c s="34">
        <v>250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25.5">
      <c r="A75" s="37" t="s">
        <v>55</v>
      </c>
      <c r="E75" s="38" t="s">
        <v>85</v>
      </c>
    </row>
    <row r="76" spans="1:5" ht="38.25">
      <c r="A76" s="41" t="s">
        <v>57</v>
      </c>
      <c r="E76" s="40" t="s">
        <v>491</v>
      </c>
    </row>
    <row r="77" spans="1:16" ht="12.75">
      <c r="A77" s="26" t="s">
        <v>50</v>
      </c>
      <c s="31" t="s">
        <v>155</v>
      </c>
      <c s="31" t="s">
        <v>492</v>
      </c>
      <c s="26" t="s">
        <v>64</v>
      </c>
      <c s="32" t="s">
        <v>493</v>
      </c>
      <c s="33" t="s">
        <v>75</v>
      </c>
      <c s="34">
        <v>75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38.25">
      <c r="A78" s="37" t="s">
        <v>55</v>
      </c>
      <c r="E78" s="38" t="s">
        <v>494</v>
      </c>
    </row>
    <row r="79" spans="1:5" ht="25.5">
      <c r="A79" s="41" t="s">
        <v>57</v>
      </c>
      <c r="E79" s="40" t="s">
        <v>495</v>
      </c>
    </row>
    <row r="80" spans="1:16" ht="12.75">
      <c r="A80" s="26" t="s">
        <v>50</v>
      </c>
      <c s="31" t="s">
        <v>160</v>
      </c>
      <c s="31" t="s">
        <v>232</v>
      </c>
      <c s="26" t="s">
        <v>64</v>
      </c>
      <c s="32" t="s">
        <v>233</v>
      </c>
      <c s="33" t="s">
        <v>75</v>
      </c>
      <c s="34">
        <v>801.25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12.75">
      <c r="A81" s="37" t="s">
        <v>55</v>
      </c>
      <c r="E81" s="38" t="s">
        <v>64</v>
      </c>
    </row>
    <row r="82" spans="1:5" ht="63.75">
      <c r="A82" s="41" t="s">
        <v>57</v>
      </c>
      <c r="E82" s="40" t="s">
        <v>496</v>
      </c>
    </row>
    <row r="83" spans="1:16" ht="12.75">
      <c r="A83" s="26" t="s">
        <v>50</v>
      </c>
      <c s="31" t="s">
        <v>165</v>
      </c>
      <c s="31" t="s">
        <v>235</v>
      </c>
      <c s="26" t="s">
        <v>64</v>
      </c>
      <c s="32" t="s">
        <v>236</v>
      </c>
      <c s="33" t="s">
        <v>75</v>
      </c>
      <c s="34">
        <v>625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51">
      <c r="A84" s="37" t="s">
        <v>55</v>
      </c>
      <c r="E84" s="38" t="s">
        <v>237</v>
      </c>
    </row>
    <row r="85" spans="1:5" ht="38.25">
      <c r="A85" s="41" t="s">
        <v>57</v>
      </c>
      <c r="E85" s="40" t="s">
        <v>497</v>
      </c>
    </row>
    <row r="86" spans="1:16" ht="12.75">
      <c r="A86" s="26" t="s">
        <v>50</v>
      </c>
      <c s="31" t="s">
        <v>170</v>
      </c>
      <c s="31" t="s">
        <v>380</v>
      </c>
      <c s="26" t="s">
        <v>64</v>
      </c>
      <c s="32" t="s">
        <v>381</v>
      </c>
      <c s="33" t="s">
        <v>75</v>
      </c>
      <c s="34">
        <v>62.5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25.5">
      <c r="A87" s="37" t="s">
        <v>55</v>
      </c>
      <c r="E87" s="38" t="s">
        <v>498</v>
      </c>
    </row>
    <row r="88" spans="1:5" ht="25.5">
      <c r="A88" s="41" t="s">
        <v>57</v>
      </c>
      <c r="E88" s="40" t="s">
        <v>499</v>
      </c>
    </row>
    <row r="89" spans="1:16" ht="12.75">
      <c r="A89" s="26" t="s">
        <v>50</v>
      </c>
      <c s="31" t="s">
        <v>174</v>
      </c>
      <c s="31" t="s">
        <v>239</v>
      </c>
      <c s="26" t="s">
        <v>64</v>
      </c>
      <c s="32" t="s">
        <v>240</v>
      </c>
      <c s="33" t="s">
        <v>66</v>
      </c>
      <c s="34">
        <v>1758.5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64</v>
      </c>
    </row>
    <row r="91" spans="1:5" ht="140.25">
      <c r="A91" s="41" t="s">
        <v>57</v>
      </c>
      <c r="E91" s="40" t="s">
        <v>500</v>
      </c>
    </row>
    <row r="92" spans="1:16" ht="12.75">
      <c r="A92" s="26" t="s">
        <v>50</v>
      </c>
      <c s="31" t="s">
        <v>178</v>
      </c>
      <c s="31" t="s">
        <v>242</v>
      </c>
      <c s="26" t="s">
        <v>64</v>
      </c>
      <c s="32" t="s">
        <v>243</v>
      </c>
      <c s="33" t="s">
        <v>66</v>
      </c>
      <c s="34">
        <v>160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244</v>
      </c>
    </row>
    <row r="94" spans="1:5" ht="25.5">
      <c r="A94" s="41" t="s">
        <v>57</v>
      </c>
      <c r="E94" s="40" t="s">
        <v>501</v>
      </c>
    </row>
    <row r="95" spans="1:16" ht="12.75">
      <c r="A95" s="26" t="s">
        <v>50</v>
      </c>
      <c s="31" t="s">
        <v>262</v>
      </c>
      <c s="31" t="s">
        <v>246</v>
      </c>
      <c s="26" t="s">
        <v>64</v>
      </c>
      <c s="32" t="s">
        <v>247</v>
      </c>
      <c s="33" t="s">
        <v>66</v>
      </c>
      <c s="34">
        <v>160</v>
      </c>
      <c s="35">
        <v>0</v>
      </c>
      <c s="36">
        <f>ROUND(ROUND(H95,2)*ROUND(G95,3),2)</f>
      </c>
      <c r="O95">
        <f>(I95*21)/100</f>
      </c>
      <c t="s">
        <v>27</v>
      </c>
    </row>
    <row r="96" spans="1:5" ht="12.75">
      <c r="A96" s="37" t="s">
        <v>55</v>
      </c>
      <c r="E96" s="38" t="s">
        <v>248</v>
      </c>
    </row>
    <row r="97" spans="1:5" ht="25.5">
      <c r="A97" s="41" t="s">
        <v>57</v>
      </c>
      <c r="E97" s="40" t="s">
        <v>502</v>
      </c>
    </row>
    <row r="98" spans="1:16" ht="12.75">
      <c r="A98" s="26" t="s">
        <v>50</v>
      </c>
      <c s="31" t="s">
        <v>266</v>
      </c>
      <c s="31" t="s">
        <v>250</v>
      </c>
      <c s="26" t="s">
        <v>64</v>
      </c>
      <c s="32" t="s">
        <v>251</v>
      </c>
      <c s="33" t="s">
        <v>66</v>
      </c>
      <c s="34">
        <v>160</v>
      </c>
      <c s="35">
        <v>0</v>
      </c>
      <c s="36">
        <f>ROUND(ROUND(H98,2)*ROUND(G98,3),2)</f>
      </c>
      <c r="O98">
        <f>(I98*21)/100</f>
      </c>
      <c t="s">
        <v>27</v>
      </c>
    </row>
    <row r="99" spans="1:5" ht="12.75">
      <c r="A99" s="37" t="s">
        <v>55</v>
      </c>
      <c r="E99" s="38" t="s">
        <v>252</v>
      </c>
    </row>
    <row r="100" spans="1:5" ht="25.5">
      <c r="A100" s="41" t="s">
        <v>57</v>
      </c>
      <c r="E100" s="40" t="s">
        <v>503</v>
      </c>
    </row>
    <row r="101" spans="1:16" ht="12.75">
      <c r="A101" s="26" t="s">
        <v>50</v>
      </c>
      <c s="31" t="s">
        <v>271</v>
      </c>
      <c s="31" t="s">
        <v>254</v>
      </c>
      <c s="26" t="s">
        <v>64</v>
      </c>
      <c s="32" t="s">
        <v>255</v>
      </c>
      <c s="33" t="s">
        <v>66</v>
      </c>
      <c s="34">
        <v>160</v>
      </c>
      <c s="35">
        <v>0</v>
      </c>
      <c s="36">
        <f>ROUND(ROUND(H101,2)*ROUND(G101,3),2)</f>
      </c>
      <c r="O101">
        <f>(I101*21)/100</f>
      </c>
      <c t="s">
        <v>27</v>
      </c>
    </row>
    <row r="102" spans="1:5" ht="12.75">
      <c r="A102" s="37" t="s">
        <v>55</v>
      </c>
      <c r="E102" s="38" t="s">
        <v>64</v>
      </c>
    </row>
    <row r="103" spans="1:5" ht="25.5">
      <c r="A103" s="39" t="s">
        <v>57</v>
      </c>
      <c r="E103" s="40" t="s">
        <v>504</v>
      </c>
    </row>
    <row r="104" spans="1:18" ht="12.75" customHeight="1">
      <c r="A104" s="6" t="s">
        <v>48</v>
      </c>
      <c s="6"/>
      <c s="43" t="s">
        <v>27</v>
      </c>
      <c s="6"/>
      <c s="29" t="s">
        <v>257</v>
      </c>
      <c s="6"/>
      <c s="6"/>
      <c s="6"/>
      <c s="44">
        <f>0+Q104</f>
      </c>
      <c r="O104">
        <f>0+R104</f>
      </c>
      <c r="Q104">
        <f>0+I105+I108+I111</f>
      </c>
      <c>
        <f>0+O105+O108+O111</f>
      </c>
    </row>
    <row r="105" spans="1:16" ht="12.75">
      <c r="A105" s="26" t="s">
        <v>50</v>
      </c>
      <c s="31" t="s">
        <v>276</v>
      </c>
      <c s="31" t="s">
        <v>505</v>
      </c>
      <c s="26" t="s">
        <v>64</v>
      </c>
      <c s="32" t="s">
        <v>506</v>
      </c>
      <c s="33" t="s">
        <v>66</v>
      </c>
      <c s="34">
        <v>675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64</v>
      </c>
    </row>
    <row r="107" spans="1:5" ht="25.5">
      <c r="A107" s="41" t="s">
        <v>57</v>
      </c>
      <c r="E107" s="40" t="s">
        <v>507</v>
      </c>
    </row>
    <row r="108" spans="1:16" ht="12.75">
      <c r="A108" s="26" t="s">
        <v>50</v>
      </c>
      <c s="31" t="s">
        <v>281</v>
      </c>
      <c s="31" t="s">
        <v>508</v>
      </c>
      <c s="26" t="s">
        <v>64</v>
      </c>
      <c s="32" t="s">
        <v>509</v>
      </c>
      <c s="33" t="s">
        <v>71</v>
      </c>
      <c s="34">
        <v>250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25.5">
      <c r="A109" s="37" t="s">
        <v>55</v>
      </c>
      <c r="E109" s="38" t="s">
        <v>510</v>
      </c>
    </row>
    <row r="110" spans="1:5" ht="51">
      <c r="A110" s="41" t="s">
        <v>57</v>
      </c>
      <c r="E110" s="40" t="s">
        <v>511</v>
      </c>
    </row>
    <row r="111" spans="1:16" ht="12.75">
      <c r="A111" s="26" t="s">
        <v>50</v>
      </c>
      <c s="31" t="s">
        <v>286</v>
      </c>
      <c s="31" t="s">
        <v>263</v>
      </c>
      <c s="26" t="s">
        <v>64</v>
      </c>
      <c s="32" t="s">
        <v>264</v>
      </c>
      <c s="33" t="s">
        <v>66</v>
      </c>
      <c s="34">
        <v>1250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64</v>
      </c>
    </row>
    <row r="113" spans="1:5" ht="38.25">
      <c r="A113" s="39" t="s">
        <v>57</v>
      </c>
      <c r="E113" s="40" t="s">
        <v>512</v>
      </c>
    </row>
    <row r="114" spans="1:18" ht="12.75" customHeight="1">
      <c r="A114" s="6" t="s">
        <v>48</v>
      </c>
      <c s="6"/>
      <c s="43" t="s">
        <v>39</v>
      </c>
      <c s="6"/>
      <c s="29" t="s">
        <v>118</v>
      </c>
      <c s="6"/>
      <c s="6"/>
      <c s="6"/>
      <c s="44">
        <f>0+Q114</f>
      </c>
      <c r="O114">
        <f>0+R114</f>
      </c>
      <c r="Q114">
        <f>0+I115+I118+I121+I124+I127+I130+I133+I136+I139+I142+I145+I148+I151+I154</f>
      </c>
      <c>
        <f>0+O115+O118+O121+O124+O127+O130+O133+O136+O139+O142+O145+O148+O151+O154</f>
      </c>
    </row>
    <row r="115" spans="1:16" ht="12.75">
      <c r="A115" s="26" t="s">
        <v>50</v>
      </c>
      <c s="31" t="s">
        <v>291</v>
      </c>
      <c s="31" t="s">
        <v>277</v>
      </c>
      <c s="26" t="s">
        <v>64</v>
      </c>
      <c s="32" t="s">
        <v>278</v>
      </c>
      <c s="33" t="s">
        <v>66</v>
      </c>
      <c s="34">
        <v>1375</v>
      </c>
      <c s="35">
        <v>0</v>
      </c>
      <c s="36">
        <f>ROUND(ROUND(H115,2)*ROUND(G115,3),2)</f>
      </c>
      <c r="O115">
        <f>(I115*21)/100</f>
      </c>
      <c t="s">
        <v>27</v>
      </c>
    </row>
    <row r="116" spans="1:5" ht="25.5">
      <c r="A116" s="37" t="s">
        <v>55</v>
      </c>
      <c r="E116" s="38" t="s">
        <v>279</v>
      </c>
    </row>
    <row r="117" spans="1:5" ht="51">
      <c r="A117" s="41" t="s">
        <v>57</v>
      </c>
      <c r="E117" s="40" t="s">
        <v>513</v>
      </c>
    </row>
    <row r="118" spans="1:16" ht="12.75">
      <c r="A118" s="26" t="s">
        <v>50</v>
      </c>
      <c s="31" t="s">
        <v>294</v>
      </c>
      <c s="31" t="s">
        <v>282</v>
      </c>
      <c s="26" t="s">
        <v>64</v>
      </c>
      <c s="32" t="s">
        <v>283</v>
      </c>
      <c s="33" t="s">
        <v>66</v>
      </c>
      <c s="34">
        <v>1712</v>
      </c>
      <c s="35">
        <v>0</v>
      </c>
      <c s="36">
        <f>ROUND(ROUND(H118,2)*ROUND(G118,3),2)</f>
      </c>
      <c r="O118">
        <f>(I118*21)/100</f>
      </c>
      <c t="s">
        <v>27</v>
      </c>
    </row>
    <row r="119" spans="1:5" ht="38.25">
      <c r="A119" s="37" t="s">
        <v>55</v>
      </c>
      <c r="E119" s="38" t="s">
        <v>514</v>
      </c>
    </row>
    <row r="120" spans="1:5" ht="102">
      <c r="A120" s="41" t="s">
        <v>57</v>
      </c>
      <c r="E120" s="40" t="s">
        <v>515</v>
      </c>
    </row>
    <row r="121" spans="1:16" ht="12.75">
      <c r="A121" s="26" t="s">
        <v>50</v>
      </c>
      <c s="31" t="s">
        <v>299</v>
      </c>
      <c s="31" t="s">
        <v>287</v>
      </c>
      <c s="26" t="s">
        <v>64</v>
      </c>
      <c s="32" t="s">
        <v>288</v>
      </c>
      <c s="33" t="s">
        <v>66</v>
      </c>
      <c s="34">
        <v>60</v>
      </c>
      <c s="35">
        <v>0</v>
      </c>
      <c s="36">
        <f>ROUND(ROUND(H121,2)*ROUND(G121,3),2)</f>
      </c>
      <c r="O121">
        <f>(I121*21)/100</f>
      </c>
      <c t="s">
        <v>27</v>
      </c>
    </row>
    <row r="122" spans="1:5" ht="12.75">
      <c r="A122" s="37" t="s">
        <v>55</v>
      </c>
      <c r="E122" s="38" t="s">
        <v>289</v>
      </c>
    </row>
    <row r="123" spans="1:5" ht="76.5">
      <c r="A123" s="41" t="s">
        <v>57</v>
      </c>
      <c r="E123" s="40" t="s">
        <v>516</v>
      </c>
    </row>
    <row r="124" spans="1:16" ht="12.75">
      <c r="A124" s="26" t="s">
        <v>50</v>
      </c>
      <c s="31" t="s">
        <v>304</v>
      </c>
      <c s="31" t="s">
        <v>292</v>
      </c>
      <c s="26" t="s">
        <v>52</v>
      </c>
      <c s="32" t="s">
        <v>293</v>
      </c>
      <c s="33" t="s">
        <v>66</v>
      </c>
      <c s="34">
        <v>60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122</v>
      </c>
    </row>
    <row r="126" spans="1:5" ht="76.5">
      <c r="A126" s="41" t="s">
        <v>57</v>
      </c>
      <c r="E126" s="40" t="s">
        <v>516</v>
      </c>
    </row>
    <row r="127" spans="1:16" ht="12.75">
      <c r="A127" s="26" t="s">
        <v>50</v>
      </c>
      <c s="31" t="s">
        <v>309</v>
      </c>
      <c s="31" t="s">
        <v>292</v>
      </c>
      <c s="26" t="s">
        <v>187</v>
      </c>
      <c s="32" t="s">
        <v>293</v>
      </c>
      <c s="33" t="s">
        <v>66</v>
      </c>
      <c s="34">
        <v>130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517</v>
      </c>
    </row>
    <row r="129" spans="1:5" ht="51">
      <c r="A129" s="41" t="s">
        <v>57</v>
      </c>
      <c r="E129" s="40" t="s">
        <v>518</v>
      </c>
    </row>
    <row r="130" spans="1:16" ht="12.75">
      <c r="A130" s="26" t="s">
        <v>50</v>
      </c>
      <c s="31" t="s">
        <v>312</v>
      </c>
      <c s="31" t="s">
        <v>120</v>
      </c>
      <c s="26" t="s">
        <v>64</v>
      </c>
      <c s="32" t="s">
        <v>121</v>
      </c>
      <c s="33" t="s">
        <v>66</v>
      </c>
      <c s="34">
        <v>20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122</v>
      </c>
    </row>
    <row r="132" spans="1:5" ht="25.5">
      <c r="A132" s="41" t="s">
        <v>57</v>
      </c>
      <c r="E132" s="40" t="s">
        <v>519</v>
      </c>
    </row>
    <row r="133" spans="1:16" ht="12.75">
      <c r="A133" s="26" t="s">
        <v>50</v>
      </c>
      <c s="31" t="s">
        <v>314</v>
      </c>
      <c s="31" t="s">
        <v>315</v>
      </c>
      <c s="26" t="s">
        <v>64</v>
      </c>
      <c s="32" t="s">
        <v>316</v>
      </c>
      <c s="33" t="s">
        <v>66</v>
      </c>
      <c s="34">
        <v>1325</v>
      </c>
      <c s="35">
        <v>0</v>
      </c>
      <c s="36">
        <f>ROUND(ROUND(H133,2)*ROUND(G133,3),2)</f>
      </c>
      <c r="O133">
        <f>(I133*21)/100</f>
      </c>
      <c t="s">
        <v>27</v>
      </c>
    </row>
    <row r="134" spans="1:5" ht="25.5">
      <c r="A134" s="37" t="s">
        <v>55</v>
      </c>
      <c r="E134" s="38" t="s">
        <v>317</v>
      </c>
    </row>
    <row r="135" spans="1:5" ht="51">
      <c r="A135" s="41" t="s">
        <v>57</v>
      </c>
      <c r="E135" s="40" t="s">
        <v>520</v>
      </c>
    </row>
    <row r="136" spans="1:16" ht="12.75">
      <c r="A136" s="26" t="s">
        <v>50</v>
      </c>
      <c s="31" t="s">
        <v>319</v>
      </c>
      <c s="31" t="s">
        <v>125</v>
      </c>
      <c s="26" t="s">
        <v>64</v>
      </c>
      <c s="32" t="s">
        <v>126</v>
      </c>
      <c s="33" t="s">
        <v>66</v>
      </c>
      <c s="34">
        <v>3080</v>
      </c>
      <c s="35">
        <v>0</v>
      </c>
      <c s="36">
        <f>ROUND(ROUND(H136,2)*ROUND(G136,3),2)</f>
      </c>
      <c r="O136">
        <f>(I136*21)/100</f>
      </c>
      <c t="s">
        <v>27</v>
      </c>
    </row>
    <row r="137" spans="1:5" ht="25.5">
      <c r="A137" s="37" t="s">
        <v>55</v>
      </c>
      <c r="E137" s="38" t="s">
        <v>320</v>
      </c>
    </row>
    <row r="138" spans="1:5" ht="153">
      <c r="A138" s="41" t="s">
        <v>57</v>
      </c>
      <c r="E138" s="40" t="s">
        <v>521</v>
      </c>
    </row>
    <row r="139" spans="1:16" ht="12.75">
      <c r="A139" s="26" t="s">
        <v>50</v>
      </c>
      <c s="31" t="s">
        <v>322</v>
      </c>
      <c s="31" t="s">
        <v>522</v>
      </c>
      <c s="26" t="s">
        <v>64</v>
      </c>
      <c s="32" t="s">
        <v>523</v>
      </c>
      <c s="33" t="s">
        <v>66</v>
      </c>
      <c s="34">
        <v>130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12.75">
      <c r="A140" s="37" t="s">
        <v>55</v>
      </c>
      <c r="E140" s="38" t="s">
        <v>524</v>
      </c>
    </row>
    <row r="141" spans="1:5" ht="51">
      <c r="A141" s="41" t="s">
        <v>57</v>
      </c>
      <c r="E141" s="40" t="s">
        <v>518</v>
      </c>
    </row>
    <row r="142" spans="1:16" ht="12.75">
      <c r="A142" s="26" t="s">
        <v>50</v>
      </c>
      <c s="31" t="s">
        <v>324</v>
      </c>
      <c s="31" t="s">
        <v>135</v>
      </c>
      <c s="26" t="s">
        <v>64</v>
      </c>
      <c s="32" t="s">
        <v>136</v>
      </c>
      <c s="33" t="s">
        <v>66</v>
      </c>
      <c s="34">
        <v>1625</v>
      </c>
      <c s="35">
        <v>0</v>
      </c>
      <c s="36">
        <f>ROUND(ROUND(H142,2)*ROUND(G142,3),2)</f>
      </c>
      <c r="O142">
        <f>(I142*21)/100</f>
      </c>
      <c t="s">
        <v>27</v>
      </c>
    </row>
    <row r="143" spans="1:5" ht="12.75">
      <c r="A143" s="37" t="s">
        <v>55</v>
      </c>
      <c r="E143" s="38" t="s">
        <v>137</v>
      </c>
    </row>
    <row r="144" spans="1:5" ht="114.75">
      <c r="A144" s="41" t="s">
        <v>57</v>
      </c>
      <c r="E144" s="40" t="s">
        <v>525</v>
      </c>
    </row>
    <row r="145" spans="1:16" ht="12.75">
      <c r="A145" s="26" t="s">
        <v>50</v>
      </c>
      <c s="31" t="s">
        <v>326</v>
      </c>
      <c s="31" t="s">
        <v>140</v>
      </c>
      <c s="26" t="s">
        <v>64</v>
      </c>
      <c s="32" t="s">
        <v>141</v>
      </c>
      <c s="33" t="s">
        <v>66</v>
      </c>
      <c s="34">
        <v>1275</v>
      </c>
      <c s="35">
        <v>0</v>
      </c>
      <c s="36">
        <f>ROUND(ROUND(H145,2)*ROUND(G145,3),2)</f>
      </c>
      <c r="O145">
        <f>(I145*21)/100</f>
      </c>
      <c t="s">
        <v>27</v>
      </c>
    </row>
    <row r="146" spans="1:5" ht="25.5">
      <c r="A146" s="37" t="s">
        <v>55</v>
      </c>
      <c r="E146" s="38" t="s">
        <v>142</v>
      </c>
    </row>
    <row r="147" spans="1:5" ht="51">
      <c r="A147" s="41" t="s">
        <v>57</v>
      </c>
      <c r="E147" s="40" t="s">
        <v>526</v>
      </c>
    </row>
    <row r="148" spans="1:16" ht="12.75">
      <c r="A148" s="26" t="s">
        <v>50</v>
      </c>
      <c s="31" t="s">
        <v>331</v>
      </c>
      <c s="31" t="s">
        <v>332</v>
      </c>
      <c s="26" t="s">
        <v>64</v>
      </c>
      <c s="32" t="s">
        <v>333</v>
      </c>
      <c s="33" t="s">
        <v>66</v>
      </c>
      <c s="34">
        <v>1300</v>
      </c>
      <c s="35">
        <v>0</v>
      </c>
      <c s="36">
        <f>ROUND(ROUND(H148,2)*ROUND(G148,3),2)</f>
      </c>
      <c r="O148">
        <f>(I148*21)/100</f>
      </c>
      <c t="s">
        <v>27</v>
      </c>
    </row>
    <row r="149" spans="1:5" ht="25.5">
      <c r="A149" s="37" t="s">
        <v>55</v>
      </c>
      <c r="E149" s="38" t="s">
        <v>334</v>
      </c>
    </row>
    <row r="150" spans="1:5" ht="51">
      <c r="A150" s="41" t="s">
        <v>57</v>
      </c>
      <c r="E150" s="40" t="s">
        <v>527</v>
      </c>
    </row>
    <row r="151" spans="1:16" ht="12.75">
      <c r="A151" s="26" t="s">
        <v>50</v>
      </c>
      <c s="31" t="s">
        <v>336</v>
      </c>
      <c s="31" t="s">
        <v>528</v>
      </c>
      <c s="26" t="s">
        <v>64</v>
      </c>
      <c s="32" t="s">
        <v>529</v>
      </c>
      <c s="33" t="s">
        <v>66</v>
      </c>
      <c s="34">
        <v>6</v>
      </c>
      <c s="35">
        <v>0</v>
      </c>
      <c s="36">
        <f>ROUND(ROUND(H151,2)*ROUND(G151,3),2)</f>
      </c>
      <c r="O151">
        <f>(I151*21)/100</f>
      </c>
      <c t="s">
        <v>27</v>
      </c>
    </row>
    <row r="152" spans="1:5" ht="12.75">
      <c r="A152" s="37" t="s">
        <v>55</v>
      </c>
      <c r="E152" s="38" t="s">
        <v>530</v>
      </c>
    </row>
    <row r="153" spans="1:5" ht="51">
      <c r="A153" s="41" t="s">
        <v>57</v>
      </c>
      <c r="E153" s="40" t="s">
        <v>531</v>
      </c>
    </row>
    <row r="154" spans="1:16" ht="25.5">
      <c r="A154" s="26" t="s">
        <v>50</v>
      </c>
      <c s="31" t="s">
        <v>341</v>
      </c>
      <c s="31" t="s">
        <v>532</v>
      </c>
      <c s="26" t="s">
        <v>64</v>
      </c>
      <c s="32" t="s">
        <v>533</v>
      </c>
      <c s="33" t="s">
        <v>66</v>
      </c>
      <c s="34">
        <v>7</v>
      </c>
      <c s="35">
        <v>0</v>
      </c>
      <c s="36">
        <f>ROUND(ROUND(H154,2)*ROUND(G154,3),2)</f>
      </c>
      <c r="O154">
        <f>(I154*21)/100</f>
      </c>
      <c t="s">
        <v>27</v>
      </c>
    </row>
    <row r="155" spans="1:5" ht="12.75">
      <c r="A155" s="37" t="s">
        <v>55</v>
      </c>
      <c r="E155" s="38" t="s">
        <v>534</v>
      </c>
    </row>
    <row r="156" spans="1:5" ht="38.25">
      <c r="A156" s="39" t="s">
        <v>57</v>
      </c>
      <c r="E156" s="40" t="s">
        <v>535</v>
      </c>
    </row>
    <row r="157" spans="1:18" ht="12.75" customHeight="1">
      <c r="A157" s="6" t="s">
        <v>48</v>
      </c>
      <c s="6"/>
      <c s="43" t="s">
        <v>87</v>
      </c>
      <c s="6"/>
      <c s="29" t="s">
        <v>144</v>
      </c>
      <c s="6"/>
      <c s="6"/>
      <c s="6"/>
      <c s="44">
        <f>0+Q157</f>
      </c>
      <c r="O157">
        <f>0+R157</f>
      </c>
      <c r="Q157">
        <f>0+I158+I161+I164+I167+I170</f>
      </c>
      <c>
        <f>0+O158+O161+O164+O167+O170</f>
      </c>
    </row>
    <row r="158" spans="1:16" ht="12.75">
      <c r="A158" s="26" t="s">
        <v>50</v>
      </c>
      <c s="31" t="s">
        <v>346</v>
      </c>
      <c s="31" t="s">
        <v>536</v>
      </c>
      <c s="26" t="s">
        <v>64</v>
      </c>
      <c s="32" t="s">
        <v>537</v>
      </c>
      <c s="33" t="s">
        <v>71</v>
      </c>
      <c s="34">
        <v>41</v>
      </c>
      <c s="35">
        <v>0</v>
      </c>
      <c s="36">
        <f>ROUND(ROUND(H158,2)*ROUND(G158,3),2)</f>
      </c>
      <c r="O158">
        <f>(I158*21)/100</f>
      </c>
      <c t="s">
        <v>27</v>
      </c>
    </row>
    <row r="159" spans="1:5" ht="25.5">
      <c r="A159" s="37" t="s">
        <v>55</v>
      </c>
      <c r="E159" s="38" t="s">
        <v>538</v>
      </c>
    </row>
    <row r="160" spans="1:5" ht="25.5">
      <c r="A160" s="41" t="s">
        <v>57</v>
      </c>
      <c r="E160" s="40" t="s">
        <v>539</v>
      </c>
    </row>
    <row r="161" spans="1:16" ht="12.75">
      <c r="A161" s="26" t="s">
        <v>50</v>
      </c>
      <c s="31" t="s">
        <v>348</v>
      </c>
      <c s="31" t="s">
        <v>540</v>
      </c>
      <c s="26" t="s">
        <v>64</v>
      </c>
      <c s="32" t="s">
        <v>541</v>
      </c>
      <c s="33" t="s">
        <v>148</v>
      </c>
      <c s="34">
        <v>5</v>
      </c>
      <c s="35">
        <v>0</v>
      </c>
      <c s="36">
        <f>ROUND(ROUND(H161,2)*ROUND(G161,3),2)</f>
      </c>
      <c r="O161">
        <f>(I161*21)/100</f>
      </c>
      <c t="s">
        <v>27</v>
      </c>
    </row>
    <row r="162" spans="1:5" ht="25.5">
      <c r="A162" s="37" t="s">
        <v>55</v>
      </c>
      <c r="E162" s="38" t="s">
        <v>339</v>
      </c>
    </row>
    <row r="163" spans="1:5" ht="25.5">
      <c r="A163" s="41" t="s">
        <v>57</v>
      </c>
      <c r="E163" s="40" t="s">
        <v>542</v>
      </c>
    </row>
    <row r="164" spans="1:16" ht="12.75">
      <c r="A164" s="26" t="s">
        <v>50</v>
      </c>
      <c s="31" t="s">
        <v>350</v>
      </c>
      <c s="31" t="s">
        <v>337</v>
      </c>
      <c s="26" t="s">
        <v>64</v>
      </c>
      <c s="32" t="s">
        <v>338</v>
      </c>
      <c s="33" t="s">
        <v>148</v>
      </c>
      <c s="34">
        <v>1</v>
      </c>
      <c s="35">
        <v>0</v>
      </c>
      <c s="36">
        <f>ROUND(ROUND(H164,2)*ROUND(G164,3),2)</f>
      </c>
      <c r="O164">
        <f>(I164*21)/100</f>
      </c>
      <c t="s">
        <v>27</v>
      </c>
    </row>
    <row r="165" spans="1:5" ht="25.5">
      <c r="A165" s="37" t="s">
        <v>55</v>
      </c>
      <c r="E165" s="38" t="s">
        <v>339</v>
      </c>
    </row>
    <row r="166" spans="1:5" ht="25.5">
      <c r="A166" s="41" t="s">
        <v>57</v>
      </c>
      <c r="E166" s="40" t="s">
        <v>543</v>
      </c>
    </row>
    <row r="167" spans="1:16" ht="12.75">
      <c r="A167" s="26" t="s">
        <v>50</v>
      </c>
      <c s="31" t="s">
        <v>353</v>
      </c>
      <c s="31" t="s">
        <v>146</v>
      </c>
      <c s="26" t="s">
        <v>64</v>
      </c>
      <c s="32" t="s">
        <v>147</v>
      </c>
      <c s="33" t="s">
        <v>148</v>
      </c>
      <c s="34">
        <v>8</v>
      </c>
      <c s="35">
        <v>0</v>
      </c>
      <c s="36">
        <f>ROUND(ROUND(H167,2)*ROUND(G167,3),2)</f>
      </c>
      <c r="O167">
        <f>(I167*21)/100</f>
      </c>
      <c t="s">
        <v>27</v>
      </c>
    </row>
    <row r="168" spans="1:5" ht="12.75">
      <c r="A168" s="37" t="s">
        <v>55</v>
      </c>
      <c r="E168" s="38" t="s">
        <v>64</v>
      </c>
    </row>
    <row r="169" spans="1:5" ht="25.5">
      <c r="A169" s="41" t="s">
        <v>57</v>
      </c>
      <c r="E169" s="40" t="s">
        <v>149</v>
      </c>
    </row>
    <row r="170" spans="1:16" ht="12.75">
      <c r="A170" s="26" t="s">
        <v>50</v>
      </c>
      <c s="31" t="s">
        <v>354</v>
      </c>
      <c s="31" t="s">
        <v>151</v>
      </c>
      <c s="26" t="s">
        <v>64</v>
      </c>
      <c s="32" t="s">
        <v>152</v>
      </c>
      <c s="33" t="s">
        <v>148</v>
      </c>
      <c s="34">
        <v>15</v>
      </c>
      <c s="35">
        <v>0</v>
      </c>
      <c s="36">
        <f>ROUND(ROUND(H170,2)*ROUND(G170,3),2)</f>
      </c>
      <c r="O170">
        <f>(I170*21)/100</f>
      </c>
      <c t="s">
        <v>27</v>
      </c>
    </row>
    <row r="171" spans="1:5" ht="12.75">
      <c r="A171" s="37" t="s">
        <v>55</v>
      </c>
      <c r="E171" s="38" t="s">
        <v>64</v>
      </c>
    </row>
    <row r="172" spans="1:5" ht="25.5">
      <c r="A172" s="39" t="s">
        <v>57</v>
      </c>
      <c r="E172" s="40" t="s">
        <v>153</v>
      </c>
    </row>
    <row r="173" spans="1:18" ht="12.75" customHeight="1">
      <c r="A173" s="6" t="s">
        <v>48</v>
      </c>
      <c s="6"/>
      <c s="43" t="s">
        <v>44</v>
      </c>
      <c s="6"/>
      <c s="29" t="s">
        <v>154</v>
      </c>
      <c s="6"/>
      <c s="6"/>
      <c s="6"/>
      <c s="44">
        <f>0+Q173</f>
      </c>
      <c r="O173">
        <f>0+R173</f>
      </c>
      <c r="Q173">
        <f>0+I174+I177+I180+I183+I186+I189+I192+I195</f>
      </c>
      <c>
        <f>0+O174+O177+O180+O183+O186+O189+O192+O195</f>
      </c>
    </row>
    <row r="174" spans="1:16" ht="12.75">
      <c r="A174" s="26" t="s">
        <v>50</v>
      </c>
      <c s="31" t="s">
        <v>355</v>
      </c>
      <c s="31" t="s">
        <v>544</v>
      </c>
      <c s="26" t="s">
        <v>64</v>
      </c>
      <c s="32" t="s">
        <v>545</v>
      </c>
      <c s="33" t="s">
        <v>71</v>
      </c>
      <c s="34">
        <v>20</v>
      </c>
      <c s="35">
        <v>0</v>
      </c>
      <c s="36">
        <f>ROUND(ROUND(H174,2)*ROUND(G174,3),2)</f>
      </c>
      <c r="O174">
        <f>(I174*21)/100</f>
      </c>
      <c t="s">
        <v>27</v>
      </c>
    </row>
    <row r="175" spans="1:5" ht="12.75">
      <c r="A175" s="37" t="s">
        <v>55</v>
      </c>
      <c r="E175" s="38" t="s">
        <v>546</v>
      </c>
    </row>
    <row r="176" spans="1:5" ht="12.75">
      <c r="A176" s="41" t="s">
        <v>57</v>
      </c>
      <c r="E176" s="40" t="s">
        <v>547</v>
      </c>
    </row>
    <row r="177" spans="1:16" ht="12.75">
      <c r="A177" s="26" t="s">
        <v>50</v>
      </c>
      <c s="31" t="s">
        <v>360</v>
      </c>
      <c s="31" t="s">
        <v>161</v>
      </c>
      <c s="26" t="s">
        <v>64</v>
      </c>
      <c s="32" t="s">
        <v>162</v>
      </c>
      <c s="33" t="s">
        <v>71</v>
      </c>
      <c s="34">
        <v>332</v>
      </c>
      <c s="35">
        <v>0</v>
      </c>
      <c s="36">
        <f>ROUND(ROUND(H177,2)*ROUND(G177,3),2)</f>
      </c>
      <c r="O177">
        <f>(I177*21)/100</f>
      </c>
      <c t="s">
        <v>27</v>
      </c>
    </row>
    <row r="178" spans="1:5" ht="12.75">
      <c r="A178" s="37" t="s">
        <v>55</v>
      </c>
      <c r="E178" s="38" t="s">
        <v>351</v>
      </c>
    </row>
    <row r="179" spans="1:5" ht="76.5">
      <c r="A179" s="41" t="s">
        <v>57</v>
      </c>
      <c r="E179" s="40" t="s">
        <v>548</v>
      </c>
    </row>
    <row r="180" spans="1:16" ht="12.75">
      <c r="A180" s="26" t="s">
        <v>50</v>
      </c>
      <c s="31" t="s">
        <v>365</v>
      </c>
      <c s="31" t="s">
        <v>171</v>
      </c>
      <c s="26" t="s">
        <v>64</v>
      </c>
      <c s="32" t="s">
        <v>172</v>
      </c>
      <c s="33" t="s">
        <v>71</v>
      </c>
      <c s="34">
        <v>100</v>
      </c>
      <c s="35">
        <v>0</v>
      </c>
      <c s="36">
        <f>ROUND(ROUND(H180,2)*ROUND(G180,3),2)</f>
      </c>
      <c r="O180">
        <f>(I180*21)/100</f>
      </c>
      <c t="s">
        <v>27</v>
      </c>
    </row>
    <row r="181" spans="1:5" ht="12.75">
      <c r="A181" s="37" t="s">
        <v>55</v>
      </c>
      <c r="E181" s="38" t="s">
        <v>173</v>
      </c>
    </row>
    <row r="182" spans="1:5" ht="12.75">
      <c r="A182" s="41" t="s">
        <v>57</v>
      </c>
      <c r="E182" s="40" t="s">
        <v>482</v>
      </c>
    </row>
    <row r="183" spans="1:16" ht="12.75">
      <c r="A183" s="26" t="s">
        <v>50</v>
      </c>
      <c s="31" t="s">
        <v>549</v>
      </c>
      <c s="31" t="s">
        <v>175</v>
      </c>
      <c s="26" t="s">
        <v>64</v>
      </c>
      <c s="32" t="s">
        <v>176</v>
      </c>
      <c s="33" t="s">
        <v>71</v>
      </c>
      <c s="34">
        <v>100</v>
      </c>
      <c s="35">
        <v>0</v>
      </c>
      <c s="36">
        <f>ROUND(ROUND(H183,2)*ROUND(G183,3),2)</f>
      </c>
      <c r="O183">
        <f>(I183*21)/100</f>
      </c>
      <c t="s">
        <v>27</v>
      </c>
    </row>
    <row r="184" spans="1:5" ht="25.5">
      <c r="A184" s="37" t="s">
        <v>55</v>
      </c>
      <c r="E184" s="38" t="s">
        <v>177</v>
      </c>
    </row>
    <row r="185" spans="1:5" ht="12.75">
      <c r="A185" s="41" t="s">
        <v>57</v>
      </c>
      <c r="E185" s="40" t="s">
        <v>482</v>
      </c>
    </row>
    <row r="186" spans="1:16" ht="12.75">
      <c r="A186" s="26" t="s">
        <v>50</v>
      </c>
      <c s="31" t="s">
        <v>550</v>
      </c>
      <c s="31" t="s">
        <v>361</v>
      </c>
      <c s="26" t="s">
        <v>64</v>
      </c>
      <c s="32" t="s">
        <v>362</v>
      </c>
      <c s="33" t="s">
        <v>66</v>
      </c>
      <c s="34">
        <v>60</v>
      </c>
      <c s="35">
        <v>0</v>
      </c>
      <c s="36">
        <f>ROUND(ROUND(H186,2)*ROUND(G186,3),2)</f>
      </c>
      <c r="O186">
        <f>(I186*21)/100</f>
      </c>
      <c t="s">
        <v>27</v>
      </c>
    </row>
    <row r="187" spans="1:5" ht="25.5">
      <c r="A187" s="37" t="s">
        <v>55</v>
      </c>
      <c r="E187" s="38" t="s">
        <v>551</v>
      </c>
    </row>
    <row r="188" spans="1:5" ht="76.5">
      <c r="A188" s="41" t="s">
        <v>57</v>
      </c>
      <c r="E188" s="40" t="s">
        <v>552</v>
      </c>
    </row>
    <row r="189" spans="1:16" ht="12.75">
      <c r="A189" s="26" t="s">
        <v>50</v>
      </c>
      <c s="31" t="s">
        <v>553</v>
      </c>
      <c s="31" t="s">
        <v>554</v>
      </c>
      <c s="26" t="s">
        <v>64</v>
      </c>
      <c s="32" t="s">
        <v>555</v>
      </c>
      <c s="33" t="s">
        <v>71</v>
      </c>
      <c s="34">
        <v>5</v>
      </c>
      <c s="35">
        <v>0</v>
      </c>
      <c s="36">
        <f>ROUND(ROUND(H189,2)*ROUND(G189,3),2)</f>
      </c>
      <c r="O189">
        <f>(I189*21)/100</f>
      </c>
      <c t="s">
        <v>27</v>
      </c>
    </row>
    <row r="190" spans="1:5" ht="12.75">
      <c r="A190" s="37" t="s">
        <v>55</v>
      </c>
      <c r="E190" s="38" t="s">
        <v>415</v>
      </c>
    </row>
    <row r="191" spans="1:5" ht="51">
      <c r="A191" s="41" t="s">
        <v>57</v>
      </c>
      <c r="E191" s="40" t="s">
        <v>556</v>
      </c>
    </row>
    <row r="192" spans="1:16" ht="12.75">
      <c r="A192" s="26" t="s">
        <v>50</v>
      </c>
      <c s="31" t="s">
        <v>557</v>
      </c>
      <c s="31" t="s">
        <v>558</v>
      </c>
      <c s="26" t="s">
        <v>64</v>
      </c>
      <c s="32" t="s">
        <v>559</v>
      </c>
      <c s="33" t="s">
        <v>148</v>
      </c>
      <c s="34">
        <v>1</v>
      </c>
      <c s="35">
        <v>0</v>
      </c>
      <c s="36">
        <f>ROUND(ROUND(H192,2)*ROUND(G192,3),2)</f>
      </c>
      <c r="O192">
        <f>(I192*21)/100</f>
      </c>
      <c t="s">
        <v>27</v>
      </c>
    </row>
    <row r="193" spans="1:5" ht="12.75">
      <c r="A193" s="37" t="s">
        <v>55</v>
      </c>
      <c r="E193" s="38" t="s">
        <v>415</v>
      </c>
    </row>
    <row r="194" spans="1:5" ht="25.5">
      <c r="A194" s="41" t="s">
        <v>57</v>
      </c>
      <c r="E194" s="40" t="s">
        <v>560</v>
      </c>
    </row>
    <row r="195" spans="1:16" ht="12.75">
      <c r="A195" s="26" t="s">
        <v>50</v>
      </c>
      <c s="31" t="s">
        <v>561</v>
      </c>
      <c s="31" t="s">
        <v>562</v>
      </c>
      <c s="26" t="s">
        <v>64</v>
      </c>
      <c s="32" t="s">
        <v>563</v>
      </c>
      <c s="33" t="s">
        <v>148</v>
      </c>
      <c s="34">
        <v>1</v>
      </c>
      <c s="35">
        <v>0</v>
      </c>
      <c s="36">
        <f>ROUND(ROUND(H195,2)*ROUND(G195,3),2)</f>
      </c>
      <c r="O195">
        <f>(I195*21)/100</f>
      </c>
      <c t="s">
        <v>27</v>
      </c>
    </row>
    <row r="196" spans="1:5" ht="12.75">
      <c r="A196" s="37" t="s">
        <v>55</v>
      </c>
      <c r="E196" s="38" t="s">
        <v>415</v>
      </c>
    </row>
    <row r="197" spans="1:5" ht="38.25">
      <c r="A197" s="39" t="s">
        <v>57</v>
      </c>
      <c r="E197" s="40" t="s">
        <v>564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0+O9+O19+O83+O87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565</v>
      </c>
      <c s="45">
        <f>0+I9+I19+I83+I87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450</v>
      </c>
      <c s="1"/>
      <c s="14" t="s">
        <v>451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565</v>
      </c>
      <c s="6"/>
      <c s="18" t="s">
        <v>566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25.5">
      <c r="A10" s="26" t="s">
        <v>50</v>
      </c>
      <c s="31" t="s">
        <v>33</v>
      </c>
      <c s="31" t="s">
        <v>51</v>
      </c>
      <c s="26" t="s">
        <v>187</v>
      </c>
      <c s="32" t="s">
        <v>53</v>
      </c>
      <c s="33" t="s">
        <v>54</v>
      </c>
      <c s="34">
        <v>177.1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188</v>
      </c>
    </row>
    <row r="12" spans="1:5" ht="12.75">
      <c r="A12" s="41" t="s">
        <v>57</v>
      </c>
      <c r="E12" s="40" t="s">
        <v>568</v>
      </c>
    </row>
    <row r="13" spans="1:16" ht="25.5">
      <c r="A13" s="26" t="s">
        <v>50</v>
      </c>
      <c s="31" t="s">
        <v>27</v>
      </c>
      <c s="31" t="s">
        <v>51</v>
      </c>
      <c s="26" t="s">
        <v>59</v>
      </c>
      <c s="32" t="s">
        <v>53</v>
      </c>
      <c s="33" t="s">
        <v>54</v>
      </c>
      <c s="34">
        <v>1089.3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38.25">
      <c r="A14" s="37" t="s">
        <v>55</v>
      </c>
      <c r="E14" s="38" t="s">
        <v>60</v>
      </c>
    </row>
    <row r="15" spans="1:5" ht="76.5">
      <c r="A15" s="41" t="s">
        <v>57</v>
      </c>
      <c r="E15" s="40" t="s">
        <v>569</v>
      </c>
    </row>
    <row r="16" spans="1:16" ht="12.75">
      <c r="A16" s="26" t="s">
        <v>50</v>
      </c>
      <c s="31" t="s">
        <v>26</v>
      </c>
      <c s="31" t="s">
        <v>191</v>
      </c>
      <c s="26" t="s">
        <v>64</v>
      </c>
      <c s="32" t="s">
        <v>192</v>
      </c>
      <c s="33" t="s">
        <v>54</v>
      </c>
      <c s="34">
        <v>89.1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193</v>
      </c>
    </row>
    <row r="18" spans="1:5" ht="25.5">
      <c r="A18" s="39" t="s">
        <v>57</v>
      </c>
      <c r="E18" s="40" t="s">
        <v>570</v>
      </c>
    </row>
    <row r="19" spans="1:18" ht="12.75" customHeight="1">
      <c r="A19" s="6" t="s">
        <v>48</v>
      </c>
      <c s="6"/>
      <c s="43" t="s">
        <v>33</v>
      </c>
      <c s="6"/>
      <c s="29" t="s">
        <v>62</v>
      </c>
      <c s="6"/>
      <c s="6"/>
      <c s="6"/>
      <c s="44">
        <f>0+Q19</f>
      </c>
      <c r="O19">
        <f>0+R19</f>
      </c>
      <c r="Q19">
        <f>0+I20+I23+I26+I29+I32+I35+I38+I41+I44+I47+I50+I53+I56+I59+I62+I65+I68+I71+I74+I77+I80</f>
      </c>
      <c>
        <f>0+O20+O23+O26+O29+O32+O35+O38+O41+O44+O47+O50+O53+O56+O59+O62+O65+O68+O71+O74+O77+O80</f>
      </c>
    </row>
    <row r="20" spans="1:16" ht="12.75">
      <c r="A20" s="26" t="s">
        <v>50</v>
      </c>
      <c s="31" t="s">
        <v>37</v>
      </c>
      <c s="31" t="s">
        <v>571</v>
      </c>
      <c s="26" t="s">
        <v>64</v>
      </c>
      <c s="32" t="s">
        <v>572</v>
      </c>
      <c s="33" t="s">
        <v>66</v>
      </c>
      <c s="34">
        <v>72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25.5">
      <c r="A21" s="37" t="s">
        <v>55</v>
      </c>
      <c r="E21" s="38" t="s">
        <v>573</v>
      </c>
    </row>
    <row r="22" spans="1:5" ht="12.75">
      <c r="A22" s="41" t="s">
        <v>57</v>
      </c>
      <c r="E22" s="40" t="s">
        <v>574</v>
      </c>
    </row>
    <row r="23" spans="1:16" ht="12.75">
      <c r="A23" s="26" t="s">
        <v>50</v>
      </c>
      <c s="31" t="s">
        <v>39</v>
      </c>
      <c s="31" t="s">
        <v>575</v>
      </c>
      <c s="26" t="s">
        <v>64</v>
      </c>
      <c s="32" t="s">
        <v>576</v>
      </c>
      <c s="33" t="s">
        <v>148</v>
      </c>
      <c s="34">
        <v>3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25.5">
      <c r="A24" s="37" t="s">
        <v>55</v>
      </c>
      <c r="E24" s="38" t="s">
        <v>577</v>
      </c>
    </row>
    <row r="25" spans="1:5" ht="12.75">
      <c r="A25" s="41" t="s">
        <v>57</v>
      </c>
      <c r="E25" s="40" t="s">
        <v>578</v>
      </c>
    </row>
    <row r="26" spans="1:16" ht="12.75">
      <c r="A26" s="26" t="s">
        <v>50</v>
      </c>
      <c s="31" t="s">
        <v>41</v>
      </c>
      <c s="31" t="s">
        <v>579</v>
      </c>
      <c s="26" t="s">
        <v>64</v>
      </c>
      <c s="32" t="s">
        <v>580</v>
      </c>
      <c s="33" t="s">
        <v>148</v>
      </c>
      <c s="34">
        <v>1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25.5">
      <c r="A27" s="37" t="s">
        <v>55</v>
      </c>
      <c r="E27" s="38" t="s">
        <v>577</v>
      </c>
    </row>
    <row r="28" spans="1:5" ht="12.75">
      <c r="A28" s="41" t="s">
        <v>57</v>
      </c>
      <c r="E28" s="40" t="s">
        <v>581</v>
      </c>
    </row>
    <row r="29" spans="1:16" ht="12.75">
      <c r="A29" s="26" t="s">
        <v>50</v>
      </c>
      <c s="31" t="s">
        <v>82</v>
      </c>
      <c s="31" t="s">
        <v>582</v>
      </c>
      <c s="26" t="s">
        <v>64</v>
      </c>
      <c s="32" t="s">
        <v>583</v>
      </c>
      <c s="33" t="s">
        <v>148</v>
      </c>
      <c s="34">
        <v>1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25.5">
      <c r="A30" s="37" t="s">
        <v>55</v>
      </c>
      <c r="E30" s="38" t="s">
        <v>577</v>
      </c>
    </row>
    <row r="31" spans="1:5" ht="12.75">
      <c r="A31" s="41" t="s">
        <v>57</v>
      </c>
      <c r="E31" s="40" t="s">
        <v>584</v>
      </c>
    </row>
    <row r="32" spans="1:16" ht="12.75">
      <c r="A32" s="26" t="s">
        <v>50</v>
      </c>
      <c s="31" t="s">
        <v>87</v>
      </c>
      <c s="31" t="s">
        <v>585</v>
      </c>
      <c s="26" t="s">
        <v>64</v>
      </c>
      <c s="32" t="s">
        <v>586</v>
      </c>
      <c s="33" t="s">
        <v>148</v>
      </c>
      <c s="34">
        <v>194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25.5">
      <c r="A33" s="37" t="s">
        <v>55</v>
      </c>
      <c r="E33" s="38" t="s">
        <v>577</v>
      </c>
    </row>
    <row r="34" spans="1:5" ht="38.25">
      <c r="A34" s="41" t="s">
        <v>57</v>
      </c>
      <c r="E34" s="40" t="s">
        <v>587</v>
      </c>
    </row>
    <row r="35" spans="1:16" ht="25.5">
      <c r="A35" s="26" t="s">
        <v>50</v>
      </c>
      <c s="31" t="s">
        <v>44</v>
      </c>
      <c s="31" t="s">
        <v>196</v>
      </c>
      <c s="26" t="s">
        <v>64</v>
      </c>
      <c s="32" t="s">
        <v>197</v>
      </c>
      <c s="33" t="s">
        <v>75</v>
      </c>
      <c s="34">
        <v>132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51">
      <c r="A36" s="37" t="s">
        <v>55</v>
      </c>
      <c r="E36" s="38" t="s">
        <v>198</v>
      </c>
    </row>
    <row r="37" spans="1:5" ht="51">
      <c r="A37" s="41" t="s">
        <v>57</v>
      </c>
      <c r="E37" s="40" t="s">
        <v>588</v>
      </c>
    </row>
    <row r="38" spans="1:16" ht="25.5">
      <c r="A38" s="26" t="s">
        <v>50</v>
      </c>
      <c s="31" t="s">
        <v>46</v>
      </c>
      <c s="31" t="s">
        <v>200</v>
      </c>
      <c s="26" t="s">
        <v>64</v>
      </c>
      <c s="32" t="s">
        <v>201</v>
      </c>
      <c s="33" t="s">
        <v>75</v>
      </c>
      <c s="34">
        <v>77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63.75">
      <c r="A39" s="37" t="s">
        <v>55</v>
      </c>
      <c r="E39" s="38" t="s">
        <v>202</v>
      </c>
    </row>
    <row r="40" spans="1:5" ht="51">
      <c r="A40" s="41" t="s">
        <v>57</v>
      </c>
      <c r="E40" s="40" t="s">
        <v>589</v>
      </c>
    </row>
    <row r="41" spans="1:16" ht="12.75">
      <c r="A41" s="26" t="s">
        <v>50</v>
      </c>
      <c s="31" t="s">
        <v>97</v>
      </c>
      <c s="31" t="s">
        <v>73</v>
      </c>
      <c s="26" t="s">
        <v>64</v>
      </c>
      <c s="32" t="s">
        <v>74</v>
      </c>
      <c s="33" t="s">
        <v>75</v>
      </c>
      <c s="34">
        <v>38.5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51">
      <c r="A42" s="37" t="s">
        <v>55</v>
      </c>
      <c r="E42" s="38" t="s">
        <v>76</v>
      </c>
    </row>
    <row r="43" spans="1:5" ht="38.25">
      <c r="A43" s="41" t="s">
        <v>57</v>
      </c>
      <c r="E43" s="40" t="s">
        <v>590</v>
      </c>
    </row>
    <row r="44" spans="1:16" ht="12.75">
      <c r="A44" s="26" t="s">
        <v>50</v>
      </c>
      <c s="31" t="s">
        <v>101</v>
      </c>
      <c s="31" t="s">
        <v>206</v>
      </c>
      <c s="26" t="s">
        <v>64</v>
      </c>
      <c s="32" t="s">
        <v>207</v>
      </c>
      <c s="33" t="s">
        <v>75</v>
      </c>
      <c s="34">
        <v>49.5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38.25">
      <c r="A45" s="37" t="s">
        <v>55</v>
      </c>
      <c r="E45" s="38" t="s">
        <v>208</v>
      </c>
    </row>
    <row r="46" spans="1:5" ht="25.5">
      <c r="A46" s="41" t="s">
        <v>57</v>
      </c>
      <c r="E46" s="40" t="s">
        <v>591</v>
      </c>
    </row>
    <row r="47" spans="1:16" ht="12.75">
      <c r="A47" s="26" t="s">
        <v>50</v>
      </c>
      <c s="31" t="s">
        <v>106</v>
      </c>
      <c s="31" t="s">
        <v>210</v>
      </c>
      <c s="26" t="s">
        <v>64</v>
      </c>
      <c s="32" t="s">
        <v>211</v>
      </c>
      <c s="33" t="s">
        <v>75</v>
      </c>
      <c s="34">
        <v>110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63.75">
      <c r="A48" s="37" t="s">
        <v>55</v>
      </c>
      <c r="E48" s="38" t="s">
        <v>592</v>
      </c>
    </row>
    <row r="49" spans="1:5" ht="38.25">
      <c r="A49" s="41" t="s">
        <v>57</v>
      </c>
      <c r="E49" s="40" t="s">
        <v>593</v>
      </c>
    </row>
    <row r="50" spans="1:16" ht="12.75">
      <c r="A50" s="26" t="s">
        <v>50</v>
      </c>
      <c s="31" t="s">
        <v>110</v>
      </c>
      <c s="31" t="s">
        <v>214</v>
      </c>
      <c s="26" t="s">
        <v>64</v>
      </c>
      <c s="32" t="s">
        <v>215</v>
      </c>
      <c s="33" t="s">
        <v>75</v>
      </c>
      <c s="34">
        <v>275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63.75">
      <c r="A51" s="37" t="s">
        <v>55</v>
      </c>
      <c r="E51" s="38" t="s">
        <v>216</v>
      </c>
    </row>
    <row r="52" spans="1:5" ht="38.25">
      <c r="A52" s="41" t="s">
        <v>57</v>
      </c>
      <c r="E52" s="40" t="s">
        <v>594</v>
      </c>
    </row>
    <row r="53" spans="1:16" ht="12.75">
      <c r="A53" s="26" t="s">
        <v>50</v>
      </c>
      <c s="31" t="s">
        <v>114</v>
      </c>
      <c s="31" t="s">
        <v>218</v>
      </c>
      <c s="26" t="s">
        <v>64</v>
      </c>
      <c s="32" t="s">
        <v>219</v>
      </c>
      <c s="33" t="s">
        <v>75</v>
      </c>
      <c s="34">
        <v>49.5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25.5">
      <c r="A54" s="37" t="s">
        <v>55</v>
      </c>
      <c r="E54" s="38" t="s">
        <v>220</v>
      </c>
    </row>
    <row r="55" spans="1:5" ht="25.5">
      <c r="A55" s="41" t="s">
        <v>57</v>
      </c>
      <c r="E55" s="40" t="s">
        <v>595</v>
      </c>
    </row>
    <row r="56" spans="1:16" ht="12.75">
      <c r="A56" s="26" t="s">
        <v>50</v>
      </c>
      <c s="31" t="s">
        <v>119</v>
      </c>
      <c s="31" t="s">
        <v>83</v>
      </c>
      <c s="26" t="s">
        <v>64</v>
      </c>
      <c s="32" t="s">
        <v>84</v>
      </c>
      <c s="33" t="s">
        <v>66</v>
      </c>
      <c s="34">
        <v>100</v>
      </c>
      <c s="35">
        <v>0</v>
      </c>
      <c s="36">
        <f>ROUND(ROUND(H56,2)*ROUND(G56,3),2)</f>
      </c>
      <c r="O56">
        <f>(I56*21)/100</f>
      </c>
      <c t="s">
        <v>27</v>
      </c>
    </row>
    <row r="57" spans="1:5" ht="25.5">
      <c r="A57" s="37" t="s">
        <v>55</v>
      </c>
      <c r="E57" s="38" t="s">
        <v>85</v>
      </c>
    </row>
    <row r="58" spans="1:5" ht="25.5">
      <c r="A58" s="41" t="s">
        <v>57</v>
      </c>
      <c r="E58" s="40" t="s">
        <v>596</v>
      </c>
    </row>
    <row r="59" spans="1:16" ht="12.75">
      <c r="A59" s="26" t="s">
        <v>50</v>
      </c>
      <c s="31" t="s">
        <v>124</v>
      </c>
      <c s="31" t="s">
        <v>232</v>
      </c>
      <c s="26" t="s">
        <v>64</v>
      </c>
      <c s="32" t="s">
        <v>233</v>
      </c>
      <c s="33" t="s">
        <v>75</v>
      </c>
      <c s="34">
        <v>434.5</v>
      </c>
      <c s="35">
        <v>0</v>
      </c>
      <c s="36">
        <f>ROUND(ROUND(H59,2)*ROUND(G59,3),2)</f>
      </c>
      <c r="O59">
        <f>(I59*21)/100</f>
      </c>
      <c t="s">
        <v>27</v>
      </c>
    </row>
    <row r="60" spans="1:5" ht="12.75">
      <c r="A60" s="37" t="s">
        <v>55</v>
      </c>
      <c r="E60" s="38" t="s">
        <v>64</v>
      </c>
    </row>
    <row r="61" spans="1:5" ht="51">
      <c r="A61" s="41" t="s">
        <v>57</v>
      </c>
      <c r="E61" s="40" t="s">
        <v>597</v>
      </c>
    </row>
    <row r="62" spans="1:16" ht="12.75">
      <c r="A62" s="26" t="s">
        <v>50</v>
      </c>
      <c s="31" t="s">
        <v>129</v>
      </c>
      <c s="31" t="s">
        <v>235</v>
      </c>
      <c s="26" t="s">
        <v>52</v>
      </c>
      <c s="32" t="s">
        <v>236</v>
      </c>
      <c s="33" t="s">
        <v>75</v>
      </c>
      <c s="34">
        <v>175</v>
      </c>
      <c s="35">
        <v>0</v>
      </c>
      <c s="36">
        <f>ROUND(ROUND(H62,2)*ROUND(G62,3),2)</f>
      </c>
      <c r="O62">
        <f>(I62*21)/100</f>
      </c>
      <c t="s">
        <v>27</v>
      </c>
    </row>
    <row r="63" spans="1:5" ht="51">
      <c r="A63" s="37" t="s">
        <v>55</v>
      </c>
      <c r="E63" s="38" t="s">
        <v>598</v>
      </c>
    </row>
    <row r="64" spans="1:5" ht="38.25">
      <c r="A64" s="41" t="s">
        <v>57</v>
      </c>
      <c r="E64" s="40" t="s">
        <v>599</v>
      </c>
    </row>
    <row r="65" spans="1:16" ht="12.75">
      <c r="A65" s="26" t="s">
        <v>50</v>
      </c>
      <c s="31" t="s">
        <v>134</v>
      </c>
      <c s="31" t="s">
        <v>235</v>
      </c>
      <c s="26" t="s">
        <v>187</v>
      </c>
      <c s="32" t="s">
        <v>236</v>
      </c>
      <c s="33" t="s">
        <v>75</v>
      </c>
      <c s="34">
        <v>275</v>
      </c>
      <c s="35">
        <v>0</v>
      </c>
      <c s="36">
        <f>ROUND(ROUND(H65,2)*ROUND(G65,3),2)</f>
      </c>
      <c r="O65">
        <f>(I65*21)/100</f>
      </c>
      <c t="s">
        <v>27</v>
      </c>
    </row>
    <row r="66" spans="1:5" ht="51">
      <c r="A66" s="37" t="s">
        <v>55</v>
      </c>
      <c r="E66" s="38" t="s">
        <v>237</v>
      </c>
    </row>
    <row r="67" spans="1:5" ht="38.25">
      <c r="A67" s="41" t="s">
        <v>57</v>
      </c>
      <c r="E67" s="40" t="s">
        <v>600</v>
      </c>
    </row>
    <row r="68" spans="1:16" ht="12.75">
      <c r="A68" s="26" t="s">
        <v>50</v>
      </c>
      <c s="31" t="s">
        <v>139</v>
      </c>
      <c s="31" t="s">
        <v>239</v>
      </c>
      <c s="26" t="s">
        <v>64</v>
      </c>
      <c s="32" t="s">
        <v>240</v>
      </c>
      <c s="33" t="s">
        <v>66</v>
      </c>
      <c s="34">
        <v>725</v>
      </c>
      <c s="35">
        <v>0</v>
      </c>
      <c s="36">
        <f>ROUND(ROUND(H68,2)*ROUND(G68,3),2)</f>
      </c>
      <c r="O68">
        <f>(I68*21)/100</f>
      </c>
      <c t="s">
        <v>27</v>
      </c>
    </row>
    <row r="69" spans="1:5" ht="12.75">
      <c r="A69" s="37" t="s">
        <v>55</v>
      </c>
      <c r="E69" s="38" t="s">
        <v>64</v>
      </c>
    </row>
    <row r="70" spans="1:5" ht="25.5">
      <c r="A70" s="41" t="s">
        <v>57</v>
      </c>
      <c r="E70" s="40" t="s">
        <v>601</v>
      </c>
    </row>
    <row r="71" spans="1:16" ht="12.75">
      <c r="A71" s="26" t="s">
        <v>50</v>
      </c>
      <c s="31" t="s">
        <v>145</v>
      </c>
      <c s="31" t="s">
        <v>242</v>
      </c>
      <c s="26" t="s">
        <v>64</v>
      </c>
      <c s="32" t="s">
        <v>243</v>
      </c>
      <c s="33" t="s">
        <v>66</v>
      </c>
      <c s="34">
        <v>330</v>
      </c>
      <c s="35">
        <v>0</v>
      </c>
      <c s="36">
        <f>ROUND(ROUND(H71,2)*ROUND(G71,3),2)</f>
      </c>
      <c r="O71">
        <f>(I71*21)/100</f>
      </c>
      <c t="s">
        <v>27</v>
      </c>
    </row>
    <row r="72" spans="1:5" ht="12.75">
      <c r="A72" s="37" t="s">
        <v>55</v>
      </c>
      <c r="E72" s="38" t="s">
        <v>244</v>
      </c>
    </row>
    <row r="73" spans="1:5" ht="25.5">
      <c r="A73" s="41" t="s">
        <v>57</v>
      </c>
      <c r="E73" s="40" t="s">
        <v>602</v>
      </c>
    </row>
    <row r="74" spans="1:16" ht="12.75">
      <c r="A74" s="26" t="s">
        <v>50</v>
      </c>
      <c s="31" t="s">
        <v>150</v>
      </c>
      <c s="31" t="s">
        <v>246</v>
      </c>
      <c s="26" t="s">
        <v>64</v>
      </c>
      <c s="32" t="s">
        <v>247</v>
      </c>
      <c s="33" t="s">
        <v>66</v>
      </c>
      <c s="34">
        <v>330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12.75">
      <c r="A75" s="37" t="s">
        <v>55</v>
      </c>
      <c r="E75" s="38" t="s">
        <v>248</v>
      </c>
    </row>
    <row r="76" spans="1:5" ht="25.5">
      <c r="A76" s="41" t="s">
        <v>57</v>
      </c>
      <c r="E76" s="40" t="s">
        <v>603</v>
      </c>
    </row>
    <row r="77" spans="1:16" ht="12.75">
      <c r="A77" s="26" t="s">
        <v>50</v>
      </c>
      <c s="31" t="s">
        <v>155</v>
      </c>
      <c s="31" t="s">
        <v>250</v>
      </c>
      <c s="26" t="s">
        <v>64</v>
      </c>
      <c s="32" t="s">
        <v>251</v>
      </c>
      <c s="33" t="s">
        <v>66</v>
      </c>
      <c s="34">
        <v>330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12.75">
      <c r="A78" s="37" t="s">
        <v>55</v>
      </c>
      <c r="E78" s="38" t="s">
        <v>252</v>
      </c>
    </row>
    <row r="79" spans="1:5" ht="25.5">
      <c r="A79" s="41" t="s">
        <v>57</v>
      </c>
      <c r="E79" s="40" t="s">
        <v>604</v>
      </c>
    </row>
    <row r="80" spans="1:16" ht="12.75">
      <c r="A80" s="26" t="s">
        <v>50</v>
      </c>
      <c s="31" t="s">
        <v>160</v>
      </c>
      <c s="31" t="s">
        <v>254</v>
      </c>
      <c s="26" t="s">
        <v>64</v>
      </c>
      <c s="32" t="s">
        <v>255</v>
      </c>
      <c s="33" t="s">
        <v>66</v>
      </c>
      <c s="34">
        <v>330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12.75">
      <c r="A81" s="37" t="s">
        <v>55</v>
      </c>
      <c r="E81" s="38" t="s">
        <v>64</v>
      </c>
    </row>
    <row r="82" spans="1:5" ht="25.5">
      <c r="A82" s="39" t="s">
        <v>57</v>
      </c>
      <c r="E82" s="40" t="s">
        <v>605</v>
      </c>
    </row>
    <row r="83" spans="1:18" ht="12.75" customHeight="1">
      <c r="A83" s="6" t="s">
        <v>48</v>
      </c>
      <c s="6"/>
      <c s="43" t="s">
        <v>27</v>
      </c>
      <c s="6"/>
      <c s="29" t="s">
        <v>257</v>
      </c>
      <c s="6"/>
      <c s="6"/>
      <c s="6"/>
      <c s="44">
        <f>0+Q83</f>
      </c>
      <c r="O83">
        <f>0+R83</f>
      </c>
      <c r="Q83">
        <f>0+I84</f>
      </c>
      <c>
        <f>0+O84</f>
      </c>
    </row>
    <row r="84" spans="1:16" ht="12.75">
      <c r="A84" s="26" t="s">
        <v>50</v>
      </c>
      <c s="31" t="s">
        <v>165</v>
      </c>
      <c s="31" t="s">
        <v>263</v>
      </c>
      <c s="26" t="s">
        <v>64</v>
      </c>
      <c s="32" t="s">
        <v>264</v>
      </c>
      <c s="33" t="s">
        <v>66</v>
      </c>
      <c s="34">
        <v>550</v>
      </c>
      <c s="35">
        <v>0</v>
      </c>
      <c s="36">
        <f>ROUND(ROUND(H84,2)*ROUND(G84,3),2)</f>
      </c>
      <c r="O84">
        <f>(I84*21)/100</f>
      </c>
      <c t="s">
        <v>27</v>
      </c>
    </row>
    <row r="85" spans="1:5" ht="12.75">
      <c r="A85" s="37" t="s">
        <v>55</v>
      </c>
      <c r="E85" s="38" t="s">
        <v>64</v>
      </c>
    </row>
    <row r="86" spans="1:5" ht="38.25">
      <c r="A86" s="39" t="s">
        <v>57</v>
      </c>
      <c r="E86" s="40" t="s">
        <v>606</v>
      </c>
    </row>
    <row r="87" spans="1:18" ht="12.75" customHeight="1">
      <c r="A87" s="6" t="s">
        <v>48</v>
      </c>
      <c s="6"/>
      <c s="43" t="s">
        <v>39</v>
      </c>
      <c s="6"/>
      <c s="29" t="s">
        <v>118</v>
      </c>
      <c s="6"/>
      <c s="6"/>
      <c s="6"/>
      <c s="44">
        <f>0+Q87</f>
      </c>
      <c r="O87">
        <f>0+R87</f>
      </c>
      <c r="Q87">
        <f>0+I88+I91+I94+I97+I100+I103+I106+I109</f>
      </c>
      <c>
        <f>0+O88+O91+O94+O97+O100+O103+O106+O109</f>
      </c>
    </row>
    <row r="88" spans="1:16" ht="12.75">
      <c r="A88" s="26" t="s">
        <v>50</v>
      </c>
      <c s="31" t="s">
        <v>170</v>
      </c>
      <c s="31" t="s">
        <v>277</v>
      </c>
      <c s="26" t="s">
        <v>64</v>
      </c>
      <c s="32" t="s">
        <v>278</v>
      </c>
      <c s="33" t="s">
        <v>66</v>
      </c>
      <c s="34">
        <v>638</v>
      </c>
      <c s="35">
        <v>0</v>
      </c>
      <c s="36">
        <f>ROUND(ROUND(H88,2)*ROUND(G88,3),2)</f>
      </c>
      <c r="O88">
        <f>(I88*21)/100</f>
      </c>
      <c t="s">
        <v>27</v>
      </c>
    </row>
    <row r="89" spans="1:5" ht="25.5">
      <c r="A89" s="37" t="s">
        <v>55</v>
      </c>
      <c r="E89" s="38" t="s">
        <v>279</v>
      </c>
    </row>
    <row r="90" spans="1:5" ht="51">
      <c r="A90" s="41" t="s">
        <v>57</v>
      </c>
      <c r="E90" s="40" t="s">
        <v>607</v>
      </c>
    </row>
    <row r="91" spans="1:16" ht="12.75">
      <c r="A91" s="26" t="s">
        <v>50</v>
      </c>
      <c s="31" t="s">
        <v>174</v>
      </c>
      <c s="31" t="s">
        <v>282</v>
      </c>
      <c s="26" t="s">
        <v>64</v>
      </c>
      <c s="32" t="s">
        <v>283</v>
      </c>
      <c s="33" t="s">
        <v>66</v>
      </c>
      <c s="34">
        <v>725</v>
      </c>
      <c s="35">
        <v>0</v>
      </c>
      <c s="36">
        <f>ROUND(ROUND(H91,2)*ROUND(G91,3),2)</f>
      </c>
      <c r="O91">
        <f>(I91*21)/100</f>
      </c>
      <c t="s">
        <v>27</v>
      </c>
    </row>
    <row r="92" spans="1:5" ht="38.25">
      <c r="A92" s="37" t="s">
        <v>55</v>
      </c>
      <c r="E92" s="38" t="s">
        <v>284</v>
      </c>
    </row>
    <row r="93" spans="1:5" ht="51">
      <c r="A93" s="41" t="s">
        <v>57</v>
      </c>
      <c r="E93" s="40" t="s">
        <v>608</v>
      </c>
    </row>
    <row r="94" spans="1:16" ht="12.75">
      <c r="A94" s="26" t="s">
        <v>50</v>
      </c>
      <c s="31" t="s">
        <v>178</v>
      </c>
      <c s="31" t="s">
        <v>120</v>
      </c>
      <c s="26" t="s">
        <v>64</v>
      </c>
      <c s="32" t="s">
        <v>121</v>
      </c>
      <c s="33" t="s">
        <v>66</v>
      </c>
      <c s="34">
        <v>125</v>
      </c>
      <c s="35">
        <v>0</v>
      </c>
      <c s="36">
        <f>ROUND(ROUND(H94,2)*ROUND(G94,3),2)</f>
      </c>
      <c r="O94">
        <f>(I94*21)/100</f>
      </c>
      <c t="s">
        <v>27</v>
      </c>
    </row>
    <row r="95" spans="1:5" ht="12.75">
      <c r="A95" s="37" t="s">
        <v>55</v>
      </c>
      <c r="E95" s="38" t="s">
        <v>122</v>
      </c>
    </row>
    <row r="96" spans="1:5" ht="25.5">
      <c r="A96" s="41" t="s">
        <v>57</v>
      </c>
      <c r="E96" s="40" t="s">
        <v>609</v>
      </c>
    </row>
    <row r="97" spans="1:16" ht="12.75">
      <c r="A97" s="26" t="s">
        <v>50</v>
      </c>
      <c s="31" t="s">
        <v>262</v>
      </c>
      <c s="31" t="s">
        <v>315</v>
      </c>
      <c s="26" t="s">
        <v>64</v>
      </c>
      <c s="32" t="s">
        <v>316</v>
      </c>
      <c s="33" t="s">
        <v>66</v>
      </c>
      <c s="34">
        <v>614.8</v>
      </c>
      <c s="35">
        <v>0</v>
      </c>
      <c s="36">
        <f>ROUND(ROUND(H97,2)*ROUND(G97,3),2)</f>
      </c>
      <c r="O97">
        <f>(I97*21)/100</f>
      </c>
      <c t="s">
        <v>27</v>
      </c>
    </row>
    <row r="98" spans="1:5" ht="25.5">
      <c r="A98" s="37" t="s">
        <v>55</v>
      </c>
      <c r="E98" s="38" t="s">
        <v>317</v>
      </c>
    </row>
    <row r="99" spans="1:5" ht="51">
      <c r="A99" s="41" t="s">
        <v>57</v>
      </c>
      <c r="E99" s="40" t="s">
        <v>610</v>
      </c>
    </row>
    <row r="100" spans="1:16" ht="12.75">
      <c r="A100" s="26" t="s">
        <v>50</v>
      </c>
      <c s="31" t="s">
        <v>266</v>
      </c>
      <c s="31" t="s">
        <v>125</v>
      </c>
      <c s="26" t="s">
        <v>64</v>
      </c>
      <c s="32" t="s">
        <v>126</v>
      </c>
      <c s="33" t="s">
        <v>66</v>
      </c>
      <c s="34">
        <v>1194.8</v>
      </c>
      <c s="35">
        <v>0</v>
      </c>
      <c s="36">
        <f>ROUND(ROUND(H100,2)*ROUND(G100,3),2)</f>
      </c>
      <c r="O100">
        <f>(I100*21)/100</f>
      </c>
      <c t="s">
        <v>27</v>
      </c>
    </row>
    <row r="101" spans="1:5" ht="25.5">
      <c r="A101" s="37" t="s">
        <v>55</v>
      </c>
      <c r="E101" s="38" t="s">
        <v>320</v>
      </c>
    </row>
    <row r="102" spans="1:5" ht="51">
      <c r="A102" s="41" t="s">
        <v>57</v>
      </c>
      <c r="E102" s="40" t="s">
        <v>611</v>
      </c>
    </row>
    <row r="103" spans="1:16" ht="12.75">
      <c r="A103" s="26" t="s">
        <v>50</v>
      </c>
      <c s="31" t="s">
        <v>271</v>
      </c>
      <c s="31" t="s">
        <v>135</v>
      </c>
      <c s="26" t="s">
        <v>64</v>
      </c>
      <c s="32" t="s">
        <v>136</v>
      </c>
      <c s="33" t="s">
        <v>66</v>
      </c>
      <c s="34">
        <v>580</v>
      </c>
      <c s="35">
        <v>0</v>
      </c>
      <c s="36">
        <f>ROUND(ROUND(H103,2)*ROUND(G103,3),2)</f>
      </c>
      <c r="O103">
        <f>(I103*21)/100</f>
      </c>
      <c t="s">
        <v>27</v>
      </c>
    </row>
    <row r="104" spans="1:5" ht="12.75">
      <c r="A104" s="37" t="s">
        <v>55</v>
      </c>
      <c r="E104" s="38" t="s">
        <v>137</v>
      </c>
    </row>
    <row r="105" spans="1:5" ht="51">
      <c r="A105" s="41" t="s">
        <v>57</v>
      </c>
      <c r="E105" s="40" t="s">
        <v>612</v>
      </c>
    </row>
    <row r="106" spans="1:16" ht="12.75">
      <c r="A106" s="26" t="s">
        <v>50</v>
      </c>
      <c s="31" t="s">
        <v>276</v>
      </c>
      <c s="31" t="s">
        <v>140</v>
      </c>
      <c s="26" t="s">
        <v>64</v>
      </c>
      <c s="32" t="s">
        <v>141</v>
      </c>
      <c s="33" t="s">
        <v>66</v>
      </c>
      <c s="34">
        <v>591.6</v>
      </c>
      <c s="35">
        <v>0</v>
      </c>
      <c s="36">
        <f>ROUND(ROUND(H106,2)*ROUND(G106,3),2)</f>
      </c>
      <c r="O106">
        <f>(I106*21)/100</f>
      </c>
      <c t="s">
        <v>27</v>
      </c>
    </row>
    <row r="107" spans="1:5" ht="25.5">
      <c r="A107" s="37" t="s">
        <v>55</v>
      </c>
      <c r="E107" s="38" t="s">
        <v>142</v>
      </c>
    </row>
    <row r="108" spans="1:5" ht="51">
      <c r="A108" s="41" t="s">
        <v>57</v>
      </c>
      <c r="E108" s="40" t="s">
        <v>613</v>
      </c>
    </row>
    <row r="109" spans="1:16" ht="12.75">
      <c r="A109" s="26" t="s">
        <v>50</v>
      </c>
      <c s="31" t="s">
        <v>281</v>
      </c>
      <c s="31" t="s">
        <v>332</v>
      </c>
      <c s="26" t="s">
        <v>64</v>
      </c>
      <c s="32" t="s">
        <v>333</v>
      </c>
      <c s="33" t="s">
        <v>66</v>
      </c>
      <c s="34">
        <v>603.2</v>
      </c>
      <c s="35">
        <v>0</v>
      </c>
      <c s="36">
        <f>ROUND(ROUND(H109,2)*ROUND(G109,3),2)</f>
      </c>
      <c r="O109">
        <f>(I109*21)/100</f>
      </c>
      <c t="s">
        <v>27</v>
      </c>
    </row>
    <row r="110" spans="1:5" ht="25.5">
      <c r="A110" s="37" t="s">
        <v>55</v>
      </c>
      <c r="E110" s="38" t="s">
        <v>334</v>
      </c>
    </row>
    <row r="111" spans="1:5" ht="51">
      <c r="A111" s="39" t="s">
        <v>57</v>
      </c>
      <c r="E111" s="40" t="s">
        <v>614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0+O8+O18+O31+O44+O54+O58+O65+O81+O100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615</v>
      </c>
      <c s="45">
        <f>0+I8+I18+I31+I44+I54+I58+I65+I81+I100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615</v>
      </c>
      <c s="6"/>
      <c s="18" t="s">
        <v>616</v>
      </c>
      <c s="6"/>
      <c s="6"/>
      <c s="27"/>
      <c s="27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7" t="s">
        <v>48</v>
      </c>
      <c s="27"/>
      <c s="28" t="s">
        <v>31</v>
      </c>
      <c s="27"/>
      <c s="29" t="s">
        <v>49</v>
      </c>
      <c s="27"/>
      <c s="27"/>
      <c s="27"/>
      <c s="30">
        <f>0+Q8</f>
      </c>
      <c r="O8">
        <f>0+R8</f>
      </c>
      <c r="Q8">
        <f>0+I9+I12+I15</f>
      </c>
      <c>
        <f>0+O9+O12+O15</f>
      </c>
    </row>
    <row r="9" spans="1:16" ht="25.5">
      <c r="A9" s="26" t="s">
        <v>50</v>
      </c>
      <c s="31" t="s">
        <v>33</v>
      </c>
      <c s="31" t="s">
        <v>51</v>
      </c>
      <c s="26" t="s">
        <v>59</v>
      </c>
      <c s="32" t="s">
        <v>53</v>
      </c>
      <c s="33" t="s">
        <v>54</v>
      </c>
      <c s="34">
        <v>42.3</v>
      </c>
      <c s="35">
        <v>0</v>
      </c>
      <c s="36">
        <f>ROUND(ROUND(H9,2)*ROUND(G9,3),2)</f>
      </c>
      <c r="O9">
        <f>(I9*21)/100</f>
      </c>
      <c t="s">
        <v>27</v>
      </c>
    </row>
    <row r="10" spans="1:5" ht="38.25">
      <c r="A10" s="37" t="s">
        <v>55</v>
      </c>
      <c r="E10" s="38" t="s">
        <v>60</v>
      </c>
    </row>
    <row r="11" spans="1:5" ht="12.75">
      <c r="A11" s="41" t="s">
        <v>57</v>
      </c>
      <c r="E11" s="40" t="s">
        <v>617</v>
      </c>
    </row>
    <row r="12" spans="1:16" ht="12.75">
      <c r="A12" s="26" t="s">
        <v>50</v>
      </c>
      <c s="31" t="s">
        <v>27</v>
      </c>
      <c s="31" t="s">
        <v>618</v>
      </c>
      <c s="26" t="s">
        <v>64</v>
      </c>
      <c s="32" t="s">
        <v>619</v>
      </c>
      <c s="33" t="s">
        <v>148</v>
      </c>
      <c s="34">
        <v>1</v>
      </c>
      <c s="35">
        <v>0</v>
      </c>
      <c s="36">
        <f>ROUND(ROUND(H12,2)*ROUND(G12,3),2)</f>
      </c>
      <c r="O12">
        <f>(I12*21)/100</f>
      </c>
      <c t="s">
        <v>27</v>
      </c>
    </row>
    <row r="13" spans="1:5" ht="12.75">
      <c r="A13" s="37" t="s">
        <v>55</v>
      </c>
      <c r="E13" s="38" t="s">
        <v>620</v>
      </c>
    </row>
    <row r="14" spans="1:5" ht="12.75">
      <c r="A14" s="41" t="s">
        <v>57</v>
      </c>
      <c r="E14" s="40" t="s">
        <v>64</v>
      </c>
    </row>
    <row r="15" spans="1:16" ht="12.75">
      <c r="A15" s="26" t="s">
        <v>50</v>
      </c>
      <c s="31" t="s">
        <v>26</v>
      </c>
      <c s="31" t="s">
        <v>621</v>
      </c>
      <c s="26" t="s">
        <v>64</v>
      </c>
      <c s="32" t="s">
        <v>622</v>
      </c>
      <c s="33" t="s">
        <v>148</v>
      </c>
      <c s="34">
        <v>1</v>
      </c>
      <c s="35">
        <v>0</v>
      </c>
      <c s="36">
        <f>ROUND(ROUND(H15,2)*ROUND(G15,3),2)</f>
      </c>
      <c r="O15">
        <f>(I15*21)/100</f>
      </c>
      <c t="s">
        <v>27</v>
      </c>
    </row>
    <row r="16" spans="1:5" ht="12.75">
      <c r="A16" s="37" t="s">
        <v>55</v>
      </c>
      <c r="E16" s="38" t="s">
        <v>623</v>
      </c>
    </row>
    <row r="17" spans="1:5" ht="12.75">
      <c r="A17" s="39" t="s">
        <v>57</v>
      </c>
      <c r="E17" s="40" t="s">
        <v>64</v>
      </c>
    </row>
    <row r="18" spans="1:18" ht="12.75" customHeight="1">
      <c r="A18" s="6" t="s">
        <v>48</v>
      </c>
      <c s="6"/>
      <c s="43" t="s">
        <v>33</v>
      </c>
      <c s="6"/>
      <c s="29" t="s">
        <v>62</v>
      </c>
      <c s="6"/>
      <c s="6"/>
      <c s="6"/>
      <c s="44">
        <f>0+Q18</f>
      </c>
      <c r="O18">
        <f>0+R18</f>
      </c>
      <c r="Q18">
        <f>0+I19+I22+I25+I28</f>
      </c>
      <c>
        <f>0+O19+O22+O25+O28</f>
      </c>
    </row>
    <row r="19" spans="1:16" ht="12.75">
      <c r="A19" s="26" t="s">
        <v>50</v>
      </c>
      <c s="31" t="s">
        <v>37</v>
      </c>
      <c s="31" t="s">
        <v>571</v>
      </c>
      <c s="26" t="s">
        <v>64</v>
      </c>
      <c s="32" t="s">
        <v>572</v>
      </c>
      <c s="33" t="s">
        <v>66</v>
      </c>
      <c s="34">
        <v>55.5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624</v>
      </c>
    </row>
    <row r="21" spans="1:5" ht="25.5">
      <c r="A21" s="41" t="s">
        <v>57</v>
      </c>
      <c r="E21" s="40" t="s">
        <v>625</v>
      </c>
    </row>
    <row r="22" spans="1:16" ht="12.75">
      <c r="A22" s="26" t="s">
        <v>50</v>
      </c>
      <c s="31" t="s">
        <v>39</v>
      </c>
      <c s="31" t="s">
        <v>626</v>
      </c>
      <c s="26" t="s">
        <v>64</v>
      </c>
      <c s="32" t="s">
        <v>627</v>
      </c>
      <c s="33" t="s">
        <v>75</v>
      </c>
      <c s="34">
        <v>23.5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25.5">
      <c r="A23" s="37" t="s">
        <v>55</v>
      </c>
      <c r="E23" s="38" t="s">
        <v>212</v>
      </c>
    </row>
    <row r="24" spans="1:5" ht="25.5">
      <c r="A24" s="41" t="s">
        <v>57</v>
      </c>
      <c r="E24" s="40" t="s">
        <v>628</v>
      </c>
    </row>
    <row r="25" spans="1:16" ht="12.75">
      <c r="A25" s="26" t="s">
        <v>50</v>
      </c>
      <c s="31" t="s">
        <v>41</v>
      </c>
      <c s="31" t="s">
        <v>232</v>
      </c>
      <c s="26" t="s">
        <v>64</v>
      </c>
      <c s="32" t="s">
        <v>233</v>
      </c>
      <c s="33" t="s">
        <v>75</v>
      </c>
      <c s="34">
        <v>23.5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64</v>
      </c>
    </row>
    <row r="27" spans="1:5" ht="12.75">
      <c r="A27" s="41" t="s">
        <v>57</v>
      </c>
      <c r="E27" s="40" t="s">
        <v>629</v>
      </c>
    </row>
    <row r="28" spans="1:16" ht="12.75">
      <c r="A28" s="26" t="s">
        <v>50</v>
      </c>
      <c s="31" t="s">
        <v>82</v>
      </c>
      <c s="31" t="s">
        <v>380</v>
      </c>
      <c s="26" t="s">
        <v>64</v>
      </c>
      <c s="32" t="s">
        <v>381</v>
      </c>
      <c s="33" t="s">
        <v>75</v>
      </c>
      <c s="34">
        <v>11.75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12.75">
      <c r="A29" s="37" t="s">
        <v>55</v>
      </c>
      <c r="E29" s="38" t="s">
        <v>630</v>
      </c>
    </row>
    <row r="30" spans="1:5" ht="25.5">
      <c r="A30" s="39" t="s">
        <v>57</v>
      </c>
      <c r="E30" s="40" t="s">
        <v>631</v>
      </c>
    </row>
    <row r="31" spans="1:18" ht="12.75" customHeight="1">
      <c r="A31" s="6" t="s">
        <v>48</v>
      </c>
      <c s="6"/>
      <c s="43" t="s">
        <v>27</v>
      </c>
      <c s="6"/>
      <c s="29" t="s">
        <v>257</v>
      </c>
      <c s="6"/>
      <c s="6"/>
      <c s="6"/>
      <c s="44">
        <f>0+Q31</f>
      </c>
      <c r="O31">
        <f>0+R31</f>
      </c>
      <c r="Q31">
        <f>0+I32+I35+I38+I41</f>
      </c>
      <c>
        <f>0+O32+O35+O38+O41</f>
      </c>
    </row>
    <row r="32" spans="1:16" ht="12.75">
      <c r="A32" s="26" t="s">
        <v>50</v>
      </c>
      <c s="31" t="s">
        <v>87</v>
      </c>
      <c s="31" t="s">
        <v>632</v>
      </c>
      <c s="26" t="s">
        <v>64</v>
      </c>
      <c s="32" t="s">
        <v>633</v>
      </c>
      <c s="33" t="s">
        <v>71</v>
      </c>
      <c s="34">
        <v>12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634</v>
      </c>
    </row>
    <row r="34" spans="1:5" ht="25.5">
      <c r="A34" s="41" t="s">
        <v>57</v>
      </c>
      <c r="E34" s="40" t="s">
        <v>635</v>
      </c>
    </row>
    <row r="35" spans="1:16" ht="12.75">
      <c r="A35" s="26" t="s">
        <v>50</v>
      </c>
      <c s="31" t="s">
        <v>44</v>
      </c>
      <c s="31" t="s">
        <v>636</v>
      </c>
      <c s="26" t="s">
        <v>64</v>
      </c>
      <c s="32" t="s">
        <v>637</v>
      </c>
      <c s="33" t="s">
        <v>71</v>
      </c>
      <c s="34">
        <v>6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638</v>
      </c>
    </row>
    <row r="37" spans="1:5" ht="38.25">
      <c r="A37" s="41" t="s">
        <v>57</v>
      </c>
      <c r="E37" s="40" t="s">
        <v>639</v>
      </c>
    </row>
    <row r="38" spans="1:16" ht="12.75">
      <c r="A38" s="26" t="s">
        <v>50</v>
      </c>
      <c s="31" t="s">
        <v>46</v>
      </c>
      <c s="31" t="s">
        <v>640</v>
      </c>
      <c s="26" t="s">
        <v>64</v>
      </c>
      <c s="32" t="s">
        <v>641</v>
      </c>
      <c s="33" t="s">
        <v>71</v>
      </c>
      <c s="34">
        <v>6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12.75">
      <c r="A39" s="37" t="s">
        <v>55</v>
      </c>
      <c r="E39" s="38" t="s">
        <v>638</v>
      </c>
    </row>
    <row r="40" spans="1:5" ht="38.25">
      <c r="A40" s="41" t="s">
        <v>57</v>
      </c>
      <c r="E40" s="40" t="s">
        <v>642</v>
      </c>
    </row>
    <row r="41" spans="1:16" ht="25.5">
      <c r="A41" s="26" t="s">
        <v>50</v>
      </c>
      <c s="31" t="s">
        <v>97</v>
      </c>
      <c s="31" t="s">
        <v>643</v>
      </c>
      <c s="26" t="s">
        <v>64</v>
      </c>
      <c s="32" t="s">
        <v>644</v>
      </c>
      <c s="33" t="s">
        <v>148</v>
      </c>
      <c s="34">
        <v>38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645</v>
      </c>
    </row>
    <row r="43" spans="1:5" ht="25.5">
      <c r="A43" s="39" t="s">
        <v>57</v>
      </c>
      <c r="E43" s="40" t="s">
        <v>646</v>
      </c>
    </row>
    <row r="44" spans="1:18" ht="12.75" customHeight="1">
      <c r="A44" s="6" t="s">
        <v>48</v>
      </c>
      <c s="6"/>
      <c s="43" t="s">
        <v>26</v>
      </c>
      <c s="6"/>
      <c s="29" t="s">
        <v>647</v>
      </c>
      <c s="6"/>
      <c s="6"/>
      <c s="6"/>
      <c s="44">
        <f>0+Q44</f>
      </c>
      <c r="O44">
        <f>0+R44</f>
      </c>
      <c r="Q44">
        <f>0+I45+I48+I51</f>
      </c>
      <c>
        <f>0+O45+O48+O51</f>
      </c>
    </row>
    <row r="45" spans="1:16" ht="12.75">
      <c r="A45" s="26" t="s">
        <v>50</v>
      </c>
      <c s="31" t="s">
        <v>101</v>
      </c>
      <c s="31" t="s">
        <v>648</v>
      </c>
      <c s="26" t="s">
        <v>64</v>
      </c>
      <c s="32" t="s">
        <v>649</v>
      </c>
      <c s="33" t="s">
        <v>75</v>
      </c>
      <c s="34">
        <v>19.57</v>
      </c>
      <c s="35">
        <v>0</v>
      </c>
      <c s="36">
        <f>ROUND(ROUND(H45,2)*ROUND(G45,3),2)</f>
      </c>
      <c r="O45">
        <f>(I45*21)/100</f>
      </c>
      <c t="s">
        <v>27</v>
      </c>
    </row>
    <row r="46" spans="1:5" ht="12.75">
      <c r="A46" s="37" t="s">
        <v>55</v>
      </c>
      <c r="E46" s="38" t="s">
        <v>650</v>
      </c>
    </row>
    <row r="47" spans="1:5" ht="25.5">
      <c r="A47" s="41" t="s">
        <v>57</v>
      </c>
      <c r="E47" s="40" t="s">
        <v>651</v>
      </c>
    </row>
    <row r="48" spans="1:16" ht="12.75">
      <c r="A48" s="26" t="s">
        <v>50</v>
      </c>
      <c s="31" t="s">
        <v>106</v>
      </c>
      <c s="31" t="s">
        <v>652</v>
      </c>
      <c s="26" t="s">
        <v>64</v>
      </c>
      <c s="32" t="s">
        <v>653</v>
      </c>
      <c s="33" t="s">
        <v>54</v>
      </c>
      <c s="34">
        <v>2.153</v>
      </c>
      <c s="35">
        <v>0</v>
      </c>
      <c s="36">
        <f>ROUND(ROUND(H48,2)*ROUND(G48,3),2)</f>
      </c>
      <c r="O48">
        <f>(I48*21)/100</f>
      </c>
      <c t="s">
        <v>27</v>
      </c>
    </row>
    <row r="49" spans="1:5" ht="12.75">
      <c r="A49" s="37" t="s">
        <v>55</v>
      </c>
      <c r="E49" s="38" t="s">
        <v>654</v>
      </c>
    </row>
    <row r="50" spans="1:5" ht="25.5">
      <c r="A50" s="41" t="s">
        <v>57</v>
      </c>
      <c r="E50" s="40" t="s">
        <v>655</v>
      </c>
    </row>
    <row r="51" spans="1:16" ht="12.75">
      <c r="A51" s="26" t="s">
        <v>50</v>
      </c>
      <c s="31" t="s">
        <v>110</v>
      </c>
      <c s="31" t="s">
        <v>656</v>
      </c>
      <c s="26" t="s">
        <v>64</v>
      </c>
      <c s="32" t="s">
        <v>657</v>
      </c>
      <c s="33" t="s">
        <v>75</v>
      </c>
      <c s="34">
        <v>2.2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64</v>
      </c>
    </row>
    <row r="53" spans="1:5" ht="25.5">
      <c r="A53" s="39" t="s">
        <v>57</v>
      </c>
      <c r="E53" s="40" t="s">
        <v>658</v>
      </c>
    </row>
    <row r="54" spans="1:18" ht="12.75" customHeight="1">
      <c r="A54" s="6" t="s">
        <v>48</v>
      </c>
      <c s="6"/>
      <c s="43" t="s">
        <v>37</v>
      </c>
      <c s="6"/>
      <c s="29" t="s">
        <v>105</v>
      </c>
      <c s="6"/>
      <c s="6"/>
      <c s="6"/>
      <c s="44">
        <f>0+Q54</f>
      </c>
      <c r="O54">
        <f>0+R54</f>
      </c>
      <c r="Q54">
        <f>0+I55</f>
      </c>
      <c>
        <f>0+O55</f>
      </c>
    </row>
    <row r="55" spans="1:16" ht="12.75">
      <c r="A55" s="26" t="s">
        <v>50</v>
      </c>
      <c s="31" t="s">
        <v>114</v>
      </c>
      <c s="31" t="s">
        <v>659</v>
      </c>
      <c s="26" t="s">
        <v>64</v>
      </c>
      <c s="32" t="s">
        <v>660</v>
      </c>
      <c s="33" t="s">
        <v>75</v>
      </c>
      <c s="34">
        <v>3</v>
      </c>
      <c s="35">
        <v>0</v>
      </c>
      <c s="36">
        <f>ROUND(ROUND(H55,2)*ROUND(G55,3),2)</f>
      </c>
      <c r="O55">
        <f>(I55*21)/100</f>
      </c>
      <c t="s">
        <v>27</v>
      </c>
    </row>
    <row r="56" spans="1:5" ht="12.75">
      <c r="A56" s="37" t="s">
        <v>55</v>
      </c>
      <c r="E56" s="38" t="s">
        <v>661</v>
      </c>
    </row>
    <row r="57" spans="1:5" ht="25.5">
      <c r="A57" s="39" t="s">
        <v>57</v>
      </c>
      <c r="E57" s="40" t="s">
        <v>662</v>
      </c>
    </row>
    <row r="58" spans="1:18" ht="12.75" customHeight="1">
      <c r="A58" s="6" t="s">
        <v>48</v>
      </c>
      <c s="6"/>
      <c s="43" t="s">
        <v>39</v>
      </c>
      <c s="6"/>
      <c s="29" t="s">
        <v>118</v>
      </c>
      <c s="6"/>
      <c s="6"/>
      <c s="6"/>
      <c s="44">
        <f>0+Q58</f>
      </c>
      <c r="O58">
        <f>0+R58</f>
      </c>
      <c r="Q58">
        <f>0+I59+I62</f>
      </c>
      <c>
        <f>0+O59+O62</f>
      </c>
    </row>
    <row r="59" spans="1:16" ht="12.75">
      <c r="A59" s="26" t="s">
        <v>50</v>
      </c>
      <c s="31" t="s">
        <v>119</v>
      </c>
      <c s="31" t="s">
        <v>663</v>
      </c>
      <c s="26" t="s">
        <v>64</v>
      </c>
      <c s="32" t="s">
        <v>664</v>
      </c>
      <c s="33" t="s">
        <v>66</v>
      </c>
      <c s="34">
        <v>9.9</v>
      </c>
      <c s="35">
        <v>0</v>
      </c>
      <c s="36">
        <f>ROUND(ROUND(H59,2)*ROUND(G59,3),2)</f>
      </c>
      <c r="O59">
        <f>(I59*21)/100</f>
      </c>
      <c t="s">
        <v>27</v>
      </c>
    </row>
    <row r="60" spans="1:5" ht="12.75">
      <c r="A60" s="37" t="s">
        <v>55</v>
      </c>
      <c r="E60" s="38" t="s">
        <v>665</v>
      </c>
    </row>
    <row r="61" spans="1:5" ht="25.5">
      <c r="A61" s="41" t="s">
        <v>57</v>
      </c>
      <c r="E61" s="40" t="s">
        <v>666</v>
      </c>
    </row>
    <row r="62" spans="1:16" ht="12.75">
      <c r="A62" s="26" t="s">
        <v>50</v>
      </c>
      <c s="31" t="s">
        <v>124</v>
      </c>
      <c s="31" t="s">
        <v>667</v>
      </c>
      <c s="26" t="s">
        <v>64</v>
      </c>
      <c s="32" t="s">
        <v>668</v>
      </c>
      <c s="33" t="s">
        <v>71</v>
      </c>
      <c s="34">
        <v>18.7</v>
      </c>
      <c s="35">
        <v>0</v>
      </c>
      <c s="36">
        <f>ROUND(ROUND(H62,2)*ROUND(G62,3),2)</f>
      </c>
      <c r="O62">
        <f>(I62*21)/100</f>
      </c>
      <c t="s">
        <v>27</v>
      </c>
    </row>
    <row r="63" spans="1:5" ht="12.75">
      <c r="A63" s="37" t="s">
        <v>55</v>
      </c>
      <c r="E63" s="38" t="s">
        <v>64</v>
      </c>
    </row>
    <row r="64" spans="1:5" ht="25.5">
      <c r="A64" s="39" t="s">
        <v>57</v>
      </c>
      <c r="E64" s="40" t="s">
        <v>669</v>
      </c>
    </row>
    <row r="65" spans="1:18" ht="12.75" customHeight="1">
      <c r="A65" s="6" t="s">
        <v>48</v>
      </c>
      <c s="6"/>
      <c s="43" t="s">
        <v>41</v>
      </c>
      <c s="6"/>
      <c s="29" t="s">
        <v>670</v>
      </c>
      <c s="6"/>
      <c s="6"/>
      <c s="6"/>
      <c s="44">
        <f>0+Q65</f>
      </c>
      <c r="O65">
        <f>0+R65</f>
      </c>
      <c r="Q65">
        <f>0+I66+I69+I72+I75+I78</f>
      </c>
      <c>
        <f>0+O66+O69+O72+O75+O78</f>
      </c>
    </row>
    <row r="66" spans="1:16" ht="12.75">
      <c r="A66" s="26" t="s">
        <v>50</v>
      </c>
      <c s="31" t="s">
        <v>129</v>
      </c>
      <c s="31" t="s">
        <v>671</v>
      </c>
      <c s="26" t="s">
        <v>64</v>
      </c>
      <c s="32" t="s">
        <v>672</v>
      </c>
      <c s="33" t="s">
        <v>66</v>
      </c>
      <c s="34">
        <v>18.2</v>
      </c>
      <c s="35">
        <v>0</v>
      </c>
      <c s="36">
        <f>ROUND(ROUND(H66,2)*ROUND(G66,3),2)</f>
      </c>
      <c r="O66">
        <f>(I66*21)/100</f>
      </c>
      <c t="s">
        <v>27</v>
      </c>
    </row>
    <row r="67" spans="1:5" ht="12.75">
      <c r="A67" s="37" t="s">
        <v>55</v>
      </c>
      <c r="E67" s="38" t="s">
        <v>64</v>
      </c>
    </row>
    <row r="68" spans="1:5" ht="25.5">
      <c r="A68" s="41" t="s">
        <v>57</v>
      </c>
      <c r="E68" s="40" t="s">
        <v>673</v>
      </c>
    </row>
    <row r="69" spans="1:16" ht="12.75">
      <c r="A69" s="26" t="s">
        <v>50</v>
      </c>
      <c s="31" t="s">
        <v>134</v>
      </c>
      <c s="31" t="s">
        <v>674</v>
      </c>
      <c s="26" t="s">
        <v>64</v>
      </c>
      <c s="32" t="s">
        <v>675</v>
      </c>
      <c s="33" t="s">
        <v>66</v>
      </c>
      <c s="34">
        <v>7.063</v>
      </c>
      <c s="35">
        <v>0</v>
      </c>
      <c s="36">
        <f>ROUND(ROUND(H69,2)*ROUND(G69,3),2)</f>
      </c>
      <c r="O69">
        <f>(I69*21)/100</f>
      </c>
      <c t="s">
        <v>27</v>
      </c>
    </row>
    <row r="70" spans="1:5" ht="12.75">
      <c r="A70" s="37" t="s">
        <v>55</v>
      </c>
      <c r="E70" s="38" t="s">
        <v>64</v>
      </c>
    </row>
    <row r="71" spans="1:5" ht="25.5">
      <c r="A71" s="41" t="s">
        <v>57</v>
      </c>
      <c r="E71" s="40" t="s">
        <v>676</v>
      </c>
    </row>
    <row r="72" spans="1:16" ht="12.75">
      <c r="A72" s="26" t="s">
        <v>50</v>
      </c>
      <c s="31" t="s">
        <v>139</v>
      </c>
      <c s="31" t="s">
        <v>677</v>
      </c>
      <c s="26" t="s">
        <v>64</v>
      </c>
      <c s="32" t="s">
        <v>678</v>
      </c>
      <c s="33" t="s">
        <v>66</v>
      </c>
      <c s="34">
        <v>7.063</v>
      </c>
      <c s="35">
        <v>0</v>
      </c>
      <c s="36">
        <f>ROUND(ROUND(H72,2)*ROUND(G72,3),2)</f>
      </c>
      <c r="O72">
        <f>(I72*21)/100</f>
      </c>
      <c t="s">
        <v>27</v>
      </c>
    </row>
    <row r="73" spans="1:5" ht="12.75">
      <c r="A73" s="37" t="s">
        <v>55</v>
      </c>
      <c r="E73" s="38" t="s">
        <v>64</v>
      </c>
    </row>
    <row r="74" spans="1:5" ht="25.5">
      <c r="A74" s="41" t="s">
        <v>57</v>
      </c>
      <c r="E74" s="40" t="s">
        <v>679</v>
      </c>
    </row>
    <row r="75" spans="1:16" ht="12.75">
      <c r="A75" s="26" t="s">
        <v>50</v>
      </c>
      <c s="31" t="s">
        <v>145</v>
      </c>
      <c s="31" t="s">
        <v>680</v>
      </c>
      <c s="26" t="s">
        <v>64</v>
      </c>
      <c s="32" t="s">
        <v>681</v>
      </c>
      <c s="33" t="s">
        <v>66</v>
      </c>
      <c s="34">
        <v>28.25</v>
      </c>
      <c s="35">
        <v>0</v>
      </c>
      <c s="36">
        <f>ROUND(ROUND(H75,2)*ROUND(G75,3),2)</f>
      </c>
      <c r="O75">
        <f>(I75*21)/100</f>
      </c>
      <c t="s">
        <v>27</v>
      </c>
    </row>
    <row r="76" spans="1:5" ht="12.75">
      <c r="A76" s="37" t="s">
        <v>55</v>
      </c>
      <c r="E76" s="38" t="s">
        <v>64</v>
      </c>
    </row>
    <row r="77" spans="1:5" ht="25.5">
      <c r="A77" s="41" t="s">
        <v>57</v>
      </c>
      <c r="E77" s="40" t="s">
        <v>682</v>
      </c>
    </row>
    <row r="78" spans="1:16" ht="12.75">
      <c r="A78" s="26" t="s">
        <v>50</v>
      </c>
      <c s="31" t="s">
        <v>150</v>
      </c>
      <c s="31" t="s">
        <v>683</v>
      </c>
      <c s="26" t="s">
        <v>64</v>
      </c>
      <c s="32" t="s">
        <v>684</v>
      </c>
      <c s="33" t="s">
        <v>66</v>
      </c>
      <c s="34">
        <v>94</v>
      </c>
      <c s="35">
        <v>0</v>
      </c>
      <c s="36">
        <f>ROUND(ROUND(H78,2)*ROUND(G78,3),2)</f>
      </c>
      <c r="O78">
        <f>(I78*21)/100</f>
      </c>
      <c t="s">
        <v>27</v>
      </c>
    </row>
    <row r="79" spans="1:5" ht="12.75">
      <c r="A79" s="37" t="s">
        <v>55</v>
      </c>
      <c r="E79" s="38" t="s">
        <v>64</v>
      </c>
    </row>
    <row r="80" spans="1:5" ht="51">
      <c r="A80" s="39" t="s">
        <v>57</v>
      </c>
      <c r="E80" s="40" t="s">
        <v>685</v>
      </c>
    </row>
    <row r="81" spans="1:18" ht="12.75" customHeight="1">
      <c r="A81" s="6" t="s">
        <v>48</v>
      </c>
      <c s="6"/>
      <c s="43" t="s">
        <v>82</v>
      </c>
      <c s="6"/>
      <c s="29" t="s">
        <v>686</v>
      </c>
      <c s="6"/>
      <c s="6"/>
      <c s="6"/>
      <c s="44">
        <f>0+Q81</f>
      </c>
      <c r="O81">
        <f>0+R81</f>
      </c>
      <c r="Q81">
        <f>0+I82+I85+I88+I91+I94+I97</f>
      </c>
      <c>
        <f>0+O82+O85+O88+O91+O94+O97</f>
      </c>
    </row>
    <row r="82" spans="1:16" ht="12.75">
      <c r="A82" s="26" t="s">
        <v>50</v>
      </c>
      <c s="31" t="s">
        <v>155</v>
      </c>
      <c s="31" t="s">
        <v>687</v>
      </c>
      <c s="26" t="s">
        <v>64</v>
      </c>
      <c s="32" t="s">
        <v>688</v>
      </c>
      <c s="33" t="s">
        <v>66</v>
      </c>
      <c s="34">
        <v>35.51</v>
      </c>
      <c s="35">
        <v>0</v>
      </c>
      <c s="36">
        <f>ROUND(ROUND(H82,2)*ROUND(G82,3),2)</f>
      </c>
      <c r="O82">
        <f>(I82*21)/100</f>
      </c>
      <c t="s">
        <v>27</v>
      </c>
    </row>
    <row r="83" spans="1:5" ht="12.75">
      <c r="A83" s="37" t="s">
        <v>55</v>
      </c>
      <c r="E83" s="38" t="s">
        <v>64</v>
      </c>
    </row>
    <row r="84" spans="1:5" ht="25.5">
      <c r="A84" s="41" t="s">
        <v>57</v>
      </c>
      <c r="E84" s="40" t="s">
        <v>689</v>
      </c>
    </row>
    <row r="85" spans="1:16" ht="12.75">
      <c r="A85" s="26" t="s">
        <v>50</v>
      </c>
      <c s="31" t="s">
        <v>160</v>
      </c>
      <c s="31" t="s">
        <v>690</v>
      </c>
      <c s="26" t="s">
        <v>64</v>
      </c>
      <c s="32" t="s">
        <v>691</v>
      </c>
      <c s="33" t="s">
        <v>66</v>
      </c>
      <c s="34">
        <v>40.837</v>
      </c>
      <c s="35">
        <v>0</v>
      </c>
      <c s="36">
        <f>ROUND(ROUND(H85,2)*ROUND(G85,3),2)</f>
      </c>
      <c r="O85">
        <f>(I85*21)/100</f>
      </c>
      <c t="s">
        <v>27</v>
      </c>
    </row>
    <row r="86" spans="1:5" ht="12.75">
      <c r="A86" s="37" t="s">
        <v>55</v>
      </c>
      <c r="E86" s="38" t="s">
        <v>64</v>
      </c>
    </row>
    <row r="87" spans="1:5" ht="25.5">
      <c r="A87" s="41" t="s">
        <v>57</v>
      </c>
      <c r="E87" s="40" t="s">
        <v>692</v>
      </c>
    </row>
    <row r="88" spans="1:16" ht="12.75">
      <c r="A88" s="26" t="s">
        <v>50</v>
      </c>
      <c s="31" t="s">
        <v>165</v>
      </c>
      <c s="31" t="s">
        <v>693</v>
      </c>
      <c s="26" t="s">
        <v>64</v>
      </c>
      <c s="32" t="s">
        <v>694</v>
      </c>
      <c s="33" t="s">
        <v>66</v>
      </c>
      <c s="34">
        <v>2</v>
      </c>
      <c s="35">
        <v>0</v>
      </c>
      <c s="36">
        <f>ROUND(ROUND(H88,2)*ROUND(G88,3),2)</f>
      </c>
      <c r="O88">
        <f>(I88*21)/100</f>
      </c>
      <c t="s">
        <v>27</v>
      </c>
    </row>
    <row r="89" spans="1:5" ht="12.75">
      <c r="A89" s="37" t="s">
        <v>55</v>
      </c>
      <c r="E89" s="38" t="s">
        <v>695</v>
      </c>
    </row>
    <row r="90" spans="1:5" ht="25.5">
      <c r="A90" s="41" t="s">
        <v>57</v>
      </c>
      <c r="E90" s="40" t="s">
        <v>696</v>
      </c>
    </row>
    <row r="91" spans="1:16" ht="12.75">
      <c r="A91" s="26" t="s">
        <v>50</v>
      </c>
      <c s="31" t="s">
        <v>170</v>
      </c>
      <c s="31" t="s">
        <v>697</v>
      </c>
      <c s="26" t="s">
        <v>64</v>
      </c>
      <c s="32" t="s">
        <v>698</v>
      </c>
      <c s="33" t="s">
        <v>66</v>
      </c>
      <c s="34">
        <v>28.25</v>
      </c>
      <c s="35">
        <v>0</v>
      </c>
      <c s="36">
        <f>ROUND(ROUND(H91,2)*ROUND(G91,3),2)</f>
      </c>
      <c r="O91">
        <f>(I91*21)/100</f>
      </c>
      <c t="s">
        <v>27</v>
      </c>
    </row>
    <row r="92" spans="1:5" ht="12.75">
      <c r="A92" s="37" t="s">
        <v>55</v>
      </c>
      <c r="E92" s="38" t="s">
        <v>64</v>
      </c>
    </row>
    <row r="93" spans="1:5" ht="25.5">
      <c r="A93" s="41" t="s">
        <v>57</v>
      </c>
      <c r="E93" s="40" t="s">
        <v>699</v>
      </c>
    </row>
    <row r="94" spans="1:16" ht="12.75">
      <c r="A94" s="26" t="s">
        <v>50</v>
      </c>
      <c s="31" t="s">
        <v>174</v>
      </c>
      <c s="31" t="s">
        <v>700</v>
      </c>
      <c s="26" t="s">
        <v>64</v>
      </c>
      <c s="32" t="s">
        <v>701</v>
      </c>
      <c s="33" t="s">
        <v>66</v>
      </c>
      <c s="34">
        <v>2.805</v>
      </c>
      <c s="35">
        <v>0</v>
      </c>
      <c s="36">
        <f>ROUND(ROUND(H94,2)*ROUND(G94,3),2)</f>
      </c>
      <c r="O94">
        <f>(I94*21)/100</f>
      </c>
      <c t="s">
        <v>27</v>
      </c>
    </row>
    <row r="95" spans="1:5" ht="12.75">
      <c r="A95" s="37" t="s">
        <v>55</v>
      </c>
      <c r="E95" s="38" t="s">
        <v>64</v>
      </c>
    </row>
    <row r="96" spans="1:5" ht="25.5">
      <c r="A96" s="41" t="s">
        <v>57</v>
      </c>
      <c r="E96" s="40" t="s">
        <v>702</v>
      </c>
    </row>
    <row r="97" spans="1:16" ht="12.75">
      <c r="A97" s="26" t="s">
        <v>50</v>
      </c>
      <c s="31" t="s">
        <v>178</v>
      </c>
      <c s="31" t="s">
        <v>703</v>
      </c>
      <c s="26" t="s">
        <v>64</v>
      </c>
      <c s="32" t="s">
        <v>704</v>
      </c>
      <c s="33" t="s">
        <v>66</v>
      </c>
      <c s="34">
        <v>17.275</v>
      </c>
      <c s="35">
        <v>0</v>
      </c>
      <c s="36">
        <f>ROUND(ROUND(H97,2)*ROUND(G97,3),2)</f>
      </c>
      <c r="O97">
        <f>(I97*21)/100</f>
      </c>
      <c t="s">
        <v>27</v>
      </c>
    </row>
    <row r="98" spans="1:5" ht="12.75">
      <c r="A98" s="37" t="s">
        <v>55</v>
      </c>
      <c r="E98" s="38" t="s">
        <v>64</v>
      </c>
    </row>
    <row r="99" spans="1:5" ht="25.5">
      <c r="A99" s="39" t="s">
        <v>57</v>
      </c>
      <c r="E99" s="40" t="s">
        <v>705</v>
      </c>
    </row>
    <row r="100" spans="1:18" ht="12.75" customHeight="1">
      <c r="A100" s="6" t="s">
        <v>48</v>
      </c>
      <c s="6"/>
      <c s="43" t="s">
        <v>44</v>
      </c>
      <c s="6"/>
      <c s="29" t="s">
        <v>154</v>
      </c>
      <c s="6"/>
      <c s="6"/>
      <c s="6"/>
      <c s="44">
        <f>0+Q100</f>
      </c>
      <c r="O100">
        <f>0+R100</f>
      </c>
      <c r="Q100">
        <f>0+I101+I104+I107+I110+I113+I116+I119+I122+I125</f>
      </c>
      <c>
        <f>0+O101+O104+O107+O110+O113+O116+O119+O122+O125</f>
      </c>
    </row>
    <row r="101" spans="1:16" ht="12.75">
      <c r="A101" s="26" t="s">
        <v>50</v>
      </c>
      <c s="31" t="s">
        <v>262</v>
      </c>
      <c s="31" t="s">
        <v>706</v>
      </c>
      <c s="26" t="s">
        <v>64</v>
      </c>
      <c s="32" t="s">
        <v>707</v>
      </c>
      <c s="33" t="s">
        <v>71</v>
      </c>
      <c s="34">
        <v>18.15</v>
      </c>
      <c s="35">
        <v>0</v>
      </c>
      <c s="36">
        <f>ROUND(ROUND(H101,2)*ROUND(G101,3),2)</f>
      </c>
      <c r="O101">
        <f>(I101*21)/100</f>
      </c>
      <c t="s">
        <v>27</v>
      </c>
    </row>
    <row r="102" spans="1:5" ht="12.75">
      <c r="A102" s="37" t="s">
        <v>55</v>
      </c>
      <c r="E102" s="38" t="s">
        <v>708</v>
      </c>
    </row>
    <row r="103" spans="1:5" ht="25.5">
      <c r="A103" s="41" t="s">
        <v>57</v>
      </c>
      <c r="E103" s="40" t="s">
        <v>709</v>
      </c>
    </row>
    <row r="104" spans="1:16" ht="12.75">
      <c r="A104" s="26" t="s">
        <v>50</v>
      </c>
      <c s="31" t="s">
        <v>266</v>
      </c>
      <c s="31" t="s">
        <v>710</v>
      </c>
      <c s="26" t="s">
        <v>64</v>
      </c>
      <c s="32" t="s">
        <v>711</v>
      </c>
      <c s="33" t="s">
        <v>71</v>
      </c>
      <c s="34">
        <v>18</v>
      </c>
      <c s="35">
        <v>0</v>
      </c>
      <c s="36">
        <f>ROUND(ROUND(H104,2)*ROUND(G104,3),2)</f>
      </c>
      <c r="O104">
        <f>(I104*21)/100</f>
      </c>
      <c t="s">
        <v>27</v>
      </c>
    </row>
    <row r="105" spans="1:5" ht="12.75">
      <c r="A105" s="37" t="s">
        <v>55</v>
      </c>
      <c r="E105" s="38" t="s">
        <v>64</v>
      </c>
    </row>
    <row r="106" spans="1:5" ht="25.5">
      <c r="A106" s="41" t="s">
        <v>57</v>
      </c>
      <c r="E106" s="40" t="s">
        <v>712</v>
      </c>
    </row>
    <row r="107" spans="1:16" ht="12.75">
      <c r="A107" s="26" t="s">
        <v>50</v>
      </c>
      <c s="31" t="s">
        <v>271</v>
      </c>
      <c s="31" t="s">
        <v>161</v>
      </c>
      <c s="26" t="s">
        <v>64</v>
      </c>
      <c s="32" t="s">
        <v>162</v>
      </c>
      <c s="33" t="s">
        <v>71</v>
      </c>
      <c s="34">
        <v>8</v>
      </c>
      <c s="35">
        <v>0</v>
      </c>
      <c s="36">
        <f>ROUND(ROUND(H107,2)*ROUND(G107,3),2)</f>
      </c>
      <c r="O107">
        <f>(I107*21)/100</f>
      </c>
      <c t="s">
        <v>27</v>
      </c>
    </row>
    <row r="108" spans="1:5" ht="12.75">
      <c r="A108" s="37" t="s">
        <v>55</v>
      </c>
      <c r="E108" s="38" t="s">
        <v>64</v>
      </c>
    </row>
    <row r="109" spans="1:5" ht="25.5">
      <c r="A109" s="41" t="s">
        <v>57</v>
      </c>
      <c r="E109" s="40" t="s">
        <v>713</v>
      </c>
    </row>
    <row r="110" spans="1:16" ht="25.5">
      <c r="A110" s="26" t="s">
        <v>50</v>
      </c>
      <c s="31" t="s">
        <v>276</v>
      </c>
      <c s="31" t="s">
        <v>714</v>
      </c>
      <c s="26" t="s">
        <v>64</v>
      </c>
      <c s="32" t="s">
        <v>715</v>
      </c>
      <c s="33" t="s">
        <v>66</v>
      </c>
      <c s="34">
        <v>71.84</v>
      </c>
      <c s="35">
        <v>0</v>
      </c>
      <c s="36">
        <f>ROUND(ROUND(H110,2)*ROUND(G110,3),2)</f>
      </c>
      <c r="O110">
        <f>(I110*21)/100</f>
      </c>
      <c t="s">
        <v>27</v>
      </c>
    </row>
    <row r="111" spans="1:5" ht="12.75">
      <c r="A111" s="37" t="s">
        <v>55</v>
      </c>
      <c r="E111" s="38" t="s">
        <v>716</v>
      </c>
    </row>
    <row r="112" spans="1:5" ht="51">
      <c r="A112" s="41" t="s">
        <v>57</v>
      </c>
      <c r="E112" s="40" t="s">
        <v>717</v>
      </c>
    </row>
    <row r="113" spans="1:16" ht="12.75">
      <c r="A113" s="26" t="s">
        <v>50</v>
      </c>
      <c s="31" t="s">
        <v>281</v>
      </c>
      <c s="31" t="s">
        <v>718</v>
      </c>
      <c s="26" t="s">
        <v>64</v>
      </c>
      <c s="32" t="s">
        <v>719</v>
      </c>
      <c s="33" t="s">
        <v>66</v>
      </c>
      <c s="34">
        <v>94</v>
      </c>
      <c s="35">
        <v>0</v>
      </c>
      <c s="36">
        <f>ROUND(ROUND(H113,2)*ROUND(G113,3),2)</f>
      </c>
      <c r="O113">
        <f>(I113*21)/100</f>
      </c>
      <c t="s">
        <v>27</v>
      </c>
    </row>
    <row r="114" spans="1:5" ht="12.75">
      <c r="A114" s="37" t="s">
        <v>55</v>
      </c>
      <c r="E114" s="38" t="s">
        <v>720</v>
      </c>
    </row>
    <row r="115" spans="1:5" ht="51">
      <c r="A115" s="41" t="s">
        <v>57</v>
      </c>
      <c r="E115" s="40" t="s">
        <v>721</v>
      </c>
    </row>
    <row r="116" spans="1:16" ht="12.75">
      <c r="A116" s="26" t="s">
        <v>50</v>
      </c>
      <c s="31" t="s">
        <v>286</v>
      </c>
      <c s="31" t="s">
        <v>722</v>
      </c>
      <c s="26" t="s">
        <v>64</v>
      </c>
      <c s="32" t="s">
        <v>723</v>
      </c>
      <c s="33" t="s">
        <v>66</v>
      </c>
      <c s="34">
        <v>28.25</v>
      </c>
      <c s="35">
        <v>0</v>
      </c>
      <c s="36">
        <f>ROUND(ROUND(H116,2)*ROUND(G116,3),2)</f>
      </c>
      <c r="O116">
        <f>(I116*21)/100</f>
      </c>
      <c t="s">
        <v>27</v>
      </c>
    </row>
    <row r="117" spans="1:5" ht="12.75">
      <c r="A117" s="37" t="s">
        <v>55</v>
      </c>
      <c r="E117" s="38" t="s">
        <v>720</v>
      </c>
    </row>
    <row r="118" spans="1:5" ht="25.5">
      <c r="A118" s="41" t="s">
        <v>57</v>
      </c>
      <c r="E118" s="40" t="s">
        <v>724</v>
      </c>
    </row>
    <row r="119" spans="1:16" ht="12.75">
      <c r="A119" s="26" t="s">
        <v>50</v>
      </c>
      <c s="31" t="s">
        <v>291</v>
      </c>
      <c s="31" t="s">
        <v>725</v>
      </c>
      <c s="26" t="s">
        <v>64</v>
      </c>
      <c s="32" t="s">
        <v>726</v>
      </c>
      <c s="33" t="s">
        <v>66</v>
      </c>
      <c s="34">
        <v>2</v>
      </c>
      <c s="35">
        <v>0</v>
      </c>
      <c s="36">
        <f>ROUND(ROUND(H119,2)*ROUND(G119,3),2)</f>
      </c>
      <c r="O119">
        <f>(I119*21)/100</f>
      </c>
      <c t="s">
        <v>27</v>
      </c>
    </row>
    <row r="120" spans="1:5" ht="25.5">
      <c r="A120" s="37" t="s">
        <v>55</v>
      </c>
      <c r="E120" s="38" t="s">
        <v>727</v>
      </c>
    </row>
    <row r="121" spans="1:5" ht="25.5">
      <c r="A121" s="41" t="s">
        <v>57</v>
      </c>
      <c r="E121" s="40" t="s">
        <v>728</v>
      </c>
    </row>
    <row r="122" spans="1:16" ht="12.75">
      <c r="A122" s="26" t="s">
        <v>50</v>
      </c>
      <c s="31" t="s">
        <v>294</v>
      </c>
      <c s="31" t="s">
        <v>366</v>
      </c>
      <c s="26" t="s">
        <v>64</v>
      </c>
      <c s="32" t="s">
        <v>367</v>
      </c>
      <c s="33" t="s">
        <v>75</v>
      </c>
      <c s="34">
        <v>4.092</v>
      </c>
      <c s="35">
        <v>0</v>
      </c>
      <c s="36">
        <f>ROUND(ROUND(H122,2)*ROUND(G122,3),2)</f>
      </c>
      <c r="O122">
        <f>(I122*21)/100</f>
      </c>
      <c t="s">
        <v>27</v>
      </c>
    </row>
    <row r="123" spans="1:5" ht="25.5">
      <c r="A123" s="37" t="s">
        <v>55</v>
      </c>
      <c r="E123" s="38" t="s">
        <v>368</v>
      </c>
    </row>
    <row r="124" spans="1:5" ht="25.5">
      <c r="A124" s="41" t="s">
        <v>57</v>
      </c>
      <c r="E124" s="40" t="s">
        <v>729</v>
      </c>
    </row>
    <row r="125" spans="1:16" ht="12.75">
      <c r="A125" s="26" t="s">
        <v>50</v>
      </c>
      <c s="31" t="s">
        <v>299</v>
      </c>
      <c s="31" t="s">
        <v>730</v>
      </c>
      <c s="26" t="s">
        <v>64</v>
      </c>
      <c s="32" t="s">
        <v>731</v>
      </c>
      <c s="33" t="s">
        <v>54</v>
      </c>
      <c s="34">
        <v>0.3</v>
      </c>
      <c s="35">
        <v>0</v>
      </c>
      <c s="36">
        <f>ROUND(ROUND(H125,2)*ROUND(G125,3),2)</f>
      </c>
      <c r="O125">
        <f>(I125*21)/100</f>
      </c>
      <c t="s">
        <v>27</v>
      </c>
    </row>
    <row r="126" spans="1:5" ht="25.5">
      <c r="A126" s="37" t="s">
        <v>55</v>
      </c>
      <c r="E126" s="38" t="s">
        <v>732</v>
      </c>
    </row>
    <row r="127" spans="1:5" ht="25.5">
      <c r="A127" s="39" t="s">
        <v>57</v>
      </c>
      <c r="E127" s="40" t="s">
        <v>733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734</v>
      </c>
      <c s="45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734</v>
      </c>
      <c s="6"/>
      <c s="18" t="s">
        <v>735</v>
      </c>
      <c s="6"/>
      <c s="6"/>
      <c s="27"/>
      <c s="27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7" t="s">
        <v>48</v>
      </c>
      <c s="27"/>
      <c s="28" t="s">
        <v>31</v>
      </c>
      <c s="27"/>
      <c s="29" t="s">
        <v>49</v>
      </c>
      <c s="27"/>
      <c s="27"/>
      <c s="27"/>
      <c s="30">
        <f>0+Q8</f>
      </c>
      <c r="O8">
        <f>0+R8</f>
      </c>
      <c r="Q8">
        <f>0+I9+I12+I15+I18+I21+I24+I27+I30</f>
      </c>
      <c>
        <f>0+O9+O12+O15+O18+O21+O24+O27+O30</f>
      </c>
    </row>
    <row r="9" spans="1:16" ht="12.75">
      <c r="A9" s="26" t="s">
        <v>50</v>
      </c>
      <c s="31" t="s">
        <v>33</v>
      </c>
      <c s="31" t="s">
        <v>736</v>
      </c>
      <c s="26" t="s">
        <v>33</v>
      </c>
      <c s="32" t="s">
        <v>737</v>
      </c>
      <c s="33" t="s">
        <v>461</v>
      </c>
      <c s="34">
        <v>1</v>
      </c>
      <c s="35">
        <v>0</v>
      </c>
      <c s="36">
        <f>ROUND(ROUND(H9,2)*ROUND(G9,3),2)</f>
      </c>
      <c r="O9">
        <f>(I9*21)/100</f>
      </c>
      <c t="s">
        <v>27</v>
      </c>
    </row>
    <row r="10" spans="1:5" ht="114.75">
      <c r="A10" s="37" t="s">
        <v>55</v>
      </c>
      <c r="E10" s="38" t="s">
        <v>738</v>
      </c>
    </row>
    <row r="11" spans="1:5" ht="12.75">
      <c r="A11" s="41" t="s">
        <v>57</v>
      </c>
      <c r="E11" s="40" t="s">
        <v>64</v>
      </c>
    </row>
    <row r="12" spans="1:16" ht="12.75">
      <c r="A12" s="26" t="s">
        <v>50</v>
      </c>
      <c s="31" t="s">
        <v>27</v>
      </c>
      <c s="31" t="s">
        <v>736</v>
      </c>
      <c s="26" t="s">
        <v>27</v>
      </c>
      <c s="32" t="s">
        <v>737</v>
      </c>
      <c s="33" t="s">
        <v>461</v>
      </c>
      <c s="34">
        <v>1</v>
      </c>
      <c s="35">
        <v>0</v>
      </c>
      <c s="36">
        <f>ROUND(ROUND(H12,2)*ROUND(G12,3),2)</f>
      </c>
      <c r="O12">
        <f>(I12*21)/100</f>
      </c>
      <c t="s">
        <v>27</v>
      </c>
    </row>
    <row r="13" spans="1:5" ht="114.75">
      <c r="A13" s="37" t="s">
        <v>55</v>
      </c>
      <c r="E13" s="38" t="s">
        <v>739</v>
      </c>
    </row>
    <row r="14" spans="1:5" ht="12.75">
      <c r="A14" s="41" t="s">
        <v>57</v>
      </c>
      <c r="E14" s="40" t="s">
        <v>64</v>
      </c>
    </row>
    <row r="15" spans="1:16" ht="12.75">
      <c r="A15" s="26" t="s">
        <v>50</v>
      </c>
      <c s="31" t="s">
        <v>26</v>
      </c>
      <c s="31" t="s">
        <v>736</v>
      </c>
      <c s="26" t="s">
        <v>26</v>
      </c>
      <c s="32" t="s">
        <v>737</v>
      </c>
      <c s="33" t="s">
        <v>461</v>
      </c>
      <c s="34">
        <v>1</v>
      </c>
      <c s="35">
        <v>0</v>
      </c>
      <c s="36">
        <f>ROUND(ROUND(H15,2)*ROUND(G15,3),2)</f>
      </c>
      <c r="O15">
        <f>(I15*21)/100</f>
      </c>
      <c t="s">
        <v>27</v>
      </c>
    </row>
    <row r="16" spans="1:5" ht="114.75">
      <c r="A16" s="37" t="s">
        <v>55</v>
      </c>
      <c r="E16" s="38" t="s">
        <v>740</v>
      </c>
    </row>
    <row r="17" spans="1:5" ht="12.75">
      <c r="A17" s="41" t="s">
        <v>57</v>
      </c>
      <c r="E17" s="40" t="s">
        <v>64</v>
      </c>
    </row>
    <row r="18" spans="1:16" ht="12.75">
      <c r="A18" s="26" t="s">
        <v>50</v>
      </c>
      <c s="31" t="s">
        <v>37</v>
      </c>
      <c s="31" t="s">
        <v>736</v>
      </c>
      <c s="26" t="s">
        <v>37</v>
      </c>
      <c s="32" t="s">
        <v>737</v>
      </c>
      <c s="33" t="s">
        <v>461</v>
      </c>
      <c s="34">
        <v>1</v>
      </c>
      <c s="35">
        <v>0</v>
      </c>
      <c s="36">
        <f>ROUND(ROUND(H18,2)*ROUND(G18,3),2)</f>
      </c>
      <c r="O18">
        <f>(I18*21)/100</f>
      </c>
      <c t="s">
        <v>27</v>
      </c>
    </row>
    <row r="19" spans="1:5" ht="114.75">
      <c r="A19" s="37" t="s">
        <v>55</v>
      </c>
      <c r="E19" s="38" t="s">
        <v>741</v>
      </c>
    </row>
    <row r="20" spans="1:5" ht="12.75">
      <c r="A20" s="41" t="s">
        <v>57</v>
      </c>
      <c r="E20" s="40" t="s">
        <v>64</v>
      </c>
    </row>
    <row r="21" spans="1:16" ht="12.75">
      <c r="A21" s="26" t="s">
        <v>50</v>
      </c>
      <c s="31" t="s">
        <v>39</v>
      </c>
      <c s="31" t="s">
        <v>736</v>
      </c>
      <c s="26" t="s">
        <v>39</v>
      </c>
      <c s="32" t="s">
        <v>737</v>
      </c>
      <c s="33" t="s">
        <v>461</v>
      </c>
      <c s="34">
        <v>1</v>
      </c>
      <c s="35">
        <v>0</v>
      </c>
      <c s="36">
        <f>ROUND(ROUND(H21,2)*ROUND(G21,3),2)</f>
      </c>
      <c r="O21">
        <f>(I21*21)/100</f>
      </c>
      <c t="s">
        <v>27</v>
      </c>
    </row>
    <row r="22" spans="1:5" ht="114.75">
      <c r="A22" s="37" t="s">
        <v>55</v>
      </c>
      <c r="E22" s="38" t="s">
        <v>742</v>
      </c>
    </row>
    <row r="23" spans="1:5" ht="12.75">
      <c r="A23" s="41" t="s">
        <v>57</v>
      </c>
      <c r="E23" s="40" t="s">
        <v>64</v>
      </c>
    </row>
    <row r="24" spans="1:16" ht="12.75">
      <c r="A24" s="26" t="s">
        <v>50</v>
      </c>
      <c s="31" t="s">
        <v>41</v>
      </c>
      <c s="31" t="s">
        <v>736</v>
      </c>
      <c s="26" t="s">
        <v>41</v>
      </c>
      <c s="32" t="s">
        <v>737</v>
      </c>
      <c s="33" t="s">
        <v>461</v>
      </c>
      <c s="34">
        <v>1</v>
      </c>
      <c s="35">
        <v>0</v>
      </c>
      <c s="36">
        <f>ROUND(ROUND(H24,2)*ROUND(G24,3),2)</f>
      </c>
      <c r="O24">
        <f>(I24*21)/100</f>
      </c>
      <c t="s">
        <v>27</v>
      </c>
    </row>
    <row r="25" spans="1:5" ht="114.75">
      <c r="A25" s="37" t="s">
        <v>55</v>
      </c>
      <c r="E25" s="38" t="s">
        <v>743</v>
      </c>
    </row>
    <row r="26" spans="1:5" ht="12.75">
      <c r="A26" s="41" t="s">
        <v>57</v>
      </c>
      <c r="E26" s="40" t="s">
        <v>64</v>
      </c>
    </row>
    <row r="27" spans="1:16" ht="12.75">
      <c r="A27" s="26" t="s">
        <v>50</v>
      </c>
      <c s="31" t="s">
        <v>82</v>
      </c>
      <c s="31" t="s">
        <v>744</v>
      </c>
      <c s="26" t="s">
        <v>64</v>
      </c>
      <c s="32" t="s">
        <v>745</v>
      </c>
      <c s="33" t="s">
        <v>461</v>
      </c>
      <c s="34">
        <v>1</v>
      </c>
      <c s="35">
        <v>0</v>
      </c>
      <c s="36">
        <f>ROUND(ROUND(H27,2)*ROUND(G27,3),2)</f>
      </c>
      <c r="O27">
        <f>(I27*21)/100</f>
      </c>
      <c t="s">
        <v>27</v>
      </c>
    </row>
    <row r="28" spans="1:5" ht="12.75">
      <c r="A28" s="37" t="s">
        <v>55</v>
      </c>
      <c r="E28" s="38" t="s">
        <v>746</v>
      </c>
    </row>
    <row r="29" spans="1:5" ht="12.75">
      <c r="A29" s="41" t="s">
        <v>57</v>
      </c>
      <c r="E29" s="40" t="s">
        <v>64</v>
      </c>
    </row>
    <row r="30" spans="1:16" ht="12.75">
      <c r="A30" s="26" t="s">
        <v>50</v>
      </c>
      <c s="31" t="s">
        <v>87</v>
      </c>
      <c s="31" t="s">
        <v>747</v>
      </c>
      <c s="26" t="s">
        <v>64</v>
      </c>
      <c s="32" t="s">
        <v>748</v>
      </c>
      <c s="33" t="s">
        <v>461</v>
      </c>
      <c s="34">
        <v>1</v>
      </c>
      <c s="35">
        <v>0</v>
      </c>
      <c s="36">
        <f>ROUND(ROUND(H30,2)*ROUND(G30,3),2)</f>
      </c>
      <c r="O30">
        <f>(I30*21)/100</f>
      </c>
      <c t="s">
        <v>27</v>
      </c>
    </row>
    <row r="31" spans="1:5" ht="12.75">
      <c r="A31" s="37" t="s">
        <v>55</v>
      </c>
      <c r="E31" s="38" t="s">
        <v>749</v>
      </c>
    </row>
    <row r="32" spans="1:5" ht="12.75">
      <c r="A32" s="39" t="s">
        <v>57</v>
      </c>
      <c r="E32" s="40" t="s">
        <v>64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750</v>
      </c>
      <c s="45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750</v>
      </c>
      <c s="6"/>
      <c s="18" t="s">
        <v>751</v>
      </c>
      <c s="6"/>
      <c s="6"/>
      <c s="27"/>
      <c s="27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7" t="s">
        <v>48</v>
      </c>
      <c s="27"/>
      <c s="28" t="s">
        <v>44</v>
      </c>
      <c s="27"/>
      <c s="29" t="s">
        <v>154</v>
      </c>
      <c s="27"/>
      <c s="27"/>
      <c s="27"/>
      <c s="30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26" t="s">
        <v>50</v>
      </c>
      <c s="31" t="s">
        <v>37</v>
      </c>
      <c s="31" t="s">
        <v>752</v>
      </c>
      <c s="26" t="s">
        <v>64</v>
      </c>
      <c s="32" t="s">
        <v>753</v>
      </c>
      <c s="33" t="s">
        <v>148</v>
      </c>
      <c s="34">
        <v>494</v>
      </c>
      <c s="35">
        <v>0</v>
      </c>
      <c s="36">
        <f>ROUND(ROUND(H9,2)*ROUND(G9,3),2)</f>
      </c>
      <c r="O9">
        <f>(I9*21)/100</f>
      </c>
      <c t="s">
        <v>27</v>
      </c>
    </row>
    <row r="10" spans="1:5" ht="12.75">
      <c r="A10" s="37" t="s">
        <v>55</v>
      </c>
      <c r="E10" s="38" t="s">
        <v>64</v>
      </c>
    </row>
    <row r="11" spans="1:5" ht="25.5">
      <c r="A11" s="41" t="s">
        <v>57</v>
      </c>
      <c r="E11" s="40" t="s">
        <v>754</v>
      </c>
    </row>
    <row r="12" spans="1:16" ht="12.75">
      <c r="A12" s="26" t="s">
        <v>50</v>
      </c>
      <c s="31" t="s">
        <v>39</v>
      </c>
      <c s="31" t="s">
        <v>755</v>
      </c>
      <c s="26" t="s">
        <v>64</v>
      </c>
      <c s="32" t="s">
        <v>756</v>
      </c>
      <c s="33" t="s">
        <v>148</v>
      </c>
      <c s="34">
        <v>42</v>
      </c>
      <c s="35">
        <v>0</v>
      </c>
      <c s="36">
        <f>ROUND(ROUND(H12,2)*ROUND(G12,3),2)</f>
      </c>
      <c r="O12">
        <f>(I12*21)/100</f>
      </c>
      <c t="s">
        <v>27</v>
      </c>
    </row>
    <row r="13" spans="1:5" ht="12.75">
      <c r="A13" s="37" t="s">
        <v>55</v>
      </c>
      <c r="E13" s="38" t="s">
        <v>64</v>
      </c>
    </row>
    <row r="14" spans="1:5" ht="38.25">
      <c r="A14" s="41" t="s">
        <v>57</v>
      </c>
      <c r="E14" s="40" t="s">
        <v>757</v>
      </c>
    </row>
    <row r="15" spans="1:16" ht="25.5">
      <c r="A15" s="26" t="s">
        <v>50</v>
      </c>
      <c s="31" t="s">
        <v>41</v>
      </c>
      <c s="31" t="s">
        <v>758</v>
      </c>
      <c s="26" t="s">
        <v>64</v>
      </c>
      <c s="32" t="s">
        <v>759</v>
      </c>
      <c s="33" t="s">
        <v>148</v>
      </c>
      <c s="34">
        <v>17</v>
      </c>
      <c s="35">
        <v>0</v>
      </c>
      <c s="36">
        <f>ROUND(ROUND(H15,2)*ROUND(G15,3),2)</f>
      </c>
      <c r="O15">
        <f>(I15*21)/100</f>
      </c>
      <c t="s">
        <v>27</v>
      </c>
    </row>
    <row r="16" spans="1:5" ht="12.75">
      <c r="A16" s="37" t="s">
        <v>55</v>
      </c>
      <c r="E16" s="38" t="s">
        <v>64</v>
      </c>
    </row>
    <row r="17" spans="1:5" ht="38.25">
      <c r="A17" s="41" t="s">
        <v>57</v>
      </c>
      <c r="E17" s="40" t="s">
        <v>760</v>
      </c>
    </row>
    <row r="18" spans="1:16" ht="12.75">
      <c r="A18" s="26" t="s">
        <v>50</v>
      </c>
      <c s="31" t="s">
        <v>82</v>
      </c>
      <c s="31" t="s">
        <v>761</v>
      </c>
      <c s="26" t="s">
        <v>64</v>
      </c>
      <c s="32" t="s">
        <v>762</v>
      </c>
      <c s="33" t="s">
        <v>148</v>
      </c>
      <c s="34">
        <v>13</v>
      </c>
      <c s="35">
        <v>0</v>
      </c>
      <c s="36">
        <f>ROUND(ROUND(H18,2)*ROUND(G18,3),2)</f>
      </c>
      <c r="O18">
        <f>(I18*21)/100</f>
      </c>
      <c t="s">
        <v>27</v>
      </c>
    </row>
    <row r="19" spans="1:5" ht="12.75">
      <c r="A19" s="37" t="s">
        <v>55</v>
      </c>
      <c r="E19" s="38" t="s">
        <v>763</v>
      </c>
    </row>
    <row r="20" spans="1:5" ht="25.5">
      <c r="A20" s="41" t="s">
        <v>57</v>
      </c>
      <c r="E20" s="40" t="s">
        <v>764</v>
      </c>
    </row>
    <row r="21" spans="1:16" ht="12.75">
      <c r="A21" s="26" t="s">
        <v>50</v>
      </c>
      <c s="31" t="s">
        <v>87</v>
      </c>
      <c s="31" t="s">
        <v>765</v>
      </c>
      <c s="26" t="s">
        <v>64</v>
      </c>
      <c s="32" t="s">
        <v>766</v>
      </c>
      <c s="33" t="s">
        <v>148</v>
      </c>
      <c s="34">
        <v>5</v>
      </c>
      <c s="35">
        <v>0</v>
      </c>
      <c s="36">
        <f>ROUND(ROUND(H21,2)*ROUND(G21,3),2)</f>
      </c>
      <c r="O21">
        <f>(I21*21)/100</f>
      </c>
      <c t="s">
        <v>27</v>
      </c>
    </row>
    <row r="22" spans="1:5" ht="25.5">
      <c r="A22" s="37" t="s">
        <v>55</v>
      </c>
      <c r="E22" s="38" t="s">
        <v>767</v>
      </c>
    </row>
    <row r="23" spans="1:5" ht="25.5">
      <c r="A23" s="41" t="s">
        <v>57</v>
      </c>
      <c r="E23" s="40" t="s">
        <v>768</v>
      </c>
    </row>
    <row r="24" spans="1:16" ht="25.5">
      <c r="A24" s="26" t="s">
        <v>50</v>
      </c>
      <c s="31" t="s">
        <v>44</v>
      </c>
      <c s="31" t="s">
        <v>769</v>
      </c>
      <c s="26" t="s">
        <v>64</v>
      </c>
      <c s="32" t="s">
        <v>770</v>
      </c>
      <c s="33" t="s">
        <v>148</v>
      </c>
      <c s="34">
        <v>8</v>
      </c>
      <c s="35">
        <v>0</v>
      </c>
      <c s="36">
        <f>ROUND(ROUND(H24,2)*ROUND(G24,3),2)</f>
      </c>
      <c r="O24">
        <f>(I24*21)/100</f>
      </c>
      <c t="s">
        <v>27</v>
      </c>
    </row>
    <row r="25" spans="1:5" ht="12.75">
      <c r="A25" s="37" t="s">
        <v>55</v>
      </c>
      <c r="E25" s="38" t="s">
        <v>64</v>
      </c>
    </row>
    <row r="26" spans="1:5" ht="38.25">
      <c r="A26" s="41" t="s">
        <v>57</v>
      </c>
      <c r="E26" s="40" t="s">
        <v>771</v>
      </c>
    </row>
    <row r="27" spans="1:16" ht="25.5">
      <c r="A27" s="26" t="s">
        <v>50</v>
      </c>
      <c s="31" t="s">
        <v>46</v>
      </c>
      <c s="31" t="s">
        <v>772</v>
      </c>
      <c s="26" t="s">
        <v>64</v>
      </c>
      <c s="32" t="s">
        <v>773</v>
      </c>
      <c s="33" t="s">
        <v>66</v>
      </c>
      <c s="34">
        <v>1600</v>
      </c>
      <c s="35">
        <v>0</v>
      </c>
      <c s="36">
        <f>ROUND(ROUND(H27,2)*ROUND(G27,3),2)</f>
      </c>
      <c r="O27">
        <f>(I27*21)/100</f>
      </c>
      <c t="s">
        <v>27</v>
      </c>
    </row>
    <row r="28" spans="1:5" ht="25.5">
      <c r="A28" s="37" t="s">
        <v>55</v>
      </c>
      <c r="E28" s="38" t="s">
        <v>774</v>
      </c>
    </row>
    <row r="29" spans="1:5" ht="25.5">
      <c r="A29" s="41" t="s">
        <v>57</v>
      </c>
      <c r="E29" s="40" t="s">
        <v>775</v>
      </c>
    </row>
    <row r="30" spans="1:16" ht="25.5">
      <c r="A30" s="26" t="s">
        <v>50</v>
      </c>
      <c s="31" t="s">
        <v>97</v>
      </c>
      <c s="31" t="s">
        <v>776</v>
      </c>
      <c s="26" t="s">
        <v>64</v>
      </c>
      <c s="32" t="s">
        <v>777</v>
      </c>
      <c s="33" t="s">
        <v>66</v>
      </c>
      <c s="34">
        <v>1600</v>
      </c>
      <c s="35">
        <v>0</v>
      </c>
      <c s="36">
        <f>ROUND(ROUND(H30,2)*ROUND(G30,3),2)</f>
      </c>
      <c r="O30">
        <f>(I30*21)/100</f>
      </c>
      <c t="s">
        <v>27</v>
      </c>
    </row>
    <row r="31" spans="1:5" ht="38.25">
      <c r="A31" s="37" t="s">
        <v>55</v>
      </c>
      <c r="E31" s="38" t="s">
        <v>778</v>
      </c>
    </row>
    <row r="32" spans="1:5" ht="25.5">
      <c r="A32" s="41" t="s">
        <v>57</v>
      </c>
      <c r="E32" s="40" t="s">
        <v>775</v>
      </c>
    </row>
    <row r="33" spans="1:16" ht="12.75">
      <c r="A33" s="26" t="s">
        <v>50</v>
      </c>
      <c s="31" t="s">
        <v>101</v>
      </c>
      <c s="31" t="s">
        <v>779</v>
      </c>
      <c s="26" t="s">
        <v>64</v>
      </c>
      <c s="32" t="s">
        <v>780</v>
      </c>
      <c s="33" t="s">
        <v>148</v>
      </c>
      <c s="34">
        <v>20</v>
      </c>
      <c s="35">
        <v>0</v>
      </c>
      <c s="36">
        <f>ROUND(ROUND(H33,2)*ROUND(G33,3),2)</f>
      </c>
      <c r="O33">
        <f>(I33*21)/100</f>
      </c>
      <c t="s">
        <v>27</v>
      </c>
    </row>
    <row r="34" spans="1:5" ht="12.75">
      <c r="A34" s="37" t="s">
        <v>55</v>
      </c>
      <c r="E34" s="38" t="s">
        <v>64</v>
      </c>
    </row>
    <row r="35" spans="1:5" ht="25.5">
      <c r="A35" s="41" t="s">
        <v>57</v>
      </c>
      <c r="E35" s="40" t="s">
        <v>781</v>
      </c>
    </row>
    <row r="36" spans="1:16" ht="12.75">
      <c r="A36" s="26" t="s">
        <v>50</v>
      </c>
      <c s="31" t="s">
        <v>106</v>
      </c>
      <c s="31" t="s">
        <v>782</v>
      </c>
      <c s="26" t="s">
        <v>64</v>
      </c>
      <c s="32" t="s">
        <v>783</v>
      </c>
      <c s="33" t="s">
        <v>66</v>
      </c>
      <c s="34">
        <v>30000</v>
      </c>
      <c s="35">
        <v>0</v>
      </c>
      <c s="36">
        <f>ROUND(ROUND(H36,2)*ROUND(G36,3),2)</f>
      </c>
      <c r="O36">
        <f>(I36*21)/100</f>
      </c>
      <c t="s">
        <v>27</v>
      </c>
    </row>
    <row r="37" spans="1:5" ht="12.75">
      <c r="A37" s="37" t="s">
        <v>55</v>
      </c>
      <c r="E37" s="38" t="s">
        <v>784</v>
      </c>
    </row>
    <row r="38" spans="1:5" ht="12.75">
      <c r="A38" s="39" t="s">
        <v>57</v>
      </c>
      <c r="E38" s="40" t="s">
        <v>64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