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ST202411 - SOU Čáslav\Oprava prostor v 1NP, SOU Čáslav - zadání\Rozpočty a VV\"/>
    </mc:Choice>
  </mc:AlternateContent>
  <xr:revisionPtr revIDLastSave="0" documentId="13_ncr:1_{F8ED8D4D-54EF-4301-8C24-D9A09EB0200B}" xr6:coauthVersionLast="47" xr6:coauthVersionMax="47" xr10:uidLastSave="{00000000-0000-0000-0000-000000000000}"/>
  <bookViews>
    <workbookView xWindow="2610" yWindow="735" windowWidth="35250" windowHeight="18660" xr2:uid="{00000000-000D-0000-FFFF-FFFF00000000}"/>
  </bookViews>
  <sheets>
    <sheet name="Rekapitulace stavby" sheetId="1" r:id="rId1"/>
    <sheet name="01 - stavební část" sheetId="2" r:id="rId2"/>
  </sheets>
  <definedNames>
    <definedName name="_xlnm._FilterDatabase" localSheetId="1" hidden="1">'01 - stavební část'!$C$144:$K$390</definedName>
    <definedName name="_xlnm.Print_Titles" localSheetId="1">'01 - stavební část'!$144:$144</definedName>
    <definedName name="_xlnm.Print_Titles" localSheetId="0">'Rekapitulace stavby'!$92:$92</definedName>
    <definedName name="_xlnm.Print_Area" localSheetId="1">'01 - stavební část'!$C$4:$J$76,'01 - stavební část'!$C$82:$J$126,'01 - stavební část'!$C$132:$K$390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T386" i="2" s="1"/>
  <c r="R387" i="2"/>
  <c r="R386" i="2" s="1"/>
  <c r="P387" i="2"/>
  <c r="P386" i="2"/>
  <c r="BI385" i="2"/>
  <c r="BH385" i="2"/>
  <c r="BG385" i="2"/>
  <c r="BF385" i="2"/>
  <c r="T385" i="2"/>
  <c r="T384" i="2"/>
  <c r="R385" i="2"/>
  <c r="R384" i="2" s="1"/>
  <c r="P385" i="2"/>
  <c r="P384" i="2" s="1"/>
  <c r="BI382" i="2"/>
  <c r="BH382" i="2"/>
  <c r="BG382" i="2"/>
  <c r="BF382" i="2"/>
  <c r="T382" i="2"/>
  <c r="T381" i="2"/>
  <c r="R382" i="2"/>
  <c r="R381" i="2"/>
  <c r="P382" i="2"/>
  <c r="P381" i="2" s="1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T376" i="2"/>
  <c r="R377" i="2"/>
  <c r="R376" i="2"/>
  <c r="P377" i="2"/>
  <c r="P376" i="2" s="1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T147" i="2" s="1"/>
  <c r="R148" i="2"/>
  <c r="R147" i="2" s="1"/>
  <c r="P148" i="2"/>
  <c r="P147" i="2"/>
  <c r="J142" i="2"/>
  <c r="J141" i="2"/>
  <c r="F141" i="2"/>
  <c r="F139" i="2"/>
  <c r="E137" i="2"/>
  <c r="J92" i="2"/>
  <c r="J91" i="2"/>
  <c r="F91" i="2"/>
  <c r="F89" i="2"/>
  <c r="E87" i="2"/>
  <c r="J18" i="2"/>
  <c r="E18" i="2"/>
  <c r="F92" i="2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324" i="2"/>
  <c r="BK302" i="2"/>
  <c r="J216" i="2"/>
  <c r="J170" i="2"/>
  <c r="J362" i="2"/>
  <c r="J292" i="2"/>
  <c r="BK212" i="2"/>
  <c r="BK342" i="2"/>
  <c r="J213" i="2"/>
  <c r="J157" i="2"/>
  <c r="BK337" i="2"/>
  <c r="J271" i="2"/>
  <c r="BK214" i="2"/>
  <c r="BK155" i="2"/>
  <c r="J275" i="2"/>
  <c r="J371" i="2"/>
  <c r="J288" i="2"/>
  <c r="BK220" i="2"/>
  <c r="BK347" i="2"/>
  <c r="J291" i="2"/>
  <c r="BK224" i="2"/>
  <c r="BK366" i="2"/>
  <c r="J265" i="2"/>
  <c r="BK148" i="2"/>
  <c r="J316" i="2"/>
  <c r="J217" i="2"/>
  <c r="BK387" i="2"/>
  <c r="J349" i="2"/>
  <c r="BK283" i="2"/>
  <c r="J200" i="2"/>
  <c r="J382" i="2"/>
  <c r="BK361" i="2"/>
  <c r="J321" i="2"/>
  <c r="BK294" i="2"/>
  <c r="J259" i="2"/>
  <c r="BK177" i="2"/>
  <c r="J313" i="2"/>
  <c r="BK245" i="2"/>
  <c r="BK168" i="2"/>
  <c r="BK184" i="2"/>
  <c r="BK353" i="2"/>
  <c r="BK293" i="2"/>
  <c r="J252" i="2"/>
  <c r="J201" i="2"/>
  <c r="BK236" i="2"/>
  <c r="BK178" i="2"/>
  <c r="J339" i="2"/>
  <c r="J268" i="2"/>
  <c r="J173" i="2"/>
  <c r="BK332" i="2"/>
  <c r="J238" i="2"/>
  <c r="J285" i="2"/>
  <c r="BK180" i="2"/>
  <c r="J296" i="2"/>
  <c r="J229" i="2"/>
  <c r="J387" i="2"/>
  <c r="BK266" i="2"/>
  <c r="J175" i="2"/>
  <c r="BK311" i="2"/>
  <c r="BK254" i="2"/>
  <c r="J353" i="2"/>
  <c r="J300" i="2"/>
  <c r="J168" i="2"/>
  <c r="BK349" i="2"/>
  <c r="BK315" i="2"/>
  <c r="J260" i="2"/>
  <c r="J191" i="2"/>
  <c r="BK161" i="2"/>
  <c r="J250" i="2"/>
  <c r="J179" i="2"/>
  <c r="J357" i="2"/>
  <c r="J196" i="2"/>
  <c r="J330" i="2"/>
  <c r="J251" i="2"/>
  <c r="J199" i="2"/>
  <c r="J347" i="2"/>
  <c r="J263" i="2"/>
  <c r="J194" i="2"/>
  <c r="J389" i="2"/>
  <c r="BK360" i="2"/>
  <c r="BK260" i="2"/>
  <c r="J163" i="2"/>
  <c r="BK382" i="2"/>
  <c r="BK330" i="2"/>
  <c r="BK201" i="2"/>
  <c r="J166" i="2"/>
  <c r="J377" i="2"/>
  <c r="J348" i="2"/>
  <c r="BK319" i="2"/>
  <c r="J305" i="2"/>
  <c r="BK275" i="2"/>
  <c r="BK252" i="2"/>
  <c r="BK170" i="2"/>
  <c r="J319" i="2"/>
  <c r="BK248" i="2"/>
  <c r="BK169" i="2"/>
  <c r="J203" i="2"/>
  <c r="BK265" i="2"/>
  <c r="BK209" i="2"/>
  <c r="AS94" i="1"/>
  <c r="J294" i="2"/>
  <c r="J235" i="2"/>
  <c r="J359" i="2"/>
  <c r="BK298" i="2"/>
  <c r="J240" i="2"/>
  <c r="J360" i="2"/>
  <c r="BK259" i="2"/>
  <c r="BK194" i="2"/>
  <c r="J315" i="2"/>
  <c r="J254" i="2"/>
  <c r="BK208" i="2"/>
  <c r="J158" i="2"/>
  <c r="BK367" i="2"/>
  <c r="BK322" i="2"/>
  <c r="BK286" i="2"/>
  <c r="J253" i="2"/>
  <c r="BK173" i="2"/>
  <c r="BK296" i="2"/>
  <c r="J225" i="2"/>
  <c r="J328" i="2"/>
  <c r="BK300" i="2"/>
  <c r="BK217" i="2"/>
  <c r="BK179" i="2"/>
  <c r="BK354" i="2"/>
  <c r="J298" i="2"/>
  <c r="J223" i="2"/>
  <c r="BK346" i="2"/>
  <c r="BK203" i="2"/>
  <c r="J373" i="2"/>
  <c r="J326" i="2"/>
  <c r="BK253" i="2"/>
  <c r="BK186" i="2"/>
  <c r="J342" i="2"/>
  <c r="BK185" i="2"/>
  <c r="BK325" i="2"/>
  <c r="BK235" i="2"/>
  <c r="BK331" i="2"/>
  <c r="BK269" i="2"/>
  <c r="BK151" i="2"/>
  <c r="BK369" i="2"/>
  <c r="J207" i="2"/>
  <c r="J385" i="2"/>
  <c r="J308" i="2"/>
  <c r="BK250" i="2"/>
  <c r="J156" i="2"/>
  <c r="BK365" i="2"/>
  <c r="J302" i="2"/>
  <c r="J183" i="2"/>
  <c r="BK154" i="2"/>
  <c r="J366" i="2"/>
  <c r="BK318" i="2"/>
  <c r="BK279" i="2"/>
  <c r="J247" i="2"/>
  <c r="J190" i="2"/>
  <c r="J335" i="2"/>
  <c r="J274" i="2"/>
  <c r="J214" i="2"/>
  <c r="BK345" i="2"/>
  <c r="BK291" i="2"/>
  <c r="BK238" i="2"/>
  <c r="BK196" i="2"/>
  <c r="J148" i="2"/>
  <c r="J306" i="2"/>
  <c r="BK274" i="2"/>
  <c r="J204" i="2"/>
  <c r="J178" i="2"/>
  <c r="BK240" i="2"/>
  <c r="J206" i="2"/>
  <c r="J340" i="2"/>
  <c r="BK282" i="2"/>
  <c r="J193" i="2"/>
  <c r="J154" i="2"/>
  <c r="J269" i="2"/>
  <c r="J167" i="2"/>
  <c r="J311" i="2"/>
  <c r="BK211" i="2"/>
  <c r="BK359" i="2"/>
  <c r="J283" i="2"/>
  <c r="BK200" i="2"/>
  <c r="BK377" i="2"/>
  <c r="BK243" i="2"/>
  <c r="J185" i="2"/>
  <c r="BK373" i="2"/>
  <c r="BK288" i="2"/>
  <c r="BK375" i="2"/>
  <c r="J209" i="2"/>
  <c r="J169" i="2"/>
  <c r="BK371" i="2"/>
  <c r="BK324" i="2"/>
  <c r="BK303" i="2"/>
  <c r="J230" i="2"/>
  <c r="BK357" i="2"/>
  <c r="J256" i="2"/>
  <c r="BK213" i="2"/>
  <c r="J310" i="2"/>
  <c r="BK264" i="2"/>
  <c r="J198" i="2"/>
  <c r="BK157" i="2"/>
  <c r="J323" i="2"/>
  <c r="J243" i="2"/>
  <c r="J192" i="2"/>
  <c r="J307" i="2"/>
  <c r="J236" i="2"/>
  <c r="J182" i="2"/>
  <c r="J361" i="2"/>
  <c r="BK244" i="2"/>
  <c r="BK191" i="2"/>
  <c r="J345" i="2"/>
  <c r="BK218" i="2"/>
  <c r="BK340" i="2"/>
  <c r="BK262" i="2"/>
  <c r="J197" i="2"/>
  <c r="J318" i="2"/>
  <c r="BK230" i="2"/>
  <c r="BK390" i="2"/>
  <c r="BK326" i="2"/>
  <c r="BK221" i="2"/>
  <c r="J180" i="2"/>
  <c r="J367" i="2"/>
  <c r="J277" i="2"/>
  <c r="BK152" i="2"/>
  <c r="J255" i="2"/>
  <c r="BK204" i="2"/>
  <c r="BK348" i="2"/>
  <c r="BK290" i="2"/>
  <c r="J172" i="2"/>
  <c r="BK363" i="2"/>
  <c r="BK320" i="2"/>
  <c r="J244" i="2"/>
  <c r="J184" i="2"/>
  <c r="BK233" i="2"/>
  <c r="J208" i="2"/>
  <c r="BK355" i="2"/>
  <c r="BK263" i="2"/>
  <c r="J205" i="2"/>
  <c r="BK307" i="2"/>
  <c r="J165" i="2"/>
  <c r="J280" i="2"/>
  <c r="BK192" i="2"/>
  <c r="BK277" i="2"/>
  <c r="BK158" i="2"/>
  <c r="J365" i="2"/>
  <c r="J187" i="2"/>
  <c r="BK321" i="2"/>
  <c r="BK280" i="2"/>
  <c r="BK223" i="2"/>
  <c r="J153" i="2"/>
  <c r="J314" i="2"/>
  <c r="J245" i="2"/>
  <c r="J188" i="2"/>
  <c r="BK159" i="2"/>
  <c r="J379" i="2"/>
  <c r="J327" i="2"/>
  <c r="BK309" i="2"/>
  <c r="BK256" i="2"/>
  <c r="BK182" i="2"/>
  <c r="J346" i="2"/>
  <c r="BK251" i="2"/>
  <c r="BK150" i="2"/>
  <c r="J232" i="2"/>
  <c r="BK156" i="2"/>
  <c r="BK289" i="2"/>
  <c r="BK207" i="2"/>
  <c r="BK164" i="2"/>
  <c r="BK335" i="2"/>
  <c r="J246" i="2"/>
  <c r="J363" i="2"/>
  <c r="BK247" i="2"/>
  <c r="J152" i="2"/>
  <c r="J312" i="2"/>
  <c r="J390" i="2"/>
  <c r="J325" i="2"/>
  <c r="J181" i="2"/>
  <c r="BK312" i="2"/>
  <c r="BK255" i="2"/>
  <c r="J174" i="2"/>
  <c r="BK385" i="2"/>
  <c r="J331" i="2"/>
  <c r="BK267" i="2"/>
  <c r="BK190" i="2"/>
  <c r="J150" i="2"/>
  <c r="J355" i="2"/>
  <c r="J320" i="2"/>
  <c r="BK314" i="2"/>
  <c r="J261" i="2"/>
  <c r="BK232" i="2"/>
  <c r="BK175" i="2"/>
  <c r="J322" i="2"/>
  <c r="J262" i="2"/>
  <c r="BK350" i="2"/>
  <c r="J303" i="2"/>
  <c r="BK242" i="2"/>
  <c r="BK210" i="2"/>
  <c r="BK167" i="2"/>
  <c r="BK339" i="2"/>
  <c r="BK305" i="2"/>
  <c r="J264" i="2"/>
  <c r="BK197" i="2"/>
  <c r="J351" i="2"/>
  <c r="BK241" i="2"/>
  <c r="J211" i="2"/>
  <c r="BK162" i="2"/>
  <c r="BK328" i="2"/>
  <c r="J224" i="2"/>
  <c r="BK372" i="2"/>
  <c r="BK268" i="2"/>
  <c r="J372" i="2"/>
  <c r="BK310" i="2"/>
  <c r="J221" i="2"/>
  <c r="BK329" i="2"/>
  <c r="J289" i="2"/>
  <c r="BK389" i="2"/>
  <c r="BK323" i="2"/>
  <c r="BK198" i="2"/>
  <c r="BK380" i="2"/>
  <c r="J242" i="2"/>
  <c r="BK181" i="2"/>
  <c r="BK341" i="2"/>
  <c r="J279" i="2"/>
  <c r="J241" i="2"/>
  <c r="BK165" i="2"/>
  <c r="J337" i="2"/>
  <c r="BK272" i="2"/>
  <c r="BK205" i="2"/>
  <c r="J164" i="2"/>
  <c r="BK351" i="2"/>
  <c r="J276" i="2"/>
  <c r="BK202" i="2"/>
  <c r="J290" i="2"/>
  <c r="J210" i="2"/>
  <c r="BK163" i="2"/>
  <c r="BK327" i="2"/>
  <c r="J233" i="2"/>
  <c r="J159" i="2"/>
  <c r="BK306" i="2"/>
  <c r="J177" i="2"/>
  <c r="J329" i="2"/>
  <c r="BK246" i="2"/>
  <c r="J369" i="2"/>
  <c r="J272" i="2"/>
  <c r="J186" i="2"/>
  <c r="J155" i="2"/>
  <c r="J332" i="2"/>
  <c r="BK316" i="2"/>
  <c r="BK285" i="2"/>
  <c r="BK258" i="2"/>
  <c r="BK216" i="2"/>
  <c r="BK166" i="2"/>
  <c r="J286" i="2"/>
  <c r="BK183" i="2"/>
  <c r="BK313" i="2"/>
  <c r="BK271" i="2"/>
  <c r="BK199" i="2"/>
  <c r="J375" i="2"/>
  <c r="J282" i="2"/>
  <c r="BK188" i="2"/>
  <c r="J267" i="2"/>
  <c r="J220" i="2"/>
  <c r="BK362" i="2"/>
  <c r="J293" i="2"/>
  <c r="J248" i="2"/>
  <c r="BK174" i="2"/>
  <c r="BK308" i="2"/>
  <c r="J258" i="2"/>
  <c r="J354" i="2"/>
  <c r="J266" i="2"/>
  <c r="BK206" i="2"/>
  <c r="J162" i="2"/>
  <c r="BK292" i="2"/>
  <c r="BK225" i="2"/>
  <c r="J380" i="2"/>
  <c r="J350" i="2"/>
  <c r="BK229" i="2"/>
  <c r="BK193" i="2"/>
  <c r="BK379" i="2"/>
  <c r="J317" i="2"/>
  <c r="BK261" i="2"/>
  <c r="J202" i="2"/>
  <c r="J161" i="2"/>
  <c r="J341" i="2"/>
  <c r="BK187" i="2"/>
  <c r="J151" i="2"/>
  <c r="BK317" i="2"/>
  <c r="BK276" i="2"/>
  <c r="J212" i="2"/>
  <c r="BK172" i="2"/>
  <c r="J309" i="2"/>
  <c r="J218" i="2"/>
  <c r="BK153" i="2"/>
  <c r="BK149" i="2" l="1"/>
  <c r="J149" i="2" s="1"/>
  <c r="J99" i="2" s="1"/>
  <c r="T195" i="2"/>
  <c r="R195" i="2"/>
  <c r="BK239" i="2"/>
  <c r="J239" i="2" s="1"/>
  <c r="J107" i="2" s="1"/>
  <c r="R160" i="2"/>
  <c r="T222" i="2"/>
  <c r="BK257" i="2"/>
  <c r="J257" i="2"/>
  <c r="J109" i="2" s="1"/>
  <c r="R149" i="2"/>
  <c r="R146" i="2" s="1"/>
  <c r="P222" i="2"/>
  <c r="T231" i="2"/>
  <c r="R249" i="2"/>
  <c r="P257" i="2"/>
  <c r="T270" i="2"/>
  <c r="R273" i="2"/>
  <c r="R278" i="2"/>
  <c r="T334" i="2"/>
  <c r="BK352" i="2"/>
  <c r="J352" i="2" s="1"/>
  <c r="J116" i="2" s="1"/>
  <c r="BK378" i="2"/>
  <c r="J378" i="2"/>
  <c r="J120" i="2"/>
  <c r="P160" i="2"/>
  <c r="R215" i="2"/>
  <c r="R228" i="2"/>
  <c r="T239" i="2"/>
  <c r="P281" i="2"/>
  <c r="T344" i="2"/>
  <c r="T352" i="2"/>
  <c r="R370" i="2"/>
  <c r="P149" i="2"/>
  <c r="P146" i="2" s="1"/>
  <c r="T215" i="2"/>
  <c r="T228" i="2"/>
  <c r="BK281" i="2"/>
  <c r="J281" i="2" s="1"/>
  <c r="J113" i="2" s="1"/>
  <c r="P334" i="2"/>
  <c r="T358" i="2"/>
  <c r="T149" i="2"/>
  <c r="T146" i="2"/>
  <c r="BK215" i="2"/>
  <c r="J215" i="2" s="1"/>
  <c r="J102" i="2" s="1"/>
  <c r="P231" i="2"/>
  <c r="P249" i="2"/>
  <c r="T257" i="2"/>
  <c r="BK273" i="2"/>
  <c r="J273" i="2"/>
  <c r="J111" i="2"/>
  <c r="T273" i="2"/>
  <c r="T278" i="2"/>
  <c r="R334" i="2"/>
  <c r="P358" i="2"/>
  <c r="T378" i="2"/>
  <c r="BK388" i="2"/>
  <c r="J388" i="2"/>
  <c r="J125" i="2"/>
  <c r="P195" i="2"/>
  <c r="BK228" i="2"/>
  <c r="P239" i="2"/>
  <c r="R281" i="2"/>
  <c r="P344" i="2"/>
  <c r="P352" i="2"/>
  <c r="BK370" i="2"/>
  <c r="J370" i="2"/>
  <c r="J118" i="2"/>
  <c r="P388" i="2"/>
  <c r="P383" i="2" s="1"/>
  <c r="BK195" i="2"/>
  <c r="J195" i="2"/>
  <c r="J101" i="2"/>
  <c r="BK222" i="2"/>
  <c r="BK146" i="2" s="1"/>
  <c r="J222" i="2"/>
  <c r="J103" i="2" s="1"/>
  <c r="R231" i="2"/>
  <c r="T249" i="2"/>
  <c r="BK270" i="2"/>
  <c r="J270" i="2"/>
  <c r="J110" i="2"/>
  <c r="R270" i="2"/>
  <c r="BK278" i="2"/>
  <c r="J278" i="2"/>
  <c r="J112" i="2"/>
  <c r="BK334" i="2"/>
  <c r="J334" i="2"/>
  <c r="J114" i="2" s="1"/>
  <c r="R344" i="2"/>
  <c r="R352" i="2"/>
  <c r="P370" i="2"/>
  <c r="P378" i="2"/>
  <c r="R388" i="2"/>
  <c r="R383" i="2" s="1"/>
  <c r="BK160" i="2"/>
  <c r="J160" i="2" s="1"/>
  <c r="J100" i="2" s="1"/>
  <c r="P215" i="2"/>
  <c r="P228" i="2"/>
  <c r="R239" i="2"/>
  <c r="T281" i="2"/>
  <c r="R358" i="2"/>
  <c r="R378" i="2"/>
  <c r="T160" i="2"/>
  <c r="R222" i="2"/>
  <c r="BK231" i="2"/>
  <c r="J231" i="2"/>
  <c r="J106" i="2" s="1"/>
  <c r="BK249" i="2"/>
  <c r="BK227" i="2" s="1"/>
  <c r="J227" i="2" s="1"/>
  <c r="J104" i="2" s="1"/>
  <c r="J249" i="2"/>
  <c r="J108" i="2"/>
  <c r="R257" i="2"/>
  <c r="P270" i="2"/>
  <c r="P273" i="2"/>
  <c r="P278" i="2"/>
  <c r="BK344" i="2"/>
  <c r="J344" i="2"/>
  <c r="J115" i="2" s="1"/>
  <c r="BK358" i="2"/>
  <c r="J358" i="2" s="1"/>
  <c r="J117" i="2" s="1"/>
  <c r="T370" i="2"/>
  <c r="T388" i="2"/>
  <c r="T383" i="2" s="1"/>
  <c r="BK381" i="2"/>
  <c r="J381" i="2" s="1"/>
  <c r="J121" i="2" s="1"/>
  <c r="BK147" i="2"/>
  <c r="BK376" i="2"/>
  <c r="J376" i="2"/>
  <c r="J119" i="2" s="1"/>
  <c r="BK386" i="2"/>
  <c r="J386" i="2"/>
  <c r="J124" i="2"/>
  <c r="BK384" i="2"/>
  <c r="J384" i="2"/>
  <c r="J123" i="2" s="1"/>
  <c r="J139" i="2"/>
  <c r="BE154" i="2"/>
  <c r="BE156" i="2"/>
  <c r="BE159" i="2"/>
  <c r="BE162" i="2"/>
  <c r="BE163" i="2"/>
  <c r="BE166" i="2"/>
  <c r="BE170" i="2"/>
  <c r="BE186" i="2"/>
  <c r="BE205" i="2"/>
  <c r="BE211" i="2"/>
  <c r="BE216" i="2"/>
  <c r="BE220" i="2"/>
  <c r="BE223" i="2"/>
  <c r="BE229" i="2"/>
  <c r="BE235" i="2"/>
  <c r="BE282" i="2"/>
  <c r="BE285" i="2"/>
  <c r="BE292" i="2"/>
  <c r="BE310" i="2"/>
  <c r="BE315" i="2"/>
  <c r="BE323" i="2"/>
  <c r="BE327" i="2"/>
  <c r="BE331" i="2"/>
  <c r="BE337" i="2"/>
  <c r="BE351" i="2"/>
  <c r="BE359" i="2"/>
  <c r="BE390" i="2"/>
  <c r="F142" i="2"/>
  <c r="BE153" i="2"/>
  <c r="BE184" i="2"/>
  <c r="BE187" i="2"/>
  <c r="BE197" i="2"/>
  <c r="BE202" i="2"/>
  <c r="BE208" i="2"/>
  <c r="BE217" i="2"/>
  <c r="BE296" i="2"/>
  <c r="BE328" i="2"/>
  <c r="BE346" i="2"/>
  <c r="BE362" i="2"/>
  <c r="BE373" i="2"/>
  <c r="E135" i="2"/>
  <c r="BE152" i="2"/>
  <c r="BE210" i="2"/>
  <c r="BE214" i="2"/>
  <c r="BE224" i="2"/>
  <c r="BE240" i="2"/>
  <c r="BE242" i="2"/>
  <c r="BE250" i="2"/>
  <c r="BE252" i="2"/>
  <c r="BE255" i="2"/>
  <c r="BE264" i="2"/>
  <c r="BE266" i="2"/>
  <c r="BE269" i="2"/>
  <c r="BE276" i="2"/>
  <c r="BE290" i="2"/>
  <c r="BE293" i="2"/>
  <c r="BE345" i="2"/>
  <c r="BE379" i="2"/>
  <c r="BE389" i="2"/>
  <c r="BE157" i="2"/>
  <c r="BE164" i="2"/>
  <c r="BE167" i="2"/>
  <c r="BE172" i="2"/>
  <c r="BE175" i="2"/>
  <c r="BE178" i="2"/>
  <c r="BE193" i="2"/>
  <c r="BE199" i="2"/>
  <c r="BE200" i="2"/>
  <c r="BE204" i="2"/>
  <c r="BE218" i="2"/>
  <c r="BE232" i="2"/>
  <c r="BE244" i="2"/>
  <c r="BE247" i="2"/>
  <c r="BE272" i="2"/>
  <c r="BE291" i="2"/>
  <c r="BE309" i="2"/>
  <c r="BE318" i="2"/>
  <c r="BE340" i="2"/>
  <c r="BE353" i="2"/>
  <c r="BE355" i="2"/>
  <c r="BE387" i="2"/>
  <c r="BE177" i="2"/>
  <c r="BE238" i="2"/>
  <c r="BE245" i="2"/>
  <c r="BE253" i="2"/>
  <c r="BE302" i="2"/>
  <c r="BE308" i="2"/>
  <c r="BE329" i="2"/>
  <c r="BE348" i="2"/>
  <c r="BE357" i="2"/>
  <c r="BE361" i="2"/>
  <c r="BE371" i="2"/>
  <c r="BE372" i="2"/>
  <c r="BE380" i="2"/>
  <c r="BE382" i="2"/>
  <c r="BE385" i="2"/>
  <c r="BE181" i="2"/>
  <c r="BE191" i="2"/>
  <c r="BE201" i="2"/>
  <c r="BE203" i="2"/>
  <c r="BE209" i="2"/>
  <c r="BE233" i="2"/>
  <c r="BE241" i="2"/>
  <c r="BE246" i="2"/>
  <c r="BE258" i="2"/>
  <c r="BE280" i="2"/>
  <c r="BE288" i="2"/>
  <c r="BE298" i="2"/>
  <c r="BE306" i="2"/>
  <c r="BE325" i="2"/>
  <c r="BE332" i="2"/>
  <c r="BE341" i="2"/>
  <c r="BE369" i="2"/>
  <c r="BE375" i="2"/>
  <c r="BE377" i="2"/>
  <c r="BE173" i="2"/>
  <c r="BE188" i="2"/>
  <c r="BE198" i="2"/>
  <c r="BE207" i="2"/>
  <c r="BE212" i="2"/>
  <c r="BE225" i="2"/>
  <c r="BE230" i="2"/>
  <c r="BE243" i="2"/>
  <c r="BE267" i="2"/>
  <c r="BE275" i="2"/>
  <c r="BE286" i="2"/>
  <c r="BE313" i="2"/>
  <c r="BE322" i="2"/>
  <c r="BE326" i="2"/>
  <c r="BE335" i="2"/>
  <c r="BE350" i="2"/>
  <c r="BE155" i="2"/>
  <c r="BE169" i="2"/>
  <c r="BE182" i="2"/>
  <c r="BE206" i="2"/>
  <c r="BE221" i="2"/>
  <c r="BE260" i="2"/>
  <c r="BE263" i="2"/>
  <c r="BE271" i="2"/>
  <c r="BE305" i="2"/>
  <c r="BE349" i="2"/>
  <c r="BE360" i="2"/>
  <c r="BE363" i="2"/>
  <c r="BE366" i="2"/>
  <c r="BE151" i="2"/>
  <c r="BE165" i="2"/>
  <c r="BE183" i="2"/>
  <c r="BE196" i="2"/>
  <c r="BE236" i="2"/>
  <c r="BE256" i="2"/>
  <c r="BE277" i="2"/>
  <c r="BE283" i="2"/>
  <c r="BE303" i="2"/>
  <c r="BE312" i="2"/>
  <c r="BE316" i="2"/>
  <c r="BE320" i="2"/>
  <c r="BE324" i="2"/>
  <c r="BE148" i="2"/>
  <c r="BE168" i="2"/>
  <c r="BE180" i="2"/>
  <c r="BE192" i="2"/>
  <c r="BE194" i="2"/>
  <c r="BE251" i="2"/>
  <c r="BE254" i="2"/>
  <c r="BE261" i="2"/>
  <c r="BE268" i="2"/>
  <c r="BE319" i="2"/>
  <c r="BE330" i="2"/>
  <c r="BE347" i="2"/>
  <c r="BE150" i="2"/>
  <c r="BE174" i="2"/>
  <c r="BE179" i="2"/>
  <c r="BE213" i="2"/>
  <c r="BE248" i="2"/>
  <c r="BE259" i="2"/>
  <c r="BE279" i="2"/>
  <c r="BE289" i="2"/>
  <c r="BE294" i="2"/>
  <c r="BE300" i="2"/>
  <c r="BE311" i="2"/>
  <c r="BE317" i="2"/>
  <c r="BE342" i="2"/>
  <c r="BE367" i="2"/>
  <c r="BE158" i="2"/>
  <c r="BE161" i="2"/>
  <c r="BE185" i="2"/>
  <c r="BE190" i="2"/>
  <c r="BE262" i="2"/>
  <c r="BE265" i="2"/>
  <c r="BE274" i="2"/>
  <c r="BE307" i="2"/>
  <c r="BE314" i="2"/>
  <c r="BE321" i="2"/>
  <c r="BE339" i="2"/>
  <c r="BE354" i="2"/>
  <c r="BE365" i="2"/>
  <c r="F34" i="2"/>
  <c r="BA95" i="1"/>
  <c r="BA94" i="1"/>
  <c r="AW94" i="1"/>
  <c r="AK30" i="1" s="1"/>
  <c r="J34" i="2"/>
  <c r="AW95" i="1"/>
  <c r="F35" i="2"/>
  <c r="BB95" i="1" s="1"/>
  <c r="BB94" i="1" s="1"/>
  <c r="AX94" i="1" s="1"/>
  <c r="F36" i="2"/>
  <c r="BC95" i="1" s="1"/>
  <c r="BC94" i="1" s="1"/>
  <c r="AY94" i="1" s="1"/>
  <c r="F37" i="2"/>
  <c r="BD95" i="1" s="1"/>
  <c r="BD94" i="1" s="1"/>
  <c r="W33" i="1" s="1"/>
  <c r="P227" i="2" l="1"/>
  <c r="P145" i="2" s="1"/>
  <c r="AU95" i="1" s="1"/>
  <c r="AU94" i="1" s="1"/>
  <c r="R227" i="2"/>
  <c r="R145" i="2" s="1"/>
  <c r="T227" i="2"/>
  <c r="T145" i="2" s="1"/>
  <c r="J146" i="2"/>
  <c r="J97" i="2"/>
  <c r="J228" i="2"/>
  <c r="J105" i="2"/>
  <c r="BK383" i="2"/>
  <c r="J383" i="2" s="1"/>
  <c r="J122" i="2" s="1"/>
  <c r="J147" i="2"/>
  <c r="J98" i="2"/>
  <c r="W32" i="1"/>
  <c r="W30" i="1"/>
  <c r="F33" i="2"/>
  <c r="AZ95" i="1" s="1"/>
  <c r="AZ94" i="1" s="1"/>
  <c r="W29" i="1" s="1"/>
  <c r="J33" i="2"/>
  <c r="AV95" i="1" s="1"/>
  <c r="AT95" i="1" s="1"/>
  <c r="W31" i="1"/>
  <c r="BK145" i="2" l="1"/>
  <c r="J145" i="2"/>
  <c r="J96" i="2"/>
  <c r="AV94" i="1"/>
  <c r="AK29" i="1"/>
  <c r="J30" i="2" l="1"/>
  <c r="AG95" i="1"/>
  <c r="AG94" i="1"/>
  <c r="AK26" i="1" s="1"/>
  <c r="AT94" i="1"/>
  <c r="AN94" i="1" s="1"/>
  <c r="J39" i="2" l="1"/>
  <c r="AN95" i="1"/>
  <c r="AK35" i="1"/>
</calcChain>
</file>

<file path=xl/sharedStrings.xml><?xml version="1.0" encoding="utf-8"?>
<sst xmlns="http://schemas.openxmlformats.org/spreadsheetml/2006/main" count="3566" uniqueCount="1000">
  <si>
    <t>Export Komplet</t>
  </si>
  <si>
    <t/>
  </si>
  <si>
    <t>2.0</t>
  </si>
  <si>
    <t>ZAMOK</t>
  </si>
  <si>
    <t>False</t>
  </si>
  <si>
    <t>{3e5c84ac-3801-4edd-94d6-b3e91d8f4e66}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</si>
  <si>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</si>
  <si>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</si>
  <si>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</si>
  <si>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</si>
  <si>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</si>
  <si>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</si>
  <si>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</si>
  <si>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</si>
  <si>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ST202411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</si>
  <si>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</si>
  <si>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</si>
  <si>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</si>
  <si>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</si>
  <si>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</si>
  <si>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Nám. Jana Žižky z trocnova 75, Čáslav</t>
  </si>
  <si>
    <t>Datum:</t>
  </si>
  <si>
    <t>5. 9. 2024</t>
  </si>
  <si>
    <t>Zadavatel:</t>
  </si>
  <si>
    <t>IČ:</t>
  </si>
  <si>
    <t>00069515</t>
  </si>
  <si>
    <t>Střední odborné učiliště, Čáslav, Žižkovo nám. 75</t>
  </si>
  <si>
    <t>DIČ:</t>
  </si>
  <si>
    <t>Uchazeč:</t>
  </si>
  <si>
    <t>Vyplň údaj</t>
  </si>
  <si>
    <t>Projektant:</t>
  </si>
  <si>
    <t>07820551</t>
  </si>
  <si>
    <t>STAMER s.r.o.</t>
  </si>
  <si>
    <t>True</t>
  </si>
  <si>
    <t>Zpracovatel:</t>
  </si>
  <si>
    <t>Ing. Vojtěch Merenus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</si>
  <si>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</si>
  <si>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</si>
  <si>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</si>
  <si>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</si>
  <si>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</si>
  <si>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</si>
  <si>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</si>
  <si>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</si>
  <si>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</si>
  <si>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</si>
  <si>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</si>
  <si>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</si>
  <si>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</si>
  <si>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</si>
  <si>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</si>
  <si>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</si>
  <si>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</si>
  <si>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</si>
  <si>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</si>
  <si>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</si>
  <si>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</si>
  <si>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</si>
  <si>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</si>
  <si>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</si>
  <si>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</si>
  <si>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</si>
  <si>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</si>
  <si>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</si>
  <si>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</si>
  <si>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</si>
  <si>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</si>
  <si>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</si>
  <si>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</si>
  <si>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</si>
  <si>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</si>
  <si>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</si>
  <si>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</si>
  <si>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</si>
  <si>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</si>
  <si>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</si>
  <si>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</si>
  <si>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</si>
  <si>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</si>
  <si>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</si>
  <si>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</si>
  <si>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</si>
  <si>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</si>
  <si>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</si>
  <si>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</si>
  <si>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</si>
  <si>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{4880baea-4e67-43a5-ba2f-10476818434d}</t>
  </si>
  <si>
    <t>2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</si>
  <si>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</si>
  <si>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</si>
  <si>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</si>
  <si>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</si>
  <si>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</si>
  <si>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</si>
  <si>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</si>
  <si>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</si>
  <si>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</si>
  <si>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</si>
  <si>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</si>
  <si>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</si>
  <si>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</si>
  <si>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</si>
  <si>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</si>
  <si>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</si>
  <si>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</si>
  <si>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</si>
  <si>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</si>
  <si>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</si>
  <si>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</si>
  <si>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</si>
  <si>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</si>
  <si>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</si>
  <si>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</si>
  <si>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</si>
  <si>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</si>
  <si>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</si>
  <si>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</si>
  <si>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</si>
  <si>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</si>
  <si>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</si>
  <si>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</si>
  <si>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</si>
  <si>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</si>
  <si>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</si>
  <si>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</si>
  <si>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</si>
  <si>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</si>
  <si>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</si>
  <si>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</si>
  <si>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</si>
  <si>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</si>
  <si>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</si>
  <si>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</si>
  <si>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</si>
  <si>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</si>
  <si>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</si>
  <si>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</si>
  <si>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</si>
  <si>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</si>
  <si>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</si>
  <si>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</si>
  <si>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</si>
  <si>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</si>
  <si>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271532213</t>
  </si>
  <si>
    <t>Podsyp pod základové konstrukce se zhutněním z hrubého kameniva frakce 8 až 16 mm</t>
  </si>
  <si>
    <t>m3</t>
  </si>
  <si>
    <t>CS ÚRS 2024 01</t>
  </si>
  <si>
    <t>4</t>
  </si>
  <si>
    <t>-1895619900</t>
  </si>
  <si>
    <t>3</t>
  </si>
  <si>
    <t>Svislé a kompletní konstrukce</t>
  </si>
  <si>
    <t>310238211</t>
  </si>
  <si>
    <t>Zazdívka otvorů pl přes 0,25 do 1 m2 ve zdivu nadzákladovém cihlami pálenými na MVC</t>
  </si>
  <si>
    <t>-1838938513</t>
  </si>
  <si>
    <t>317121251</t>
  </si>
  <si>
    <t>Montáž ŽB překladů prefabrikovaných do rýh světlosti otvoru přes 1050 do 1800 mm</t>
  </si>
  <si>
    <t>kus</t>
  </si>
  <si>
    <t>CS ÚRS 2024 02</t>
  </si>
  <si>
    <t>-1392824125</t>
  </si>
  <si>
    <t>M</t>
  </si>
  <si>
    <t>59321101</t>
  </si>
  <si>
    <t>překlad železobetonový RZP vylehčený 1490x140x140mm</t>
  </si>
  <si>
    <t>8</t>
  </si>
  <si>
    <t>605741603</t>
  </si>
  <si>
    <t>5</t>
  </si>
  <si>
    <t>59321152</t>
  </si>
  <si>
    <t>překlad železobetonový RZP vylehčený 1790x115x240mm</t>
  </si>
  <si>
    <t>-2064551414</t>
  </si>
  <si>
    <t>6</t>
  </si>
  <si>
    <t>319201321</t>
  </si>
  <si>
    <t>Vyrovnání nerovného povrchu zdiva tl do 30 mm maltou</t>
  </si>
  <si>
    <t>m2</t>
  </si>
  <si>
    <t>-360122877</t>
  </si>
  <si>
    <t>7</t>
  </si>
  <si>
    <t>319202321</t>
  </si>
  <si>
    <t>Vyrovnání nerovného povrchu zdiva tl přes 30 do 80 mm přizděním</t>
  </si>
  <si>
    <t>513333448</t>
  </si>
  <si>
    <t>342272225.PFX</t>
  </si>
  <si>
    <t>Příčka z hladkých tvárnic Porfix P2-500 na tenkovrstvou maltu tl 100 mm</t>
  </si>
  <si>
    <t>-1262751190</t>
  </si>
  <si>
    <t>9</t>
  </si>
  <si>
    <t>342272235.PFX</t>
  </si>
  <si>
    <t>Příčka z hladkých tvárnic Porfix P2-500 na tenkovrstvou maltu tl 125 mm</t>
  </si>
  <si>
    <t>-277183566</t>
  </si>
  <si>
    <t>10</t>
  </si>
  <si>
    <t>346272246.PFX</t>
  </si>
  <si>
    <t>Přizdívka z tvárnic Porfix P2-500 tl 125 mm-wc</t>
  </si>
  <si>
    <t>-1816779330</t>
  </si>
  <si>
    <t>11</t>
  </si>
  <si>
    <t>349231811</t>
  </si>
  <si>
    <t>Přizdívka ostění s ozubem z cihel tl přes 80 do 150 mm</t>
  </si>
  <si>
    <t>-1135840330</t>
  </si>
  <si>
    <t>Úpravy povrchů, podlahy a osazování výplní</t>
  </si>
  <si>
    <t>611131121</t>
  </si>
  <si>
    <t>Penetrační disperzní nátěr vnitřních stropů nanášený ručně</t>
  </si>
  <si>
    <t>-1283736354</t>
  </si>
  <si>
    <t>13</t>
  </si>
  <si>
    <t>611142001</t>
  </si>
  <si>
    <t>Pletivo sklovláknité vnitřních stropů rovných vtlačené do tmelu</t>
  </si>
  <si>
    <t>1077882271</t>
  </si>
  <si>
    <t>14</t>
  </si>
  <si>
    <t>611315412</t>
  </si>
  <si>
    <t>Oprava vnitřní vápenné hladké omítky stropů v rozsahu plochy přes 10 do 30 %</t>
  </si>
  <si>
    <t>31818182</t>
  </si>
  <si>
    <t>15</t>
  </si>
  <si>
    <t>611321131</t>
  </si>
  <si>
    <t>Vápenocementový štuk vnitřních rovných stropů tloušťky do 3 mm</t>
  </si>
  <si>
    <t>1149489611</t>
  </si>
  <si>
    <t>16</t>
  </si>
  <si>
    <t>611321133</t>
  </si>
  <si>
    <t>Vápenocementový štuk vnitřních kleneb nebo skořepin tloušťky do 3 mm</t>
  </si>
  <si>
    <t>2126159348</t>
  </si>
  <si>
    <t>17</t>
  </si>
  <si>
    <t>612131101</t>
  </si>
  <si>
    <t>Cementový postřik vnitřních stěn nanášený celoplošně ručně</t>
  </si>
  <si>
    <t>-1622309918</t>
  </si>
  <si>
    <t>18</t>
  </si>
  <si>
    <t>612131121</t>
  </si>
  <si>
    <t>Penetrační disperzní nátěr vnitřních stěn nanášený ručně</t>
  </si>
  <si>
    <t>-1871097809</t>
  </si>
  <si>
    <t>19</t>
  </si>
  <si>
    <t>612131151</t>
  </si>
  <si>
    <t>Sanační postřik vnitřních stěn nanášený celoplošně ručně</t>
  </si>
  <si>
    <t>658161756</t>
  </si>
  <si>
    <t>20</t>
  </si>
  <si>
    <t>612135001</t>
  </si>
  <si>
    <t>Vyrovnání podkladu vnitřních stěn maltou vápenocementovou tl do 10 mm</t>
  </si>
  <si>
    <t>2074258112</t>
  </si>
  <si>
    <t>612135091</t>
  </si>
  <si>
    <t>Příplatek k vyrovnání vnitřních stěn maltou vápenocementovou za každých dalších 5 mm tl</t>
  </si>
  <si>
    <t>-381784787</t>
  </si>
  <si>
    <t>VV</t>
  </si>
  <si>
    <t>72*3 'Přepočtené koeficientem množství</t>
  </si>
  <si>
    <t>22</t>
  </si>
  <si>
    <t>612142001</t>
  </si>
  <si>
    <t>Pletivo sklovláknité vnitřních stěn vtlačené do tmelu</t>
  </si>
  <si>
    <t>1834237028</t>
  </si>
  <si>
    <t>23</t>
  </si>
  <si>
    <t>612321131</t>
  </si>
  <si>
    <t>Vápenocementový štuk vnitřních stěn tloušťky do 3 mm</t>
  </si>
  <si>
    <t>-876939045</t>
  </si>
  <si>
    <t>24</t>
  </si>
  <si>
    <t>612321141</t>
  </si>
  <si>
    <t>Vápenocementová omítka štuková dvouvrstvá vnitřních stěn nanášená ručně</t>
  </si>
  <si>
    <t>-574303655</t>
  </si>
  <si>
    <t>25</t>
  </si>
  <si>
    <t>612321191</t>
  </si>
  <si>
    <t>Příplatek k vápenocementové omítce vnitřních stěn za každých dalších 5 mm tloušťky ručně</t>
  </si>
  <si>
    <t>1519085306</t>
  </si>
  <si>
    <t>158,8*3 'Přepočtené koeficientem množství</t>
  </si>
  <si>
    <t>26</t>
  </si>
  <si>
    <t>612324111</t>
  </si>
  <si>
    <t>Sanační omítka podkladní vnitřních stěn nanášená ručně</t>
  </si>
  <si>
    <t>1426508778</t>
  </si>
  <si>
    <t>27</t>
  </si>
  <si>
    <t>612324191</t>
  </si>
  <si>
    <t>Příplatek k sanační podkladní omítce vnitřních stěn za každých dalších 5 mm tloušťky přes 10 mm ručně</t>
  </si>
  <si>
    <t>887371338</t>
  </si>
  <si>
    <t>28</t>
  </si>
  <si>
    <t>612325131</t>
  </si>
  <si>
    <t>Omítka sanační jádrová vnitřních stěn nanášená ručně</t>
  </si>
  <si>
    <t>-1182140773</t>
  </si>
  <si>
    <t>29</t>
  </si>
  <si>
    <t>612325191</t>
  </si>
  <si>
    <t>Příplatek k sanační jádrové omítce vnitřních stěn za každých dalších 5 mm tloušťky přes 15 mm ručně</t>
  </si>
  <si>
    <t>2019253405</t>
  </si>
  <si>
    <t>30</t>
  </si>
  <si>
    <t>612328131</t>
  </si>
  <si>
    <t>Sanační štuk vnitřních stěn tloušťky do 3 mm</t>
  </si>
  <si>
    <t>942671663</t>
  </si>
  <si>
    <t>31</t>
  </si>
  <si>
    <t>619991001</t>
  </si>
  <si>
    <t>Zakrytí podlahy fólií</t>
  </si>
  <si>
    <t>-1197171628</t>
  </si>
  <si>
    <t>32</t>
  </si>
  <si>
    <t>629991011</t>
  </si>
  <si>
    <t>Zakrytí výplní otvorů a svislých ploch fólií přilepenou lepící páskou</t>
  </si>
  <si>
    <t>-1577880871</t>
  </si>
  <si>
    <t>33</t>
  </si>
  <si>
    <t>631311116</t>
  </si>
  <si>
    <t>Mazanina tl přes 50 do 80 mm z betonu prostého bez zvýšených nároků na prostředí tř. C 25/30- iglů</t>
  </si>
  <si>
    <t>-1220618739</t>
  </si>
  <si>
    <t>34</t>
  </si>
  <si>
    <t>631362021</t>
  </si>
  <si>
    <t>Výztuž mazanin svařovanými sítěmi Kari</t>
  </si>
  <si>
    <t>t</t>
  </si>
  <si>
    <t>-1997642946</t>
  </si>
  <si>
    <t>35</t>
  </si>
  <si>
    <t>632450131</t>
  </si>
  <si>
    <t>Vyrovnávací cementový potěr tl přes 10 do 20 mm ze suchých směsí provedený v ploše- pod EPS podlahy</t>
  </si>
  <si>
    <t>310154116</t>
  </si>
  <si>
    <t>36</t>
  </si>
  <si>
    <t>632451254.CMX</t>
  </si>
  <si>
    <t>Potěr cementový samonivelační litý CEMEX CemLevel C30 tl přes 45 do 50 mm</t>
  </si>
  <si>
    <t>531384002</t>
  </si>
  <si>
    <t>37</t>
  </si>
  <si>
    <t>632451293.CMX</t>
  </si>
  <si>
    <t>Příplatek k cementovému samonivelačnímu litému potěru CEMEX CemLevel C30 ZKD 5 mm tl přes 50 mm</t>
  </si>
  <si>
    <t>1079770256</t>
  </si>
  <si>
    <t>98,6*4 'Přepočtené koeficientem množství</t>
  </si>
  <si>
    <t>38</t>
  </si>
  <si>
    <t>634112115</t>
  </si>
  <si>
    <t>Obvodová dilatace podlahovým páskem z pěnového PE mezi stěnou a mazaninou nebo potěrem v 150 mm</t>
  </si>
  <si>
    <t>m</t>
  </si>
  <si>
    <t>1710480592</t>
  </si>
  <si>
    <t>39</t>
  </si>
  <si>
    <t>642942111</t>
  </si>
  <si>
    <t>Osazování zárubní nebo rámů dveřních kovových do 2,5 m2 na MC</t>
  </si>
  <si>
    <t>2059653881</t>
  </si>
  <si>
    <t>40</t>
  </si>
  <si>
    <t>55331487</t>
  </si>
  <si>
    <t>zárubeň jednokřídlá ocelová pro zdění tl stěny 110-150mm rozměru 800/1970, 2100mm</t>
  </si>
  <si>
    <t>-388203144</t>
  </si>
  <si>
    <t>41</t>
  </si>
  <si>
    <t>55331488</t>
  </si>
  <si>
    <t>zárubeň jednokřídlá ocelová pro zdění tl stěny 110-150mm rozměru 900/1970, 2100mm</t>
  </si>
  <si>
    <t>-468710133</t>
  </si>
  <si>
    <t>42</t>
  </si>
  <si>
    <t>55331486</t>
  </si>
  <si>
    <t>zárubeň jednokřídlá ocelová pro zdění tl stěny 110-150mm rozměru 700/1970, 2100mm</t>
  </si>
  <si>
    <t>1928618143</t>
  </si>
  <si>
    <t>Ostatní konstrukce a práce, bourání</t>
  </si>
  <si>
    <t>43</t>
  </si>
  <si>
    <t>949101112</t>
  </si>
  <si>
    <t>Lešení pomocné pro objekty pozemních staveb s lešeňovou podlahou v přes 1,9 do 3,5 m zatížení do 150 kg/m2</t>
  </si>
  <si>
    <t>150730243</t>
  </si>
  <si>
    <t>44</t>
  </si>
  <si>
    <t>952901111</t>
  </si>
  <si>
    <t>Vyčištění budov bytové a občanské výstavby při výšce podlaží do 4 m</t>
  </si>
  <si>
    <t>-570607203</t>
  </si>
  <si>
    <t>45</t>
  </si>
  <si>
    <t>953731113</t>
  </si>
  <si>
    <t>Odvětrání iglů svislé troubami plastovými DN  110 mm ve zdech včetně obezdění</t>
  </si>
  <si>
    <t>-250101465</t>
  </si>
  <si>
    <t>46</t>
  </si>
  <si>
    <t>962023390</t>
  </si>
  <si>
    <t>Bourání zdiva nadzákladového smíšeného na MV nebo MVC do 1 m3</t>
  </si>
  <si>
    <t>704027062</t>
  </si>
  <si>
    <t>47</t>
  </si>
  <si>
    <t>962031013</t>
  </si>
  <si>
    <t>Bourání příček nebo přizdívek z cihel děrovaných tl přes 100 do 150 mm</t>
  </si>
  <si>
    <t>-1888809423</t>
  </si>
  <si>
    <t>48</t>
  </si>
  <si>
    <t>965042131</t>
  </si>
  <si>
    <t>Bourání podkladů pod dlažby nebo mazanin betonových nebo z litého asfaltu tl do 100 mm pl do 4 m2</t>
  </si>
  <si>
    <t>1898606003</t>
  </si>
  <si>
    <t>49</t>
  </si>
  <si>
    <t>965081213</t>
  </si>
  <si>
    <t>Bourání podlah z dlaždic keramických nebo xylolitových tl do 10 mm plochy přes 1 m2</t>
  </si>
  <si>
    <t>1843129211</t>
  </si>
  <si>
    <t>50</t>
  </si>
  <si>
    <t>965082933</t>
  </si>
  <si>
    <t>Odstranění násypů pod podlahami tl do 200 mm pl přes 2 m2</t>
  </si>
  <si>
    <t>1401267376</t>
  </si>
  <si>
    <t>51</t>
  </si>
  <si>
    <t>968062456</t>
  </si>
  <si>
    <t>Vybourání dřevěných dveřních zárubní pl přes 2 m2</t>
  </si>
  <si>
    <t>1254035983</t>
  </si>
  <si>
    <t>52</t>
  </si>
  <si>
    <t>968072455</t>
  </si>
  <si>
    <t>Vybourání kovových dveřních zárubní pl do 2 m2</t>
  </si>
  <si>
    <t>487068733</t>
  </si>
  <si>
    <t>53</t>
  </si>
  <si>
    <t>969031111</t>
  </si>
  <si>
    <t>Vybourání vnitřního ocelového potrubí do DN 50</t>
  </si>
  <si>
    <t>-1499298308</t>
  </si>
  <si>
    <t>54</t>
  </si>
  <si>
    <t>969041112</t>
  </si>
  <si>
    <t>Vybourání vnitřního plastového potrubí přes DN 50 do DN 100</t>
  </si>
  <si>
    <t>749628491</t>
  </si>
  <si>
    <t>55</t>
  </si>
  <si>
    <t>971033361</t>
  </si>
  <si>
    <t>Vybourání otvorů ve zdivu cihelném pl do 0,09 m2 na MVC nebo MV tl do 600 mm- odtah iglů komín, zeď</t>
  </si>
  <si>
    <t>-1069460949</t>
  </si>
  <si>
    <t>56</t>
  </si>
  <si>
    <t>974029164</t>
  </si>
  <si>
    <t>Vysekání rýh ve zdivu kamenném hl do 150 mm š do 150 mm- větrání WC</t>
  </si>
  <si>
    <t>-282041139</t>
  </si>
  <si>
    <t>57</t>
  </si>
  <si>
    <t>974029165</t>
  </si>
  <si>
    <t>Vysekání rýh ve zdivu kamenném hl do 150 mm š do 200 mm- odvětrání iglů</t>
  </si>
  <si>
    <t>955080830</t>
  </si>
  <si>
    <t>58</t>
  </si>
  <si>
    <t>978011161</t>
  </si>
  <si>
    <t>Otlučení (oškrábání) vnitřní vápenné nebo vápenocementové omítky stropů v rozsahu přes 30 do 50 %- klenby</t>
  </si>
  <si>
    <t>-1929083866</t>
  </si>
  <si>
    <t>59</t>
  </si>
  <si>
    <t>978012161</t>
  </si>
  <si>
    <t>Otlučení (oškrábání) vnitřní vápenné nebo vápenocementové omítky stropů rákosových v rozsahu přes 30 do 50 %</t>
  </si>
  <si>
    <t>-562876230</t>
  </si>
  <si>
    <t>60</t>
  </si>
  <si>
    <t>978013191</t>
  </si>
  <si>
    <t>Otlučení (osekání) vnitřní vápenné nebo vápenocementové omítky stěn v rozsahu přes 50 do 100 %</t>
  </si>
  <si>
    <t>1659781166</t>
  </si>
  <si>
    <t>61</t>
  </si>
  <si>
    <t>978059541</t>
  </si>
  <si>
    <t>Odsekání a odebrání obkladů stěn z vnitřních obkládaček plochy přes 1 m2</t>
  </si>
  <si>
    <t>1924285038</t>
  </si>
  <si>
    <t>997</t>
  </si>
  <si>
    <t>Přesun sutě</t>
  </si>
  <si>
    <t>62</t>
  </si>
  <si>
    <t>997013211</t>
  </si>
  <si>
    <t>Vnitrostaveništní doprava suti a vybouraných hmot pro budovy v do 6 m ručně</t>
  </si>
  <si>
    <t>1762406471</t>
  </si>
  <si>
    <t>63</t>
  </si>
  <si>
    <t>997013501</t>
  </si>
  <si>
    <t>Odvoz suti a vybouraných hmot na skládku nebo meziskládku do 1 km se složením</t>
  </si>
  <si>
    <t>892445447</t>
  </si>
  <si>
    <t>64</t>
  </si>
  <si>
    <t>997013509</t>
  </si>
  <si>
    <t>Příplatek k odvozu suti a vybouraných hmot na skládku ZKD 1 km přes 1 km</t>
  </si>
  <si>
    <t>1183739671</t>
  </si>
  <si>
    <t>105,126*9 'Přepočtené koeficientem množství</t>
  </si>
  <si>
    <t>65</t>
  </si>
  <si>
    <t>997013635</t>
  </si>
  <si>
    <t>Poplatek za uložení na skládce (skládkovné) komunálního odpadu kód odpadu 20 03 01</t>
  </si>
  <si>
    <t>-189044135</t>
  </si>
  <si>
    <t>66</t>
  </si>
  <si>
    <t>997013871</t>
  </si>
  <si>
    <t>Poplatek za uložení stavebního odpadu na recyklační skládce (skládkovné) směsného stavebního a demoličního kód odpadu 17 09 04</t>
  </si>
  <si>
    <t>-790176204</t>
  </si>
  <si>
    <t>998</t>
  </si>
  <si>
    <t>Přesun hmot</t>
  </si>
  <si>
    <t>67</t>
  </si>
  <si>
    <t>998011008</t>
  </si>
  <si>
    <t>Přesun hmot pro budovy zděné s omezením mechanizace pro budovy v do 6 m</t>
  </si>
  <si>
    <t>-2116902378</t>
  </si>
  <si>
    <t>68</t>
  </si>
  <si>
    <t>998011018</t>
  </si>
  <si>
    <t>Příplatek k přesunu hmot pro budovy zděné za zvětšený přesun do 5000 m</t>
  </si>
  <si>
    <t>115789855</t>
  </si>
  <si>
    <t>69</t>
  </si>
  <si>
    <t>998011019</t>
  </si>
  <si>
    <t>Příplatek k přesunu hmot pro budovy zděné za zvětšený přesun ZKD 5000 m</t>
  </si>
  <si>
    <t>1871523806</t>
  </si>
  <si>
    <t>86,983*2 'Přepočtené koeficientem množství</t>
  </si>
  <si>
    <t>PSV</t>
  </si>
  <si>
    <t>Práce a dodávky PSV</t>
  </si>
  <si>
    <t>711</t>
  </si>
  <si>
    <t>Izolace proti vodě, vlhkosti a plynům</t>
  </si>
  <si>
    <t>70</t>
  </si>
  <si>
    <t>711131811</t>
  </si>
  <si>
    <t>Odstranění izolace proti zemní vlhkosti vodorovné</t>
  </si>
  <si>
    <t>501864936</t>
  </si>
  <si>
    <t>71</t>
  </si>
  <si>
    <t>711211136.GBX</t>
  </si>
  <si>
    <t>Izolace proti zemní vlhkosti a radonu provětrávaná z plastových segmentů v 160 mm se zabetonováním GABEX IGLÚ H16</t>
  </si>
  <si>
    <t>-1875302790</t>
  </si>
  <si>
    <t>713</t>
  </si>
  <si>
    <t>Izolace tepelné</t>
  </si>
  <si>
    <t>72</t>
  </si>
  <si>
    <t>713121121</t>
  </si>
  <si>
    <t>Montáž izolace tepelné podlah volně kladenými rohožemi, pásy, dílci, deskami 2 vrstvy</t>
  </si>
  <si>
    <t>-1501362651</t>
  </si>
  <si>
    <t>73</t>
  </si>
  <si>
    <t>28375912</t>
  </si>
  <si>
    <t>deska EPS 150 pro konstrukce s vysokým zatížením λ=0,035 tl 80mm</t>
  </si>
  <si>
    <t>-1605089862</t>
  </si>
  <si>
    <t>98,6*2,1 'Přepočtené koeficientem množství</t>
  </si>
  <si>
    <t>74</t>
  </si>
  <si>
    <t>713191132</t>
  </si>
  <si>
    <t>Montáž izolace tepelné podlah, stropů vrchem nebo střech překrytí separační fólií z PE</t>
  </si>
  <si>
    <t>-1705121453</t>
  </si>
  <si>
    <t>75</t>
  </si>
  <si>
    <t>28323100</t>
  </si>
  <si>
    <t>fólie LDPE (750 kg/m3) proti zemní vlhkosti nad úrovní terénu tl 0,8mm</t>
  </si>
  <si>
    <t>12234949</t>
  </si>
  <si>
    <t>98,6*1,1655 'Přepočtené koeficientem množství</t>
  </si>
  <si>
    <t>76</t>
  </si>
  <si>
    <t>998713121</t>
  </si>
  <si>
    <t>Přesun hmot tonážní pro izolace tepelné ruční v objektech v do 6 m</t>
  </si>
  <si>
    <t>298481026</t>
  </si>
  <si>
    <t>721</t>
  </si>
  <si>
    <t>Zdravotechnika - vnitřní kanalizace</t>
  </si>
  <si>
    <t>77</t>
  </si>
  <si>
    <t>721171913</t>
  </si>
  <si>
    <t>Potrubí z PP propojení potrubí DN 50</t>
  </si>
  <si>
    <t>-988815697</t>
  </si>
  <si>
    <t>78</t>
  </si>
  <si>
    <t>721171915</t>
  </si>
  <si>
    <t>Potrubí z PP propojení potrubí DN 110</t>
  </si>
  <si>
    <t>249226662</t>
  </si>
  <si>
    <t>79</t>
  </si>
  <si>
    <t>721174043</t>
  </si>
  <si>
    <t>Potrubí kanalizační z PP připojovací DN 50</t>
  </si>
  <si>
    <t>-937991699</t>
  </si>
  <si>
    <t>80</t>
  </si>
  <si>
    <t>721174044</t>
  </si>
  <si>
    <t>Potrubí kanalizační z PP připojovací DN 75</t>
  </si>
  <si>
    <t>-103100391</t>
  </si>
  <si>
    <t>81</t>
  </si>
  <si>
    <t>721174045</t>
  </si>
  <si>
    <t>Potrubí kanalizační z PP připojovací DN 110</t>
  </si>
  <si>
    <t>2053755129</t>
  </si>
  <si>
    <t>82</t>
  </si>
  <si>
    <t>721194105</t>
  </si>
  <si>
    <t>Vyvedení a upevnění odpadních výpustek DN 50</t>
  </si>
  <si>
    <t>-24617582</t>
  </si>
  <si>
    <t>83</t>
  </si>
  <si>
    <t>721194109</t>
  </si>
  <si>
    <t>Vyvedení a upevnění odpadních výpustek DN 110</t>
  </si>
  <si>
    <t>-22076926</t>
  </si>
  <si>
    <t>84</t>
  </si>
  <si>
    <t>721910912</t>
  </si>
  <si>
    <t>Pročištění odpadů svislých v jednom podlaží DN do 200</t>
  </si>
  <si>
    <t>-1186025559</t>
  </si>
  <si>
    <t>85</t>
  </si>
  <si>
    <t>998721121</t>
  </si>
  <si>
    <t>Přesun hmot tonážní pro vnitřní kanalizaci ruční v objektech v do 6 m</t>
  </si>
  <si>
    <t>-116168287</t>
  </si>
  <si>
    <t>722</t>
  </si>
  <si>
    <t>Zdravotechnika - vnitřní vodovod</t>
  </si>
  <si>
    <t>86</t>
  </si>
  <si>
    <t>722110924</t>
  </si>
  <si>
    <t>Potrubí litinové propojení přírubového potrubí DN do 80</t>
  </si>
  <si>
    <t>-1929426206</t>
  </si>
  <si>
    <t>87</t>
  </si>
  <si>
    <t>722110934</t>
  </si>
  <si>
    <t>Potrubí litinové vsazení odbočky příruba DN do 80</t>
  </si>
  <si>
    <t>1992654429</t>
  </si>
  <si>
    <t>88</t>
  </si>
  <si>
    <t>722174003</t>
  </si>
  <si>
    <t>Potrubí vodovodní plastové PPR svar polyfúze PN 16 D 25x3,5 mm</t>
  </si>
  <si>
    <t>-902617973</t>
  </si>
  <si>
    <t>89</t>
  </si>
  <si>
    <t>722181232</t>
  </si>
  <si>
    <t>Ochrana vodovodního potrubí přilepenými termoizolačními trubicemi z PE tl přes 9 do 13 mm DN přes 22 do 45 mm</t>
  </si>
  <si>
    <t>817940543</t>
  </si>
  <si>
    <t>90</t>
  </si>
  <si>
    <t>722220111</t>
  </si>
  <si>
    <t>Nástěnka pro výtokový ventil G 1/2" s jedním závitem</t>
  </si>
  <si>
    <t>-547114527</t>
  </si>
  <si>
    <t>91</t>
  </si>
  <si>
    <t>722290215</t>
  </si>
  <si>
    <t>Zkouška těsnosti vodovodního potrubí hrdlového nebo přírubového DN do 100</t>
  </si>
  <si>
    <t>-123117142</t>
  </si>
  <si>
    <t>92</t>
  </si>
  <si>
    <t>998722121</t>
  </si>
  <si>
    <t>Přesun hmot tonážní pro vnitřní vodovod ruční v objektech v do 6 m</t>
  </si>
  <si>
    <t>1026061302</t>
  </si>
  <si>
    <t>725</t>
  </si>
  <si>
    <t>Zdravotechnika - zařizovací předměty</t>
  </si>
  <si>
    <t>93</t>
  </si>
  <si>
    <t>725110814</t>
  </si>
  <si>
    <t>Demontáž klozetu Kombi</t>
  </si>
  <si>
    <t>soubor</t>
  </si>
  <si>
    <t>226695211</t>
  </si>
  <si>
    <t>94</t>
  </si>
  <si>
    <t>725112022</t>
  </si>
  <si>
    <t>Klozet keramický závěsný na nosné stěny s hlubokým splachováním odpad vodorovný</t>
  </si>
  <si>
    <t>-1122325150</t>
  </si>
  <si>
    <t>95</t>
  </si>
  <si>
    <t>725210821</t>
  </si>
  <si>
    <t>Demontáž umyvadel bez výtokových armatur</t>
  </si>
  <si>
    <t>-1518608734</t>
  </si>
  <si>
    <t>96</t>
  </si>
  <si>
    <t>725211602</t>
  </si>
  <si>
    <t>Umyvadlo keramické bílé šířky 550 mm bez krytu na sifon připevněné na stěnu šrouby</t>
  </si>
  <si>
    <t>-1517785627</t>
  </si>
  <si>
    <t>97</t>
  </si>
  <si>
    <t>725220841</t>
  </si>
  <si>
    <t>Demontáž van ocelová rohová</t>
  </si>
  <si>
    <t>881893678</t>
  </si>
  <si>
    <t>98</t>
  </si>
  <si>
    <t>725310821</t>
  </si>
  <si>
    <t>Demontáž dřez jednoduchý na ocelové konzole bez výtokových armatur</t>
  </si>
  <si>
    <t>-229497215</t>
  </si>
  <si>
    <t>99</t>
  </si>
  <si>
    <t>725530823</t>
  </si>
  <si>
    <t>Demontáž ohřívač elektrický tlakový přes 50 do 200 l</t>
  </si>
  <si>
    <t>1895407537</t>
  </si>
  <si>
    <t>100</t>
  </si>
  <si>
    <t>725532101</t>
  </si>
  <si>
    <t>Elektrický ohřívač zásobníkový akumulační závěsný svislý 10 l / 2 kW</t>
  </si>
  <si>
    <t>1634327540</t>
  </si>
  <si>
    <t>101</t>
  </si>
  <si>
    <t>725820801</t>
  </si>
  <si>
    <t>Demontáž baterie nástěnné do G 3 / 4</t>
  </si>
  <si>
    <t>-274199564</t>
  </si>
  <si>
    <t>102</t>
  </si>
  <si>
    <t>725822613</t>
  </si>
  <si>
    <t>Baterie umyvadlová stojánková páková s výpustí</t>
  </si>
  <si>
    <t>-79691377</t>
  </si>
  <si>
    <t>103</t>
  </si>
  <si>
    <t>725850800</t>
  </si>
  <si>
    <t>Demontáž ventilů odpadních</t>
  </si>
  <si>
    <t>1455437915</t>
  </si>
  <si>
    <t>104</t>
  </si>
  <si>
    <t>998725121</t>
  </si>
  <si>
    <t>Přesun hmot tonážní pro zařizovací předměty ruční v objektech v do 6 m</t>
  </si>
  <si>
    <t>1742870182</t>
  </si>
  <si>
    <t>726</t>
  </si>
  <si>
    <t>Zdravotechnika - předstěnové instalace</t>
  </si>
  <si>
    <t>105</t>
  </si>
  <si>
    <t>726111031</t>
  </si>
  <si>
    <t>Instalační předstěna pro klozet s ovládáním zepředu v 1080 mm závěsný do masivní zděné kce</t>
  </si>
  <si>
    <t>-1607677592</t>
  </si>
  <si>
    <t>106</t>
  </si>
  <si>
    <t>998726131</t>
  </si>
  <si>
    <t>Přesun hmot tonážní pro instalační prefabrikáty ruční v objektech v do 6 m</t>
  </si>
  <si>
    <t>969709633</t>
  </si>
  <si>
    <t>733</t>
  </si>
  <si>
    <t>Ústřední vytápění - rozvodné potrubí</t>
  </si>
  <si>
    <t>107</t>
  </si>
  <si>
    <t>733120815</t>
  </si>
  <si>
    <t>Demontáž potrubí ocelového hladkého D do 38- k využití</t>
  </si>
  <si>
    <t>1182867255</t>
  </si>
  <si>
    <t>108</t>
  </si>
  <si>
    <t>733122222</t>
  </si>
  <si>
    <t>Potrubí z uhlíkové oceli tenkostěnné vně pozink spojované lisováním D 15x1,2 mm-zpětná montáž</t>
  </si>
  <si>
    <t>-2008645094</t>
  </si>
  <si>
    <t>109</t>
  </si>
  <si>
    <t>733190217</t>
  </si>
  <si>
    <t>Zkouška těsnosti potrubí ocelové hladké D do 51x2,6</t>
  </si>
  <si>
    <t>167328207</t>
  </si>
  <si>
    <t>110</t>
  </si>
  <si>
    <t>733193917</t>
  </si>
  <si>
    <t>Zaslepení potrubí ocelového hladkého dýnkem D 25</t>
  </si>
  <si>
    <t>630237520</t>
  </si>
  <si>
    <t>735</t>
  </si>
  <si>
    <t>Ústřední vytápění - otopná tělesa</t>
  </si>
  <si>
    <t>111</t>
  </si>
  <si>
    <t>735151821</t>
  </si>
  <si>
    <t>Demontáž otopného tělesa panelového dvouřadého dl do 1500 mm- k využití</t>
  </si>
  <si>
    <t>-2048727601</t>
  </si>
  <si>
    <t>112</t>
  </si>
  <si>
    <t>735159220</t>
  </si>
  <si>
    <t>Montáž otopných těles panelových dvouřadých dl přes 1140 do 1500 mm</t>
  </si>
  <si>
    <t>1555566171</t>
  </si>
  <si>
    <t>741</t>
  </si>
  <si>
    <t>Elektroinstalace - silnoproud</t>
  </si>
  <si>
    <t>113</t>
  </si>
  <si>
    <t>741110011</t>
  </si>
  <si>
    <t>Montáž trubka plastová tuhá D přes 16 do 23 mm uložená volně</t>
  </si>
  <si>
    <t>1635267766</t>
  </si>
  <si>
    <t>114</t>
  </si>
  <si>
    <t>34571152</t>
  </si>
  <si>
    <t>trubka elektroinstalační ohebná z PH, D 12/20mm</t>
  </si>
  <si>
    <t>305737891</t>
  </si>
  <si>
    <t>126,2*1,05 'Přepočtené koeficientem množství</t>
  </si>
  <si>
    <t>115</t>
  </si>
  <si>
    <t>741110012</t>
  </si>
  <si>
    <t>Montáž trubka plastová tuhá D přes 23 do 35 mm uložená volně</t>
  </si>
  <si>
    <t>-95223997</t>
  </si>
  <si>
    <t>116</t>
  </si>
  <si>
    <t>34571154</t>
  </si>
  <si>
    <t>trubka elektroinstalační ohebná z PH, D 22,9/28,5mm</t>
  </si>
  <si>
    <t>167932422</t>
  </si>
  <si>
    <t>22*1,05 'Přepočtené koeficientem množství</t>
  </si>
  <si>
    <t>117</t>
  </si>
  <si>
    <t>741111002</t>
  </si>
  <si>
    <t>Montáž podlahových kanálů - krabice s vývody</t>
  </si>
  <si>
    <t>1104681735</t>
  </si>
  <si>
    <t>118</t>
  </si>
  <si>
    <t>34571513</t>
  </si>
  <si>
    <t>krabice přístrojová vertikální do zdvojených a betonových podlah 8 modulů</t>
  </si>
  <si>
    <t>-2065400295</t>
  </si>
  <si>
    <t>119</t>
  </si>
  <si>
    <t>34571576</t>
  </si>
  <si>
    <t>kryt kovový s rámečkem nerez 8/12 modulů</t>
  </si>
  <si>
    <t>1208783717</t>
  </si>
  <si>
    <t>120</t>
  </si>
  <si>
    <t>741112001</t>
  </si>
  <si>
    <t>Montáž krabice zapuštěná plastová kruhová</t>
  </si>
  <si>
    <t>703341810</t>
  </si>
  <si>
    <t>121</t>
  </si>
  <si>
    <t>34571451</t>
  </si>
  <si>
    <t>krabice pod omítku PVC přístrojová kruhová D 70mm hluboká</t>
  </si>
  <si>
    <t>-1108284134</t>
  </si>
  <si>
    <t>122</t>
  </si>
  <si>
    <t>741120101</t>
  </si>
  <si>
    <t>Montáž vodič Cu izolovaný plný a laněný s PVC pláštěm žíla 0,15-16 mm2 zatažený (např. CY, CHAH-V)</t>
  </si>
  <si>
    <t>-1115380415</t>
  </si>
  <si>
    <t>123</t>
  </si>
  <si>
    <t>34141026</t>
  </si>
  <si>
    <t>vodič propojovací flexibilní jádro Cu lanované izolace PVC 450/750V (H07V-K) 1x4mm2</t>
  </si>
  <si>
    <t>1646890097</t>
  </si>
  <si>
    <t>25*1,15 'Přepočtené koeficientem množství</t>
  </si>
  <si>
    <t>124</t>
  </si>
  <si>
    <t>741122122</t>
  </si>
  <si>
    <t>Montáž kabel Cu plný kulatý žíla 3x1,5 až 6 mm2 zatažený v trubkách (např. CYKY)</t>
  </si>
  <si>
    <t>-88577446</t>
  </si>
  <si>
    <t>175+185,2</t>
  </si>
  <si>
    <t>125</t>
  </si>
  <si>
    <t>34111036</t>
  </si>
  <si>
    <t>kabel instalační jádro Cu plné izolace PVC plášť PVC 450/750V (CYKY) 3x2,5mm2</t>
  </si>
  <si>
    <t>1713450674</t>
  </si>
  <si>
    <t>185,1*1,15 'Přepočtené koeficientem množství</t>
  </si>
  <si>
    <t>126</t>
  </si>
  <si>
    <t>34111030</t>
  </si>
  <si>
    <t>kabel instalační jádro Cu plné izolace PVC plášť PVC 450/750V (CYKY) 3x1,5mm2</t>
  </si>
  <si>
    <t>-810876091</t>
  </si>
  <si>
    <t>175*1,15 'Přepočtené koeficientem množství</t>
  </si>
  <si>
    <t>127</t>
  </si>
  <si>
    <t>741122142</t>
  </si>
  <si>
    <t>Montáž kabel Cu plný kulatý žíla 5x1,5 až 2,5 mm2 zatažený v trubkách (např. CYKY)</t>
  </si>
  <si>
    <t>-2006667103</t>
  </si>
  <si>
    <t>128</t>
  </si>
  <si>
    <t>34111090</t>
  </si>
  <si>
    <t>kabel instalační jádro Cu plné izolace PVC plášť PVC 450/750V (CYKY) 5x1,5mm2</t>
  </si>
  <si>
    <t>-531867692</t>
  </si>
  <si>
    <t>33,4*1,15 'Přepočtené koeficientem množství</t>
  </si>
  <si>
    <t>129</t>
  </si>
  <si>
    <t>741130001</t>
  </si>
  <si>
    <t>Ukončení vodič izolovaný do 2,5 mm2 v rozváděči nebo na přístroji</t>
  </si>
  <si>
    <t>-69580811</t>
  </si>
  <si>
    <t>130</t>
  </si>
  <si>
    <t>741210001</t>
  </si>
  <si>
    <t>Montáž rozvodnice oceloplechová nebo plastová běžná do 20 kg</t>
  </si>
  <si>
    <t>1116762970</t>
  </si>
  <si>
    <t>131</t>
  </si>
  <si>
    <t>35711044</t>
  </si>
  <si>
    <t>rozvodnice zapuštěná, plné dveře plechové, IP30, 60 modulárních jednotek vč. N/pE</t>
  </si>
  <si>
    <t>-1092888555</t>
  </si>
  <si>
    <t>132</t>
  </si>
  <si>
    <t>741310024</t>
  </si>
  <si>
    <t>Montáž přepínač nástěnný 6+6 dvojitý střídavý prostředí normální se zapojením vodičů</t>
  </si>
  <si>
    <t>606666016</t>
  </si>
  <si>
    <t>133</t>
  </si>
  <si>
    <t>34535022</t>
  </si>
  <si>
    <t>přepínač nástěnný střídavý dvojitý, řazení 6+6(6+1), IP44, šroubové svorky</t>
  </si>
  <si>
    <t>-941862760</t>
  </si>
  <si>
    <t>134</t>
  </si>
  <si>
    <t>741313002</t>
  </si>
  <si>
    <t>Montáž zásuvka (polo)zapuštěná bezšroubové připojení 2P+PE dvojí zapojení - průběžná se zapojením vodičů</t>
  </si>
  <si>
    <t>594287345</t>
  </si>
  <si>
    <t>135</t>
  </si>
  <si>
    <t>34555241</t>
  </si>
  <si>
    <t>přístroj zásuvky zápustné jednonásobné, krytka s clonkami, bezšroubové svorky</t>
  </si>
  <si>
    <t>794930343</t>
  </si>
  <si>
    <t>136</t>
  </si>
  <si>
    <t>34539059</t>
  </si>
  <si>
    <t>rámeček jednonásobný</t>
  </si>
  <si>
    <t>619326095</t>
  </si>
  <si>
    <t>137</t>
  </si>
  <si>
    <t>34539060</t>
  </si>
  <si>
    <t>rámeček dvojnásobný</t>
  </si>
  <si>
    <t>-1070327689</t>
  </si>
  <si>
    <t>138</t>
  </si>
  <si>
    <t>34539061</t>
  </si>
  <si>
    <t>rámeček trojnásobný</t>
  </si>
  <si>
    <t>-784651172</t>
  </si>
  <si>
    <t>139</t>
  </si>
  <si>
    <t>741313012</t>
  </si>
  <si>
    <t>Montáž zásuvka chráněná bezšroubové připojení v krabici 2P+PE dvojí zapojení prostředí základní,vlhké se zapojením vodičů</t>
  </si>
  <si>
    <t>-1614856390</t>
  </si>
  <si>
    <t>140</t>
  </si>
  <si>
    <t>35811481</t>
  </si>
  <si>
    <t>zásuvka vestavná přímá 16A - 3pól, řazení 2P+PE IP44, šroubové svorky</t>
  </si>
  <si>
    <t>2127242735</t>
  </si>
  <si>
    <t>141</t>
  </si>
  <si>
    <t>741320101</t>
  </si>
  <si>
    <t>Montáž jističů jednopólových nn do 25 A bez krytu se zapojením vodičů</t>
  </si>
  <si>
    <t>1795443933</t>
  </si>
  <si>
    <t>142</t>
  </si>
  <si>
    <t>35822111</t>
  </si>
  <si>
    <t>jistič 1-pólový 16 A vypínací charakteristika B vypínací schopnost 10 kA</t>
  </si>
  <si>
    <t>-1284882452</t>
  </si>
  <si>
    <t>143</t>
  </si>
  <si>
    <t>909284586</t>
  </si>
  <si>
    <t>144</t>
  </si>
  <si>
    <t>35822115</t>
  </si>
  <si>
    <t>jistič 1-pólový 10 A vypínací charakteristika B vypínací schopnost 6 kA</t>
  </si>
  <si>
    <t>-1477768875</t>
  </si>
  <si>
    <t>145</t>
  </si>
  <si>
    <t>741321002</t>
  </si>
  <si>
    <t>Montáž proudových chráničů dvoupólových nn do 25 A s krytem se zapojením vodičů</t>
  </si>
  <si>
    <t>338440030</t>
  </si>
  <si>
    <t>146</t>
  </si>
  <si>
    <t>35829002</t>
  </si>
  <si>
    <t>chránič proudový 2 pólový 25A typ A 0,03A</t>
  </si>
  <si>
    <t>672910552</t>
  </si>
  <si>
    <t>147</t>
  </si>
  <si>
    <t>741322011</t>
  </si>
  <si>
    <t>Montáž svodiče bleskových proudů nn typ 1 třípólových impulzní proud do 35 kA se zapojením vodičů</t>
  </si>
  <si>
    <t>700063541</t>
  </si>
  <si>
    <t>148</t>
  </si>
  <si>
    <t>35889540</t>
  </si>
  <si>
    <t>svodič přepětí - ochrana 3.stupně odnímatelné provedení, 230 V, signalizace, na DIN lištu</t>
  </si>
  <si>
    <t>446799322</t>
  </si>
  <si>
    <t>149</t>
  </si>
  <si>
    <t>741372062</t>
  </si>
  <si>
    <t>Montáž svítidlo LED interiérové přisazené stropní hranaté nebo kruhové přes 0,09 do 0,36 m2 se zapojením vodičů</t>
  </si>
  <si>
    <t>527258284</t>
  </si>
  <si>
    <t>150</t>
  </si>
  <si>
    <t>34825002</t>
  </si>
  <si>
    <t>svítidlo interiérové stropní přisazené kruhové D 300-450mm 1200-1900lm</t>
  </si>
  <si>
    <t>1514607294</t>
  </si>
  <si>
    <t>151</t>
  </si>
  <si>
    <t>34825005</t>
  </si>
  <si>
    <t>svítidlo interiérové přisazené obdélníkové/čtvercové přes 0,09 do 0,36m2 1500-1900lm</t>
  </si>
  <si>
    <t>-1716250549</t>
  </si>
  <si>
    <t>152</t>
  </si>
  <si>
    <t>741372073</t>
  </si>
  <si>
    <t>Montáž svítidlo LED interiérové závěsné hranaté nebo kruhové přes 0,09 do 0,36 m2 se zapojením vodičů</t>
  </si>
  <si>
    <t>1942520390</t>
  </si>
  <si>
    <t>153</t>
  </si>
  <si>
    <t>34825100</t>
  </si>
  <si>
    <t>svítidlo interiérové závěsné IP20 60W 5100lm</t>
  </si>
  <si>
    <t>-57029504</t>
  </si>
  <si>
    <t>154</t>
  </si>
  <si>
    <t>741810002</t>
  </si>
  <si>
    <t>Celková prohlídka elektrického rozvodu a zařízení přes 100 000 do 500 000,- Kč</t>
  </si>
  <si>
    <t>-799552631</t>
  </si>
  <si>
    <t>155</t>
  </si>
  <si>
    <t>998741122</t>
  </si>
  <si>
    <t>Přesun hmot tonážní pro silnoproud ruční v objektech v přes 6 do 12 m</t>
  </si>
  <si>
    <t>337139370</t>
  </si>
  <si>
    <t>156</t>
  </si>
  <si>
    <t>998741129</t>
  </si>
  <si>
    <t>Příplatek k ručnímu přesunu hmot tonážnímu pro silnoproud za zvětšený přesun ZKD 50 m</t>
  </si>
  <si>
    <t>1370975641</t>
  </si>
  <si>
    <t>0,14*2 'Přepočtené koeficientem množství</t>
  </si>
  <si>
    <t>742</t>
  </si>
  <si>
    <t>Elektroinstalace - slaboproud</t>
  </si>
  <si>
    <t>157</t>
  </si>
  <si>
    <t>742124002</t>
  </si>
  <si>
    <t>Montáž kabelů datových FTP, UTP, STP pro vnitřní rozvody do trubky</t>
  </si>
  <si>
    <t>1044991283</t>
  </si>
  <si>
    <t>25,3*4+24,2*2+28,5*2+29,6+4+24*2+26,2*4</t>
  </si>
  <si>
    <t>158</t>
  </si>
  <si>
    <t>34121345</t>
  </si>
  <si>
    <t>kabel datový venkovní celkově stíněný Al fólií se stíněnými páry Al fólií jádro Cu plné plášť PE (F/FTP) kategorie 6a</t>
  </si>
  <si>
    <t>-1401119969</t>
  </si>
  <si>
    <t>393*1,2 'Přepočtené koeficientem množství</t>
  </si>
  <si>
    <t>159</t>
  </si>
  <si>
    <t>742124005</t>
  </si>
  <si>
    <t>Montáž kabelů datových FTP, UTP, STP ukončení kabelu konektorem</t>
  </si>
  <si>
    <t>-389883408</t>
  </si>
  <si>
    <t>160</t>
  </si>
  <si>
    <t>37459015</t>
  </si>
  <si>
    <t>konektor na drát/lanko s vložkou RJ45 FTP Cat5e stíněný</t>
  </si>
  <si>
    <t>-931779976</t>
  </si>
  <si>
    <t>161</t>
  </si>
  <si>
    <t>998742122</t>
  </si>
  <si>
    <t>Přesun hmot tonážní pro slaboproud ruční v objektech v do 12 m</t>
  </si>
  <si>
    <t>-1409265682</t>
  </si>
  <si>
    <t>162</t>
  </si>
  <si>
    <t>998742129</t>
  </si>
  <si>
    <t>Příplatek k ručnímu přesunu hmot tonážnímu pro slaboproud za zvětšený přesun ZKD 50 m</t>
  </si>
  <si>
    <t>635032837</t>
  </si>
  <si>
    <t>0,03*2 'Přepočtené koeficientem množství</t>
  </si>
  <si>
    <t>766</t>
  </si>
  <si>
    <t>Konstrukce truhlářské</t>
  </si>
  <si>
    <t>163</t>
  </si>
  <si>
    <t>766660001</t>
  </si>
  <si>
    <t>Montáž dveřních křídel otvíravých jednokřídlových š do 0,8 m do ocelové zárubně</t>
  </si>
  <si>
    <t>1170459777</t>
  </si>
  <si>
    <t>164</t>
  </si>
  <si>
    <t>61162013</t>
  </si>
  <si>
    <t>dveře jednokřídlé voštinové povrch fóliový plné 700x1970-2100mm</t>
  </si>
  <si>
    <t>-1906301860</t>
  </si>
  <si>
    <t>165</t>
  </si>
  <si>
    <t>766660002</t>
  </si>
  <si>
    <t>Montáž dveřních křídel otvíravých jednokřídlových š přes 0,8 m do ocelové zárubně</t>
  </si>
  <si>
    <t>1645186699</t>
  </si>
  <si>
    <t>166</t>
  </si>
  <si>
    <t>61162015</t>
  </si>
  <si>
    <t>dveře jednokřídlé voštinové povrch fóliový plné 900x1970-2100mm</t>
  </si>
  <si>
    <t>1322371220</t>
  </si>
  <si>
    <t>167</t>
  </si>
  <si>
    <t>766691914</t>
  </si>
  <si>
    <t>Vyvěšení nebo zavěšení dřevěných křídel dveří pl do 2 m2</t>
  </si>
  <si>
    <t>-2080481713</t>
  </si>
  <si>
    <t>168</t>
  </si>
  <si>
    <t>766691915</t>
  </si>
  <si>
    <t>Vyvěšení nebo zavěšení dřevěných křídel dveří pl přes 2 m2</t>
  </si>
  <si>
    <t>606017532</t>
  </si>
  <si>
    <t>169</t>
  </si>
  <si>
    <t>998766121</t>
  </si>
  <si>
    <t>Přesun hmot tonážní pro kce truhlářské ruční v objektech v do 6 m</t>
  </si>
  <si>
    <t>-1776262248</t>
  </si>
  <si>
    <t>771</t>
  </si>
  <si>
    <t>Podlahy z dlaždic</t>
  </si>
  <si>
    <t>170</t>
  </si>
  <si>
    <t>771121011</t>
  </si>
  <si>
    <t>Nátěr penetrační na podlahu</t>
  </si>
  <si>
    <t>1837222628</t>
  </si>
  <si>
    <t>171</t>
  </si>
  <si>
    <t>771574415</t>
  </si>
  <si>
    <t>Montáž podlah keramických hladkých lepených cementovým flexibilním lepidlem přes 6 do 9 ks/m2</t>
  </si>
  <si>
    <t>-1404958835</t>
  </si>
  <si>
    <t>172</t>
  </si>
  <si>
    <t>59761148</t>
  </si>
  <si>
    <t>dlažba keramická slinutá mrazuvzdorná R9/A povrch hladký/matný tl do 10mm přes 6 do 9ks/m2</t>
  </si>
  <si>
    <t>1233513142</t>
  </si>
  <si>
    <t>2,63*1,1 'Přepočtené koeficientem množství</t>
  </si>
  <si>
    <t>173</t>
  </si>
  <si>
    <t>998771121</t>
  </si>
  <si>
    <t>Přesun hmot tonážní pro podlahy z dlaždic ruční v objektech v do 6 m</t>
  </si>
  <si>
    <t>-1804716912</t>
  </si>
  <si>
    <t>776</t>
  </si>
  <si>
    <t>Podlahy povlakové</t>
  </si>
  <si>
    <t>174</t>
  </si>
  <si>
    <t>776111112</t>
  </si>
  <si>
    <t>Broušení betonového podkladu povlakových podlah</t>
  </si>
  <si>
    <t>-180049397</t>
  </si>
  <si>
    <t>175</t>
  </si>
  <si>
    <t>776121321</t>
  </si>
  <si>
    <t>Neředěná penetrace savého podkladu povlakových podlah</t>
  </si>
  <si>
    <t>639698061</t>
  </si>
  <si>
    <t>176</t>
  </si>
  <si>
    <t>776201812</t>
  </si>
  <si>
    <t>Demontáž lepených povlakových podlah s podložkou ručně</t>
  </si>
  <si>
    <t>-686065514</t>
  </si>
  <si>
    <t>177</t>
  </si>
  <si>
    <t>776221111</t>
  </si>
  <si>
    <t>Lepení pásů z PVC standardním lepidlem</t>
  </si>
  <si>
    <t>1064041993</t>
  </si>
  <si>
    <t>178</t>
  </si>
  <si>
    <t>28411101</t>
  </si>
  <si>
    <t>PVC vinyl homogenní tl 2mm, hm 2850g/m2, hořlavost Bfl-s1, smykové tření µ 0,6, třída zátěže 34/43 do zdravotnictví</t>
  </si>
  <si>
    <t>1992868415</t>
  </si>
  <si>
    <t>92,7*1,1 'Přepočtené koeficientem množství</t>
  </si>
  <si>
    <t>179</t>
  </si>
  <si>
    <t>776410811</t>
  </si>
  <si>
    <t>Odstranění soklíků a lišt pryžových nebo plastových</t>
  </si>
  <si>
    <t>-1639759317</t>
  </si>
  <si>
    <t>180</t>
  </si>
  <si>
    <t>776421111</t>
  </si>
  <si>
    <t>Montáž obvodových lišt lepením</t>
  </si>
  <si>
    <t>777311773</t>
  </si>
  <si>
    <t>181</t>
  </si>
  <si>
    <t>28342165</t>
  </si>
  <si>
    <t>lišta podlahová PVC zakončovací s fabionem</t>
  </si>
  <si>
    <t>-187745007</t>
  </si>
  <si>
    <t>84,2*1,05 'Přepočtené koeficientem množství</t>
  </si>
  <si>
    <t>182</t>
  </si>
  <si>
    <t>998776121</t>
  </si>
  <si>
    <t>Přesun hmot tonážní pro podlahy povlakové ruční v objektech v do 6 m</t>
  </si>
  <si>
    <t>1407734036</t>
  </si>
  <si>
    <t>781</t>
  </si>
  <si>
    <t>Dokončovací práce - obklady</t>
  </si>
  <si>
    <t>183</t>
  </si>
  <si>
    <t>781121011</t>
  </si>
  <si>
    <t>Nátěr penetrační na stěnu</t>
  </si>
  <si>
    <t>2144759723</t>
  </si>
  <si>
    <t>184</t>
  </si>
  <si>
    <t>781472219</t>
  </si>
  <si>
    <t>Montáž obkladů keramických hladkých lepených cementovým flexibilním lepidlem přes 22 do 25 ks/m2</t>
  </si>
  <si>
    <t>1728840149</t>
  </si>
  <si>
    <t>185</t>
  </si>
  <si>
    <t>59761714</t>
  </si>
  <si>
    <t>obklad keramický nemrazuvzdorný povrch hladký/matný tl do 10mm přes 22 do 25ks/m2</t>
  </si>
  <si>
    <t>-233096976</t>
  </si>
  <si>
    <t>14,6*1,1 'Přepočtené koeficientem množství</t>
  </si>
  <si>
    <t>186</t>
  </si>
  <si>
    <t>998781121</t>
  </si>
  <si>
    <t>Přesun hmot tonážní pro obklady keramické ruční v objektech v do 6 m</t>
  </si>
  <si>
    <t>-474557996</t>
  </si>
  <si>
    <t>783</t>
  </si>
  <si>
    <t>Dokončovací práce - nátěry</t>
  </si>
  <si>
    <t>187</t>
  </si>
  <si>
    <t>783347101</t>
  </si>
  <si>
    <t>Krycí jednonásobný polyuretanový nátěr zámečnických konstrukcí-zárubně</t>
  </si>
  <si>
    <t>-200745595</t>
  </si>
  <si>
    <t>784</t>
  </si>
  <si>
    <t>Dokončovací práce - malby a tapety</t>
  </si>
  <si>
    <t>188</t>
  </si>
  <si>
    <t>784181103</t>
  </si>
  <si>
    <t>Základní akrylátová jednonásobná bezbarvá penetrace podkladu v místnostech v přes 3,80 do 5,00 m</t>
  </si>
  <si>
    <t>-707999986</t>
  </si>
  <si>
    <t>189</t>
  </si>
  <si>
    <t>784221103</t>
  </si>
  <si>
    <t>Dvojnásobné bílé malby ze směsí za sucha dobře otěruvzdorných v místnostech přes 3,80 do 5,00 m</t>
  </si>
  <si>
    <t>-1947117505</t>
  </si>
  <si>
    <t>HZS</t>
  </si>
  <si>
    <t>Hodinové zúčtovací sazby</t>
  </si>
  <si>
    <t>190</t>
  </si>
  <si>
    <t>HZS2232</t>
  </si>
  <si>
    <t>Hodinové zúčtovací sazby profesí PSV provádění stavebních instalací elektrikář odborný (demontáž elektro vč. kabeláže)</t>
  </si>
  <si>
    <t>hod</t>
  </si>
  <si>
    <t>512</t>
  </si>
  <si>
    <t>-318598905</t>
  </si>
  <si>
    <t>VRN</t>
  </si>
  <si>
    <t>Vedlejší rozpočtové náklady</t>
  </si>
  <si>
    <t>VRN3</t>
  </si>
  <si>
    <t>Zařízení staveniště</t>
  </si>
  <si>
    <t>191</t>
  </si>
  <si>
    <t>030001000</t>
  </si>
  <si>
    <t>kpl</t>
  </si>
  <si>
    <t>1024</t>
  </si>
  <si>
    <t>-603575162</t>
  </si>
  <si>
    <t>VRN4</t>
  </si>
  <si>
    <t>Inženýrská činnost</t>
  </si>
  <si>
    <t>192</t>
  </si>
  <si>
    <t>045002000</t>
  </si>
  <si>
    <t>Kompletační a koordinační činnost</t>
  </si>
  <si>
    <t>155545318</t>
  </si>
  <si>
    <t>VRN7</t>
  </si>
  <si>
    <t>Provozní vlivy</t>
  </si>
  <si>
    <t>193</t>
  </si>
  <si>
    <t>070001000</t>
  </si>
  <si>
    <t>Provozní vlivy - provádění za provozu školy</t>
  </si>
  <si>
    <t>-1603021552</t>
  </si>
  <si>
    <t>194</t>
  </si>
  <si>
    <t>071103000</t>
  </si>
  <si>
    <t>Provoz investora</t>
  </si>
  <si>
    <t>-2128536976</t>
  </si>
  <si>
    <t>Opravy učeben, SOU Čáslav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</si>
</sst>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F17" sqref="F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64" t="s">
        <v>14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R5" s="17"/>
      <c r="BE5" s="161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66" t="s">
        <v>999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R6" s="17"/>
      <c r="BE6" s="162"/>
      <c r="BS6" s="14" t="s">
        <v>6</v>
      </c>
    </row>
    <row r="7" spans="1:74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62"/>
      <c r="BS7" s="14" t="s">
        <v>6</v>
      </c>
    </row>
    <row r="8" spans="1:74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62"/>
      <c r="BS8" s="14" t="s">
        <v>6</v>
      </c>
    </row>
    <row r="9" spans="1:74" ht="14.45" customHeight="1">
      <c r="B9" s="17"/>
      <c r="AR9" s="17"/>
      <c r="BE9" s="162"/>
      <c r="BS9" s="14" t="s">
        <v>6</v>
      </c>
    </row>
    <row r="10" spans="1:74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62"/>
      <c r="BS10" s="14" t="s">
        <v>6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62"/>
      <c r="BS11" s="14" t="s">
        <v>6</v>
      </c>
    </row>
    <row r="12" spans="1:74" ht="6.95" customHeight="1">
      <c r="B12" s="17"/>
      <c r="AR12" s="17"/>
      <c r="BE12" s="162"/>
      <c r="BS12" s="14" t="s">
        <v>6</v>
      </c>
    </row>
    <row r="13" spans="1:74" ht="12" customHeight="1">
      <c r="B13" s="17"/>
      <c r="D13" s="24" t="s">
        <v>28</v>
      </c>
      <c r="AK13" s="24" t="s">
        <v>24</v>
      </c>
      <c r="AN13" s="26" t="s">
        <v>29</v>
      </c>
      <c r="AR13" s="17"/>
      <c r="BE13" s="162"/>
      <c r="BS13" s="14" t="s">
        <v>6</v>
      </c>
    </row>
    <row r="14" spans="1:74" ht="12.75">
      <c r="B14" s="17"/>
      <c r="E14" s="167" t="s">
        <v>29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24" t="s">
        <v>27</v>
      </c>
      <c r="AN14" s="26" t="s">
        <v>29</v>
      </c>
      <c r="AR14" s="17"/>
      <c r="BE14" s="162"/>
      <c r="BS14" s="14" t="s">
        <v>6</v>
      </c>
    </row>
    <row r="15" spans="1:74" ht="6.95" customHeight="1">
      <c r="B15" s="17"/>
      <c r="AR15" s="17"/>
      <c r="BE15" s="162"/>
      <c r="BS15" s="14" t="s">
        <v>4</v>
      </c>
    </row>
    <row r="16" spans="1:74" ht="12" customHeight="1">
      <c r="B16" s="17"/>
      <c r="D16" s="24" t="s">
        <v>30</v>
      </c>
      <c r="AK16" s="24" t="s">
        <v>24</v>
      </c>
      <c r="AN16" s="22" t="s">
        <v>31</v>
      </c>
      <c r="AR16" s="17"/>
      <c r="BE16" s="162"/>
      <c r="BS16" s="14" t="s">
        <v>4</v>
      </c>
    </row>
    <row r="17" spans="2:71" ht="18.399999999999999" customHeight="1">
      <c r="B17" s="17"/>
      <c r="E17" s="22" t="s">
        <v>32</v>
      </c>
      <c r="AK17" s="24" t="s">
        <v>27</v>
      </c>
      <c r="AN17" s="22" t="s">
        <v>1</v>
      </c>
      <c r="AR17" s="17"/>
      <c r="BE17" s="162"/>
      <c r="BS17" s="14" t="s">
        <v>33</v>
      </c>
    </row>
    <row r="18" spans="2:71" ht="6.95" customHeight="1">
      <c r="B18" s="17"/>
      <c r="AR18" s="17"/>
      <c r="BE18" s="162"/>
      <c r="BS18" s="14" t="s">
        <v>6</v>
      </c>
    </row>
    <row r="19" spans="2:71" ht="12" customHeight="1">
      <c r="B19" s="17"/>
      <c r="D19" s="24" t="s">
        <v>34</v>
      </c>
      <c r="AK19" s="24" t="s">
        <v>24</v>
      </c>
      <c r="AN19" s="22" t="s">
        <v>1</v>
      </c>
      <c r="AR19" s="17"/>
      <c r="BE19" s="162"/>
      <c r="BS19" s="14" t="s">
        <v>6</v>
      </c>
    </row>
    <row r="20" spans="2:71" ht="18.399999999999999" customHeight="1">
      <c r="B20" s="17"/>
      <c r="E20" s="22" t="s">
        <v>35</v>
      </c>
      <c r="AK20" s="24" t="s">
        <v>27</v>
      </c>
      <c r="AN20" s="22" t="s">
        <v>1</v>
      </c>
      <c r="AR20" s="17"/>
      <c r="BE20" s="162"/>
      <c r="BS20" s="14" t="s">
        <v>33</v>
      </c>
    </row>
    <row r="21" spans="2:71" ht="6.95" customHeight="1">
      <c r="B21" s="17"/>
      <c r="AR21" s="17"/>
      <c r="BE21" s="162"/>
    </row>
    <row r="22" spans="2:71" ht="12" customHeight="1">
      <c r="B22" s="17"/>
      <c r="D22" s="24" t="s">
        <v>36</v>
      </c>
      <c r="AR22" s="17"/>
      <c r="BE22" s="162"/>
    </row>
    <row r="23" spans="2:71" ht="16.5" customHeight="1">
      <c r="B23" s="17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7"/>
      <c r="BE23" s="162"/>
    </row>
    <row r="24" spans="2:71" ht="6.95" customHeight="1">
      <c r="B24" s="17"/>
      <c r="AR24" s="17"/>
      <c r="BE24" s="162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2"/>
    </row>
    <row r="26" spans="2:71" s="1" customFormat="1" ht="25.9" customHeight="1">
      <c r="B26" s="29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0">
        <f>ROUND(AG94,2)</f>
        <v>0</v>
      </c>
      <c r="AL26" s="171"/>
      <c r="AM26" s="171"/>
      <c r="AN26" s="171"/>
      <c r="AO26" s="171"/>
      <c r="AR26" s="29"/>
      <c r="BE26" s="162"/>
    </row>
    <row r="27" spans="2:71" s="1" customFormat="1" ht="6.95" customHeight="1">
      <c r="B27" s="29"/>
      <c r="AR27" s="29"/>
      <c r="BE27" s="162"/>
    </row>
    <row r="28" spans="2:71" s="1" customFormat="1" ht="12.75">
      <c r="B28" s="29"/>
      <c r="L28" s="172" t="s">
        <v>38</v>
      </c>
      <c r="M28" s="172"/>
      <c r="N28" s="172"/>
      <c r="O28" s="172"/>
      <c r="P28" s="172"/>
      <c r="W28" s="172" t="s">
        <v>39</v>
      </c>
      <c r="X28" s="172"/>
      <c r="Y28" s="172"/>
      <c r="Z28" s="172"/>
      <c r="AA28" s="172"/>
      <c r="AB28" s="172"/>
      <c r="AC28" s="172"/>
      <c r="AD28" s="172"/>
      <c r="AE28" s="172"/>
      <c r="AK28" s="172" t="s">
        <v>40</v>
      </c>
      <c r="AL28" s="172"/>
      <c r="AM28" s="172"/>
      <c r="AN28" s="172"/>
      <c r="AO28" s="172"/>
      <c r="AR28" s="29"/>
      <c r="BE28" s="162"/>
    </row>
    <row r="29" spans="2:71" s="2" customFormat="1" ht="14.45" customHeight="1">
      <c r="B29" s="33"/>
      <c r="D29" s="24" t="s">
        <v>41</v>
      </c>
      <c r="F29" s="24" t="s">
        <v>42</v>
      </c>
      <c r="L29" s="175">
        <v>0.21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3"/>
      <c r="BE29" s="163"/>
    </row>
    <row r="30" spans="2:71" s="2" customFormat="1" ht="14.45" customHeight="1">
      <c r="B30" s="33"/>
      <c r="F30" s="24" t="s">
        <v>43</v>
      </c>
      <c r="L30" s="175">
        <v>0.12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3"/>
      <c r="BE30" s="163"/>
    </row>
    <row r="31" spans="2:71" s="2" customFormat="1" ht="14.45" hidden="1" customHeight="1">
      <c r="B31" s="33"/>
      <c r="F31" s="24" t="s">
        <v>44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3"/>
      <c r="BE31" s="163"/>
    </row>
    <row r="32" spans="2:71" s="2" customFormat="1" ht="14.45" hidden="1" customHeight="1">
      <c r="B32" s="33"/>
      <c r="F32" s="24" t="s">
        <v>45</v>
      </c>
      <c r="L32" s="175">
        <v>0.12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3"/>
      <c r="BE32" s="163"/>
    </row>
    <row r="33" spans="2:57" s="2" customFormat="1" ht="14.45" hidden="1" customHeight="1">
      <c r="B33" s="33"/>
      <c r="F33" s="24" t="s">
        <v>46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3"/>
      <c r="BE33" s="163"/>
    </row>
    <row r="34" spans="2:57" s="1" customFormat="1" ht="6.95" customHeight="1">
      <c r="B34" s="29"/>
      <c r="AR34" s="29"/>
      <c r="BE34" s="162"/>
    </row>
    <row r="35" spans="2:57" s="1" customFormat="1" ht="25.9" customHeight="1">
      <c r="B35" s="29"/>
      <c r="C35" s="34"/>
      <c r="D35" s="35" t="s">
        <v>47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48</v>
      </c>
      <c r="U35" s="36"/>
      <c r="V35" s="36"/>
      <c r="W35" s="36"/>
      <c r="X35" s="176" t="s">
        <v>49</v>
      </c>
      <c r="Y35" s="177"/>
      <c r="Z35" s="177"/>
      <c r="AA35" s="177"/>
      <c r="AB35" s="177"/>
      <c r="AC35" s="36"/>
      <c r="AD35" s="36"/>
      <c r="AE35" s="36"/>
      <c r="AF35" s="36"/>
      <c r="AG35" s="36"/>
      <c r="AH35" s="36"/>
      <c r="AI35" s="36"/>
      <c r="AJ35" s="36"/>
      <c r="AK35" s="178">
        <f>SUM(AK26:AK33)</f>
        <v>0</v>
      </c>
      <c r="AL35" s="177"/>
      <c r="AM35" s="177"/>
      <c r="AN35" s="177"/>
      <c r="AO35" s="179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51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53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52</v>
      </c>
      <c r="AI60" s="31"/>
      <c r="AJ60" s="31"/>
      <c r="AK60" s="31"/>
      <c r="AL60" s="31"/>
      <c r="AM60" s="40" t="s">
        <v>53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54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55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53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52</v>
      </c>
      <c r="AI75" s="31"/>
      <c r="AJ75" s="31"/>
      <c r="AK75" s="31"/>
      <c r="AL75" s="31"/>
      <c r="AM75" s="40" t="s">
        <v>53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56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ST202411</v>
      </c>
      <c r="AR84" s="45"/>
    </row>
    <row r="85" spans="1:91" s="4" customFormat="1" ht="36.950000000000003" customHeight="1">
      <c r="B85" s="46"/>
      <c r="C85" s="47" t="s">
        <v>16</v>
      </c>
      <c r="L85" s="180" t="str">
        <f>K6</f>
        <v>Opravy učeben, SOU Čáslav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19</v>
      </c>
      <c r="L87" s="48" t="str">
        <f>IF(K8="","",K8)</f>
        <v>Nám. Jana Žižky z trocnova 75, Čáslav</v>
      </c>
      <c r="AI87" s="24" t="s">
        <v>21</v>
      </c>
      <c r="AM87" s="182" t="str">
        <f>IF(AN8= "","",AN8)</f>
        <v>5. 9. 2024</v>
      </c>
      <c r="AN87" s="182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23</v>
      </c>
      <c r="L89" s="3" t="str">
        <f>IF(E11= "","",E11)</f>
        <v>Střední odborné učiliště, Čáslav, Žižkovo nám. 75</v>
      </c>
      <c r="AI89" s="24" t="s">
        <v>30</v>
      </c>
      <c r="AM89" s="183" t="str">
        <f>IF(E17="","",E17)</f>
        <v>STAMER s.r.o.</v>
      </c>
      <c r="AN89" s="184"/>
      <c r="AO89" s="184"/>
      <c r="AP89" s="184"/>
      <c r="AR89" s="29"/>
      <c r="AS89" s="185" t="s">
        <v>57</v>
      </c>
      <c r="AT89" s="186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28</v>
      </c>
      <c r="L90" s="3" t="str">
        <f>IF(E14= "Vyplň údaj","",E14)</f>
        <v/>
      </c>
      <c r="AI90" s="24" t="s">
        <v>34</v>
      </c>
      <c r="AM90" s="183" t="str">
        <f>IF(E20="","",E20)</f>
        <v>Ing. Vojtěch Merenus</v>
      </c>
      <c r="AN90" s="184"/>
      <c r="AO90" s="184"/>
      <c r="AP90" s="184"/>
      <c r="AR90" s="29"/>
      <c r="AS90" s="187"/>
      <c r="AT90" s="188"/>
      <c r="BD90" s="53"/>
    </row>
    <row r="91" spans="1:91" s="1" customFormat="1" ht="10.9" customHeight="1">
      <c r="B91" s="29"/>
      <c r="AR91" s="29"/>
      <c r="AS91" s="187"/>
      <c r="AT91" s="188"/>
      <c r="BD91" s="53"/>
    </row>
    <row r="92" spans="1:91" s="1" customFormat="1" ht="29.25" customHeight="1">
      <c r="B92" s="29"/>
      <c r="C92" s="189" t="s">
        <v>58</v>
      </c>
      <c r="D92" s="190"/>
      <c r="E92" s="190"/>
      <c r="F92" s="190"/>
      <c r="G92" s="190"/>
      <c r="H92" s="54"/>
      <c r="I92" s="191" t="s">
        <v>59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60</v>
      </c>
      <c r="AH92" s="190"/>
      <c r="AI92" s="190"/>
      <c r="AJ92" s="190"/>
      <c r="AK92" s="190"/>
      <c r="AL92" s="190"/>
      <c r="AM92" s="190"/>
      <c r="AN92" s="191" t="s">
        <v>61</v>
      </c>
      <c r="AO92" s="190"/>
      <c r="AP92" s="193"/>
      <c r="AQ92" s="55" t="s">
        <v>62</v>
      </c>
      <c r="AR92" s="29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75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76</v>
      </c>
      <c r="BT94" s="69" t="s">
        <v>77</v>
      </c>
      <c r="BU94" s="70" t="s">
        <v>78</v>
      </c>
      <c r="BV94" s="69" t="s">
        <v>79</v>
      </c>
      <c r="BW94" s="69" t="s">
        <v>5</v>
      </c>
      <c r="BX94" s="69" t="s">
        <v>80</v>
      </c>
      <c r="CL94" s="69" t="s">
        <v>1</v>
      </c>
    </row>
    <row r="95" spans="1:91" s="6" customFormat="1" ht="16.5" customHeight="1">
      <c r="A95" s="71" t="s">
        <v>81</v>
      </c>
      <c r="B95" s="72"/>
      <c r="C95" s="73"/>
      <c r="D95" s="196" t="s">
        <v>82</v>
      </c>
      <c r="E95" s="196"/>
      <c r="F95" s="196"/>
      <c r="G95" s="196"/>
      <c r="H95" s="196"/>
      <c r="I95" s="74"/>
      <c r="J95" s="196" t="s">
        <v>83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'01 - stavební část'!J30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75" t="s">
        <v>84</v>
      </c>
      <c r="AR95" s="72"/>
      <c r="AS95" s="76">
        <v>0</v>
      </c>
      <c r="AT95" s="77">
        <f>ROUND(SUM(AV95:AW95),2)</f>
        <v>0</v>
      </c>
      <c r="AU95" s="78">
        <f>'01 - stavební část'!P145</f>
        <v>0</v>
      </c>
      <c r="AV95" s="77">
        <f>'01 - stavební část'!J33</f>
        <v>0</v>
      </c>
      <c r="AW95" s="77">
        <f>'01 - stavební část'!J34</f>
        <v>0</v>
      </c>
      <c r="AX95" s="77">
        <f>'01 - stavební část'!J35</f>
        <v>0</v>
      </c>
      <c r="AY95" s="77">
        <f>'01 - stavební část'!J36</f>
        <v>0</v>
      </c>
      <c r="AZ95" s="77">
        <f>'01 - stavební část'!F33</f>
        <v>0</v>
      </c>
      <c r="BA95" s="77">
        <f>'01 - stavební část'!F34</f>
        <v>0</v>
      </c>
      <c r="BB95" s="77">
        <f>'01 - stavební část'!F35</f>
        <v>0</v>
      </c>
      <c r="BC95" s="77">
        <f>'01 - stavební část'!F36</f>
        <v>0</v>
      </c>
      <c r="BD95" s="79">
        <f>'01 - stavební část'!F37</f>
        <v>0</v>
      </c>
      <c r="BT95" s="80" t="s">
        <v>85</v>
      </c>
      <c r="BV95" s="80" t="s">
        <v>79</v>
      </c>
      <c r="BW95" s="80" t="s">
        <v>86</v>
      </c>
      <c r="BX95" s="80" t="s">
        <v>5</v>
      </c>
      <c r="CL95" s="80" t="s">
        <v>1</v>
      </c>
      <c r="CM95" s="80" t="s">
        <v>87</v>
      </c>
    </row>
    <row r="96" spans="1:91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sheetProtection algorithmName="SHA-512" hashValue="Wp8XDttOu6JUj4i3m8DtLeK5wmdZ7J3GqPHWoSokeW/XiSajb78J0rO5tIAsVGqFGpCdiqC6y2znSK2NIgk2MA==" saltValue="vHScdvpO5krgeRQLuMifh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í čás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88</v>
      </c>
      <c r="L4" s="17"/>
      <c r="M4" s="8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199" t="str">
        <f>'Rekapitulace stavby'!K6</f>
        <v>Opravy učeben, SOU Čáslav</v>
      </c>
      <c r="F7" s="200"/>
      <c r="G7" s="200"/>
      <c r="H7" s="200"/>
      <c r="L7" s="17"/>
    </row>
    <row r="8" spans="2:46" s="1" customFormat="1" ht="12" customHeight="1">
      <c r="B8" s="29"/>
      <c r="D8" s="24" t="s">
        <v>89</v>
      </c>
      <c r="L8" s="29"/>
    </row>
    <row r="9" spans="2:46" s="1" customFormat="1" ht="16.5" customHeight="1">
      <c r="B9" s="29"/>
      <c r="E9" s="180" t="s">
        <v>90</v>
      </c>
      <c r="F9" s="201"/>
      <c r="G9" s="201"/>
      <c r="H9" s="20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17</v>
      </c>
      <c r="F11" s="22" t="s">
        <v>1</v>
      </c>
      <c r="I11" s="24" t="s">
        <v>18</v>
      </c>
      <c r="J11" s="22" t="s">
        <v>1</v>
      </c>
      <c r="L11" s="29"/>
    </row>
    <row r="12" spans="2:46" s="1" customFormat="1" ht="12" customHeight="1">
      <c r="B12" s="29"/>
      <c r="D12" s="24" t="s">
        <v>19</v>
      </c>
      <c r="F12" s="22" t="s">
        <v>20</v>
      </c>
      <c r="I12" s="24" t="s">
        <v>21</v>
      </c>
      <c r="J12" s="49" t="str">
        <f>'Rekapitulace stavby'!AN8</f>
        <v>5. 9. 2024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23</v>
      </c>
      <c r="I14" s="24" t="s">
        <v>24</v>
      </c>
      <c r="J14" s="22" t="s">
        <v>25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2" t="str">
        <f>'Rekapitulace stavby'!E14</f>
        <v>Vyplň údaj</v>
      </c>
      <c r="F18" s="164"/>
      <c r="G18" s="164"/>
      <c r="H18" s="164"/>
      <c r="I18" s="24" t="s">
        <v>27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24</v>
      </c>
      <c r="J20" s="22" t="s">
        <v>31</v>
      </c>
      <c r="L20" s="29"/>
    </row>
    <row r="21" spans="2:12" s="1" customFormat="1" ht="18" customHeight="1">
      <c r="B21" s="29"/>
      <c r="E21" s="22" t="s">
        <v>32</v>
      </c>
      <c r="I21" s="24" t="s">
        <v>27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34</v>
      </c>
      <c r="I23" s="24" t="s">
        <v>24</v>
      </c>
      <c r="J23" s="22" t="s">
        <v>1</v>
      </c>
      <c r="L23" s="29"/>
    </row>
    <row r="24" spans="2:12" s="1" customFormat="1" ht="18" customHeight="1">
      <c r="B24" s="29"/>
      <c r="E24" s="22" t="s">
        <v>35</v>
      </c>
      <c r="I24" s="24" t="s">
        <v>27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36</v>
      </c>
      <c r="L26" s="29"/>
    </row>
    <row r="27" spans="2:12" s="7" customFormat="1" ht="16.5" customHeight="1">
      <c r="B27" s="82"/>
      <c r="E27" s="169" t="s">
        <v>1</v>
      </c>
      <c r="F27" s="169"/>
      <c r="G27" s="169"/>
      <c r="H27" s="169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37</v>
      </c>
      <c r="J30" s="63">
        <f>ROUND(J145,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5" customHeight="1">
      <c r="B33" s="29"/>
      <c r="D33" s="52" t="s">
        <v>41</v>
      </c>
      <c r="E33" s="24" t="s">
        <v>42</v>
      </c>
      <c r="F33" s="84">
        <f>ROUND((SUM(BE145:BE390)),  2)</f>
        <v>0</v>
      </c>
      <c r="I33" s="85">
        <v>0.21</v>
      </c>
      <c r="J33" s="84">
        <f>ROUND(((SUM(BE145:BE390))*I33),  2)</f>
        <v>0</v>
      </c>
      <c r="L33" s="29"/>
    </row>
    <row r="34" spans="2:12" s="1" customFormat="1" ht="14.45" customHeight="1">
      <c r="B34" s="29"/>
      <c r="E34" s="24" t="s">
        <v>43</v>
      </c>
      <c r="F34" s="84">
        <f>ROUND((SUM(BF145:BF390)),  2)</f>
        <v>0</v>
      </c>
      <c r="I34" s="85">
        <v>0.12</v>
      </c>
      <c r="J34" s="84">
        <f>ROUND(((SUM(BF145:BF390))*I34),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84">
        <f>ROUND((SUM(BG145:BG390)),  2)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84">
        <f>ROUND((SUM(BH145:BH390)),  2)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84">
        <f>ROUND((SUM(BI145:BI390)),  2)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47</v>
      </c>
      <c r="E39" s="54"/>
      <c r="F39" s="54"/>
      <c r="G39" s="88" t="s">
        <v>48</v>
      </c>
      <c r="H39" s="89" t="s">
        <v>49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52</v>
      </c>
      <c r="E61" s="31"/>
      <c r="F61" s="92" t="s">
        <v>53</v>
      </c>
      <c r="G61" s="40" t="s">
        <v>52</v>
      </c>
      <c r="H61" s="31"/>
      <c r="I61" s="31"/>
      <c r="J61" s="93" t="s">
        <v>53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52</v>
      </c>
      <c r="E76" s="31"/>
      <c r="F76" s="92" t="s">
        <v>53</v>
      </c>
      <c r="G76" s="40" t="s">
        <v>52</v>
      </c>
      <c r="H76" s="31"/>
      <c r="I76" s="31"/>
      <c r="J76" s="93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91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199" t="str">
        <f>E7</f>
        <v>Opravy učeben, SOU Čáslav</v>
      </c>
      <c r="F85" s="200"/>
      <c r="G85" s="200"/>
      <c r="H85" s="200"/>
      <c r="L85" s="29"/>
    </row>
    <row r="86" spans="2:47" s="1" customFormat="1" ht="12" customHeight="1">
      <c r="B86" s="29"/>
      <c r="C86" s="24" t="s">
        <v>89</v>
      </c>
      <c r="L86" s="29"/>
    </row>
    <row r="87" spans="2:47" s="1" customFormat="1" ht="16.5" customHeight="1">
      <c r="B87" s="29"/>
      <c r="E87" s="180" t="str">
        <f>E9</f>
        <v>01 - stavební část</v>
      </c>
      <c r="F87" s="201"/>
      <c r="G87" s="201"/>
      <c r="H87" s="20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19</v>
      </c>
      <c r="F89" s="22" t="str">
        <f>F12</f>
        <v>Nám. Jana Žižky z trocnova 75, Čáslav</v>
      </c>
      <c r="I89" s="24" t="s">
        <v>21</v>
      </c>
      <c r="J89" s="49" t="str">
        <f>IF(J12="","",J12)</f>
        <v>5. 9. 2024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23</v>
      </c>
      <c r="F91" s="22" t="str">
        <f>E15</f>
        <v>Střední odborné učiliště, Čáslav, Žižkovo nám. 75</v>
      </c>
      <c r="I91" s="24" t="s">
        <v>30</v>
      </c>
      <c r="J91" s="27" t="str">
        <f>E21</f>
        <v>STAMER s.r.o.</v>
      </c>
      <c r="L91" s="29"/>
    </row>
    <row r="92" spans="2:47" s="1" customFormat="1" ht="15.2" customHeight="1">
      <c r="B92" s="29"/>
      <c r="C92" s="24" t="s">
        <v>28</v>
      </c>
      <c r="F92" s="22" t="str">
        <f>IF(E18="","",E18)</f>
        <v>Vyplň údaj</v>
      </c>
      <c r="I92" s="24" t="s">
        <v>34</v>
      </c>
      <c r="J92" s="27" t="str">
        <f>E24</f>
        <v>Ing. Vojtěch Merenus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92</v>
      </c>
      <c r="D94" s="86"/>
      <c r="E94" s="86"/>
      <c r="F94" s="86"/>
      <c r="G94" s="86"/>
      <c r="H94" s="86"/>
      <c r="I94" s="86"/>
      <c r="J94" s="95" t="s">
        <v>93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94</v>
      </c>
      <c r="J96" s="63">
        <f>J145</f>
        <v>0</v>
      </c>
      <c r="L96" s="29"/>
      <c r="AU96" s="14" t="s">
        <v>95</v>
      </c>
    </row>
    <row r="97" spans="2:12" s="8" customFormat="1" ht="24.95" customHeight="1">
      <c r="B97" s="97"/>
      <c r="D97" s="98" t="s">
        <v>96</v>
      </c>
      <c r="E97" s="99"/>
      <c r="F97" s="99"/>
      <c r="G97" s="99"/>
      <c r="H97" s="99"/>
      <c r="I97" s="99"/>
      <c r="J97" s="100">
        <f>J146</f>
        <v>0</v>
      </c>
      <c r="L97" s="97"/>
    </row>
    <row r="98" spans="2:12" s="9" customFormat="1" ht="19.899999999999999" customHeight="1">
      <c r="B98" s="101"/>
      <c r="D98" s="102" t="s">
        <v>97</v>
      </c>
      <c r="E98" s="103"/>
      <c r="F98" s="103"/>
      <c r="G98" s="103"/>
      <c r="H98" s="103"/>
      <c r="I98" s="103"/>
      <c r="J98" s="104">
        <f>J147</f>
        <v>0</v>
      </c>
      <c r="L98" s="101"/>
    </row>
    <row r="99" spans="2:12" s="9" customFormat="1" ht="19.899999999999999" customHeight="1">
      <c r="B99" s="101"/>
      <c r="D99" s="102" t="s">
        <v>98</v>
      </c>
      <c r="E99" s="103"/>
      <c r="F99" s="103"/>
      <c r="G99" s="103"/>
      <c r="H99" s="103"/>
      <c r="I99" s="103"/>
      <c r="J99" s="104">
        <f>J149</f>
        <v>0</v>
      </c>
      <c r="L99" s="101"/>
    </row>
    <row r="100" spans="2:12" s="9" customFormat="1" ht="19.899999999999999" customHeight="1">
      <c r="B100" s="101"/>
      <c r="D100" s="102" t="s">
        <v>99</v>
      </c>
      <c r="E100" s="103"/>
      <c r="F100" s="103"/>
      <c r="G100" s="103"/>
      <c r="H100" s="103"/>
      <c r="I100" s="103"/>
      <c r="J100" s="104">
        <f>J160</f>
        <v>0</v>
      </c>
      <c r="L100" s="101"/>
    </row>
    <row r="101" spans="2:12" s="9" customFormat="1" ht="19.899999999999999" customHeight="1">
      <c r="B101" s="101"/>
      <c r="D101" s="102" t="s">
        <v>100</v>
      </c>
      <c r="E101" s="103"/>
      <c r="F101" s="103"/>
      <c r="G101" s="103"/>
      <c r="H101" s="103"/>
      <c r="I101" s="103"/>
      <c r="J101" s="104">
        <f>J195</f>
        <v>0</v>
      </c>
      <c r="L101" s="101"/>
    </row>
    <row r="102" spans="2:12" s="9" customFormat="1" ht="19.899999999999999" customHeight="1">
      <c r="B102" s="101"/>
      <c r="D102" s="102" t="s">
        <v>101</v>
      </c>
      <c r="E102" s="103"/>
      <c r="F102" s="103"/>
      <c r="G102" s="103"/>
      <c r="H102" s="103"/>
      <c r="I102" s="103"/>
      <c r="J102" s="104">
        <f>J215</f>
        <v>0</v>
      </c>
      <c r="L102" s="101"/>
    </row>
    <row r="103" spans="2:12" s="9" customFormat="1" ht="19.899999999999999" customHeight="1">
      <c r="B103" s="101"/>
      <c r="D103" s="102" t="s">
        <v>102</v>
      </c>
      <c r="E103" s="103"/>
      <c r="F103" s="103"/>
      <c r="G103" s="103"/>
      <c r="H103" s="103"/>
      <c r="I103" s="103"/>
      <c r="J103" s="104">
        <f>J222</f>
        <v>0</v>
      </c>
      <c r="L103" s="101"/>
    </row>
    <row r="104" spans="2:12" s="8" customFormat="1" ht="24.95" customHeight="1">
      <c r="B104" s="97"/>
      <c r="D104" s="98" t="s">
        <v>103</v>
      </c>
      <c r="E104" s="99"/>
      <c r="F104" s="99"/>
      <c r="G104" s="99"/>
      <c r="H104" s="99"/>
      <c r="I104" s="99"/>
      <c r="J104" s="100">
        <f>J227</f>
        <v>0</v>
      </c>
      <c r="L104" s="97"/>
    </row>
    <row r="105" spans="2:12" s="9" customFormat="1" ht="19.899999999999999" customHeight="1">
      <c r="B105" s="101"/>
      <c r="D105" s="102" t="s">
        <v>104</v>
      </c>
      <c r="E105" s="103"/>
      <c r="F105" s="103"/>
      <c r="G105" s="103"/>
      <c r="H105" s="103"/>
      <c r="I105" s="103"/>
      <c r="J105" s="104">
        <f>J228</f>
        <v>0</v>
      </c>
      <c r="L105" s="101"/>
    </row>
    <row r="106" spans="2:12" s="9" customFormat="1" ht="19.899999999999999" customHeight="1">
      <c r="B106" s="101"/>
      <c r="D106" s="102" t="s">
        <v>105</v>
      </c>
      <c r="E106" s="103"/>
      <c r="F106" s="103"/>
      <c r="G106" s="103"/>
      <c r="H106" s="103"/>
      <c r="I106" s="103"/>
      <c r="J106" s="104">
        <f>J231</f>
        <v>0</v>
      </c>
      <c r="L106" s="101"/>
    </row>
    <row r="107" spans="2:12" s="9" customFormat="1" ht="19.899999999999999" customHeight="1">
      <c r="B107" s="101"/>
      <c r="D107" s="102" t="s">
        <v>106</v>
      </c>
      <c r="E107" s="103"/>
      <c r="F107" s="103"/>
      <c r="G107" s="103"/>
      <c r="H107" s="103"/>
      <c r="I107" s="103"/>
      <c r="J107" s="104">
        <f>J239</f>
        <v>0</v>
      </c>
      <c r="L107" s="101"/>
    </row>
    <row r="108" spans="2:12" s="9" customFormat="1" ht="19.899999999999999" customHeight="1">
      <c r="B108" s="101"/>
      <c r="D108" s="102" t="s">
        <v>107</v>
      </c>
      <c r="E108" s="103"/>
      <c r="F108" s="103"/>
      <c r="G108" s="103"/>
      <c r="H108" s="103"/>
      <c r="I108" s="103"/>
      <c r="J108" s="104">
        <f>J249</f>
        <v>0</v>
      </c>
      <c r="L108" s="101"/>
    </row>
    <row r="109" spans="2:12" s="9" customFormat="1" ht="19.899999999999999" customHeight="1">
      <c r="B109" s="101"/>
      <c r="D109" s="102" t="s">
        <v>108</v>
      </c>
      <c r="E109" s="103"/>
      <c r="F109" s="103"/>
      <c r="G109" s="103"/>
      <c r="H109" s="103"/>
      <c r="I109" s="103"/>
      <c r="J109" s="104">
        <f>J257</f>
        <v>0</v>
      </c>
      <c r="L109" s="101"/>
    </row>
    <row r="110" spans="2:12" s="9" customFormat="1" ht="19.899999999999999" customHeight="1">
      <c r="B110" s="101"/>
      <c r="D110" s="102" t="s">
        <v>109</v>
      </c>
      <c r="E110" s="103"/>
      <c r="F110" s="103"/>
      <c r="G110" s="103"/>
      <c r="H110" s="103"/>
      <c r="I110" s="103"/>
      <c r="J110" s="104">
        <f>J270</f>
        <v>0</v>
      </c>
      <c r="L110" s="101"/>
    </row>
    <row r="111" spans="2:12" s="9" customFormat="1" ht="19.899999999999999" customHeight="1">
      <c r="B111" s="101"/>
      <c r="D111" s="102" t="s">
        <v>110</v>
      </c>
      <c r="E111" s="103"/>
      <c r="F111" s="103"/>
      <c r="G111" s="103"/>
      <c r="H111" s="103"/>
      <c r="I111" s="103"/>
      <c r="J111" s="104">
        <f>J273</f>
        <v>0</v>
      </c>
      <c r="L111" s="101"/>
    </row>
    <row r="112" spans="2:12" s="9" customFormat="1" ht="19.899999999999999" customHeight="1">
      <c r="B112" s="101"/>
      <c r="D112" s="102" t="s">
        <v>111</v>
      </c>
      <c r="E112" s="103"/>
      <c r="F112" s="103"/>
      <c r="G112" s="103"/>
      <c r="H112" s="103"/>
      <c r="I112" s="103"/>
      <c r="J112" s="104">
        <f>J278</f>
        <v>0</v>
      </c>
      <c r="L112" s="101"/>
    </row>
    <row r="113" spans="2:12" s="9" customFormat="1" ht="19.899999999999999" customHeight="1">
      <c r="B113" s="101"/>
      <c r="D113" s="102" t="s">
        <v>112</v>
      </c>
      <c r="E113" s="103"/>
      <c r="F113" s="103"/>
      <c r="G113" s="103"/>
      <c r="H113" s="103"/>
      <c r="I113" s="103"/>
      <c r="J113" s="104">
        <f>J281</f>
        <v>0</v>
      </c>
      <c r="L113" s="101"/>
    </row>
    <row r="114" spans="2:12" s="9" customFormat="1" ht="19.899999999999999" customHeight="1">
      <c r="B114" s="101"/>
      <c r="D114" s="102" t="s">
        <v>113</v>
      </c>
      <c r="E114" s="103"/>
      <c r="F114" s="103"/>
      <c r="G114" s="103"/>
      <c r="H114" s="103"/>
      <c r="I114" s="103"/>
      <c r="J114" s="104">
        <f>J334</f>
        <v>0</v>
      </c>
      <c r="L114" s="101"/>
    </row>
    <row r="115" spans="2:12" s="9" customFormat="1" ht="19.899999999999999" customHeight="1">
      <c r="B115" s="101"/>
      <c r="D115" s="102" t="s">
        <v>114</v>
      </c>
      <c r="E115" s="103"/>
      <c r="F115" s="103"/>
      <c r="G115" s="103"/>
      <c r="H115" s="103"/>
      <c r="I115" s="103"/>
      <c r="J115" s="104">
        <f>J344</f>
        <v>0</v>
      </c>
      <c r="L115" s="101"/>
    </row>
    <row r="116" spans="2:12" s="9" customFormat="1" ht="19.899999999999999" customHeight="1">
      <c r="B116" s="101"/>
      <c r="D116" s="102" t="s">
        <v>115</v>
      </c>
      <c r="E116" s="103"/>
      <c r="F116" s="103"/>
      <c r="G116" s="103"/>
      <c r="H116" s="103"/>
      <c r="I116" s="103"/>
      <c r="J116" s="104">
        <f>J352</f>
        <v>0</v>
      </c>
      <c r="L116" s="101"/>
    </row>
    <row r="117" spans="2:12" s="9" customFormat="1" ht="19.899999999999999" customHeight="1">
      <c r="B117" s="101"/>
      <c r="D117" s="102" t="s">
        <v>116</v>
      </c>
      <c r="E117" s="103"/>
      <c r="F117" s="103"/>
      <c r="G117" s="103"/>
      <c r="H117" s="103"/>
      <c r="I117" s="103"/>
      <c r="J117" s="104">
        <f>J358</f>
        <v>0</v>
      </c>
      <c r="L117" s="101"/>
    </row>
    <row r="118" spans="2:12" s="9" customFormat="1" ht="19.899999999999999" customHeight="1">
      <c r="B118" s="101"/>
      <c r="D118" s="102" t="s">
        <v>117</v>
      </c>
      <c r="E118" s="103"/>
      <c r="F118" s="103"/>
      <c r="G118" s="103"/>
      <c r="H118" s="103"/>
      <c r="I118" s="103"/>
      <c r="J118" s="104">
        <f>J370</f>
        <v>0</v>
      </c>
      <c r="L118" s="101"/>
    </row>
    <row r="119" spans="2:12" s="9" customFormat="1" ht="19.899999999999999" customHeight="1">
      <c r="B119" s="101"/>
      <c r="D119" s="102" t="s">
        <v>118</v>
      </c>
      <c r="E119" s="103"/>
      <c r="F119" s="103"/>
      <c r="G119" s="103"/>
      <c r="H119" s="103"/>
      <c r="I119" s="103"/>
      <c r="J119" s="104">
        <f>J376</f>
        <v>0</v>
      </c>
      <c r="L119" s="101"/>
    </row>
    <row r="120" spans="2:12" s="9" customFormat="1" ht="19.899999999999999" customHeight="1">
      <c r="B120" s="101"/>
      <c r="D120" s="102" t="s">
        <v>119</v>
      </c>
      <c r="E120" s="103"/>
      <c r="F120" s="103"/>
      <c r="G120" s="103"/>
      <c r="H120" s="103"/>
      <c r="I120" s="103"/>
      <c r="J120" s="104">
        <f>J378</f>
        <v>0</v>
      </c>
      <c r="L120" s="101"/>
    </row>
    <row r="121" spans="2:12" s="8" customFormat="1" ht="24.95" customHeight="1">
      <c r="B121" s="97"/>
      <c r="D121" s="98" t="s">
        <v>120</v>
      </c>
      <c r="E121" s="99"/>
      <c r="F121" s="99"/>
      <c r="G121" s="99"/>
      <c r="H121" s="99"/>
      <c r="I121" s="99"/>
      <c r="J121" s="100">
        <f>J381</f>
        <v>0</v>
      </c>
      <c r="L121" s="97"/>
    </row>
    <row r="122" spans="2:12" s="8" customFormat="1" ht="24.95" customHeight="1">
      <c r="B122" s="97"/>
      <c r="D122" s="98" t="s">
        <v>121</v>
      </c>
      <c r="E122" s="99"/>
      <c r="F122" s="99"/>
      <c r="G122" s="99"/>
      <c r="H122" s="99"/>
      <c r="I122" s="99"/>
      <c r="J122" s="100">
        <f>J383</f>
        <v>0</v>
      </c>
      <c r="L122" s="97"/>
    </row>
    <row r="123" spans="2:12" s="9" customFormat="1" ht="19.899999999999999" customHeight="1">
      <c r="B123" s="101"/>
      <c r="D123" s="102" t="s">
        <v>122</v>
      </c>
      <c r="E123" s="103"/>
      <c r="F123" s="103"/>
      <c r="G123" s="103"/>
      <c r="H123" s="103"/>
      <c r="I123" s="103"/>
      <c r="J123" s="104">
        <f>J384</f>
        <v>0</v>
      </c>
      <c r="L123" s="101"/>
    </row>
    <row r="124" spans="2:12" s="9" customFormat="1" ht="19.899999999999999" customHeight="1">
      <c r="B124" s="101"/>
      <c r="D124" s="102" t="s">
        <v>123</v>
      </c>
      <c r="E124" s="103"/>
      <c r="F124" s="103"/>
      <c r="G124" s="103"/>
      <c r="H124" s="103"/>
      <c r="I124" s="103"/>
      <c r="J124" s="104">
        <f>J386</f>
        <v>0</v>
      </c>
      <c r="L124" s="101"/>
    </row>
    <row r="125" spans="2:12" s="9" customFormat="1" ht="19.899999999999999" customHeight="1">
      <c r="B125" s="101"/>
      <c r="D125" s="102" t="s">
        <v>124</v>
      </c>
      <c r="E125" s="103"/>
      <c r="F125" s="103"/>
      <c r="G125" s="103"/>
      <c r="H125" s="103"/>
      <c r="I125" s="103"/>
      <c r="J125" s="104">
        <f>J388</f>
        <v>0</v>
      </c>
      <c r="L125" s="101"/>
    </row>
    <row r="126" spans="2:12" s="1" customFormat="1" ht="21.75" customHeight="1">
      <c r="B126" s="29"/>
      <c r="L126" s="29"/>
    </row>
    <row r="127" spans="2:12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29"/>
    </row>
    <row r="131" spans="2:20" s="1" customFormat="1" ht="6.9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29"/>
    </row>
    <row r="132" spans="2:20" s="1" customFormat="1" ht="24.95" customHeight="1">
      <c r="B132" s="29"/>
      <c r="C132" s="18" t="s">
        <v>125</v>
      </c>
      <c r="L132" s="29"/>
    </row>
    <row r="133" spans="2:20" s="1" customFormat="1" ht="6.95" customHeight="1">
      <c r="B133" s="29"/>
      <c r="L133" s="29"/>
    </row>
    <row r="134" spans="2:20" s="1" customFormat="1" ht="12" customHeight="1">
      <c r="B134" s="29"/>
      <c r="C134" s="24" t="s">
        <v>16</v>
      </c>
      <c r="L134" s="29"/>
    </row>
    <row r="135" spans="2:20" s="1" customFormat="1" ht="16.5" customHeight="1">
      <c r="B135" s="29"/>
      <c r="E135" s="199" t="str">
        <f>E7</f>
        <v>Opravy učeben, SOU Čáslav</v>
      </c>
      <c r="F135" s="200"/>
      <c r="G135" s="200"/>
      <c r="H135" s="200"/>
      <c r="L135" s="29"/>
    </row>
    <row r="136" spans="2:20" s="1" customFormat="1" ht="12" customHeight="1">
      <c r="B136" s="29"/>
      <c r="C136" s="24" t="s">
        <v>89</v>
      </c>
      <c r="L136" s="29"/>
    </row>
    <row r="137" spans="2:20" s="1" customFormat="1" ht="16.5" customHeight="1">
      <c r="B137" s="29"/>
      <c r="E137" s="180" t="str">
        <f>E9</f>
        <v>01 - stavební část</v>
      </c>
      <c r="F137" s="201"/>
      <c r="G137" s="201"/>
      <c r="H137" s="201"/>
      <c r="L137" s="29"/>
    </row>
    <row r="138" spans="2:20" s="1" customFormat="1" ht="6.95" customHeight="1">
      <c r="B138" s="29"/>
      <c r="L138" s="29"/>
    </row>
    <row r="139" spans="2:20" s="1" customFormat="1" ht="12" customHeight="1">
      <c r="B139" s="29"/>
      <c r="C139" s="24" t="s">
        <v>19</v>
      </c>
      <c r="F139" s="22" t="str">
        <f>F12</f>
        <v>Nám. Jana Žižky z trocnova 75, Čáslav</v>
      </c>
      <c r="I139" s="24" t="s">
        <v>21</v>
      </c>
      <c r="J139" s="49" t="str">
        <f>IF(J12="","",J12)</f>
        <v>5. 9. 2024</v>
      </c>
      <c r="L139" s="29"/>
    </row>
    <row r="140" spans="2:20" s="1" customFormat="1" ht="6.95" customHeight="1">
      <c r="B140" s="29"/>
      <c r="L140" s="29"/>
    </row>
    <row r="141" spans="2:20" s="1" customFormat="1" ht="15.2" customHeight="1">
      <c r="B141" s="29"/>
      <c r="C141" s="24" t="s">
        <v>23</v>
      </c>
      <c r="F141" s="22" t="str">
        <f>E15</f>
        <v>Střední odborné učiliště, Čáslav, Žižkovo nám. 75</v>
      </c>
      <c r="I141" s="24" t="s">
        <v>30</v>
      </c>
      <c r="J141" s="27" t="str">
        <f>E21</f>
        <v>STAMER s.r.o.</v>
      </c>
      <c r="L141" s="29"/>
    </row>
    <row r="142" spans="2:20" s="1" customFormat="1" ht="15.2" customHeight="1">
      <c r="B142" s="29"/>
      <c r="C142" s="24" t="s">
        <v>28</v>
      </c>
      <c r="F142" s="22" t="str">
        <f>IF(E18="","",E18)</f>
        <v>Vyplň údaj</v>
      </c>
      <c r="I142" s="24" t="s">
        <v>34</v>
      </c>
      <c r="J142" s="27" t="str">
        <f>E24</f>
        <v>Ing. Vojtěch Merenus</v>
      </c>
      <c r="L142" s="29"/>
    </row>
    <row r="143" spans="2:20" s="1" customFormat="1" ht="10.35" customHeight="1">
      <c r="B143" s="29"/>
      <c r="L143" s="29"/>
    </row>
    <row r="144" spans="2:20" s="10" customFormat="1" ht="29.25" customHeight="1">
      <c r="B144" s="105"/>
      <c r="C144" s="106" t="s">
        <v>126</v>
      </c>
      <c r="D144" s="107" t="s">
        <v>62</v>
      </c>
      <c r="E144" s="107" t="s">
        <v>58</v>
      </c>
      <c r="F144" s="107" t="s">
        <v>59</v>
      </c>
      <c r="G144" s="107" t="s">
        <v>127</v>
      </c>
      <c r="H144" s="107" t="s">
        <v>128</v>
      </c>
      <c r="I144" s="107" t="s">
        <v>129</v>
      </c>
      <c r="J144" s="107" t="s">
        <v>93</v>
      </c>
      <c r="K144" s="108" t="s">
        <v>130</v>
      </c>
      <c r="L144" s="105"/>
      <c r="M144" s="56" t="s">
        <v>1</v>
      </c>
      <c r="N144" s="57" t="s">
        <v>41</v>
      </c>
      <c r="O144" s="57" t="s">
        <v>131</v>
      </c>
      <c r="P144" s="57" t="s">
        <v>132</v>
      </c>
      <c r="Q144" s="57" t="s">
        <v>133</v>
      </c>
      <c r="R144" s="57" t="s">
        <v>134</v>
      </c>
      <c r="S144" s="57" t="s">
        <v>135</v>
      </c>
      <c r="T144" s="58" t="s">
        <v>136</v>
      </c>
    </row>
    <row r="145" spans="2:65" s="1" customFormat="1" ht="22.9" customHeight="1">
      <c r="B145" s="29"/>
      <c r="C145" s="61" t="s">
        <v>137</v>
      </c>
      <c r="J145" s="109">
        <f>BK145</f>
        <v>0</v>
      </c>
      <c r="L145" s="29"/>
      <c r="M145" s="59"/>
      <c r="N145" s="50"/>
      <c r="O145" s="50"/>
      <c r="P145" s="110">
        <f>P146+P227+P381+P383</f>
        <v>0</v>
      </c>
      <c r="Q145" s="50"/>
      <c r="R145" s="110">
        <f>R146+R227+R381+R383</f>
        <v>96.504455920000012</v>
      </c>
      <c r="S145" s="50"/>
      <c r="T145" s="111">
        <f>T146+T227+T381+T383</f>
        <v>105.12574100000002</v>
      </c>
      <c r="AT145" s="14" t="s">
        <v>76</v>
      </c>
      <c r="AU145" s="14" t="s">
        <v>95</v>
      </c>
      <c r="BK145" s="112">
        <f>BK146+BK227+BK381+BK383</f>
        <v>0</v>
      </c>
    </row>
    <row r="146" spans="2:65" s="11" customFormat="1" ht="25.9" customHeight="1">
      <c r="B146" s="113"/>
      <c r="D146" s="114" t="s">
        <v>76</v>
      </c>
      <c r="E146" s="115" t="s">
        <v>138</v>
      </c>
      <c r="F146" s="115" t="s">
        <v>139</v>
      </c>
      <c r="I146" s="116"/>
      <c r="J146" s="117">
        <f>BK146</f>
        <v>0</v>
      </c>
      <c r="L146" s="113"/>
      <c r="M146" s="118"/>
      <c r="P146" s="119">
        <f>P147+P149+P160+P195+P215+P222</f>
        <v>0</v>
      </c>
      <c r="R146" s="119">
        <f>R147+R149+R160+R195+R215+R222</f>
        <v>86.953612510000013</v>
      </c>
      <c r="T146" s="120">
        <f>T147+T149+T160+T195+T215+T222</f>
        <v>103.87395900000001</v>
      </c>
      <c r="AR146" s="114" t="s">
        <v>85</v>
      </c>
      <c r="AT146" s="121" t="s">
        <v>76</v>
      </c>
      <c r="AU146" s="121" t="s">
        <v>77</v>
      </c>
      <c r="AY146" s="114" t="s">
        <v>140</v>
      </c>
      <c r="BK146" s="122">
        <f>BK147+BK149+BK160+BK195+BK215+BK222</f>
        <v>0</v>
      </c>
    </row>
    <row r="147" spans="2:65" s="11" customFormat="1" ht="22.9" customHeight="1">
      <c r="B147" s="113"/>
      <c r="D147" s="114" t="s">
        <v>76</v>
      </c>
      <c r="E147" s="123" t="s">
        <v>87</v>
      </c>
      <c r="F147" s="123" t="s">
        <v>141</v>
      </c>
      <c r="I147" s="116"/>
      <c r="J147" s="124">
        <f>BK147</f>
        <v>0</v>
      </c>
      <c r="L147" s="113"/>
      <c r="M147" s="118"/>
      <c r="P147" s="119">
        <f>P148</f>
        <v>0</v>
      </c>
      <c r="R147" s="119">
        <f>R148</f>
        <v>20.088000000000005</v>
      </c>
      <c r="T147" s="120">
        <f>T148</f>
        <v>0</v>
      </c>
      <c r="AR147" s="114" t="s">
        <v>85</v>
      </c>
      <c r="AT147" s="121" t="s">
        <v>76</v>
      </c>
      <c r="AU147" s="121" t="s">
        <v>85</v>
      </c>
      <c r="AY147" s="114" t="s">
        <v>140</v>
      </c>
      <c r="BK147" s="122">
        <f>BK148</f>
        <v>0</v>
      </c>
    </row>
    <row r="148" spans="2:65" s="1" customFormat="1" ht="24.2" customHeight="1">
      <c r="B148" s="29"/>
      <c r="C148" s="125" t="s">
        <v>85</v>
      </c>
      <c r="D148" s="125" t="s">
        <v>142</v>
      </c>
      <c r="E148" s="126" t="s">
        <v>143</v>
      </c>
      <c r="F148" s="127" t="s">
        <v>144</v>
      </c>
      <c r="G148" s="128" t="s">
        <v>145</v>
      </c>
      <c r="H148" s="129">
        <v>9.3000000000000007</v>
      </c>
      <c r="I148" s="130"/>
      <c r="J148" s="131">
        <f>ROUND(I148*H148,2)</f>
        <v>0</v>
      </c>
      <c r="K148" s="127" t="s">
        <v>146</v>
      </c>
      <c r="L148" s="29"/>
      <c r="M148" s="132" t="s">
        <v>1</v>
      </c>
      <c r="N148" s="133" t="s">
        <v>42</v>
      </c>
      <c r="P148" s="134">
        <f>O148*H148</f>
        <v>0</v>
      </c>
      <c r="Q148" s="134">
        <v>2.16</v>
      </c>
      <c r="R148" s="134">
        <f>Q148*H148</f>
        <v>20.088000000000005</v>
      </c>
      <c r="S148" s="134">
        <v>0</v>
      </c>
      <c r="T148" s="135">
        <f>S148*H148</f>
        <v>0</v>
      </c>
      <c r="AR148" s="136" t="s">
        <v>147</v>
      </c>
      <c r="AT148" s="136" t="s">
        <v>142</v>
      </c>
      <c r="AU148" s="136" t="s">
        <v>87</v>
      </c>
      <c r="AY148" s="14" t="s">
        <v>140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4" t="s">
        <v>85</v>
      </c>
      <c r="BK148" s="137">
        <f>ROUND(I148*H148,2)</f>
        <v>0</v>
      </c>
      <c r="BL148" s="14" t="s">
        <v>147</v>
      </c>
      <c r="BM148" s="136" t="s">
        <v>148</v>
      </c>
    </row>
    <row r="149" spans="2:65" s="11" customFormat="1" ht="22.9" customHeight="1">
      <c r="B149" s="113"/>
      <c r="D149" s="114" t="s">
        <v>76</v>
      </c>
      <c r="E149" s="123" t="s">
        <v>149</v>
      </c>
      <c r="F149" s="123" t="s">
        <v>150</v>
      </c>
      <c r="I149" s="116"/>
      <c r="J149" s="124">
        <f>BK149</f>
        <v>0</v>
      </c>
      <c r="L149" s="113"/>
      <c r="M149" s="118"/>
      <c r="P149" s="119">
        <f>SUM(P150:P159)</f>
        <v>0</v>
      </c>
      <c r="R149" s="119">
        <f>SUM(R150:R159)</f>
        <v>12.451281600000003</v>
      </c>
      <c r="T149" s="120">
        <f>SUM(T150:T159)</f>
        <v>0</v>
      </c>
      <c r="AR149" s="114" t="s">
        <v>85</v>
      </c>
      <c r="AT149" s="121" t="s">
        <v>76</v>
      </c>
      <c r="AU149" s="121" t="s">
        <v>85</v>
      </c>
      <c r="AY149" s="114" t="s">
        <v>140</v>
      </c>
      <c r="BK149" s="122">
        <f>SUM(BK150:BK159)</f>
        <v>0</v>
      </c>
    </row>
    <row r="150" spans="2:65" s="1" customFormat="1" ht="24.2" customHeight="1">
      <c r="B150" s="29"/>
      <c r="C150" s="125" t="s">
        <v>87</v>
      </c>
      <c r="D150" s="125" t="s">
        <v>142</v>
      </c>
      <c r="E150" s="126" t="s">
        <v>151</v>
      </c>
      <c r="F150" s="127" t="s">
        <v>152</v>
      </c>
      <c r="G150" s="128" t="s">
        <v>145</v>
      </c>
      <c r="H150" s="129">
        <v>3.64</v>
      </c>
      <c r="I150" s="130"/>
      <c r="J150" s="131">
        <f t="shared" ref="J150:J159" si="0">ROUND(I150*H150,2)</f>
        <v>0</v>
      </c>
      <c r="K150" s="127" t="s">
        <v>146</v>
      </c>
      <c r="L150" s="29"/>
      <c r="M150" s="132" t="s">
        <v>1</v>
      </c>
      <c r="N150" s="133" t="s">
        <v>42</v>
      </c>
      <c r="P150" s="134">
        <f t="shared" ref="P150:P159" si="1">O150*H150</f>
        <v>0</v>
      </c>
      <c r="Q150" s="134">
        <v>1.8774999999999999</v>
      </c>
      <c r="R150" s="134">
        <f t="shared" ref="R150:R159" si="2">Q150*H150</f>
        <v>6.8341000000000003</v>
      </c>
      <c r="S150" s="134">
        <v>0</v>
      </c>
      <c r="T150" s="135">
        <f t="shared" ref="T150:T159" si="3">S150*H150</f>
        <v>0</v>
      </c>
      <c r="AR150" s="136" t="s">
        <v>147</v>
      </c>
      <c r="AT150" s="136" t="s">
        <v>142</v>
      </c>
      <c r="AU150" s="136" t="s">
        <v>87</v>
      </c>
      <c r="AY150" s="14" t="s">
        <v>140</v>
      </c>
      <c r="BE150" s="137">
        <f t="shared" ref="BE150:BE159" si="4">IF(N150="základní",J150,0)</f>
        <v>0</v>
      </c>
      <c r="BF150" s="137">
        <f t="shared" ref="BF150:BF159" si="5">IF(N150="snížená",J150,0)</f>
        <v>0</v>
      </c>
      <c r="BG150" s="137">
        <f t="shared" ref="BG150:BG159" si="6">IF(N150="zákl. přenesená",J150,0)</f>
        <v>0</v>
      </c>
      <c r="BH150" s="137">
        <f t="shared" ref="BH150:BH159" si="7">IF(N150="sníž. přenesená",J150,0)</f>
        <v>0</v>
      </c>
      <c r="BI150" s="137">
        <f t="shared" ref="BI150:BI159" si="8">IF(N150="nulová",J150,0)</f>
        <v>0</v>
      </c>
      <c r="BJ150" s="14" t="s">
        <v>85</v>
      </c>
      <c r="BK150" s="137">
        <f t="shared" ref="BK150:BK159" si="9">ROUND(I150*H150,2)</f>
        <v>0</v>
      </c>
      <c r="BL150" s="14" t="s">
        <v>147</v>
      </c>
      <c r="BM150" s="136" t="s">
        <v>153</v>
      </c>
    </row>
    <row r="151" spans="2:65" s="1" customFormat="1" ht="24.2" customHeight="1">
      <c r="B151" s="29"/>
      <c r="C151" s="125" t="s">
        <v>149</v>
      </c>
      <c r="D151" s="125" t="s">
        <v>142</v>
      </c>
      <c r="E151" s="126" t="s">
        <v>154</v>
      </c>
      <c r="F151" s="127" t="s">
        <v>155</v>
      </c>
      <c r="G151" s="128" t="s">
        <v>156</v>
      </c>
      <c r="H151" s="129">
        <v>7</v>
      </c>
      <c r="I151" s="130"/>
      <c r="J151" s="131">
        <f t="shared" si="0"/>
        <v>0</v>
      </c>
      <c r="K151" s="127" t="s">
        <v>157</v>
      </c>
      <c r="L151" s="29"/>
      <c r="M151" s="132" t="s">
        <v>1</v>
      </c>
      <c r="N151" s="133" t="s">
        <v>42</v>
      </c>
      <c r="P151" s="134">
        <f t="shared" si="1"/>
        <v>0</v>
      </c>
      <c r="Q151" s="134">
        <v>2.588E-2</v>
      </c>
      <c r="R151" s="134">
        <f t="shared" si="2"/>
        <v>0.18115999999999999</v>
      </c>
      <c r="S151" s="134">
        <v>0</v>
      </c>
      <c r="T151" s="135">
        <f t="shared" si="3"/>
        <v>0</v>
      </c>
      <c r="AR151" s="136" t="s">
        <v>147</v>
      </c>
      <c r="AT151" s="136" t="s">
        <v>142</v>
      </c>
      <c r="AU151" s="136" t="s">
        <v>87</v>
      </c>
      <c r="AY151" s="14" t="s">
        <v>140</v>
      </c>
      <c r="BE151" s="137">
        <f t="shared" si="4"/>
        <v>0</v>
      </c>
      <c r="BF151" s="137">
        <f t="shared" si="5"/>
        <v>0</v>
      </c>
      <c r="BG151" s="137">
        <f t="shared" si="6"/>
        <v>0</v>
      </c>
      <c r="BH151" s="137">
        <f t="shared" si="7"/>
        <v>0</v>
      </c>
      <c r="BI151" s="137">
        <f t="shared" si="8"/>
        <v>0</v>
      </c>
      <c r="BJ151" s="14" t="s">
        <v>85</v>
      </c>
      <c r="BK151" s="137">
        <f t="shared" si="9"/>
        <v>0</v>
      </c>
      <c r="BL151" s="14" t="s">
        <v>147</v>
      </c>
      <c r="BM151" s="136" t="s">
        <v>158</v>
      </c>
    </row>
    <row r="152" spans="2:65" s="1" customFormat="1" ht="24.2" customHeight="1">
      <c r="B152" s="29"/>
      <c r="C152" s="138" t="s">
        <v>147</v>
      </c>
      <c r="D152" s="138" t="s">
        <v>159</v>
      </c>
      <c r="E152" s="139" t="s">
        <v>160</v>
      </c>
      <c r="F152" s="140" t="s">
        <v>161</v>
      </c>
      <c r="G152" s="141" t="s">
        <v>156</v>
      </c>
      <c r="H152" s="142">
        <v>2</v>
      </c>
      <c r="I152" s="143"/>
      <c r="J152" s="144">
        <f t="shared" si="0"/>
        <v>0</v>
      </c>
      <c r="K152" s="140" t="s">
        <v>157</v>
      </c>
      <c r="L152" s="145"/>
      <c r="M152" s="146" t="s">
        <v>1</v>
      </c>
      <c r="N152" s="147" t="s">
        <v>42</v>
      </c>
      <c r="P152" s="134">
        <f t="shared" si="1"/>
        <v>0</v>
      </c>
      <c r="Q152" s="134">
        <v>7.2999999999999995E-2</v>
      </c>
      <c r="R152" s="134">
        <f t="shared" si="2"/>
        <v>0.14599999999999999</v>
      </c>
      <c r="S152" s="134">
        <v>0</v>
      </c>
      <c r="T152" s="135">
        <f t="shared" si="3"/>
        <v>0</v>
      </c>
      <c r="AR152" s="136" t="s">
        <v>162</v>
      </c>
      <c r="AT152" s="136" t="s">
        <v>159</v>
      </c>
      <c r="AU152" s="136" t="s">
        <v>87</v>
      </c>
      <c r="AY152" s="14" t="s">
        <v>140</v>
      </c>
      <c r="BE152" s="137">
        <f t="shared" si="4"/>
        <v>0</v>
      </c>
      <c r="BF152" s="137">
        <f t="shared" si="5"/>
        <v>0</v>
      </c>
      <c r="BG152" s="137">
        <f t="shared" si="6"/>
        <v>0</v>
      </c>
      <c r="BH152" s="137">
        <f t="shared" si="7"/>
        <v>0</v>
      </c>
      <c r="BI152" s="137">
        <f t="shared" si="8"/>
        <v>0</v>
      </c>
      <c r="BJ152" s="14" t="s">
        <v>85</v>
      </c>
      <c r="BK152" s="137">
        <f t="shared" si="9"/>
        <v>0</v>
      </c>
      <c r="BL152" s="14" t="s">
        <v>147</v>
      </c>
      <c r="BM152" s="136" t="s">
        <v>163</v>
      </c>
    </row>
    <row r="153" spans="2:65" s="1" customFormat="1" ht="24.2" customHeight="1">
      <c r="B153" s="29"/>
      <c r="C153" s="138" t="s">
        <v>164</v>
      </c>
      <c r="D153" s="138" t="s">
        <v>159</v>
      </c>
      <c r="E153" s="139" t="s">
        <v>165</v>
      </c>
      <c r="F153" s="140" t="s">
        <v>166</v>
      </c>
      <c r="G153" s="141" t="s">
        <v>156</v>
      </c>
      <c r="H153" s="142">
        <v>5</v>
      </c>
      <c r="I153" s="143"/>
      <c r="J153" s="144">
        <f t="shared" si="0"/>
        <v>0</v>
      </c>
      <c r="K153" s="140" t="s">
        <v>157</v>
      </c>
      <c r="L153" s="145"/>
      <c r="M153" s="146" t="s">
        <v>1</v>
      </c>
      <c r="N153" s="147" t="s">
        <v>42</v>
      </c>
      <c r="P153" s="134">
        <f t="shared" si="1"/>
        <v>0</v>
      </c>
      <c r="Q153" s="134">
        <v>8.2000000000000003E-2</v>
      </c>
      <c r="R153" s="134">
        <f t="shared" si="2"/>
        <v>0.41000000000000003</v>
      </c>
      <c r="S153" s="134">
        <v>0</v>
      </c>
      <c r="T153" s="135">
        <f t="shared" si="3"/>
        <v>0</v>
      </c>
      <c r="AR153" s="136" t="s">
        <v>162</v>
      </c>
      <c r="AT153" s="136" t="s">
        <v>159</v>
      </c>
      <c r="AU153" s="136" t="s">
        <v>87</v>
      </c>
      <c r="AY153" s="14" t="s">
        <v>140</v>
      </c>
      <c r="BE153" s="137">
        <f t="shared" si="4"/>
        <v>0</v>
      </c>
      <c r="BF153" s="137">
        <f t="shared" si="5"/>
        <v>0</v>
      </c>
      <c r="BG153" s="137">
        <f t="shared" si="6"/>
        <v>0</v>
      </c>
      <c r="BH153" s="137">
        <f t="shared" si="7"/>
        <v>0</v>
      </c>
      <c r="BI153" s="137">
        <f t="shared" si="8"/>
        <v>0</v>
      </c>
      <c r="BJ153" s="14" t="s">
        <v>85</v>
      </c>
      <c r="BK153" s="137">
        <f t="shared" si="9"/>
        <v>0</v>
      </c>
      <c r="BL153" s="14" t="s">
        <v>147</v>
      </c>
      <c r="BM153" s="136" t="s">
        <v>167</v>
      </c>
    </row>
    <row r="154" spans="2:65" s="1" customFormat="1" ht="21.75" customHeight="1">
      <c r="B154" s="29"/>
      <c r="C154" s="125" t="s">
        <v>168</v>
      </c>
      <c r="D154" s="125" t="s">
        <v>142</v>
      </c>
      <c r="E154" s="126" t="s">
        <v>169</v>
      </c>
      <c r="F154" s="127" t="s">
        <v>170</v>
      </c>
      <c r="G154" s="128" t="s">
        <v>171</v>
      </c>
      <c r="H154" s="129">
        <v>15</v>
      </c>
      <c r="I154" s="130"/>
      <c r="J154" s="131">
        <f t="shared" si="0"/>
        <v>0</v>
      </c>
      <c r="K154" s="127" t="s">
        <v>146</v>
      </c>
      <c r="L154" s="29"/>
      <c r="M154" s="132" t="s">
        <v>1</v>
      </c>
      <c r="N154" s="133" t="s">
        <v>42</v>
      </c>
      <c r="P154" s="134">
        <f t="shared" si="1"/>
        <v>0</v>
      </c>
      <c r="Q154" s="134">
        <v>2.8570000000000002E-2</v>
      </c>
      <c r="R154" s="134">
        <f t="shared" si="2"/>
        <v>0.42855000000000004</v>
      </c>
      <c r="S154" s="134">
        <v>0</v>
      </c>
      <c r="T154" s="135">
        <f t="shared" si="3"/>
        <v>0</v>
      </c>
      <c r="AR154" s="136" t="s">
        <v>147</v>
      </c>
      <c r="AT154" s="136" t="s">
        <v>142</v>
      </c>
      <c r="AU154" s="136" t="s">
        <v>87</v>
      </c>
      <c r="AY154" s="14" t="s">
        <v>140</v>
      </c>
      <c r="BE154" s="137">
        <f t="shared" si="4"/>
        <v>0</v>
      </c>
      <c r="BF154" s="137">
        <f t="shared" si="5"/>
        <v>0</v>
      </c>
      <c r="BG154" s="137">
        <f t="shared" si="6"/>
        <v>0</v>
      </c>
      <c r="BH154" s="137">
        <f t="shared" si="7"/>
        <v>0</v>
      </c>
      <c r="BI154" s="137">
        <f t="shared" si="8"/>
        <v>0</v>
      </c>
      <c r="BJ154" s="14" t="s">
        <v>85</v>
      </c>
      <c r="BK154" s="137">
        <f t="shared" si="9"/>
        <v>0</v>
      </c>
      <c r="BL154" s="14" t="s">
        <v>147</v>
      </c>
      <c r="BM154" s="136" t="s">
        <v>172</v>
      </c>
    </row>
    <row r="155" spans="2:65" s="1" customFormat="1" ht="24.2" customHeight="1">
      <c r="B155" s="29"/>
      <c r="C155" s="125" t="s">
        <v>173</v>
      </c>
      <c r="D155" s="125" t="s">
        <v>142</v>
      </c>
      <c r="E155" s="126" t="s">
        <v>174</v>
      </c>
      <c r="F155" s="127" t="s">
        <v>175</v>
      </c>
      <c r="G155" s="128" t="s">
        <v>171</v>
      </c>
      <c r="H155" s="129">
        <v>4.2</v>
      </c>
      <c r="I155" s="130"/>
      <c r="J155" s="131">
        <f t="shared" si="0"/>
        <v>0</v>
      </c>
      <c r="K155" s="127" t="s">
        <v>146</v>
      </c>
      <c r="L155" s="29"/>
      <c r="M155" s="132" t="s">
        <v>1</v>
      </c>
      <c r="N155" s="133" t="s">
        <v>42</v>
      </c>
      <c r="P155" s="134">
        <f t="shared" si="1"/>
        <v>0</v>
      </c>
      <c r="Q155" s="134">
        <v>4.795E-2</v>
      </c>
      <c r="R155" s="134">
        <f t="shared" si="2"/>
        <v>0.20139000000000001</v>
      </c>
      <c r="S155" s="134">
        <v>0</v>
      </c>
      <c r="T155" s="135">
        <f t="shared" si="3"/>
        <v>0</v>
      </c>
      <c r="AR155" s="136" t="s">
        <v>147</v>
      </c>
      <c r="AT155" s="136" t="s">
        <v>142</v>
      </c>
      <c r="AU155" s="136" t="s">
        <v>87</v>
      </c>
      <c r="AY155" s="14" t="s">
        <v>140</v>
      </c>
      <c r="BE155" s="137">
        <f t="shared" si="4"/>
        <v>0</v>
      </c>
      <c r="BF155" s="137">
        <f t="shared" si="5"/>
        <v>0</v>
      </c>
      <c r="BG155" s="137">
        <f t="shared" si="6"/>
        <v>0</v>
      </c>
      <c r="BH155" s="137">
        <f t="shared" si="7"/>
        <v>0</v>
      </c>
      <c r="BI155" s="137">
        <f t="shared" si="8"/>
        <v>0</v>
      </c>
      <c r="BJ155" s="14" t="s">
        <v>85</v>
      </c>
      <c r="BK155" s="137">
        <f t="shared" si="9"/>
        <v>0</v>
      </c>
      <c r="BL155" s="14" t="s">
        <v>147</v>
      </c>
      <c r="BM155" s="136" t="s">
        <v>176</v>
      </c>
    </row>
    <row r="156" spans="2:65" s="1" customFormat="1" ht="24.2" customHeight="1">
      <c r="B156" s="29"/>
      <c r="C156" s="125" t="s">
        <v>162</v>
      </c>
      <c r="D156" s="125" t="s">
        <v>142</v>
      </c>
      <c r="E156" s="126" t="s">
        <v>177</v>
      </c>
      <c r="F156" s="127" t="s">
        <v>178</v>
      </c>
      <c r="G156" s="128" t="s">
        <v>171</v>
      </c>
      <c r="H156" s="129">
        <v>17.399999999999999</v>
      </c>
      <c r="I156" s="130"/>
      <c r="J156" s="131">
        <f t="shared" si="0"/>
        <v>0</v>
      </c>
      <c r="K156" s="127" t="s">
        <v>1</v>
      </c>
      <c r="L156" s="29"/>
      <c r="M156" s="132" t="s">
        <v>1</v>
      </c>
      <c r="N156" s="133" t="s">
        <v>42</v>
      </c>
      <c r="P156" s="134">
        <f t="shared" si="1"/>
        <v>0</v>
      </c>
      <c r="Q156" s="134">
        <v>6.1760000000000002E-2</v>
      </c>
      <c r="R156" s="134">
        <f t="shared" si="2"/>
        <v>1.074624</v>
      </c>
      <c r="S156" s="134">
        <v>0</v>
      </c>
      <c r="T156" s="135">
        <f t="shared" si="3"/>
        <v>0</v>
      </c>
      <c r="AR156" s="136" t="s">
        <v>147</v>
      </c>
      <c r="AT156" s="136" t="s">
        <v>142</v>
      </c>
      <c r="AU156" s="136" t="s">
        <v>87</v>
      </c>
      <c r="AY156" s="14" t="s">
        <v>140</v>
      </c>
      <c r="BE156" s="137">
        <f t="shared" si="4"/>
        <v>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14" t="s">
        <v>85</v>
      </c>
      <c r="BK156" s="137">
        <f t="shared" si="9"/>
        <v>0</v>
      </c>
      <c r="BL156" s="14" t="s">
        <v>147</v>
      </c>
      <c r="BM156" s="136" t="s">
        <v>179</v>
      </c>
    </row>
    <row r="157" spans="2:65" s="1" customFormat="1" ht="24.2" customHeight="1">
      <c r="B157" s="29"/>
      <c r="C157" s="125" t="s">
        <v>180</v>
      </c>
      <c r="D157" s="125" t="s">
        <v>142</v>
      </c>
      <c r="E157" s="126" t="s">
        <v>181</v>
      </c>
      <c r="F157" s="127" t="s">
        <v>182</v>
      </c>
      <c r="G157" s="128" t="s">
        <v>171</v>
      </c>
      <c r="H157" s="129">
        <v>27.2</v>
      </c>
      <c r="I157" s="130"/>
      <c r="J157" s="131">
        <f t="shared" si="0"/>
        <v>0</v>
      </c>
      <c r="K157" s="127" t="s">
        <v>1</v>
      </c>
      <c r="L157" s="29"/>
      <c r="M157" s="132" t="s">
        <v>1</v>
      </c>
      <c r="N157" s="133" t="s">
        <v>42</v>
      </c>
      <c r="P157" s="134">
        <f t="shared" si="1"/>
        <v>0</v>
      </c>
      <c r="Q157" s="134">
        <v>6.9980000000000001E-2</v>
      </c>
      <c r="R157" s="134">
        <f t="shared" si="2"/>
        <v>1.903456</v>
      </c>
      <c r="S157" s="134">
        <v>0</v>
      </c>
      <c r="T157" s="135">
        <f t="shared" si="3"/>
        <v>0</v>
      </c>
      <c r="AR157" s="136" t="s">
        <v>147</v>
      </c>
      <c r="AT157" s="136" t="s">
        <v>142</v>
      </c>
      <c r="AU157" s="136" t="s">
        <v>87</v>
      </c>
      <c r="AY157" s="14" t="s">
        <v>140</v>
      </c>
      <c r="BE157" s="137">
        <f t="shared" si="4"/>
        <v>0</v>
      </c>
      <c r="BF157" s="137">
        <f t="shared" si="5"/>
        <v>0</v>
      </c>
      <c r="BG157" s="137">
        <f t="shared" si="6"/>
        <v>0</v>
      </c>
      <c r="BH157" s="137">
        <f t="shared" si="7"/>
        <v>0</v>
      </c>
      <c r="BI157" s="137">
        <f t="shared" si="8"/>
        <v>0</v>
      </c>
      <c r="BJ157" s="14" t="s">
        <v>85</v>
      </c>
      <c r="BK157" s="137">
        <f t="shared" si="9"/>
        <v>0</v>
      </c>
      <c r="BL157" s="14" t="s">
        <v>147</v>
      </c>
      <c r="BM157" s="136" t="s">
        <v>183</v>
      </c>
    </row>
    <row r="158" spans="2:65" s="1" customFormat="1" ht="16.5" customHeight="1">
      <c r="B158" s="29"/>
      <c r="C158" s="125" t="s">
        <v>184</v>
      </c>
      <c r="D158" s="125" t="s">
        <v>142</v>
      </c>
      <c r="E158" s="126" t="s">
        <v>185</v>
      </c>
      <c r="F158" s="127" t="s">
        <v>186</v>
      </c>
      <c r="G158" s="128" t="s">
        <v>171</v>
      </c>
      <c r="H158" s="129">
        <v>1.6</v>
      </c>
      <c r="I158" s="130"/>
      <c r="J158" s="131">
        <f t="shared" si="0"/>
        <v>0</v>
      </c>
      <c r="K158" s="127" t="s">
        <v>1</v>
      </c>
      <c r="L158" s="29"/>
      <c r="M158" s="132" t="s">
        <v>1</v>
      </c>
      <c r="N158" s="133" t="s">
        <v>42</v>
      </c>
      <c r="P158" s="134">
        <f t="shared" si="1"/>
        <v>0</v>
      </c>
      <c r="Q158" s="134">
        <v>7.3480000000000004E-2</v>
      </c>
      <c r="R158" s="134">
        <f t="shared" si="2"/>
        <v>0.11756800000000001</v>
      </c>
      <c r="S158" s="134">
        <v>0</v>
      </c>
      <c r="T158" s="135">
        <f t="shared" si="3"/>
        <v>0</v>
      </c>
      <c r="AR158" s="136" t="s">
        <v>147</v>
      </c>
      <c r="AT158" s="136" t="s">
        <v>142</v>
      </c>
      <c r="AU158" s="136" t="s">
        <v>87</v>
      </c>
      <c r="AY158" s="14" t="s">
        <v>140</v>
      </c>
      <c r="BE158" s="137">
        <f t="shared" si="4"/>
        <v>0</v>
      </c>
      <c r="BF158" s="137">
        <f t="shared" si="5"/>
        <v>0</v>
      </c>
      <c r="BG158" s="137">
        <f t="shared" si="6"/>
        <v>0</v>
      </c>
      <c r="BH158" s="137">
        <f t="shared" si="7"/>
        <v>0</v>
      </c>
      <c r="BI158" s="137">
        <f t="shared" si="8"/>
        <v>0</v>
      </c>
      <c r="BJ158" s="14" t="s">
        <v>85</v>
      </c>
      <c r="BK158" s="137">
        <f t="shared" si="9"/>
        <v>0</v>
      </c>
      <c r="BL158" s="14" t="s">
        <v>147</v>
      </c>
      <c r="BM158" s="136" t="s">
        <v>187</v>
      </c>
    </row>
    <row r="159" spans="2:65" s="1" customFormat="1" ht="21.75" customHeight="1">
      <c r="B159" s="29"/>
      <c r="C159" s="125" t="s">
        <v>188</v>
      </c>
      <c r="D159" s="125" t="s">
        <v>142</v>
      </c>
      <c r="E159" s="126" t="s">
        <v>189</v>
      </c>
      <c r="F159" s="127" t="s">
        <v>190</v>
      </c>
      <c r="G159" s="128" t="s">
        <v>171</v>
      </c>
      <c r="H159" s="129">
        <v>4.32</v>
      </c>
      <c r="I159" s="130"/>
      <c r="J159" s="131">
        <f t="shared" si="0"/>
        <v>0</v>
      </c>
      <c r="K159" s="127" t="s">
        <v>146</v>
      </c>
      <c r="L159" s="29"/>
      <c r="M159" s="132" t="s">
        <v>1</v>
      </c>
      <c r="N159" s="133" t="s">
        <v>42</v>
      </c>
      <c r="P159" s="134">
        <f t="shared" si="1"/>
        <v>0</v>
      </c>
      <c r="Q159" s="134">
        <v>0.26723000000000002</v>
      </c>
      <c r="R159" s="134">
        <f t="shared" si="2"/>
        <v>1.1544336000000002</v>
      </c>
      <c r="S159" s="134">
        <v>0</v>
      </c>
      <c r="T159" s="135">
        <f t="shared" si="3"/>
        <v>0</v>
      </c>
      <c r="AR159" s="136" t="s">
        <v>147</v>
      </c>
      <c r="AT159" s="136" t="s">
        <v>142</v>
      </c>
      <c r="AU159" s="136" t="s">
        <v>87</v>
      </c>
      <c r="AY159" s="14" t="s">
        <v>140</v>
      </c>
      <c r="BE159" s="137">
        <f t="shared" si="4"/>
        <v>0</v>
      </c>
      <c r="BF159" s="137">
        <f t="shared" si="5"/>
        <v>0</v>
      </c>
      <c r="BG159" s="137">
        <f t="shared" si="6"/>
        <v>0</v>
      </c>
      <c r="BH159" s="137">
        <f t="shared" si="7"/>
        <v>0</v>
      </c>
      <c r="BI159" s="137">
        <f t="shared" si="8"/>
        <v>0</v>
      </c>
      <c r="BJ159" s="14" t="s">
        <v>85</v>
      </c>
      <c r="BK159" s="137">
        <f t="shared" si="9"/>
        <v>0</v>
      </c>
      <c r="BL159" s="14" t="s">
        <v>147</v>
      </c>
      <c r="BM159" s="136" t="s">
        <v>191</v>
      </c>
    </row>
    <row r="160" spans="2:65" s="11" customFormat="1" ht="22.9" customHeight="1">
      <c r="B160" s="113"/>
      <c r="D160" s="114" t="s">
        <v>76</v>
      </c>
      <c r="E160" s="123" t="s">
        <v>168</v>
      </c>
      <c r="F160" s="123" t="s">
        <v>192</v>
      </c>
      <c r="I160" s="116"/>
      <c r="J160" s="124">
        <f>BK160</f>
        <v>0</v>
      </c>
      <c r="L160" s="113"/>
      <c r="M160" s="118"/>
      <c r="P160" s="119">
        <f>SUM(P161:P194)</f>
        <v>0</v>
      </c>
      <c r="R160" s="119">
        <f>SUM(R161:R194)</f>
        <v>54.301611910000005</v>
      </c>
      <c r="T160" s="120">
        <f>SUM(T161:T194)</f>
        <v>1.3389999999999999E-3</v>
      </c>
      <c r="AR160" s="114" t="s">
        <v>85</v>
      </c>
      <c r="AT160" s="121" t="s">
        <v>76</v>
      </c>
      <c r="AU160" s="121" t="s">
        <v>85</v>
      </c>
      <c r="AY160" s="114" t="s">
        <v>140</v>
      </c>
      <c r="BK160" s="122">
        <f>SUM(BK161:BK194)</f>
        <v>0</v>
      </c>
    </row>
    <row r="161" spans="2:65" s="1" customFormat="1" ht="24.2" customHeight="1">
      <c r="B161" s="29"/>
      <c r="C161" s="125" t="s">
        <v>8</v>
      </c>
      <c r="D161" s="125" t="s">
        <v>142</v>
      </c>
      <c r="E161" s="126" t="s">
        <v>193</v>
      </c>
      <c r="F161" s="127" t="s">
        <v>194</v>
      </c>
      <c r="G161" s="128" t="s">
        <v>171</v>
      </c>
      <c r="H161" s="129">
        <v>112.6</v>
      </c>
      <c r="I161" s="130"/>
      <c r="J161" s="131">
        <f t="shared" ref="J161:J170" si="10">ROUND(I161*H161,2)</f>
        <v>0</v>
      </c>
      <c r="K161" s="127" t="s">
        <v>146</v>
      </c>
      <c r="L161" s="29"/>
      <c r="M161" s="132" t="s">
        <v>1</v>
      </c>
      <c r="N161" s="133" t="s">
        <v>42</v>
      </c>
      <c r="P161" s="134">
        <f t="shared" ref="P161:P170" si="11">O161*H161</f>
        <v>0</v>
      </c>
      <c r="Q161" s="134">
        <v>2.5999999999999998E-4</v>
      </c>
      <c r="R161" s="134">
        <f t="shared" ref="R161:R170" si="12">Q161*H161</f>
        <v>2.9275999999999996E-2</v>
      </c>
      <c r="S161" s="134">
        <v>0</v>
      </c>
      <c r="T161" s="135">
        <f t="shared" ref="T161:T170" si="13">S161*H161</f>
        <v>0</v>
      </c>
      <c r="AR161" s="136" t="s">
        <v>147</v>
      </c>
      <c r="AT161" s="136" t="s">
        <v>142</v>
      </c>
      <c r="AU161" s="136" t="s">
        <v>87</v>
      </c>
      <c r="AY161" s="14" t="s">
        <v>140</v>
      </c>
      <c r="BE161" s="137">
        <f t="shared" ref="BE161:BE170" si="14">IF(N161="základní",J161,0)</f>
        <v>0</v>
      </c>
      <c r="BF161" s="137">
        <f t="shared" ref="BF161:BF170" si="15">IF(N161="snížená",J161,0)</f>
        <v>0</v>
      </c>
      <c r="BG161" s="137">
        <f t="shared" ref="BG161:BG170" si="16">IF(N161="zákl. přenesená",J161,0)</f>
        <v>0</v>
      </c>
      <c r="BH161" s="137">
        <f t="shared" ref="BH161:BH170" si="17">IF(N161="sníž. přenesená",J161,0)</f>
        <v>0</v>
      </c>
      <c r="BI161" s="137">
        <f t="shared" ref="BI161:BI170" si="18">IF(N161="nulová",J161,0)</f>
        <v>0</v>
      </c>
      <c r="BJ161" s="14" t="s">
        <v>85</v>
      </c>
      <c r="BK161" s="137">
        <f t="shared" ref="BK161:BK170" si="19">ROUND(I161*H161,2)</f>
        <v>0</v>
      </c>
      <c r="BL161" s="14" t="s">
        <v>147</v>
      </c>
      <c r="BM161" s="136" t="s">
        <v>195</v>
      </c>
    </row>
    <row r="162" spans="2:65" s="1" customFormat="1" ht="24.2" customHeight="1">
      <c r="B162" s="29"/>
      <c r="C162" s="125" t="s">
        <v>196</v>
      </c>
      <c r="D162" s="125" t="s">
        <v>142</v>
      </c>
      <c r="E162" s="126" t="s">
        <v>197</v>
      </c>
      <c r="F162" s="127" t="s">
        <v>198</v>
      </c>
      <c r="G162" s="128" t="s">
        <v>171</v>
      </c>
      <c r="H162" s="129">
        <v>46.1</v>
      </c>
      <c r="I162" s="130"/>
      <c r="J162" s="131">
        <f t="shared" si="10"/>
        <v>0</v>
      </c>
      <c r="K162" s="127" t="s">
        <v>146</v>
      </c>
      <c r="L162" s="29"/>
      <c r="M162" s="132" t="s">
        <v>1</v>
      </c>
      <c r="N162" s="133" t="s">
        <v>42</v>
      </c>
      <c r="P162" s="134">
        <f t="shared" si="11"/>
        <v>0</v>
      </c>
      <c r="Q162" s="134">
        <v>4.3800000000000002E-3</v>
      </c>
      <c r="R162" s="134">
        <f t="shared" si="12"/>
        <v>0.20191800000000001</v>
      </c>
      <c r="S162" s="134">
        <v>0</v>
      </c>
      <c r="T162" s="135">
        <f t="shared" si="13"/>
        <v>0</v>
      </c>
      <c r="AR162" s="136" t="s">
        <v>147</v>
      </c>
      <c r="AT162" s="136" t="s">
        <v>142</v>
      </c>
      <c r="AU162" s="136" t="s">
        <v>87</v>
      </c>
      <c r="AY162" s="14" t="s">
        <v>140</v>
      </c>
      <c r="BE162" s="137">
        <f t="shared" si="14"/>
        <v>0</v>
      </c>
      <c r="BF162" s="137">
        <f t="shared" si="15"/>
        <v>0</v>
      </c>
      <c r="BG162" s="137">
        <f t="shared" si="16"/>
        <v>0</v>
      </c>
      <c r="BH162" s="137">
        <f t="shared" si="17"/>
        <v>0</v>
      </c>
      <c r="BI162" s="137">
        <f t="shared" si="18"/>
        <v>0</v>
      </c>
      <c r="BJ162" s="14" t="s">
        <v>85</v>
      </c>
      <c r="BK162" s="137">
        <f t="shared" si="19"/>
        <v>0</v>
      </c>
      <c r="BL162" s="14" t="s">
        <v>147</v>
      </c>
      <c r="BM162" s="136" t="s">
        <v>199</v>
      </c>
    </row>
    <row r="163" spans="2:65" s="1" customFormat="1" ht="24.2" customHeight="1">
      <c r="B163" s="29"/>
      <c r="C163" s="125" t="s">
        <v>200</v>
      </c>
      <c r="D163" s="125" t="s">
        <v>142</v>
      </c>
      <c r="E163" s="126" t="s">
        <v>201</v>
      </c>
      <c r="F163" s="127" t="s">
        <v>202</v>
      </c>
      <c r="G163" s="128" t="s">
        <v>171</v>
      </c>
      <c r="H163" s="129">
        <v>112.6</v>
      </c>
      <c r="I163" s="130"/>
      <c r="J163" s="131">
        <f t="shared" si="10"/>
        <v>0</v>
      </c>
      <c r="K163" s="127" t="s">
        <v>146</v>
      </c>
      <c r="L163" s="29"/>
      <c r="M163" s="132" t="s">
        <v>1</v>
      </c>
      <c r="N163" s="133" t="s">
        <v>42</v>
      </c>
      <c r="P163" s="134">
        <f t="shared" si="11"/>
        <v>0</v>
      </c>
      <c r="Q163" s="134">
        <v>1.5599999999999999E-2</v>
      </c>
      <c r="R163" s="134">
        <f t="shared" si="12"/>
        <v>1.7565599999999999</v>
      </c>
      <c r="S163" s="134">
        <v>0</v>
      </c>
      <c r="T163" s="135">
        <f t="shared" si="13"/>
        <v>0</v>
      </c>
      <c r="AR163" s="136" t="s">
        <v>147</v>
      </c>
      <c r="AT163" s="136" t="s">
        <v>142</v>
      </c>
      <c r="AU163" s="136" t="s">
        <v>87</v>
      </c>
      <c r="AY163" s="14" t="s">
        <v>140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14" t="s">
        <v>85</v>
      </c>
      <c r="BK163" s="137">
        <f t="shared" si="19"/>
        <v>0</v>
      </c>
      <c r="BL163" s="14" t="s">
        <v>147</v>
      </c>
      <c r="BM163" s="136" t="s">
        <v>203</v>
      </c>
    </row>
    <row r="164" spans="2:65" s="1" customFormat="1" ht="24.2" customHeight="1">
      <c r="B164" s="29"/>
      <c r="C164" s="125" t="s">
        <v>204</v>
      </c>
      <c r="D164" s="125" t="s">
        <v>142</v>
      </c>
      <c r="E164" s="126" t="s">
        <v>205</v>
      </c>
      <c r="F164" s="127" t="s">
        <v>206</v>
      </c>
      <c r="G164" s="128" t="s">
        <v>171</v>
      </c>
      <c r="H164" s="129">
        <v>46.1</v>
      </c>
      <c r="I164" s="130"/>
      <c r="J164" s="131">
        <f t="shared" si="10"/>
        <v>0</v>
      </c>
      <c r="K164" s="127" t="s">
        <v>146</v>
      </c>
      <c r="L164" s="29"/>
      <c r="M164" s="132" t="s">
        <v>1</v>
      </c>
      <c r="N164" s="133" t="s">
        <v>42</v>
      </c>
      <c r="P164" s="134">
        <f t="shared" si="11"/>
        <v>0</v>
      </c>
      <c r="Q164" s="134">
        <v>3.0000000000000001E-3</v>
      </c>
      <c r="R164" s="134">
        <f t="shared" si="12"/>
        <v>0.13830000000000001</v>
      </c>
      <c r="S164" s="134">
        <v>0</v>
      </c>
      <c r="T164" s="135">
        <f t="shared" si="13"/>
        <v>0</v>
      </c>
      <c r="AR164" s="136" t="s">
        <v>147</v>
      </c>
      <c r="AT164" s="136" t="s">
        <v>142</v>
      </c>
      <c r="AU164" s="136" t="s">
        <v>87</v>
      </c>
      <c r="AY164" s="14" t="s">
        <v>140</v>
      </c>
      <c r="BE164" s="137">
        <f t="shared" si="14"/>
        <v>0</v>
      </c>
      <c r="BF164" s="137">
        <f t="shared" si="15"/>
        <v>0</v>
      </c>
      <c r="BG164" s="137">
        <f t="shared" si="16"/>
        <v>0</v>
      </c>
      <c r="BH164" s="137">
        <f t="shared" si="17"/>
        <v>0</v>
      </c>
      <c r="BI164" s="137">
        <f t="shared" si="18"/>
        <v>0</v>
      </c>
      <c r="BJ164" s="14" t="s">
        <v>85</v>
      </c>
      <c r="BK164" s="137">
        <f t="shared" si="19"/>
        <v>0</v>
      </c>
      <c r="BL164" s="14" t="s">
        <v>147</v>
      </c>
      <c r="BM164" s="136" t="s">
        <v>207</v>
      </c>
    </row>
    <row r="165" spans="2:65" s="1" customFormat="1" ht="24.2" customHeight="1">
      <c r="B165" s="29"/>
      <c r="C165" s="125" t="s">
        <v>208</v>
      </c>
      <c r="D165" s="125" t="s">
        <v>142</v>
      </c>
      <c r="E165" s="126" t="s">
        <v>209</v>
      </c>
      <c r="F165" s="127" t="s">
        <v>210</v>
      </c>
      <c r="G165" s="128" t="s">
        <v>171</v>
      </c>
      <c r="H165" s="129">
        <v>66.5</v>
      </c>
      <c r="I165" s="130"/>
      <c r="J165" s="131">
        <f t="shared" si="10"/>
        <v>0</v>
      </c>
      <c r="K165" s="127" t="s">
        <v>146</v>
      </c>
      <c r="L165" s="29"/>
      <c r="M165" s="132" t="s">
        <v>1</v>
      </c>
      <c r="N165" s="133" t="s">
        <v>42</v>
      </c>
      <c r="P165" s="134">
        <f t="shared" si="11"/>
        <v>0</v>
      </c>
      <c r="Q165" s="134">
        <v>3.0000000000000001E-3</v>
      </c>
      <c r="R165" s="134">
        <f t="shared" si="12"/>
        <v>0.19950000000000001</v>
      </c>
      <c r="S165" s="134">
        <v>0</v>
      </c>
      <c r="T165" s="135">
        <f t="shared" si="13"/>
        <v>0</v>
      </c>
      <c r="AR165" s="136" t="s">
        <v>147</v>
      </c>
      <c r="AT165" s="136" t="s">
        <v>142</v>
      </c>
      <c r="AU165" s="136" t="s">
        <v>87</v>
      </c>
      <c r="AY165" s="14" t="s">
        <v>140</v>
      </c>
      <c r="BE165" s="137">
        <f t="shared" si="14"/>
        <v>0</v>
      </c>
      <c r="BF165" s="137">
        <f t="shared" si="15"/>
        <v>0</v>
      </c>
      <c r="BG165" s="137">
        <f t="shared" si="16"/>
        <v>0</v>
      </c>
      <c r="BH165" s="137">
        <f t="shared" si="17"/>
        <v>0</v>
      </c>
      <c r="BI165" s="137">
        <f t="shared" si="18"/>
        <v>0</v>
      </c>
      <c r="BJ165" s="14" t="s">
        <v>85</v>
      </c>
      <c r="BK165" s="137">
        <f t="shared" si="19"/>
        <v>0</v>
      </c>
      <c r="BL165" s="14" t="s">
        <v>147</v>
      </c>
      <c r="BM165" s="136" t="s">
        <v>211</v>
      </c>
    </row>
    <row r="166" spans="2:65" s="1" customFormat="1" ht="24.2" customHeight="1">
      <c r="B166" s="29"/>
      <c r="C166" s="125" t="s">
        <v>212</v>
      </c>
      <c r="D166" s="125" t="s">
        <v>142</v>
      </c>
      <c r="E166" s="126" t="s">
        <v>213</v>
      </c>
      <c r="F166" s="127" t="s">
        <v>214</v>
      </c>
      <c r="G166" s="128" t="s">
        <v>171</v>
      </c>
      <c r="H166" s="129">
        <v>158.80000000000001</v>
      </c>
      <c r="I166" s="130"/>
      <c r="J166" s="131">
        <f t="shared" si="10"/>
        <v>0</v>
      </c>
      <c r="K166" s="127" t="s">
        <v>146</v>
      </c>
      <c r="L166" s="29"/>
      <c r="M166" s="132" t="s">
        <v>1</v>
      </c>
      <c r="N166" s="133" t="s">
        <v>42</v>
      </c>
      <c r="P166" s="134">
        <f t="shared" si="11"/>
        <v>0</v>
      </c>
      <c r="Q166" s="134">
        <v>7.3499999999999998E-3</v>
      </c>
      <c r="R166" s="134">
        <f t="shared" si="12"/>
        <v>1.1671800000000001</v>
      </c>
      <c r="S166" s="134">
        <v>0</v>
      </c>
      <c r="T166" s="135">
        <f t="shared" si="13"/>
        <v>0</v>
      </c>
      <c r="AR166" s="136" t="s">
        <v>147</v>
      </c>
      <c r="AT166" s="136" t="s">
        <v>142</v>
      </c>
      <c r="AU166" s="136" t="s">
        <v>87</v>
      </c>
      <c r="AY166" s="14" t="s">
        <v>140</v>
      </c>
      <c r="BE166" s="137">
        <f t="shared" si="14"/>
        <v>0</v>
      </c>
      <c r="BF166" s="137">
        <f t="shared" si="15"/>
        <v>0</v>
      </c>
      <c r="BG166" s="137">
        <f t="shared" si="16"/>
        <v>0</v>
      </c>
      <c r="BH166" s="137">
        <f t="shared" si="17"/>
        <v>0</v>
      </c>
      <c r="BI166" s="137">
        <f t="shared" si="18"/>
        <v>0</v>
      </c>
      <c r="BJ166" s="14" t="s">
        <v>85</v>
      </c>
      <c r="BK166" s="137">
        <f t="shared" si="19"/>
        <v>0</v>
      </c>
      <c r="BL166" s="14" t="s">
        <v>147</v>
      </c>
      <c r="BM166" s="136" t="s">
        <v>215</v>
      </c>
    </row>
    <row r="167" spans="2:65" s="1" customFormat="1" ht="24.2" customHeight="1">
      <c r="B167" s="29"/>
      <c r="C167" s="125" t="s">
        <v>216</v>
      </c>
      <c r="D167" s="125" t="s">
        <v>142</v>
      </c>
      <c r="E167" s="126" t="s">
        <v>217</v>
      </c>
      <c r="F167" s="127" t="s">
        <v>218</v>
      </c>
      <c r="G167" s="128" t="s">
        <v>171</v>
      </c>
      <c r="H167" s="129">
        <v>89.2</v>
      </c>
      <c r="I167" s="130"/>
      <c r="J167" s="131">
        <f t="shared" si="10"/>
        <v>0</v>
      </c>
      <c r="K167" s="127" t="s">
        <v>146</v>
      </c>
      <c r="L167" s="29"/>
      <c r="M167" s="132" t="s">
        <v>1</v>
      </c>
      <c r="N167" s="133" t="s">
        <v>42</v>
      </c>
      <c r="P167" s="134">
        <f t="shared" si="11"/>
        <v>0</v>
      </c>
      <c r="Q167" s="134">
        <v>2.5999999999999998E-4</v>
      </c>
      <c r="R167" s="134">
        <f t="shared" si="12"/>
        <v>2.3191999999999997E-2</v>
      </c>
      <c r="S167" s="134">
        <v>0</v>
      </c>
      <c r="T167" s="135">
        <f t="shared" si="13"/>
        <v>0</v>
      </c>
      <c r="AR167" s="136" t="s">
        <v>147</v>
      </c>
      <c r="AT167" s="136" t="s">
        <v>142</v>
      </c>
      <c r="AU167" s="136" t="s">
        <v>87</v>
      </c>
      <c r="AY167" s="14" t="s">
        <v>140</v>
      </c>
      <c r="BE167" s="137">
        <f t="shared" si="14"/>
        <v>0</v>
      </c>
      <c r="BF167" s="137">
        <f t="shared" si="15"/>
        <v>0</v>
      </c>
      <c r="BG167" s="137">
        <f t="shared" si="16"/>
        <v>0</v>
      </c>
      <c r="BH167" s="137">
        <f t="shared" si="17"/>
        <v>0</v>
      </c>
      <c r="BI167" s="137">
        <f t="shared" si="18"/>
        <v>0</v>
      </c>
      <c r="BJ167" s="14" t="s">
        <v>85</v>
      </c>
      <c r="BK167" s="137">
        <f t="shared" si="19"/>
        <v>0</v>
      </c>
      <c r="BL167" s="14" t="s">
        <v>147</v>
      </c>
      <c r="BM167" s="136" t="s">
        <v>219</v>
      </c>
    </row>
    <row r="168" spans="2:65" s="1" customFormat="1" ht="24.2" customHeight="1">
      <c r="B168" s="29"/>
      <c r="C168" s="125" t="s">
        <v>220</v>
      </c>
      <c r="D168" s="125" t="s">
        <v>142</v>
      </c>
      <c r="E168" s="126" t="s">
        <v>221</v>
      </c>
      <c r="F168" s="127" t="s">
        <v>222</v>
      </c>
      <c r="G168" s="128" t="s">
        <v>171</v>
      </c>
      <c r="H168" s="129">
        <v>71.7</v>
      </c>
      <c r="I168" s="130"/>
      <c r="J168" s="131">
        <f t="shared" si="10"/>
        <v>0</v>
      </c>
      <c r="K168" s="127" t="s">
        <v>146</v>
      </c>
      <c r="L168" s="29"/>
      <c r="M168" s="132" t="s">
        <v>1</v>
      </c>
      <c r="N168" s="133" t="s">
        <v>42</v>
      </c>
      <c r="P168" s="134">
        <f t="shared" si="11"/>
        <v>0</v>
      </c>
      <c r="Q168" s="134">
        <v>8.0000000000000002E-3</v>
      </c>
      <c r="R168" s="134">
        <f t="shared" si="12"/>
        <v>0.5736</v>
      </c>
      <c r="S168" s="134">
        <v>0</v>
      </c>
      <c r="T168" s="135">
        <f t="shared" si="13"/>
        <v>0</v>
      </c>
      <c r="AR168" s="136" t="s">
        <v>147</v>
      </c>
      <c r="AT168" s="136" t="s">
        <v>142</v>
      </c>
      <c r="AU168" s="136" t="s">
        <v>87</v>
      </c>
      <c r="AY168" s="14" t="s">
        <v>140</v>
      </c>
      <c r="BE168" s="137">
        <f t="shared" si="14"/>
        <v>0</v>
      </c>
      <c r="BF168" s="137">
        <f t="shared" si="15"/>
        <v>0</v>
      </c>
      <c r="BG168" s="137">
        <f t="shared" si="16"/>
        <v>0</v>
      </c>
      <c r="BH168" s="137">
        <f t="shared" si="17"/>
        <v>0</v>
      </c>
      <c r="BI168" s="137">
        <f t="shared" si="18"/>
        <v>0</v>
      </c>
      <c r="BJ168" s="14" t="s">
        <v>85</v>
      </c>
      <c r="BK168" s="137">
        <f t="shared" si="19"/>
        <v>0</v>
      </c>
      <c r="BL168" s="14" t="s">
        <v>147</v>
      </c>
      <c r="BM168" s="136" t="s">
        <v>223</v>
      </c>
    </row>
    <row r="169" spans="2:65" s="1" customFormat="1" ht="24.2" customHeight="1">
      <c r="B169" s="29"/>
      <c r="C169" s="125" t="s">
        <v>224</v>
      </c>
      <c r="D169" s="125" t="s">
        <v>142</v>
      </c>
      <c r="E169" s="126" t="s">
        <v>225</v>
      </c>
      <c r="F169" s="127" t="s">
        <v>226</v>
      </c>
      <c r="G169" s="128" t="s">
        <v>171</v>
      </c>
      <c r="H169" s="129">
        <v>72</v>
      </c>
      <c r="I169" s="130"/>
      <c r="J169" s="131">
        <f t="shared" si="10"/>
        <v>0</v>
      </c>
      <c r="K169" s="127" t="s">
        <v>146</v>
      </c>
      <c r="L169" s="29"/>
      <c r="M169" s="132" t="s">
        <v>1</v>
      </c>
      <c r="N169" s="133" t="s">
        <v>42</v>
      </c>
      <c r="P169" s="134">
        <f t="shared" si="11"/>
        <v>0</v>
      </c>
      <c r="Q169" s="134">
        <v>2.0480000000000002E-2</v>
      </c>
      <c r="R169" s="134">
        <f t="shared" si="12"/>
        <v>1.4745600000000001</v>
      </c>
      <c r="S169" s="134">
        <v>0</v>
      </c>
      <c r="T169" s="135">
        <f t="shared" si="13"/>
        <v>0</v>
      </c>
      <c r="AR169" s="136" t="s">
        <v>147</v>
      </c>
      <c r="AT169" s="136" t="s">
        <v>142</v>
      </c>
      <c r="AU169" s="136" t="s">
        <v>87</v>
      </c>
      <c r="AY169" s="14" t="s">
        <v>140</v>
      </c>
      <c r="BE169" s="137">
        <f t="shared" si="14"/>
        <v>0</v>
      </c>
      <c r="BF169" s="137">
        <f t="shared" si="15"/>
        <v>0</v>
      </c>
      <c r="BG169" s="137">
        <f t="shared" si="16"/>
        <v>0</v>
      </c>
      <c r="BH169" s="137">
        <f t="shared" si="17"/>
        <v>0</v>
      </c>
      <c r="BI169" s="137">
        <f t="shared" si="18"/>
        <v>0</v>
      </c>
      <c r="BJ169" s="14" t="s">
        <v>85</v>
      </c>
      <c r="BK169" s="137">
        <f t="shared" si="19"/>
        <v>0</v>
      </c>
      <c r="BL169" s="14" t="s">
        <v>147</v>
      </c>
      <c r="BM169" s="136" t="s">
        <v>227</v>
      </c>
    </row>
    <row r="170" spans="2:65" s="1" customFormat="1" ht="24.2" customHeight="1">
      <c r="B170" s="29"/>
      <c r="C170" s="125" t="s">
        <v>7</v>
      </c>
      <c r="D170" s="125" t="s">
        <v>142</v>
      </c>
      <c r="E170" s="126" t="s">
        <v>228</v>
      </c>
      <c r="F170" s="127" t="s">
        <v>229</v>
      </c>
      <c r="G170" s="128" t="s">
        <v>171</v>
      </c>
      <c r="H170" s="129">
        <v>216</v>
      </c>
      <c r="I170" s="130"/>
      <c r="J170" s="131">
        <f t="shared" si="10"/>
        <v>0</v>
      </c>
      <c r="K170" s="127" t="s">
        <v>146</v>
      </c>
      <c r="L170" s="29"/>
      <c r="M170" s="132" t="s">
        <v>1</v>
      </c>
      <c r="N170" s="133" t="s">
        <v>42</v>
      </c>
      <c r="P170" s="134">
        <f t="shared" si="11"/>
        <v>0</v>
      </c>
      <c r="Q170" s="134">
        <v>7.9000000000000008E-3</v>
      </c>
      <c r="R170" s="134">
        <f t="shared" si="12"/>
        <v>1.7064000000000001</v>
      </c>
      <c r="S170" s="134">
        <v>0</v>
      </c>
      <c r="T170" s="135">
        <f t="shared" si="13"/>
        <v>0</v>
      </c>
      <c r="AR170" s="136" t="s">
        <v>147</v>
      </c>
      <c r="AT170" s="136" t="s">
        <v>142</v>
      </c>
      <c r="AU170" s="136" t="s">
        <v>87</v>
      </c>
      <c r="AY170" s="14" t="s">
        <v>140</v>
      </c>
      <c r="BE170" s="137">
        <f t="shared" si="14"/>
        <v>0</v>
      </c>
      <c r="BF170" s="137">
        <f t="shared" si="15"/>
        <v>0</v>
      </c>
      <c r="BG170" s="137">
        <f t="shared" si="16"/>
        <v>0</v>
      </c>
      <c r="BH170" s="137">
        <f t="shared" si="17"/>
        <v>0</v>
      </c>
      <c r="BI170" s="137">
        <f t="shared" si="18"/>
        <v>0</v>
      </c>
      <c r="BJ170" s="14" t="s">
        <v>85</v>
      </c>
      <c r="BK170" s="137">
        <f t="shared" si="19"/>
        <v>0</v>
      </c>
      <c r="BL170" s="14" t="s">
        <v>147</v>
      </c>
      <c r="BM170" s="136" t="s">
        <v>230</v>
      </c>
    </row>
    <row r="171" spans="2:65" s="12" customFormat="1" ht="11.25">
      <c r="B171" s="148"/>
      <c r="D171" s="149" t="s">
        <v>231</v>
      </c>
      <c r="F171" s="150" t="s">
        <v>232</v>
      </c>
      <c r="H171" s="151">
        <v>216</v>
      </c>
      <c r="I171" s="152"/>
      <c r="L171" s="148"/>
      <c r="M171" s="153"/>
      <c r="T171" s="154"/>
      <c r="AT171" s="155" t="s">
        <v>231</v>
      </c>
      <c r="AU171" s="155" t="s">
        <v>87</v>
      </c>
      <c r="AV171" s="12" t="s">
        <v>87</v>
      </c>
      <c r="AW171" s="12" t="s">
        <v>4</v>
      </c>
      <c r="AX171" s="12" t="s">
        <v>85</v>
      </c>
      <c r="AY171" s="155" t="s">
        <v>140</v>
      </c>
    </row>
    <row r="172" spans="2:65" s="1" customFormat="1" ht="21.75" customHeight="1">
      <c r="B172" s="29"/>
      <c r="C172" s="125" t="s">
        <v>233</v>
      </c>
      <c r="D172" s="125" t="s">
        <v>142</v>
      </c>
      <c r="E172" s="126" t="s">
        <v>234</v>
      </c>
      <c r="F172" s="127" t="s">
        <v>235</v>
      </c>
      <c r="G172" s="128" t="s">
        <v>171</v>
      </c>
      <c r="H172" s="129">
        <v>89.2</v>
      </c>
      <c r="I172" s="130"/>
      <c r="J172" s="131">
        <f>ROUND(I172*H172,2)</f>
        <v>0</v>
      </c>
      <c r="K172" s="127" t="s">
        <v>146</v>
      </c>
      <c r="L172" s="29"/>
      <c r="M172" s="132" t="s">
        <v>1</v>
      </c>
      <c r="N172" s="133" t="s">
        <v>42</v>
      </c>
      <c r="P172" s="134">
        <f>O172*H172</f>
        <v>0</v>
      </c>
      <c r="Q172" s="134">
        <v>4.3800000000000002E-3</v>
      </c>
      <c r="R172" s="134">
        <f>Q172*H172</f>
        <v>0.39069600000000004</v>
      </c>
      <c r="S172" s="134">
        <v>0</v>
      </c>
      <c r="T172" s="135">
        <f>S172*H172</f>
        <v>0</v>
      </c>
      <c r="AR172" s="136" t="s">
        <v>147</v>
      </c>
      <c r="AT172" s="136" t="s">
        <v>142</v>
      </c>
      <c r="AU172" s="136" t="s">
        <v>87</v>
      </c>
      <c r="AY172" s="14" t="s">
        <v>140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4" t="s">
        <v>85</v>
      </c>
      <c r="BK172" s="137">
        <f>ROUND(I172*H172,2)</f>
        <v>0</v>
      </c>
      <c r="BL172" s="14" t="s">
        <v>147</v>
      </c>
      <c r="BM172" s="136" t="s">
        <v>236</v>
      </c>
    </row>
    <row r="173" spans="2:65" s="1" customFormat="1" ht="21.75" customHeight="1">
      <c r="B173" s="29"/>
      <c r="C173" s="125" t="s">
        <v>237</v>
      </c>
      <c r="D173" s="125" t="s">
        <v>142</v>
      </c>
      <c r="E173" s="126" t="s">
        <v>238</v>
      </c>
      <c r="F173" s="127" t="s">
        <v>239</v>
      </c>
      <c r="G173" s="128" t="s">
        <v>171</v>
      </c>
      <c r="H173" s="129">
        <v>82.6</v>
      </c>
      <c r="I173" s="130"/>
      <c r="J173" s="131">
        <f>ROUND(I173*H173,2)</f>
        <v>0</v>
      </c>
      <c r="K173" s="127" t="s">
        <v>146</v>
      </c>
      <c r="L173" s="29"/>
      <c r="M173" s="132" t="s">
        <v>1</v>
      </c>
      <c r="N173" s="133" t="s">
        <v>42</v>
      </c>
      <c r="P173" s="134">
        <f>O173*H173</f>
        <v>0</v>
      </c>
      <c r="Q173" s="134">
        <v>3.0000000000000001E-3</v>
      </c>
      <c r="R173" s="134">
        <f>Q173*H173</f>
        <v>0.24779999999999999</v>
      </c>
      <c r="S173" s="134">
        <v>0</v>
      </c>
      <c r="T173" s="135">
        <f>S173*H173</f>
        <v>0</v>
      </c>
      <c r="AR173" s="136" t="s">
        <v>147</v>
      </c>
      <c r="AT173" s="136" t="s">
        <v>142</v>
      </c>
      <c r="AU173" s="136" t="s">
        <v>87</v>
      </c>
      <c r="AY173" s="14" t="s">
        <v>140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4" t="s">
        <v>85</v>
      </c>
      <c r="BK173" s="137">
        <f>ROUND(I173*H173,2)</f>
        <v>0</v>
      </c>
      <c r="BL173" s="14" t="s">
        <v>147</v>
      </c>
      <c r="BM173" s="136" t="s">
        <v>240</v>
      </c>
    </row>
    <row r="174" spans="2:65" s="1" customFormat="1" ht="24.2" customHeight="1">
      <c r="B174" s="29"/>
      <c r="C174" s="125" t="s">
        <v>241</v>
      </c>
      <c r="D174" s="125" t="s">
        <v>142</v>
      </c>
      <c r="E174" s="126" t="s">
        <v>242</v>
      </c>
      <c r="F174" s="127" t="s">
        <v>243</v>
      </c>
      <c r="G174" s="128" t="s">
        <v>171</v>
      </c>
      <c r="H174" s="129">
        <v>158.80000000000001</v>
      </c>
      <c r="I174" s="130"/>
      <c r="J174" s="131">
        <f>ROUND(I174*H174,2)</f>
        <v>0</v>
      </c>
      <c r="K174" s="127" t="s">
        <v>146</v>
      </c>
      <c r="L174" s="29"/>
      <c r="M174" s="132" t="s">
        <v>1</v>
      </c>
      <c r="N174" s="133" t="s">
        <v>42</v>
      </c>
      <c r="P174" s="134">
        <f>O174*H174</f>
        <v>0</v>
      </c>
      <c r="Q174" s="134">
        <v>1.8380000000000001E-2</v>
      </c>
      <c r="R174" s="134">
        <f>Q174*H174</f>
        <v>2.9187440000000002</v>
      </c>
      <c r="S174" s="134">
        <v>0</v>
      </c>
      <c r="T174" s="135">
        <f>S174*H174</f>
        <v>0</v>
      </c>
      <c r="AR174" s="136" t="s">
        <v>147</v>
      </c>
      <c r="AT174" s="136" t="s">
        <v>142</v>
      </c>
      <c r="AU174" s="136" t="s">
        <v>87</v>
      </c>
      <c r="AY174" s="14" t="s">
        <v>140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4" t="s">
        <v>85</v>
      </c>
      <c r="BK174" s="137">
        <f>ROUND(I174*H174,2)</f>
        <v>0</v>
      </c>
      <c r="BL174" s="14" t="s">
        <v>147</v>
      </c>
      <c r="BM174" s="136" t="s">
        <v>244</v>
      </c>
    </row>
    <row r="175" spans="2:65" s="1" customFormat="1" ht="24.2" customHeight="1">
      <c r="B175" s="29"/>
      <c r="C175" s="125" t="s">
        <v>245</v>
      </c>
      <c r="D175" s="125" t="s">
        <v>142</v>
      </c>
      <c r="E175" s="126" t="s">
        <v>246</v>
      </c>
      <c r="F175" s="127" t="s">
        <v>247</v>
      </c>
      <c r="G175" s="128" t="s">
        <v>171</v>
      </c>
      <c r="H175" s="129">
        <v>476.4</v>
      </c>
      <c r="I175" s="130"/>
      <c r="J175" s="131">
        <f>ROUND(I175*H175,2)</f>
        <v>0</v>
      </c>
      <c r="K175" s="127" t="s">
        <v>146</v>
      </c>
      <c r="L175" s="29"/>
      <c r="M175" s="132" t="s">
        <v>1</v>
      </c>
      <c r="N175" s="133" t="s">
        <v>42</v>
      </c>
      <c r="P175" s="134">
        <f>O175*H175</f>
        <v>0</v>
      </c>
      <c r="Q175" s="134">
        <v>7.9000000000000008E-3</v>
      </c>
      <c r="R175" s="134">
        <f>Q175*H175</f>
        <v>3.76356</v>
      </c>
      <c r="S175" s="134">
        <v>0</v>
      </c>
      <c r="T175" s="135">
        <f>S175*H175</f>
        <v>0</v>
      </c>
      <c r="AR175" s="136" t="s">
        <v>147</v>
      </c>
      <c r="AT175" s="136" t="s">
        <v>142</v>
      </c>
      <c r="AU175" s="136" t="s">
        <v>87</v>
      </c>
      <c r="AY175" s="14" t="s">
        <v>140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4" t="s">
        <v>85</v>
      </c>
      <c r="BK175" s="137">
        <f>ROUND(I175*H175,2)</f>
        <v>0</v>
      </c>
      <c r="BL175" s="14" t="s">
        <v>147</v>
      </c>
      <c r="BM175" s="136" t="s">
        <v>248</v>
      </c>
    </row>
    <row r="176" spans="2:65" s="12" customFormat="1" ht="11.25">
      <c r="B176" s="148"/>
      <c r="D176" s="149" t="s">
        <v>231</v>
      </c>
      <c r="F176" s="150" t="s">
        <v>249</v>
      </c>
      <c r="H176" s="151">
        <v>476.4</v>
      </c>
      <c r="I176" s="152"/>
      <c r="L176" s="148"/>
      <c r="M176" s="153"/>
      <c r="T176" s="154"/>
      <c r="AT176" s="155" t="s">
        <v>231</v>
      </c>
      <c r="AU176" s="155" t="s">
        <v>87</v>
      </c>
      <c r="AV176" s="12" t="s">
        <v>87</v>
      </c>
      <c r="AW176" s="12" t="s">
        <v>4</v>
      </c>
      <c r="AX176" s="12" t="s">
        <v>85</v>
      </c>
      <c r="AY176" s="155" t="s">
        <v>140</v>
      </c>
    </row>
    <row r="177" spans="2:65" s="1" customFormat="1" ht="24.2" customHeight="1">
      <c r="B177" s="29"/>
      <c r="C177" s="125" t="s">
        <v>250</v>
      </c>
      <c r="D177" s="125" t="s">
        <v>142</v>
      </c>
      <c r="E177" s="126" t="s">
        <v>251</v>
      </c>
      <c r="F177" s="127" t="s">
        <v>252</v>
      </c>
      <c r="G177" s="128" t="s">
        <v>171</v>
      </c>
      <c r="H177" s="129">
        <v>71.7</v>
      </c>
      <c r="I177" s="130"/>
      <c r="J177" s="131">
        <f t="shared" ref="J177:J188" si="20">ROUND(I177*H177,2)</f>
        <v>0</v>
      </c>
      <c r="K177" s="127" t="s">
        <v>146</v>
      </c>
      <c r="L177" s="29"/>
      <c r="M177" s="132" t="s">
        <v>1</v>
      </c>
      <c r="N177" s="133" t="s">
        <v>42</v>
      </c>
      <c r="P177" s="134">
        <f t="shared" ref="P177:P188" si="21">O177*H177</f>
        <v>0</v>
      </c>
      <c r="Q177" s="134">
        <v>1.2E-2</v>
      </c>
      <c r="R177" s="134">
        <f t="shared" ref="R177:R188" si="22">Q177*H177</f>
        <v>0.86040000000000005</v>
      </c>
      <c r="S177" s="134">
        <v>0</v>
      </c>
      <c r="T177" s="135">
        <f t="shared" ref="T177:T188" si="23">S177*H177</f>
        <v>0</v>
      </c>
      <c r="AR177" s="136" t="s">
        <v>147</v>
      </c>
      <c r="AT177" s="136" t="s">
        <v>142</v>
      </c>
      <c r="AU177" s="136" t="s">
        <v>87</v>
      </c>
      <c r="AY177" s="14" t="s">
        <v>140</v>
      </c>
      <c r="BE177" s="137">
        <f t="shared" ref="BE177:BE188" si="24">IF(N177="základní",J177,0)</f>
        <v>0</v>
      </c>
      <c r="BF177" s="137">
        <f t="shared" ref="BF177:BF188" si="25">IF(N177="snížená",J177,0)</f>
        <v>0</v>
      </c>
      <c r="BG177" s="137">
        <f t="shared" ref="BG177:BG188" si="26">IF(N177="zákl. přenesená",J177,0)</f>
        <v>0</v>
      </c>
      <c r="BH177" s="137">
        <f t="shared" ref="BH177:BH188" si="27">IF(N177="sníž. přenesená",J177,0)</f>
        <v>0</v>
      </c>
      <c r="BI177" s="137">
        <f t="shared" ref="BI177:BI188" si="28">IF(N177="nulová",J177,0)</f>
        <v>0</v>
      </c>
      <c r="BJ177" s="14" t="s">
        <v>85</v>
      </c>
      <c r="BK177" s="137">
        <f t="shared" ref="BK177:BK188" si="29">ROUND(I177*H177,2)</f>
        <v>0</v>
      </c>
      <c r="BL177" s="14" t="s">
        <v>147</v>
      </c>
      <c r="BM177" s="136" t="s">
        <v>253</v>
      </c>
    </row>
    <row r="178" spans="2:65" s="1" customFormat="1" ht="33" customHeight="1">
      <c r="B178" s="29"/>
      <c r="C178" s="125" t="s">
        <v>254</v>
      </c>
      <c r="D178" s="125" t="s">
        <v>142</v>
      </c>
      <c r="E178" s="126" t="s">
        <v>255</v>
      </c>
      <c r="F178" s="127" t="s">
        <v>256</v>
      </c>
      <c r="G178" s="128" t="s">
        <v>171</v>
      </c>
      <c r="H178" s="129">
        <v>71.7</v>
      </c>
      <c r="I178" s="130"/>
      <c r="J178" s="131">
        <f t="shared" si="20"/>
        <v>0</v>
      </c>
      <c r="K178" s="127" t="s">
        <v>146</v>
      </c>
      <c r="L178" s="29"/>
      <c r="M178" s="132" t="s">
        <v>1</v>
      </c>
      <c r="N178" s="133" t="s">
        <v>42</v>
      </c>
      <c r="P178" s="134">
        <f t="shared" si="21"/>
        <v>0</v>
      </c>
      <c r="Q178" s="134">
        <v>6.0000000000000001E-3</v>
      </c>
      <c r="R178" s="134">
        <f t="shared" si="22"/>
        <v>0.43020000000000003</v>
      </c>
      <c r="S178" s="134">
        <v>0</v>
      </c>
      <c r="T178" s="135">
        <f t="shared" si="23"/>
        <v>0</v>
      </c>
      <c r="AR178" s="136" t="s">
        <v>147</v>
      </c>
      <c r="AT178" s="136" t="s">
        <v>142</v>
      </c>
      <c r="AU178" s="136" t="s">
        <v>87</v>
      </c>
      <c r="AY178" s="14" t="s">
        <v>140</v>
      </c>
      <c r="BE178" s="137">
        <f t="shared" si="24"/>
        <v>0</v>
      </c>
      <c r="BF178" s="137">
        <f t="shared" si="25"/>
        <v>0</v>
      </c>
      <c r="BG178" s="137">
        <f t="shared" si="26"/>
        <v>0</v>
      </c>
      <c r="BH178" s="137">
        <f t="shared" si="27"/>
        <v>0</v>
      </c>
      <c r="BI178" s="137">
        <f t="shared" si="28"/>
        <v>0</v>
      </c>
      <c r="BJ178" s="14" t="s">
        <v>85</v>
      </c>
      <c r="BK178" s="137">
        <f t="shared" si="29"/>
        <v>0</v>
      </c>
      <c r="BL178" s="14" t="s">
        <v>147</v>
      </c>
      <c r="BM178" s="136" t="s">
        <v>257</v>
      </c>
    </row>
    <row r="179" spans="2:65" s="1" customFormat="1" ht="21.75" customHeight="1">
      <c r="B179" s="29"/>
      <c r="C179" s="125" t="s">
        <v>258</v>
      </c>
      <c r="D179" s="125" t="s">
        <v>142</v>
      </c>
      <c r="E179" s="126" t="s">
        <v>259</v>
      </c>
      <c r="F179" s="127" t="s">
        <v>260</v>
      </c>
      <c r="G179" s="128" t="s">
        <v>171</v>
      </c>
      <c r="H179" s="129">
        <v>71.7</v>
      </c>
      <c r="I179" s="130"/>
      <c r="J179" s="131">
        <f t="shared" si="20"/>
        <v>0</v>
      </c>
      <c r="K179" s="127" t="s">
        <v>146</v>
      </c>
      <c r="L179" s="29"/>
      <c r="M179" s="132" t="s">
        <v>1</v>
      </c>
      <c r="N179" s="133" t="s">
        <v>42</v>
      </c>
      <c r="P179" s="134">
        <f t="shared" si="21"/>
        <v>0</v>
      </c>
      <c r="Q179" s="134">
        <v>1.6199999999999999E-2</v>
      </c>
      <c r="R179" s="134">
        <f t="shared" si="22"/>
        <v>1.16154</v>
      </c>
      <c r="S179" s="134">
        <v>0</v>
      </c>
      <c r="T179" s="135">
        <f t="shared" si="23"/>
        <v>0</v>
      </c>
      <c r="AR179" s="136" t="s">
        <v>147</v>
      </c>
      <c r="AT179" s="136" t="s">
        <v>142</v>
      </c>
      <c r="AU179" s="136" t="s">
        <v>87</v>
      </c>
      <c r="AY179" s="14" t="s">
        <v>140</v>
      </c>
      <c r="BE179" s="137">
        <f t="shared" si="24"/>
        <v>0</v>
      </c>
      <c r="BF179" s="137">
        <f t="shared" si="25"/>
        <v>0</v>
      </c>
      <c r="BG179" s="137">
        <f t="shared" si="26"/>
        <v>0</v>
      </c>
      <c r="BH179" s="137">
        <f t="shared" si="27"/>
        <v>0</v>
      </c>
      <c r="BI179" s="137">
        <f t="shared" si="28"/>
        <v>0</v>
      </c>
      <c r="BJ179" s="14" t="s">
        <v>85</v>
      </c>
      <c r="BK179" s="137">
        <f t="shared" si="29"/>
        <v>0</v>
      </c>
      <c r="BL179" s="14" t="s">
        <v>147</v>
      </c>
      <c r="BM179" s="136" t="s">
        <v>261</v>
      </c>
    </row>
    <row r="180" spans="2:65" s="1" customFormat="1" ht="33" customHeight="1">
      <c r="B180" s="29"/>
      <c r="C180" s="125" t="s">
        <v>262</v>
      </c>
      <c r="D180" s="125" t="s">
        <v>142</v>
      </c>
      <c r="E180" s="126" t="s">
        <v>263</v>
      </c>
      <c r="F180" s="127" t="s">
        <v>264</v>
      </c>
      <c r="G180" s="128" t="s">
        <v>171</v>
      </c>
      <c r="H180" s="129">
        <v>143.4</v>
      </c>
      <c r="I180" s="130"/>
      <c r="J180" s="131">
        <f t="shared" si="20"/>
        <v>0</v>
      </c>
      <c r="K180" s="127" t="s">
        <v>146</v>
      </c>
      <c r="L180" s="29"/>
      <c r="M180" s="132" t="s">
        <v>1</v>
      </c>
      <c r="N180" s="133" t="s">
        <v>42</v>
      </c>
      <c r="P180" s="134">
        <f t="shared" si="21"/>
        <v>0</v>
      </c>
      <c r="Q180" s="134">
        <v>5.4000000000000003E-3</v>
      </c>
      <c r="R180" s="134">
        <f t="shared" si="22"/>
        <v>0.77436000000000005</v>
      </c>
      <c r="S180" s="134">
        <v>0</v>
      </c>
      <c r="T180" s="135">
        <f t="shared" si="23"/>
        <v>0</v>
      </c>
      <c r="AR180" s="136" t="s">
        <v>147</v>
      </c>
      <c r="AT180" s="136" t="s">
        <v>142</v>
      </c>
      <c r="AU180" s="136" t="s">
        <v>87</v>
      </c>
      <c r="AY180" s="14" t="s">
        <v>140</v>
      </c>
      <c r="BE180" s="137">
        <f t="shared" si="24"/>
        <v>0</v>
      </c>
      <c r="BF180" s="137">
        <f t="shared" si="25"/>
        <v>0</v>
      </c>
      <c r="BG180" s="137">
        <f t="shared" si="26"/>
        <v>0</v>
      </c>
      <c r="BH180" s="137">
        <f t="shared" si="27"/>
        <v>0</v>
      </c>
      <c r="BI180" s="137">
        <f t="shared" si="28"/>
        <v>0</v>
      </c>
      <c r="BJ180" s="14" t="s">
        <v>85</v>
      </c>
      <c r="BK180" s="137">
        <f t="shared" si="29"/>
        <v>0</v>
      </c>
      <c r="BL180" s="14" t="s">
        <v>147</v>
      </c>
      <c r="BM180" s="136" t="s">
        <v>265</v>
      </c>
    </row>
    <row r="181" spans="2:65" s="1" customFormat="1" ht="16.5" customHeight="1">
      <c r="B181" s="29"/>
      <c r="C181" s="125" t="s">
        <v>266</v>
      </c>
      <c r="D181" s="125" t="s">
        <v>142</v>
      </c>
      <c r="E181" s="126" t="s">
        <v>267</v>
      </c>
      <c r="F181" s="127" t="s">
        <v>268</v>
      </c>
      <c r="G181" s="128" t="s">
        <v>171</v>
      </c>
      <c r="H181" s="129">
        <v>71.7</v>
      </c>
      <c r="I181" s="130"/>
      <c r="J181" s="131">
        <f t="shared" si="20"/>
        <v>0</v>
      </c>
      <c r="K181" s="127" t="s">
        <v>146</v>
      </c>
      <c r="L181" s="29"/>
      <c r="M181" s="132" t="s">
        <v>1</v>
      </c>
      <c r="N181" s="133" t="s">
        <v>42</v>
      </c>
      <c r="P181" s="134">
        <f t="shared" si="21"/>
        <v>0</v>
      </c>
      <c r="Q181" s="134">
        <v>4.0000000000000001E-3</v>
      </c>
      <c r="R181" s="134">
        <f t="shared" si="22"/>
        <v>0.2868</v>
      </c>
      <c r="S181" s="134">
        <v>0</v>
      </c>
      <c r="T181" s="135">
        <f t="shared" si="23"/>
        <v>0</v>
      </c>
      <c r="AR181" s="136" t="s">
        <v>147</v>
      </c>
      <c r="AT181" s="136" t="s">
        <v>142</v>
      </c>
      <c r="AU181" s="136" t="s">
        <v>87</v>
      </c>
      <c r="AY181" s="14" t="s">
        <v>140</v>
      </c>
      <c r="BE181" s="137">
        <f t="shared" si="24"/>
        <v>0</v>
      </c>
      <c r="BF181" s="137">
        <f t="shared" si="25"/>
        <v>0</v>
      </c>
      <c r="BG181" s="137">
        <f t="shared" si="26"/>
        <v>0</v>
      </c>
      <c r="BH181" s="137">
        <f t="shared" si="27"/>
        <v>0</v>
      </c>
      <c r="BI181" s="137">
        <f t="shared" si="28"/>
        <v>0</v>
      </c>
      <c r="BJ181" s="14" t="s">
        <v>85</v>
      </c>
      <c r="BK181" s="137">
        <f t="shared" si="29"/>
        <v>0</v>
      </c>
      <c r="BL181" s="14" t="s">
        <v>147</v>
      </c>
      <c r="BM181" s="136" t="s">
        <v>269</v>
      </c>
    </row>
    <row r="182" spans="2:65" s="1" customFormat="1" ht="16.5" customHeight="1">
      <c r="B182" s="29"/>
      <c r="C182" s="125" t="s">
        <v>270</v>
      </c>
      <c r="D182" s="125" t="s">
        <v>142</v>
      </c>
      <c r="E182" s="126" t="s">
        <v>271</v>
      </c>
      <c r="F182" s="127" t="s">
        <v>272</v>
      </c>
      <c r="G182" s="128" t="s">
        <v>171</v>
      </c>
      <c r="H182" s="129">
        <v>18</v>
      </c>
      <c r="I182" s="130"/>
      <c r="J182" s="131">
        <f t="shared" si="20"/>
        <v>0</v>
      </c>
      <c r="K182" s="127" t="s">
        <v>146</v>
      </c>
      <c r="L182" s="29"/>
      <c r="M182" s="132" t="s">
        <v>1</v>
      </c>
      <c r="N182" s="133" t="s">
        <v>42</v>
      </c>
      <c r="P182" s="134">
        <f t="shared" si="21"/>
        <v>0</v>
      </c>
      <c r="Q182" s="134">
        <v>6.0000000000000002E-5</v>
      </c>
      <c r="R182" s="134">
        <f t="shared" si="22"/>
        <v>1.08E-3</v>
      </c>
      <c r="S182" s="134">
        <v>6.0000000000000002E-5</v>
      </c>
      <c r="T182" s="135">
        <f t="shared" si="23"/>
        <v>1.08E-3</v>
      </c>
      <c r="AR182" s="136" t="s">
        <v>147</v>
      </c>
      <c r="AT182" s="136" t="s">
        <v>142</v>
      </c>
      <c r="AU182" s="136" t="s">
        <v>87</v>
      </c>
      <c r="AY182" s="14" t="s">
        <v>140</v>
      </c>
      <c r="BE182" s="137">
        <f t="shared" si="24"/>
        <v>0</v>
      </c>
      <c r="BF182" s="137">
        <f t="shared" si="25"/>
        <v>0</v>
      </c>
      <c r="BG182" s="137">
        <f t="shared" si="26"/>
        <v>0</v>
      </c>
      <c r="BH182" s="137">
        <f t="shared" si="27"/>
        <v>0</v>
      </c>
      <c r="BI182" s="137">
        <f t="shared" si="28"/>
        <v>0</v>
      </c>
      <c r="BJ182" s="14" t="s">
        <v>85</v>
      </c>
      <c r="BK182" s="137">
        <f t="shared" si="29"/>
        <v>0</v>
      </c>
      <c r="BL182" s="14" t="s">
        <v>147</v>
      </c>
      <c r="BM182" s="136" t="s">
        <v>273</v>
      </c>
    </row>
    <row r="183" spans="2:65" s="1" customFormat="1" ht="24.2" customHeight="1">
      <c r="B183" s="29"/>
      <c r="C183" s="125" t="s">
        <v>274</v>
      </c>
      <c r="D183" s="125" t="s">
        <v>142</v>
      </c>
      <c r="E183" s="126" t="s">
        <v>275</v>
      </c>
      <c r="F183" s="127" t="s">
        <v>276</v>
      </c>
      <c r="G183" s="128" t="s">
        <v>171</v>
      </c>
      <c r="H183" s="129">
        <v>25.9</v>
      </c>
      <c r="I183" s="130"/>
      <c r="J183" s="131">
        <f t="shared" si="20"/>
        <v>0</v>
      </c>
      <c r="K183" s="127" t="s">
        <v>146</v>
      </c>
      <c r="L183" s="29"/>
      <c r="M183" s="132" t="s">
        <v>1</v>
      </c>
      <c r="N183" s="133" t="s">
        <v>42</v>
      </c>
      <c r="P183" s="134">
        <f t="shared" si="21"/>
        <v>0</v>
      </c>
      <c r="Q183" s="134">
        <v>0</v>
      </c>
      <c r="R183" s="134">
        <f t="shared" si="22"/>
        <v>0</v>
      </c>
      <c r="S183" s="134">
        <v>1.0000000000000001E-5</v>
      </c>
      <c r="T183" s="135">
        <f t="shared" si="23"/>
        <v>2.5900000000000001E-4</v>
      </c>
      <c r="AR183" s="136" t="s">
        <v>147</v>
      </c>
      <c r="AT183" s="136" t="s">
        <v>142</v>
      </c>
      <c r="AU183" s="136" t="s">
        <v>87</v>
      </c>
      <c r="AY183" s="14" t="s">
        <v>140</v>
      </c>
      <c r="BE183" s="137">
        <f t="shared" si="24"/>
        <v>0</v>
      </c>
      <c r="BF183" s="137">
        <f t="shared" si="25"/>
        <v>0</v>
      </c>
      <c r="BG183" s="137">
        <f t="shared" si="26"/>
        <v>0</v>
      </c>
      <c r="BH183" s="137">
        <f t="shared" si="27"/>
        <v>0</v>
      </c>
      <c r="BI183" s="137">
        <f t="shared" si="28"/>
        <v>0</v>
      </c>
      <c r="BJ183" s="14" t="s">
        <v>85</v>
      </c>
      <c r="BK183" s="137">
        <f t="shared" si="29"/>
        <v>0</v>
      </c>
      <c r="BL183" s="14" t="s">
        <v>147</v>
      </c>
      <c r="BM183" s="136" t="s">
        <v>277</v>
      </c>
    </row>
    <row r="184" spans="2:65" s="1" customFormat="1" ht="33" customHeight="1">
      <c r="B184" s="29"/>
      <c r="C184" s="125" t="s">
        <v>278</v>
      </c>
      <c r="D184" s="125" t="s">
        <v>142</v>
      </c>
      <c r="E184" s="126" t="s">
        <v>279</v>
      </c>
      <c r="F184" s="127" t="s">
        <v>280</v>
      </c>
      <c r="G184" s="128" t="s">
        <v>145</v>
      </c>
      <c r="H184" s="129">
        <v>6.45</v>
      </c>
      <c r="I184" s="130"/>
      <c r="J184" s="131">
        <f t="shared" si="20"/>
        <v>0</v>
      </c>
      <c r="K184" s="127" t="s">
        <v>146</v>
      </c>
      <c r="L184" s="29"/>
      <c r="M184" s="132" t="s">
        <v>1</v>
      </c>
      <c r="N184" s="133" t="s">
        <v>42</v>
      </c>
      <c r="P184" s="134">
        <f t="shared" si="21"/>
        <v>0</v>
      </c>
      <c r="Q184" s="134">
        <v>2.5018699999999998</v>
      </c>
      <c r="R184" s="134">
        <f t="shared" si="22"/>
        <v>16.137061499999998</v>
      </c>
      <c r="S184" s="134">
        <v>0</v>
      </c>
      <c r="T184" s="135">
        <f t="shared" si="23"/>
        <v>0</v>
      </c>
      <c r="AR184" s="136" t="s">
        <v>147</v>
      </c>
      <c r="AT184" s="136" t="s">
        <v>142</v>
      </c>
      <c r="AU184" s="136" t="s">
        <v>87</v>
      </c>
      <c r="AY184" s="14" t="s">
        <v>140</v>
      </c>
      <c r="BE184" s="137">
        <f t="shared" si="24"/>
        <v>0</v>
      </c>
      <c r="BF184" s="137">
        <f t="shared" si="25"/>
        <v>0</v>
      </c>
      <c r="BG184" s="137">
        <f t="shared" si="26"/>
        <v>0</v>
      </c>
      <c r="BH184" s="137">
        <f t="shared" si="27"/>
        <v>0</v>
      </c>
      <c r="BI184" s="137">
        <f t="shared" si="28"/>
        <v>0</v>
      </c>
      <c r="BJ184" s="14" t="s">
        <v>85</v>
      </c>
      <c r="BK184" s="137">
        <f t="shared" si="29"/>
        <v>0</v>
      </c>
      <c r="BL184" s="14" t="s">
        <v>147</v>
      </c>
      <c r="BM184" s="136" t="s">
        <v>281</v>
      </c>
    </row>
    <row r="185" spans="2:65" s="1" customFormat="1" ht="16.5" customHeight="1">
      <c r="B185" s="29"/>
      <c r="C185" s="125" t="s">
        <v>282</v>
      </c>
      <c r="D185" s="125" t="s">
        <v>142</v>
      </c>
      <c r="E185" s="126" t="s">
        <v>283</v>
      </c>
      <c r="F185" s="127" t="s">
        <v>284</v>
      </c>
      <c r="G185" s="128" t="s">
        <v>285</v>
      </c>
      <c r="H185" s="129">
        <v>0.53300000000000003</v>
      </c>
      <c r="I185" s="130"/>
      <c r="J185" s="131">
        <f t="shared" si="20"/>
        <v>0</v>
      </c>
      <c r="K185" s="127" t="s">
        <v>146</v>
      </c>
      <c r="L185" s="29"/>
      <c r="M185" s="132" t="s">
        <v>1</v>
      </c>
      <c r="N185" s="133" t="s">
        <v>42</v>
      </c>
      <c r="P185" s="134">
        <f t="shared" si="21"/>
        <v>0</v>
      </c>
      <c r="Q185" s="134">
        <v>1.06277</v>
      </c>
      <c r="R185" s="134">
        <f t="shared" si="22"/>
        <v>0.56645641000000002</v>
      </c>
      <c r="S185" s="134">
        <v>0</v>
      </c>
      <c r="T185" s="135">
        <f t="shared" si="23"/>
        <v>0</v>
      </c>
      <c r="AR185" s="136" t="s">
        <v>147</v>
      </c>
      <c r="AT185" s="136" t="s">
        <v>142</v>
      </c>
      <c r="AU185" s="136" t="s">
        <v>87</v>
      </c>
      <c r="AY185" s="14" t="s">
        <v>140</v>
      </c>
      <c r="BE185" s="137">
        <f t="shared" si="24"/>
        <v>0</v>
      </c>
      <c r="BF185" s="137">
        <f t="shared" si="25"/>
        <v>0</v>
      </c>
      <c r="BG185" s="137">
        <f t="shared" si="26"/>
        <v>0</v>
      </c>
      <c r="BH185" s="137">
        <f t="shared" si="27"/>
        <v>0</v>
      </c>
      <c r="BI185" s="137">
        <f t="shared" si="28"/>
        <v>0</v>
      </c>
      <c r="BJ185" s="14" t="s">
        <v>85</v>
      </c>
      <c r="BK185" s="137">
        <f t="shared" si="29"/>
        <v>0</v>
      </c>
      <c r="BL185" s="14" t="s">
        <v>147</v>
      </c>
      <c r="BM185" s="136" t="s">
        <v>286</v>
      </c>
    </row>
    <row r="186" spans="2:65" s="1" customFormat="1" ht="33" customHeight="1">
      <c r="B186" s="29"/>
      <c r="C186" s="125" t="s">
        <v>287</v>
      </c>
      <c r="D186" s="125" t="s">
        <v>142</v>
      </c>
      <c r="E186" s="126" t="s">
        <v>288</v>
      </c>
      <c r="F186" s="127" t="s">
        <v>289</v>
      </c>
      <c r="G186" s="128" t="s">
        <v>171</v>
      </c>
      <c r="H186" s="129">
        <v>98.6</v>
      </c>
      <c r="I186" s="130"/>
      <c r="J186" s="131">
        <f t="shared" si="20"/>
        <v>0</v>
      </c>
      <c r="K186" s="127" t="s">
        <v>146</v>
      </c>
      <c r="L186" s="29"/>
      <c r="M186" s="132" t="s">
        <v>1</v>
      </c>
      <c r="N186" s="133" t="s">
        <v>42</v>
      </c>
      <c r="P186" s="134">
        <f t="shared" si="21"/>
        <v>0</v>
      </c>
      <c r="Q186" s="134">
        <v>4.2000000000000003E-2</v>
      </c>
      <c r="R186" s="134">
        <f t="shared" si="22"/>
        <v>4.1412000000000004</v>
      </c>
      <c r="S186" s="134">
        <v>0</v>
      </c>
      <c r="T186" s="135">
        <f t="shared" si="23"/>
        <v>0</v>
      </c>
      <c r="AR186" s="136" t="s">
        <v>147</v>
      </c>
      <c r="AT186" s="136" t="s">
        <v>142</v>
      </c>
      <c r="AU186" s="136" t="s">
        <v>87</v>
      </c>
      <c r="AY186" s="14" t="s">
        <v>140</v>
      </c>
      <c r="BE186" s="137">
        <f t="shared" si="24"/>
        <v>0</v>
      </c>
      <c r="BF186" s="137">
        <f t="shared" si="25"/>
        <v>0</v>
      </c>
      <c r="BG186" s="137">
        <f t="shared" si="26"/>
        <v>0</v>
      </c>
      <c r="BH186" s="137">
        <f t="shared" si="27"/>
        <v>0</v>
      </c>
      <c r="BI186" s="137">
        <f t="shared" si="28"/>
        <v>0</v>
      </c>
      <c r="BJ186" s="14" t="s">
        <v>85</v>
      </c>
      <c r="BK186" s="137">
        <f t="shared" si="29"/>
        <v>0</v>
      </c>
      <c r="BL186" s="14" t="s">
        <v>147</v>
      </c>
      <c r="BM186" s="136" t="s">
        <v>290</v>
      </c>
    </row>
    <row r="187" spans="2:65" s="1" customFormat="1" ht="24.2" customHeight="1">
      <c r="B187" s="29"/>
      <c r="C187" s="125" t="s">
        <v>291</v>
      </c>
      <c r="D187" s="125" t="s">
        <v>142</v>
      </c>
      <c r="E187" s="126" t="s">
        <v>292</v>
      </c>
      <c r="F187" s="127" t="s">
        <v>293</v>
      </c>
      <c r="G187" s="128" t="s">
        <v>171</v>
      </c>
      <c r="H187" s="129">
        <v>98.6</v>
      </c>
      <c r="I187" s="130"/>
      <c r="J187" s="131">
        <f t="shared" si="20"/>
        <v>0</v>
      </c>
      <c r="K187" s="127" t="s">
        <v>1</v>
      </c>
      <c r="L187" s="29"/>
      <c r="M187" s="132" t="s">
        <v>1</v>
      </c>
      <c r="N187" s="133" t="s">
        <v>42</v>
      </c>
      <c r="P187" s="134">
        <f t="shared" si="21"/>
        <v>0</v>
      </c>
      <c r="Q187" s="134">
        <v>0.11</v>
      </c>
      <c r="R187" s="134">
        <f t="shared" si="22"/>
        <v>10.846</v>
      </c>
      <c r="S187" s="134">
        <v>0</v>
      </c>
      <c r="T187" s="135">
        <f t="shared" si="23"/>
        <v>0</v>
      </c>
      <c r="AR187" s="136" t="s">
        <v>147</v>
      </c>
      <c r="AT187" s="136" t="s">
        <v>142</v>
      </c>
      <c r="AU187" s="136" t="s">
        <v>87</v>
      </c>
      <c r="AY187" s="14" t="s">
        <v>140</v>
      </c>
      <c r="BE187" s="137">
        <f t="shared" si="24"/>
        <v>0</v>
      </c>
      <c r="BF187" s="137">
        <f t="shared" si="25"/>
        <v>0</v>
      </c>
      <c r="BG187" s="137">
        <f t="shared" si="26"/>
        <v>0</v>
      </c>
      <c r="BH187" s="137">
        <f t="shared" si="27"/>
        <v>0</v>
      </c>
      <c r="BI187" s="137">
        <f t="shared" si="28"/>
        <v>0</v>
      </c>
      <c r="BJ187" s="14" t="s">
        <v>85</v>
      </c>
      <c r="BK187" s="137">
        <f t="shared" si="29"/>
        <v>0</v>
      </c>
      <c r="BL187" s="14" t="s">
        <v>147</v>
      </c>
      <c r="BM187" s="136" t="s">
        <v>294</v>
      </c>
    </row>
    <row r="188" spans="2:65" s="1" customFormat="1" ht="37.9" customHeight="1">
      <c r="B188" s="29"/>
      <c r="C188" s="125" t="s">
        <v>295</v>
      </c>
      <c r="D188" s="125" t="s">
        <v>142</v>
      </c>
      <c r="E188" s="126" t="s">
        <v>296</v>
      </c>
      <c r="F188" s="127" t="s">
        <v>297</v>
      </c>
      <c r="G188" s="128" t="s">
        <v>171</v>
      </c>
      <c r="H188" s="129">
        <v>394.4</v>
      </c>
      <c r="I188" s="130"/>
      <c r="J188" s="131">
        <f t="shared" si="20"/>
        <v>0</v>
      </c>
      <c r="K188" s="127" t="s">
        <v>1</v>
      </c>
      <c r="L188" s="29"/>
      <c r="M188" s="132" t="s">
        <v>1</v>
      </c>
      <c r="N188" s="133" t="s">
        <v>42</v>
      </c>
      <c r="P188" s="134">
        <f t="shared" si="21"/>
        <v>0</v>
      </c>
      <c r="Q188" s="134">
        <v>1.0999999999999999E-2</v>
      </c>
      <c r="R188" s="134">
        <f t="shared" si="22"/>
        <v>4.3383999999999991</v>
      </c>
      <c r="S188" s="134">
        <v>0</v>
      </c>
      <c r="T188" s="135">
        <f t="shared" si="23"/>
        <v>0</v>
      </c>
      <c r="AR188" s="136" t="s">
        <v>147</v>
      </c>
      <c r="AT188" s="136" t="s">
        <v>142</v>
      </c>
      <c r="AU188" s="136" t="s">
        <v>87</v>
      </c>
      <c r="AY188" s="14" t="s">
        <v>140</v>
      </c>
      <c r="BE188" s="137">
        <f t="shared" si="24"/>
        <v>0</v>
      </c>
      <c r="BF188" s="137">
        <f t="shared" si="25"/>
        <v>0</v>
      </c>
      <c r="BG188" s="137">
        <f t="shared" si="26"/>
        <v>0</v>
      </c>
      <c r="BH188" s="137">
        <f t="shared" si="27"/>
        <v>0</v>
      </c>
      <c r="BI188" s="137">
        <f t="shared" si="28"/>
        <v>0</v>
      </c>
      <c r="BJ188" s="14" t="s">
        <v>85</v>
      </c>
      <c r="BK188" s="137">
        <f t="shared" si="29"/>
        <v>0</v>
      </c>
      <c r="BL188" s="14" t="s">
        <v>147</v>
      </c>
      <c r="BM188" s="136" t="s">
        <v>298</v>
      </c>
    </row>
    <row r="189" spans="2:65" s="12" customFormat="1" ht="11.25">
      <c r="B189" s="148"/>
      <c r="D189" s="149" t="s">
        <v>231</v>
      </c>
      <c r="F189" s="150" t="s">
        <v>299</v>
      </c>
      <c r="H189" s="151">
        <v>394.4</v>
      </c>
      <c r="I189" s="152"/>
      <c r="L189" s="148"/>
      <c r="M189" s="153"/>
      <c r="T189" s="154"/>
      <c r="AT189" s="155" t="s">
        <v>231</v>
      </c>
      <c r="AU189" s="155" t="s">
        <v>87</v>
      </c>
      <c r="AV189" s="12" t="s">
        <v>87</v>
      </c>
      <c r="AW189" s="12" t="s">
        <v>4</v>
      </c>
      <c r="AX189" s="12" t="s">
        <v>85</v>
      </c>
      <c r="AY189" s="155" t="s">
        <v>140</v>
      </c>
    </row>
    <row r="190" spans="2:65" s="1" customFormat="1" ht="33" customHeight="1">
      <c r="B190" s="29"/>
      <c r="C190" s="125" t="s">
        <v>300</v>
      </c>
      <c r="D190" s="125" t="s">
        <v>142</v>
      </c>
      <c r="E190" s="126" t="s">
        <v>301</v>
      </c>
      <c r="F190" s="127" t="s">
        <v>302</v>
      </c>
      <c r="G190" s="128" t="s">
        <v>303</v>
      </c>
      <c r="H190" s="129">
        <v>96.4</v>
      </c>
      <c r="I190" s="130"/>
      <c r="J190" s="131">
        <f>ROUND(I190*H190,2)</f>
        <v>0</v>
      </c>
      <c r="K190" s="127" t="s">
        <v>146</v>
      </c>
      <c r="L190" s="29"/>
      <c r="M190" s="132" t="s">
        <v>1</v>
      </c>
      <c r="N190" s="133" t="s">
        <v>42</v>
      </c>
      <c r="P190" s="134">
        <f>O190*H190</f>
        <v>0</v>
      </c>
      <c r="Q190" s="134">
        <v>2.0000000000000002E-5</v>
      </c>
      <c r="R190" s="134">
        <f>Q190*H190</f>
        <v>1.9280000000000002E-3</v>
      </c>
      <c r="S190" s="134">
        <v>0</v>
      </c>
      <c r="T190" s="135">
        <f>S190*H190</f>
        <v>0</v>
      </c>
      <c r="AR190" s="136" t="s">
        <v>147</v>
      </c>
      <c r="AT190" s="136" t="s">
        <v>142</v>
      </c>
      <c r="AU190" s="136" t="s">
        <v>87</v>
      </c>
      <c r="AY190" s="14" t="s">
        <v>140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4" t="s">
        <v>85</v>
      </c>
      <c r="BK190" s="137">
        <f>ROUND(I190*H190,2)</f>
        <v>0</v>
      </c>
      <c r="BL190" s="14" t="s">
        <v>147</v>
      </c>
      <c r="BM190" s="136" t="s">
        <v>304</v>
      </c>
    </row>
    <row r="191" spans="2:65" s="1" customFormat="1" ht="24.2" customHeight="1">
      <c r="B191" s="29"/>
      <c r="C191" s="125" t="s">
        <v>305</v>
      </c>
      <c r="D191" s="125" t="s">
        <v>142</v>
      </c>
      <c r="E191" s="126" t="s">
        <v>306</v>
      </c>
      <c r="F191" s="127" t="s">
        <v>307</v>
      </c>
      <c r="G191" s="128" t="s">
        <v>156</v>
      </c>
      <c r="H191" s="129">
        <v>5</v>
      </c>
      <c r="I191" s="130"/>
      <c r="J191" s="131">
        <f>ROUND(I191*H191,2)</f>
        <v>0</v>
      </c>
      <c r="K191" s="127" t="s">
        <v>146</v>
      </c>
      <c r="L191" s="29"/>
      <c r="M191" s="132" t="s">
        <v>1</v>
      </c>
      <c r="N191" s="133" t="s">
        <v>42</v>
      </c>
      <c r="P191" s="134">
        <f>O191*H191</f>
        <v>0</v>
      </c>
      <c r="Q191" s="134">
        <v>1.7770000000000001E-2</v>
      </c>
      <c r="R191" s="134">
        <f>Q191*H191</f>
        <v>8.8850000000000012E-2</v>
      </c>
      <c r="S191" s="134">
        <v>0</v>
      </c>
      <c r="T191" s="135">
        <f>S191*H191</f>
        <v>0</v>
      </c>
      <c r="AR191" s="136" t="s">
        <v>147</v>
      </c>
      <c r="AT191" s="136" t="s">
        <v>142</v>
      </c>
      <c r="AU191" s="136" t="s">
        <v>87</v>
      </c>
      <c r="AY191" s="14" t="s">
        <v>140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4" t="s">
        <v>85</v>
      </c>
      <c r="BK191" s="137">
        <f>ROUND(I191*H191,2)</f>
        <v>0</v>
      </c>
      <c r="BL191" s="14" t="s">
        <v>147</v>
      </c>
      <c r="BM191" s="136" t="s">
        <v>308</v>
      </c>
    </row>
    <row r="192" spans="2:65" s="1" customFormat="1" ht="24.2" customHeight="1">
      <c r="B192" s="29"/>
      <c r="C192" s="138" t="s">
        <v>309</v>
      </c>
      <c r="D192" s="138" t="s">
        <v>159</v>
      </c>
      <c r="E192" s="139" t="s">
        <v>310</v>
      </c>
      <c r="F192" s="140" t="s">
        <v>311</v>
      </c>
      <c r="G192" s="141" t="s">
        <v>156</v>
      </c>
      <c r="H192" s="142">
        <v>1</v>
      </c>
      <c r="I192" s="143"/>
      <c r="J192" s="144">
        <f>ROUND(I192*H192,2)</f>
        <v>0</v>
      </c>
      <c r="K192" s="140" t="s">
        <v>146</v>
      </c>
      <c r="L192" s="145"/>
      <c r="M192" s="146" t="s">
        <v>1</v>
      </c>
      <c r="N192" s="147" t="s">
        <v>42</v>
      </c>
      <c r="P192" s="134">
        <f>O192*H192</f>
        <v>0</v>
      </c>
      <c r="Q192" s="134">
        <v>1.521E-2</v>
      </c>
      <c r="R192" s="134">
        <f>Q192*H192</f>
        <v>1.521E-2</v>
      </c>
      <c r="S192" s="134">
        <v>0</v>
      </c>
      <c r="T192" s="135">
        <f>S192*H192</f>
        <v>0</v>
      </c>
      <c r="AR192" s="136" t="s">
        <v>162</v>
      </c>
      <c r="AT192" s="136" t="s">
        <v>159</v>
      </c>
      <c r="AU192" s="136" t="s">
        <v>87</v>
      </c>
      <c r="AY192" s="14" t="s">
        <v>140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4" t="s">
        <v>85</v>
      </c>
      <c r="BK192" s="137">
        <f>ROUND(I192*H192,2)</f>
        <v>0</v>
      </c>
      <c r="BL192" s="14" t="s">
        <v>147</v>
      </c>
      <c r="BM192" s="136" t="s">
        <v>312</v>
      </c>
    </row>
    <row r="193" spans="2:65" s="1" customFormat="1" ht="24.2" customHeight="1">
      <c r="B193" s="29"/>
      <c r="C193" s="138" t="s">
        <v>313</v>
      </c>
      <c r="D193" s="138" t="s">
        <v>159</v>
      </c>
      <c r="E193" s="139" t="s">
        <v>314</v>
      </c>
      <c r="F193" s="140" t="s">
        <v>315</v>
      </c>
      <c r="G193" s="141" t="s">
        <v>156</v>
      </c>
      <c r="H193" s="142">
        <v>2</v>
      </c>
      <c r="I193" s="143"/>
      <c r="J193" s="144">
        <f>ROUND(I193*H193,2)</f>
        <v>0</v>
      </c>
      <c r="K193" s="140" t="s">
        <v>146</v>
      </c>
      <c r="L193" s="145"/>
      <c r="M193" s="146" t="s">
        <v>1</v>
      </c>
      <c r="N193" s="147" t="s">
        <v>42</v>
      </c>
      <c r="P193" s="134">
        <f>O193*H193</f>
        <v>0</v>
      </c>
      <c r="Q193" s="134">
        <v>1.553E-2</v>
      </c>
      <c r="R193" s="134">
        <f>Q193*H193</f>
        <v>3.1060000000000001E-2</v>
      </c>
      <c r="S193" s="134">
        <v>0</v>
      </c>
      <c r="T193" s="135">
        <f>S193*H193</f>
        <v>0</v>
      </c>
      <c r="AR193" s="136" t="s">
        <v>162</v>
      </c>
      <c r="AT193" s="136" t="s">
        <v>159</v>
      </c>
      <c r="AU193" s="136" t="s">
        <v>87</v>
      </c>
      <c r="AY193" s="14" t="s">
        <v>140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4" t="s">
        <v>85</v>
      </c>
      <c r="BK193" s="137">
        <f>ROUND(I193*H193,2)</f>
        <v>0</v>
      </c>
      <c r="BL193" s="14" t="s">
        <v>147</v>
      </c>
      <c r="BM193" s="136" t="s">
        <v>316</v>
      </c>
    </row>
    <row r="194" spans="2:65" s="1" customFormat="1" ht="24.2" customHeight="1">
      <c r="B194" s="29"/>
      <c r="C194" s="138" t="s">
        <v>317</v>
      </c>
      <c r="D194" s="138" t="s">
        <v>159</v>
      </c>
      <c r="E194" s="139" t="s">
        <v>318</v>
      </c>
      <c r="F194" s="140" t="s">
        <v>319</v>
      </c>
      <c r="G194" s="141" t="s">
        <v>156</v>
      </c>
      <c r="H194" s="142">
        <v>2</v>
      </c>
      <c r="I194" s="143"/>
      <c r="J194" s="144">
        <f>ROUND(I194*H194,2)</f>
        <v>0</v>
      </c>
      <c r="K194" s="140" t="s">
        <v>146</v>
      </c>
      <c r="L194" s="145"/>
      <c r="M194" s="146" t="s">
        <v>1</v>
      </c>
      <c r="N194" s="147" t="s">
        <v>42</v>
      </c>
      <c r="P194" s="134">
        <f>O194*H194</f>
        <v>0</v>
      </c>
      <c r="Q194" s="134">
        <v>1.489E-2</v>
      </c>
      <c r="R194" s="134">
        <f>Q194*H194</f>
        <v>2.9780000000000001E-2</v>
      </c>
      <c r="S194" s="134">
        <v>0</v>
      </c>
      <c r="T194" s="135">
        <f>S194*H194</f>
        <v>0</v>
      </c>
      <c r="AR194" s="136" t="s">
        <v>162</v>
      </c>
      <c r="AT194" s="136" t="s">
        <v>159</v>
      </c>
      <c r="AU194" s="136" t="s">
        <v>87</v>
      </c>
      <c r="AY194" s="14" t="s">
        <v>140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4" t="s">
        <v>85</v>
      </c>
      <c r="BK194" s="137">
        <f>ROUND(I194*H194,2)</f>
        <v>0</v>
      </c>
      <c r="BL194" s="14" t="s">
        <v>147</v>
      </c>
      <c r="BM194" s="136" t="s">
        <v>320</v>
      </c>
    </row>
    <row r="195" spans="2:65" s="11" customFormat="1" ht="22.9" customHeight="1">
      <c r="B195" s="113"/>
      <c r="D195" s="114" t="s">
        <v>76</v>
      </c>
      <c r="E195" s="123" t="s">
        <v>180</v>
      </c>
      <c r="F195" s="123" t="s">
        <v>321</v>
      </c>
      <c r="I195" s="116"/>
      <c r="J195" s="124">
        <f>BK195</f>
        <v>0</v>
      </c>
      <c r="L195" s="113"/>
      <c r="M195" s="118"/>
      <c r="P195" s="119">
        <f>SUM(P196:P214)</f>
        <v>0</v>
      </c>
      <c r="R195" s="119">
        <f>SUM(R196:R214)</f>
        <v>0.112719</v>
      </c>
      <c r="T195" s="120">
        <f>SUM(T196:T214)</f>
        <v>103.87262000000001</v>
      </c>
      <c r="AR195" s="114" t="s">
        <v>85</v>
      </c>
      <c r="AT195" s="121" t="s">
        <v>76</v>
      </c>
      <c r="AU195" s="121" t="s">
        <v>85</v>
      </c>
      <c r="AY195" s="114" t="s">
        <v>140</v>
      </c>
      <c r="BK195" s="122">
        <f>SUM(BK196:BK214)</f>
        <v>0</v>
      </c>
    </row>
    <row r="196" spans="2:65" s="1" customFormat="1" ht="37.9" customHeight="1">
      <c r="B196" s="29"/>
      <c r="C196" s="125" t="s">
        <v>322</v>
      </c>
      <c r="D196" s="125" t="s">
        <v>142</v>
      </c>
      <c r="E196" s="126" t="s">
        <v>323</v>
      </c>
      <c r="F196" s="127" t="s">
        <v>324</v>
      </c>
      <c r="G196" s="128" t="s">
        <v>171</v>
      </c>
      <c r="H196" s="129">
        <v>92.5</v>
      </c>
      <c r="I196" s="130"/>
      <c r="J196" s="131">
        <f t="shared" ref="J196:J214" si="30">ROUND(I196*H196,2)</f>
        <v>0</v>
      </c>
      <c r="K196" s="127" t="s">
        <v>157</v>
      </c>
      <c r="L196" s="29"/>
      <c r="M196" s="132" t="s">
        <v>1</v>
      </c>
      <c r="N196" s="133" t="s">
        <v>42</v>
      </c>
      <c r="P196" s="134">
        <f t="shared" ref="P196:P214" si="31">O196*H196</f>
        <v>0</v>
      </c>
      <c r="Q196" s="134">
        <v>2.1000000000000001E-4</v>
      </c>
      <c r="R196" s="134">
        <f t="shared" ref="R196:R214" si="32">Q196*H196</f>
        <v>1.9425000000000001E-2</v>
      </c>
      <c r="S196" s="134">
        <v>0</v>
      </c>
      <c r="T196" s="135">
        <f t="shared" ref="T196:T214" si="33">S196*H196</f>
        <v>0</v>
      </c>
      <c r="AR196" s="136" t="s">
        <v>147</v>
      </c>
      <c r="AT196" s="136" t="s">
        <v>142</v>
      </c>
      <c r="AU196" s="136" t="s">
        <v>87</v>
      </c>
      <c r="AY196" s="14" t="s">
        <v>140</v>
      </c>
      <c r="BE196" s="137">
        <f t="shared" ref="BE196:BE214" si="34">IF(N196="základní",J196,0)</f>
        <v>0</v>
      </c>
      <c r="BF196" s="137">
        <f t="shared" ref="BF196:BF214" si="35">IF(N196="snížená",J196,0)</f>
        <v>0</v>
      </c>
      <c r="BG196" s="137">
        <f t="shared" ref="BG196:BG214" si="36">IF(N196="zákl. přenesená",J196,0)</f>
        <v>0</v>
      </c>
      <c r="BH196" s="137">
        <f t="shared" ref="BH196:BH214" si="37">IF(N196="sníž. přenesená",J196,0)</f>
        <v>0</v>
      </c>
      <c r="BI196" s="137">
        <f t="shared" ref="BI196:BI214" si="38">IF(N196="nulová",J196,0)</f>
        <v>0</v>
      </c>
      <c r="BJ196" s="14" t="s">
        <v>85</v>
      </c>
      <c r="BK196" s="137">
        <f t="shared" ref="BK196:BK214" si="39">ROUND(I196*H196,2)</f>
        <v>0</v>
      </c>
      <c r="BL196" s="14" t="s">
        <v>147</v>
      </c>
      <c r="BM196" s="136" t="s">
        <v>325</v>
      </c>
    </row>
    <row r="197" spans="2:65" s="1" customFormat="1" ht="24.2" customHeight="1">
      <c r="B197" s="29"/>
      <c r="C197" s="125" t="s">
        <v>326</v>
      </c>
      <c r="D197" s="125" t="s">
        <v>142</v>
      </c>
      <c r="E197" s="126" t="s">
        <v>327</v>
      </c>
      <c r="F197" s="127" t="s">
        <v>328</v>
      </c>
      <c r="G197" s="128" t="s">
        <v>171</v>
      </c>
      <c r="H197" s="129">
        <v>92.7</v>
      </c>
      <c r="I197" s="130"/>
      <c r="J197" s="131">
        <f t="shared" si="30"/>
        <v>0</v>
      </c>
      <c r="K197" s="127" t="s">
        <v>146</v>
      </c>
      <c r="L197" s="29"/>
      <c r="M197" s="132" t="s">
        <v>1</v>
      </c>
      <c r="N197" s="133" t="s">
        <v>42</v>
      </c>
      <c r="P197" s="134">
        <f t="shared" si="31"/>
        <v>0</v>
      </c>
      <c r="Q197" s="134">
        <v>4.0000000000000003E-5</v>
      </c>
      <c r="R197" s="134">
        <f t="shared" si="32"/>
        <v>3.7080000000000004E-3</v>
      </c>
      <c r="S197" s="134">
        <v>0</v>
      </c>
      <c r="T197" s="135">
        <f t="shared" si="33"/>
        <v>0</v>
      </c>
      <c r="AR197" s="136" t="s">
        <v>147</v>
      </c>
      <c r="AT197" s="136" t="s">
        <v>142</v>
      </c>
      <c r="AU197" s="136" t="s">
        <v>87</v>
      </c>
      <c r="AY197" s="14" t="s">
        <v>140</v>
      </c>
      <c r="BE197" s="137">
        <f t="shared" si="34"/>
        <v>0</v>
      </c>
      <c r="BF197" s="137">
        <f t="shared" si="35"/>
        <v>0</v>
      </c>
      <c r="BG197" s="137">
        <f t="shared" si="36"/>
        <v>0</v>
      </c>
      <c r="BH197" s="137">
        <f t="shared" si="37"/>
        <v>0</v>
      </c>
      <c r="BI197" s="137">
        <f t="shared" si="38"/>
        <v>0</v>
      </c>
      <c r="BJ197" s="14" t="s">
        <v>85</v>
      </c>
      <c r="BK197" s="137">
        <f t="shared" si="39"/>
        <v>0</v>
      </c>
      <c r="BL197" s="14" t="s">
        <v>147</v>
      </c>
      <c r="BM197" s="136" t="s">
        <v>329</v>
      </c>
    </row>
    <row r="198" spans="2:65" s="1" customFormat="1" ht="24.2" customHeight="1">
      <c r="B198" s="29"/>
      <c r="C198" s="125" t="s">
        <v>330</v>
      </c>
      <c r="D198" s="125" t="s">
        <v>142</v>
      </c>
      <c r="E198" s="126" t="s">
        <v>331</v>
      </c>
      <c r="F198" s="127" t="s">
        <v>332</v>
      </c>
      <c r="G198" s="128" t="s">
        <v>303</v>
      </c>
      <c r="H198" s="129">
        <v>12.6</v>
      </c>
      <c r="I198" s="130"/>
      <c r="J198" s="131">
        <f t="shared" si="30"/>
        <v>0</v>
      </c>
      <c r="K198" s="127" t="s">
        <v>146</v>
      </c>
      <c r="L198" s="29"/>
      <c r="M198" s="132" t="s">
        <v>1</v>
      </c>
      <c r="N198" s="133" t="s">
        <v>42</v>
      </c>
      <c r="P198" s="134">
        <f t="shared" si="31"/>
        <v>0</v>
      </c>
      <c r="Q198" s="134">
        <v>7.11E-3</v>
      </c>
      <c r="R198" s="134">
        <f t="shared" si="32"/>
        <v>8.9585999999999999E-2</v>
      </c>
      <c r="S198" s="134">
        <v>0</v>
      </c>
      <c r="T198" s="135">
        <f t="shared" si="33"/>
        <v>0</v>
      </c>
      <c r="AR198" s="136" t="s">
        <v>147</v>
      </c>
      <c r="AT198" s="136" t="s">
        <v>142</v>
      </c>
      <c r="AU198" s="136" t="s">
        <v>87</v>
      </c>
      <c r="AY198" s="14" t="s">
        <v>140</v>
      </c>
      <c r="BE198" s="137">
        <f t="shared" si="34"/>
        <v>0</v>
      </c>
      <c r="BF198" s="137">
        <f t="shared" si="35"/>
        <v>0</v>
      </c>
      <c r="BG198" s="137">
        <f t="shared" si="36"/>
        <v>0</v>
      </c>
      <c r="BH198" s="137">
        <f t="shared" si="37"/>
        <v>0</v>
      </c>
      <c r="BI198" s="137">
        <f t="shared" si="38"/>
        <v>0</v>
      </c>
      <c r="BJ198" s="14" t="s">
        <v>85</v>
      </c>
      <c r="BK198" s="137">
        <f t="shared" si="39"/>
        <v>0</v>
      </c>
      <c r="BL198" s="14" t="s">
        <v>147</v>
      </c>
      <c r="BM198" s="136" t="s">
        <v>333</v>
      </c>
    </row>
    <row r="199" spans="2:65" s="1" customFormat="1" ht="24.2" customHeight="1">
      <c r="B199" s="29"/>
      <c r="C199" s="125" t="s">
        <v>334</v>
      </c>
      <c r="D199" s="125" t="s">
        <v>142</v>
      </c>
      <c r="E199" s="126" t="s">
        <v>335</v>
      </c>
      <c r="F199" s="127" t="s">
        <v>336</v>
      </c>
      <c r="G199" s="128" t="s">
        <v>145</v>
      </c>
      <c r="H199" s="129">
        <v>2.34</v>
      </c>
      <c r="I199" s="130"/>
      <c r="J199" s="131">
        <f t="shared" si="30"/>
        <v>0</v>
      </c>
      <c r="K199" s="127" t="s">
        <v>146</v>
      </c>
      <c r="L199" s="29"/>
      <c r="M199" s="132" t="s">
        <v>1</v>
      </c>
      <c r="N199" s="133" t="s">
        <v>42</v>
      </c>
      <c r="P199" s="134">
        <f t="shared" si="31"/>
        <v>0</v>
      </c>
      <c r="Q199" s="134">
        <v>0</v>
      </c>
      <c r="R199" s="134">
        <f t="shared" si="32"/>
        <v>0</v>
      </c>
      <c r="S199" s="134">
        <v>2.27</v>
      </c>
      <c r="T199" s="135">
        <f t="shared" si="33"/>
        <v>5.3117999999999999</v>
      </c>
      <c r="AR199" s="136" t="s">
        <v>147</v>
      </c>
      <c r="AT199" s="136" t="s">
        <v>142</v>
      </c>
      <c r="AU199" s="136" t="s">
        <v>87</v>
      </c>
      <c r="AY199" s="14" t="s">
        <v>140</v>
      </c>
      <c r="BE199" s="137">
        <f t="shared" si="34"/>
        <v>0</v>
      </c>
      <c r="BF199" s="137">
        <f t="shared" si="35"/>
        <v>0</v>
      </c>
      <c r="BG199" s="137">
        <f t="shared" si="36"/>
        <v>0</v>
      </c>
      <c r="BH199" s="137">
        <f t="shared" si="37"/>
        <v>0</v>
      </c>
      <c r="BI199" s="137">
        <f t="shared" si="38"/>
        <v>0</v>
      </c>
      <c r="BJ199" s="14" t="s">
        <v>85</v>
      </c>
      <c r="BK199" s="137">
        <f t="shared" si="39"/>
        <v>0</v>
      </c>
      <c r="BL199" s="14" t="s">
        <v>147</v>
      </c>
      <c r="BM199" s="136" t="s">
        <v>337</v>
      </c>
    </row>
    <row r="200" spans="2:65" s="1" customFormat="1" ht="24.2" customHeight="1">
      <c r="B200" s="29"/>
      <c r="C200" s="125" t="s">
        <v>338</v>
      </c>
      <c r="D200" s="125" t="s">
        <v>142</v>
      </c>
      <c r="E200" s="126" t="s">
        <v>339</v>
      </c>
      <c r="F200" s="127" t="s">
        <v>340</v>
      </c>
      <c r="G200" s="128" t="s">
        <v>171</v>
      </c>
      <c r="H200" s="129">
        <v>63.42</v>
      </c>
      <c r="I200" s="130"/>
      <c r="J200" s="131">
        <f t="shared" si="30"/>
        <v>0</v>
      </c>
      <c r="K200" s="127" t="s">
        <v>146</v>
      </c>
      <c r="L200" s="29"/>
      <c r="M200" s="132" t="s">
        <v>1</v>
      </c>
      <c r="N200" s="133" t="s">
        <v>42</v>
      </c>
      <c r="P200" s="134">
        <f t="shared" si="31"/>
        <v>0</v>
      </c>
      <c r="Q200" s="134">
        <v>0</v>
      </c>
      <c r="R200" s="134">
        <f t="shared" si="32"/>
        <v>0</v>
      </c>
      <c r="S200" s="134">
        <v>0.14000000000000001</v>
      </c>
      <c r="T200" s="135">
        <f t="shared" si="33"/>
        <v>8.8788000000000018</v>
      </c>
      <c r="AR200" s="136" t="s">
        <v>147</v>
      </c>
      <c r="AT200" s="136" t="s">
        <v>142</v>
      </c>
      <c r="AU200" s="136" t="s">
        <v>87</v>
      </c>
      <c r="AY200" s="14" t="s">
        <v>140</v>
      </c>
      <c r="BE200" s="137">
        <f t="shared" si="34"/>
        <v>0</v>
      </c>
      <c r="BF200" s="137">
        <f t="shared" si="35"/>
        <v>0</v>
      </c>
      <c r="BG200" s="137">
        <f t="shared" si="36"/>
        <v>0</v>
      </c>
      <c r="BH200" s="137">
        <f t="shared" si="37"/>
        <v>0</v>
      </c>
      <c r="BI200" s="137">
        <f t="shared" si="38"/>
        <v>0</v>
      </c>
      <c r="BJ200" s="14" t="s">
        <v>85</v>
      </c>
      <c r="BK200" s="137">
        <f t="shared" si="39"/>
        <v>0</v>
      </c>
      <c r="BL200" s="14" t="s">
        <v>147</v>
      </c>
      <c r="BM200" s="136" t="s">
        <v>341</v>
      </c>
    </row>
    <row r="201" spans="2:65" s="1" customFormat="1" ht="37.9" customHeight="1">
      <c r="B201" s="29"/>
      <c r="C201" s="125" t="s">
        <v>342</v>
      </c>
      <c r="D201" s="125" t="s">
        <v>142</v>
      </c>
      <c r="E201" s="126" t="s">
        <v>343</v>
      </c>
      <c r="F201" s="127" t="s">
        <v>344</v>
      </c>
      <c r="G201" s="128" t="s">
        <v>145</v>
      </c>
      <c r="H201" s="129">
        <v>5.8</v>
      </c>
      <c r="I201" s="130"/>
      <c r="J201" s="131">
        <f t="shared" si="30"/>
        <v>0</v>
      </c>
      <c r="K201" s="127" t="s">
        <v>146</v>
      </c>
      <c r="L201" s="29"/>
      <c r="M201" s="132" t="s">
        <v>1</v>
      </c>
      <c r="N201" s="133" t="s">
        <v>42</v>
      </c>
      <c r="P201" s="134">
        <f t="shared" si="31"/>
        <v>0</v>
      </c>
      <c r="Q201" s="134">
        <v>0</v>
      </c>
      <c r="R201" s="134">
        <f t="shared" si="32"/>
        <v>0</v>
      </c>
      <c r="S201" s="134">
        <v>2.2000000000000002</v>
      </c>
      <c r="T201" s="135">
        <f t="shared" si="33"/>
        <v>12.76</v>
      </c>
      <c r="AR201" s="136" t="s">
        <v>147</v>
      </c>
      <c r="AT201" s="136" t="s">
        <v>142</v>
      </c>
      <c r="AU201" s="136" t="s">
        <v>87</v>
      </c>
      <c r="AY201" s="14" t="s">
        <v>140</v>
      </c>
      <c r="BE201" s="137">
        <f t="shared" si="34"/>
        <v>0</v>
      </c>
      <c r="BF201" s="137">
        <f t="shared" si="35"/>
        <v>0</v>
      </c>
      <c r="BG201" s="137">
        <f t="shared" si="36"/>
        <v>0</v>
      </c>
      <c r="BH201" s="137">
        <f t="shared" si="37"/>
        <v>0</v>
      </c>
      <c r="BI201" s="137">
        <f t="shared" si="38"/>
        <v>0</v>
      </c>
      <c r="BJ201" s="14" t="s">
        <v>85</v>
      </c>
      <c r="BK201" s="137">
        <f t="shared" si="39"/>
        <v>0</v>
      </c>
      <c r="BL201" s="14" t="s">
        <v>147</v>
      </c>
      <c r="BM201" s="136" t="s">
        <v>345</v>
      </c>
    </row>
    <row r="202" spans="2:65" s="1" customFormat="1" ht="24.2" customHeight="1">
      <c r="B202" s="29"/>
      <c r="C202" s="125" t="s">
        <v>346</v>
      </c>
      <c r="D202" s="125" t="s">
        <v>142</v>
      </c>
      <c r="E202" s="126" t="s">
        <v>347</v>
      </c>
      <c r="F202" s="127" t="s">
        <v>348</v>
      </c>
      <c r="G202" s="128" t="s">
        <v>171</v>
      </c>
      <c r="H202" s="129">
        <v>5.8</v>
      </c>
      <c r="I202" s="130"/>
      <c r="J202" s="131">
        <f t="shared" si="30"/>
        <v>0</v>
      </c>
      <c r="K202" s="127" t="s">
        <v>146</v>
      </c>
      <c r="L202" s="29"/>
      <c r="M202" s="132" t="s">
        <v>1</v>
      </c>
      <c r="N202" s="133" t="s">
        <v>42</v>
      </c>
      <c r="P202" s="134">
        <f t="shared" si="31"/>
        <v>0</v>
      </c>
      <c r="Q202" s="134">
        <v>0</v>
      </c>
      <c r="R202" s="134">
        <f t="shared" si="32"/>
        <v>0</v>
      </c>
      <c r="S202" s="134">
        <v>3.5000000000000003E-2</v>
      </c>
      <c r="T202" s="135">
        <f t="shared" si="33"/>
        <v>0.20300000000000001</v>
      </c>
      <c r="AR202" s="136" t="s">
        <v>147</v>
      </c>
      <c r="AT202" s="136" t="s">
        <v>142</v>
      </c>
      <c r="AU202" s="136" t="s">
        <v>87</v>
      </c>
      <c r="AY202" s="14" t="s">
        <v>140</v>
      </c>
      <c r="BE202" s="137">
        <f t="shared" si="34"/>
        <v>0</v>
      </c>
      <c r="BF202" s="137">
        <f t="shared" si="35"/>
        <v>0</v>
      </c>
      <c r="BG202" s="137">
        <f t="shared" si="36"/>
        <v>0</v>
      </c>
      <c r="BH202" s="137">
        <f t="shared" si="37"/>
        <v>0</v>
      </c>
      <c r="BI202" s="137">
        <f t="shared" si="38"/>
        <v>0</v>
      </c>
      <c r="BJ202" s="14" t="s">
        <v>85</v>
      </c>
      <c r="BK202" s="137">
        <f t="shared" si="39"/>
        <v>0</v>
      </c>
      <c r="BL202" s="14" t="s">
        <v>147</v>
      </c>
      <c r="BM202" s="136" t="s">
        <v>349</v>
      </c>
    </row>
    <row r="203" spans="2:65" s="1" customFormat="1" ht="24.2" customHeight="1">
      <c r="B203" s="29"/>
      <c r="C203" s="125" t="s">
        <v>350</v>
      </c>
      <c r="D203" s="125" t="s">
        <v>142</v>
      </c>
      <c r="E203" s="126" t="s">
        <v>351</v>
      </c>
      <c r="F203" s="127" t="s">
        <v>352</v>
      </c>
      <c r="G203" s="128" t="s">
        <v>145</v>
      </c>
      <c r="H203" s="129">
        <v>42.6</v>
      </c>
      <c r="I203" s="130"/>
      <c r="J203" s="131">
        <f t="shared" si="30"/>
        <v>0</v>
      </c>
      <c r="K203" s="127" t="s">
        <v>146</v>
      </c>
      <c r="L203" s="29"/>
      <c r="M203" s="132" t="s">
        <v>1</v>
      </c>
      <c r="N203" s="133" t="s">
        <v>42</v>
      </c>
      <c r="P203" s="134">
        <f t="shared" si="31"/>
        <v>0</v>
      </c>
      <c r="Q203" s="134">
        <v>0</v>
      </c>
      <c r="R203" s="134">
        <f t="shared" si="32"/>
        <v>0</v>
      </c>
      <c r="S203" s="134">
        <v>1.4</v>
      </c>
      <c r="T203" s="135">
        <f t="shared" si="33"/>
        <v>59.64</v>
      </c>
      <c r="AR203" s="136" t="s">
        <v>147</v>
      </c>
      <c r="AT203" s="136" t="s">
        <v>142</v>
      </c>
      <c r="AU203" s="136" t="s">
        <v>87</v>
      </c>
      <c r="AY203" s="14" t="s">
        <v>140</v>
      </c>
      <c r="BE203" s="137">
        <f t="shared" si="34"/>
        <v>0</v>
      </c>
      <c r="BF203" s="137">
        <f t="shared" si="35"/>
        <v>0</v>
      </c>
      <c r="BG203" s="137">
        <f t="shared" si="36"/>
        <v>0</v>
      </c>
      <c r="BH203" s="137">
        <f t="shared" si="37"/>
        <v>0</v>
      </c>
      <c r="BI203" s="137">
        <f t="shared" si="38"/>
        <v>0</v>
      </c>
      <c r="BJ203" s="14" t="s">
        <v>85</v>
      </c>
      <c r="BK203" s="137">
        <f t="shared" si="39"/>
        <v>0</v>
      </c>
      <c r="BL203" s="14" t="s">
        <v>147</v>
      </c>
      <c r="BM203" s="136" t="s">
        <v>353</v>
      </c>
    </row>
    <row r="204" spans="2:65" s="1" customFormat="1" ht="21.75" customHeight="1">
      <c r="B204" s="29"/>
      <c r="C204" s="125" t="s">
        <v>354</v>
      </c>
      <c r="D204" s="125" t="s">
        <v>142</v>
      </c>
      <c r="E204" s="126" t="s">
        <v>355</v>
      </c>
      <c r="F204" s="127" t="s">
        <v>356</v>
      </c>
      <c r="G204" s="128" t="s">
        <v>171</v>
      </c>
      <c r="H204" s="129">
        <v>2.74</v>
      </c>
      <c r="I204" s="130"/>
      <c r="J204" s="131">
        <f t="shared" si="30"/>
        <v>0</v>
      </c>
      <c r="K204" s="127" t="s">
        <v>146</v>
      </c>
      <c r="L204" s="29"/>
      <c r="M204" s="132" t="s">
        <v>1</v>
      </c>
      <c r="N204" s="133" t="s">
        <v>42</v>
      </c>
      <c r="P204" s="134">
        <f t="shared" si="31"/>
        <v>0</v>
      </c>
      <c r="Q204" s="134">
        <v>0</v>
      </c>
      <c r="R204" s="134">
        <f t="shared" si="32"/>
        <v>0</v>
      </c>
      <c r="S204" s="134">
        <v>6.7000000000000004E-2</v>
      </c>
      <c r="T204" s="135">
        <f t="shared" si="33"/>
        <v>0.18358000000000002</v>
      </c>
      <c r="AR204" s="136" t="s">
        <v>147</v>
      </c>
      <c r="AT204" s="136" t="s">
        <v>142</v>
      </c>
      <c r="AU204" s="136" t="s">
        <v>87</v>
      </c>
      <c r="AY204" s="14" t="s">
        <v>140</v>
      </c>
      <c r="BE204" s="137">
        <f t="shared" si="34"/>
        <v>0</v>
      </c>
      <c r="BF204" s="137">
        <f t="shared" si="35"/>
        <v>0</v>
      </c>
      <c r="BG204" s="137">
        <f t="shared" si="36"/>
        <v>0</v>
      </c>
      <c r="BH204" s="137">
        <f t="shared" si="37"/>
        <v>0</v>
      </c>
      <c r="BI204" s="137">
        <f t="shared" si="38"/>
        <v>0</v>
      </c>
      <c r="BJ204" s="14" t="s">
        <v>85</v>
      </c>
      <c r="BK204" s="137">
        <f t="shared" si="39"/>
        <v>0</v>
      </c>
      <c r="BL204" s="14" t="s">
        <v>147</v>
      </c>
      <c r="BM204" s="136" t="s">
        <v>357</v>
      </c>
    </row>
    <row r="205" spans="2:65" s="1" customFormat="1" ht="21.75" customHeight="1">
      <c r="B205" s="29"/>
      <c r="C205" s="125" t="s">
        <v>358</v>
      </c>
      <c r="D205" s="125" t="s">
        <v>142</v>
      </c>
      <c r="E205" s="126" t="s">
        <v>359</v>
      </c>
      <c r="F205" s="127" t="s">
        <v>360</v>
      </c>
      <c r="G205" s="128" t="s">
        <v>171</v>
      </c>
      <c r="H205" s="129">
        <v>14.4</v>
      </c>
      <c r="I205" s="130"/>
      <c r="J205" s="131">
        <f t="shared" si="30"/>
        <v>0</v>
      </c>
      <c r="K205" s="127" t="s">
        <v>146</v>
      </c>
      <c r="L205" s="29"/>
      <c r="M205" s="132" t="s">
        <v>1</v>
      </c>
      <c r="N205" s="133" t="s">
        <v>42</v>
      </c>
      <c r="P205" s="134">
        <f t="shared" si="31"/>
        <v>0</v>
      </c>
      <c r="Q205" s="134">
        <v>0</v>
      </c>
      <c r="R205" s="134">
        <f t="shared" si="32"/>
        <v>0</v>
      </c>
      <c r="S205" s="134">
        <v>7.5999999999999998E-2</v>
      </c>
      <c r="T205" s="135">
        <f t="shared" si="33"/>
        <v>1.0944</v>
      </c>
      <c r="AR205" s="136" t="s">
        <v>147</v>
      </c>
      <c r="AT205" s="136" t="s">
        <v>142</v>
      </c>
      <c r="AU205" s="136" t="s">
        <v>87</v>
      </c>
      <c r="AY205" s="14" t="s">
        <v>140</v>
      </c>
      <c r="BE205" s="137">
        <f t="shared" si="34"/>
        <v>0</v>
      </c>
      <c r="BF205" s="137">
        <f t="shared" si="35"/>
        <v>0</v>
      </c>
      <c r="BG205" s="137">
        <f t="shared" si="36"/>
        <v>0</v>
      </c>
      <c r="BH205" s="137">
        <f t="shared" si="37"/>
        <v>0</v>
      </c>
      <c r="BI205" s="137">
        <f t="shared" si="38"/>
        <v>0</v>
      </c>
      <c r="BJ205" s="14" t="s">
        <v>85</v>
      </c>
      <c r="BK205" s="137">
        <f t="shared" si="39"/>
        <v>0</v>
      </c>
      <c r="BL205" s="14" t="s">
        <v>147</v>
      </c>
      <c r="BM205" s="136" t="s">
        <v>361</v>
      </c>
    </row>
    <row r="206" spans="2:65" s="1" customFormat="1" ht="16.5" customHeight="1">
      <c r="B206" s="29"/>
      <c r="C206" s="125" t="s">
        <v>362</v>
      </c>
      <c r="D206" s="125" t="s">
        <v>142</v>
      </c>
      <c r="E206" s="126" t="s">
        <v>363</v>
      </c>
      <c r="F206" s="127" t="s">
        <v>364</v>
      </c>
      <c r="G206" s="128" t="s">
        <v>303</v>
      </c>
      <c r="H206" s="129">
        <v>26</v>
      </c>
      <c r="I206" s="130"/>
      <c r="J206" s="131">
        <f t="shared" si="30"/>
        <v>0</v>
      </c>
      <c r="K206" s="127" t="s">
        <v>146</v>
      </c>
      <c r="L206" s="29"/>
      <c r="M206" s="132" t="s">
        <v>1</v>
      </c>
      <c r="N206" s="133" t="s">
        <v>42</v>
      </c>
      <c r="P206" s="134">
        <f t="shared" si="31"/>
        <v>0</v>
      </c>
      <c r="Q206" s="134">
        <v>0</v>
      </c>
      <c r="R206" s="134">
        <f t="shared" si="32"/>
        <v>0</v>
      </c>
      <c r="S206" s="134">
        <v>7.0000000000000001E-3</v>
      </c>
      <c r="T206" s="135">
        <f t="shared" si="33"/>
        <v>0.182</v>
      </c>
      <c r="AR206" s="136" t="s">
        <v>147</v>
      </c>
      <c r="AT206" s="136" t="s">
        <v>142</v>
      </c>
      <c r="AU206" s="136" t="s">
        <v>87</v>
      </c>
      <c r="AY206" s="14" t="s">
        <v>140</v>
      </c>
      <c r="BE206" s="137">
        <f t="shared" si="34"/>
        <v>0</v>
      </c>
      <c r="BF206" s="137">
        <f t="shared" si="35"/>
        <v>0</v>
      </c>
      <c r="BG206" s="137">
        <f t="shared" si="36"/>
        <v>0</v>
      </c>
      <c r="BH206" s="137">
        <f t="shared" si="37"/>
        <v>0</v>
      </c>
      <c r="BI206" s="137">
        <f t="shared" si="38"/>
        <v>0</v>
      </c>
      <c r="BJ206" s="14" t="s">
        <v>85</v>
      </c>
      <c r="BK206" s="137">
        <f t="shared" si="39"/>
        <v>0</v>
      </c>
      <c r="BL206" s="14" t="s">
        <v>147</v>
      </c>
      <c r="BM206" s="136" t="s">
        <v>365</v>
      </c>
    </row>
    <row r="207" spans="2:65" s="1" customFormat="1" ht="24.2" customHeight="1">
      <c r="B207" s="29"/>
      <c r="C207" s="125" t="s">
        <v>366</v>
      </c>
      <c r="D207" s="125" t="s">
        <v>142</v>
      </c>
      <c r="E207" s="126" t="s">
        <v>367</v>
      </c>
      <c r="F207" s="127" t="s">
        <v>368</v>
      </c>
      <c r="G207" s="128" t="s">
        <v>303</v>
      </c>
      <c r="H207" s="129">
        <v>11</v>
      </c>
      <c r="I207" s="130"/>
      <c r="J207" s="131">
        <f t="shared" si="30"/>
        <v>0</v>
      </c>
      <c r="K207" s="127" t="s">
        <v>146</v>
      </c>
      <c r="L207" s="29"/>
      <c r="M207" s="132" t="s">
        <v>1</v>
      </c>
      <c r="N207" s="133" t="s">
        <v>42</v>
      </c>
      <c r="P207" s="134">
        <f t="shared" si="31"/>
        <v>0</v>
      </c>
      <c r="Q207" s="134">
        <v>0</v>
      </c>
      <c r="R207" s="134">
        <f t="shared" si="32"/>
        <v>0</v>
      </c>
      <c r="S207" s="134">
        <v>3.0000000000000001E-3</v>
      </c>
      <c r="T207" s="135">
        <f t="shared" si="33"/>
        <v>3.3000000000000002E-2</v>
      </c>
      <c r="AR207" s="136" t="s">
        <v>147</v>
      </c>
      <c r="AT207" s="136" t="s">
        <v>142</v>
      </c>
      <c r="AU207" s="136" t="s">
        <v>87</v>
      </c>
      <c r="AY207" s="14" t="s">
        <v>140</v>
      </c>
      <c r="BE207" s="137">
        <f t="shared" si="34"/>
        <v>0</v>
      </c>
      <c r="BF207" s="137">
        <f t="shared" si="35"/>
        <v>0</v>
      </c>
      <c r="BG207" s="137">
        <f t="shared" si="36"/>
        <v>0</v>
      </c>
      <c r="BH207" s="137">
        <f t="shared" si="37"/>
        <v>0</v>
      </c>
      <c r="BI207" s="137">
        <f t="shared" si="38"/>
        <v>0</v>
      </c>
      <c r="BJ207" s="14" t="s">
        <v>85</v>
      </c>
      <c r="BK207" s="137">
        <f t="shared" si="39"/>
        <v>0</v>
      </c>
      <c r="BL207" s="14" t="s">
        <v>147</v>
      </c>
      <c r="BM207" s="136" t="s">
        <v>369</v>
      </c>
    </row>
    <row r="208" spans="2:65" s="1" customFormat="1" ht="33" customHeight="1">
      <c r="B208" s="29"/>
      <c r="C208" s="125" t="s">
        <v>370</v>
      </c>
      <c r="D208" s="125" t="s">
        <v>142</v>
      </c>
      <c r="E208" s="126" t="s">
        <v>371</v>
      </c>
      <c r="F208" s="127" t="s">
        <v>372</v>
      </c>
      <c r="G208" s="128" t="s">
        <v>156</v>
      </c>
      <c r="H208" s="129">
        <v>8</v>
      </c>
      <c r="I208" s="130"/>
      <c r="J208" s="131">
        <f t="shared" si="30"/>
        <v>0</v>
      </c>
      <c r="K208" s="127" t="s">
        <v>146</v>
      </c>
      <c r="L208" s="29"/>
      <c r="M208" s="132" t="s">
        <v>1</v>
      </c>
      <c r="N208" s="133" t="s">
        <v>42</v>
      </c>
      <c r="P208" s="134">
        <f t="shared" si="31"/>
        <v>0</v>
      </c>
      <c r="Q208" s="134">
        <v>0</v>
      </c>
      <c r="R208" s="134">
        <f t="shared" si="32"/>
        <v>0</v>
      </c>
      <c r="S208" s="134">
        <v>9.9000000000000005E-2</v>
      </c>
      <c r="T208" s="135">
        <f t="shared" si="33"/>
        <v>0.79200000000000004</v>
      </c>
      <c r="AR208" s="136" t="s">
        <v>147</v>
      </c>
      <c r="AT208" s="136" t="s">
        <v>142</v>
      </c>
      <c r="AU208" s="136" t="s">
        <v>87</v>
      </c>
      <c r="AY208" s="14" t="s">
        <v>140</v>
      </c>
      <c r="BE208" s="137">
        <f t="shared" si="34"/>
        <v>0</v>
      </c>
      <c r="BF208" s="137">
        <f t="shared" si="35"/>
        <v>0</v>
      </c>
      <c r="BG208" s="137">
        <f t="shared" si="36"/>
        <v>0</v>
      </c>
      <c r="BH208" s="137">
        <f t="shared" si="37"/>
        <v>0</v>
      </c>
      <c r="BI208" s="137">
        <f t="shared" si="38"/>
        <v>0</v>
      </c>
      <c r="BJ208" s="14" t="s">
        <v>85</v>
      </c>
      <c r="BK208" s="137">
        <f t="shared" si="39"/>
        <v>0</v>
      </c>
      <c r="BL208" s="14" t="s">
        <v>147</v>
      </c>
      <c r="BM208" s="136" t="s">
        <v>373</v>
      </c>
    </row>
    <row r="209" spans="2:65" s="1" customFormat="1" ht="24.2" customHeight="1">
      <c r="B209" s="29"/>
      <c r="C209" s="125" t="s">
        <v>374</v>
      </c>
      <c r="D209" s="125" t="s">
        <v>142</v>
      </c>
      <c r="E209" s="126" t="s">
        <v>375</v>
      </c>
      <c r="F209" s="127" t="s">
        <v>376</v>
      </c>
      <c r="G209" s="128" t="s">
        <v>303</v>
      </c>
      <c r="H209" s="129">
        <v>6.3</v>
      </c>
      <c r="I209" s="130"/>
      <c r="J209" s="131">
        <f t="shared" si="30"/>
        <v>0</v>
      </c>
      <c r="K209" s="127" t="s">
        <v>146</v>
      </c>
      <c r="L209" s="29"/>
      <c r="M209" s="132" t="s">
        <v>1</v>
      </c>
      <c r="N209" s="133" t="s">
        <v>42</v>
      </c>
      <c r="P209" s="134">
        <f t="shared" si="31"/>
        <v>0</v>
      </c>
      <c r="Q209" s="134">
        <v>0</v>
      </c>
      <c r="R209" s="134">
        <f t="shared" si="32"/>
        <v>0</v>
      </c>
      <c r="S209" s="134">
        <v>5.1999999999999998E-2</v>
      </c>
      <c r="T209" s="135">
        <f t="shared" si="33"/>
        <v>0.3276</v>
      </c>
      <c r="AR209" s="136" t="s">
        <v>147</v>
      </c>
      <c r="AT209" s="136" t="s">
        <v>142</v>
      </c>
      <c r="AU209" s="136" t="s">
        <v>87</v>
      </c>
      <c r="AY209" s="14" t="s">
        <v>140</v>
      </c>
      <c r="BE209" s="137">
        <f t="shared" si="34"/>
        <v>0</v>
      </c>
      <c r="BF209" s="137">
        <f t="shared" si="35"/>
        <v>0</v>
      </c>
      <c r="BG209" s="137">
        <f t="shared" si="36"/>
        <v>0</v>
      </c>
      <c r="BH209" s="137">
        <f t="shared" si="37"/>
        <v>0</v>
      </c>
      <c r="BI209" s="137">
        <f t="shared" si="38"/>
        <v>0</v>
      </c>
      <c r="BJ209" s="14" t="s">
        <v>85</v>
      </c>
      <c r="BK209" s="137">
        <f t="shared" si="39"/>
        <v>0</v>
      </c>
      <c r="BL209" s="14" t="s">
        <v>147</v>
      </c>
      <c r="BM209" s="136" t="s">
        <v>377</v>
      </c>
    </row>
    <row r="210" spans="2:65" s="1" customFormat="1" ht="24.2" customHeight="1">
      <c r="B210" s="29"/>
      <c r="C210" s="125" t="s">
        <v>378</v>
      </c>
      <c r="D210" s="125" t="s">
        <v>142</v>
      </c>
      <c r="E210" s="126" t="s">
        <v>379</v>
      </c>
      <c r="F210" s="127" t="s">
        <v>380</v>
      </c>
      <c r="G210" s="128" t="s">
        <v>303</v>
      </c>
      <c r="H210" s="129">
        <v>7.8</v>
      </c>
      <c r="I210" s="130"/>
      <c r="J210" s="131">
        <f t="shared" si="30"/>
        <v>0</v>
      </c>
      <c r="K210" s="127" t="s">
        <v>146</v>
      </c>
      <c r="L210" s="29"/>
      <c r="M210" s="132" t="s">
        <v>1</v>
      </c>
      <c r="N210" s="133" t="s">
        <v>42</v>
      </c>
      <c r="P210" s="134">
        <f t="shared" si="31"/>
        <v>0</v>
      </c>
      <c r="Q210" s="134">
        <v>0</v>
      </c>
      <c r="R210" s="134">
        <f t="shared" si="32"/>
        <v>0</v>
      </c>
      <c r="S210" s="134">
        <v>7.0000000000000007E-2</v>
      </c>
      <c r="T210" s="135">
        <f t="shared" si="33"/>
        <v>0.54600000000000004</v>
      </c>
      <c r="AR210" s="136" t="s">
        <v>147</v>
      </c>
      <c r="AT210" s="136" t="s">
        <v>142</v>
      </c>
      <c r="AU210" s="136" t="s">
        <v>87</v>
      </c>
      <c r="AY210" s="14" t="s">
        <v>140</v>
      </c>
      <c r="BE210" s="137">
        <f t="shared" si="34"/>
        <v>0</v>
      </c>
      <c r="BF210" s="137">
        <f t="shared" si="35"/>
        <v>0</v>
      </c>
      <c r="BG210" s="137">
        <f t="shared" si="36"/>
        <v>0</v>
      </c>
      <c r="BH210" s="137">
        <f t="shared" si="37"/>
        <v>0</v>
      </c>
      <c r="BI210" s="137">
        <f t="shared" si="38"/>
        <v>0</v>
      </c>
      <c r="BJ210" s="14" t="s">
        <v>85</v>
      </c>
      <c r="BK210" s="137">
        <f t="shared" si="39"/>
        <v>0</v>
      </c>
      <c r="BL210" s="14" t="s">
        <v>147</v>
      </c>
      <c r="BM210" s="136" t="s">
        <v>381</v>
      </c>
    </row>
    <row r="211" spans="2:65" s="1" customFormat="1" ht="37.9" customHeight="1">
      <c r="B211" s="29"/>
      <c r="C211" s="125" t="s">
        <v>382</v>
      </c>
      <c r="D211" s="125" t="s">
        <v>142</v>
      </c>
      <c r="E211" s="126" t="s">
        <v>383</v>
      </c>
      <c r="F211" s="127" t="s">
        <v>384</v>
      </c>
      <c r="G211" s="128" t="s">
        <v>171</v>
      </c>
      <c r="H211" s="129">
        <v>66.5</v>
      </c>
      <c r="I211" s="130"/>
      <c r="J211" s="131">
        <f t="shared" si="30"/>
        <v>0</v>
      </c>
      <c r="K211" s="127" t="s">
        <v>146</v>
      </c>
      <c r="L211" s="29"/>
      <c r="M211" s="132" t="s">
        <v>1</v>
      </c>
      <c r="N211" s="133" t="s">
        <v>42</v>
      </c>
      <c r="P211" s="134">
        <f t="shared" si="31"/>
        <v>0</v>
      </c>
      <c r="Q211" s="134">
        <v>0</v>
      </c>
      <c r="R211" s="134">
        <f t="shared" si="32"/>
        <v>0</v>
      </c>
      <c r="S211" s="134">
        <v>0.02</v>
      </c>
      <c r="T211" s="135">
        <f t="shared" si="33"/>
        <v>1.33</v>
      </c>
      <c r="AR211" s="136" t="s">
        <v>147</v>
      </c>
      <c r="AT211" s="136" t="s">
        <v>142</v>
      </c>
      <c r="AU211" s="136" t="s">
        <v>87</v>
      </c>
      <c r="AY211" s="14" t="s">
        <v>140</v>
      </c>
      <c r="BE211" s="137">
        <f t="shared" si="34"/>
        <v>0</v>
      </c>
      <c r="BF211" s="137">
        <f t="shared" si="35"/>
        <v>0</v>
      </c>
      <c r="BG211" s="137">
        <f t="shared" si="36"/>
        <v>0</v>
      </c>
      <c r="BH211" s="137">
        <f t="shared" si="37"/>
        <v>0</v>
      </c>
      <c r="BI211" s="137">
        <f t="shared" si="38"/>
        <v>0</v>
      </c>
      <c r="BJ211" s="14" t="s">
        <v>85</v>
      </c>
      <c r="BK211" s="137">
        <f t="shared" si="39"/>
        <v>0</v>
      </c>
      <c r="BL211" s="14" t="s">
        <v>147</v>
      </c>
      <c r="BM211" s="136" t="s">
        <v>385</v>
      </c>
    </row>
    <row r="212" spans="2:65" s="1" customFormat="1" ht="37.9" customHeight="1">
      <c r="B212" s="29"/>
      <c r="C212" s="125" t="s">
        <v>386</v>
      </c>
      <c r="D212" s="125" t="s">
        <v>142</v>
      </c>
      <c r="E212" s="126" t="s">
        <v>387</v>
      </c>
      <c r="F212" s="127" t="s">
        <v>388</v>
      </c>
      <c r="G212" s="128" t="s">
        <v>171</v>
      </c>
      <c r="H212" s="129">
        <v>42.8</v>
      </c>
      <c r="I212" s="130"/>
      <c r="J212" s="131">
        <f t="shared" si="30"/>
        <v>0</v>
      </c>
      <c r="K212" s="127" t="s">
        <v>146</v>
      </c>
      <c r="L212" s="29"/>
      <c r="M212" s="132" t="s">
        <v>1</v>
      </c>
      <c r="N212" s="133" t="s">
        <v>42</v>
      </c>
      <c r="P212" s="134">
        <f t="shared" si="31"/>
        <v>0</v>
      </c>
      <c r="Q212" s="134">
        <v>0</v>
      </c>
      <c r="R212" s="134">
        <f t="shared" si="32"/>
        <v>0</v>
      </c>
      <c r="S212" s="134">
        <v>0.02</v>
      </c>
      <c r="T212" s="135">
        <f t="shared" si="33"/>
        <v>0.85599999999999998</v>
      </c>
      <c r="AR212" s="136" t="s">
        <v>147</v>
      </c>
      <c r="AT212" s="136" t="s">
        <v>142</v>
      </c>
      <c r="AU212" s="136" t="s">
        <v>87</v>
      </c>
      <c r="AY212" s="14" t="s">
        <v>140</v>
      </c>
      <c r="BE212" s="137">
        <f t="shared" si="34"/>
        <v>0</v>
      </c>
      <c r="BF212" s="137">
        <f t="shared" si="35"/>
        <v>0</v>
      </c>
      <c r="BG212" s="137">
        <f t="shared" si="36"/>
        <v>0</v>
      </c>
      <c r="BH212" s="137">
        <f t="shared" si="37"/>
        <v>0</v>
      </c>
      <c r="BI212" s="137">
        <f t="shared" si="38"/>
        <v>0</v>
      </c>
      <c r="BJ212" s="14" t="s">
        <v>85</v>
      </c>
      <c r="BK212" s="137">
        <f t="shared" si="39"/>
        <v>0</v>
      </c>
      <c r="BL212" s="14" t="s">
        <v>147</v>
      </c>
      <c r="BM212" s="136" t="s">
        <v>389</v>
      </c>
    </row>
    <row r="213" spans="2:65" s="1" customFormat="1" ht="37.9" customHeight="1">
      <c r="B213" s="29"/>
      <c r="C213" s="125" t="s">
        <v>390</v>
      </c>
      <c r="D213" s="125" t="s">
        <v>142</v>
      </c>
      <c r="E213" s="126" t="s">
        <v>391</v>
      </c>
      <c r="F213" s="127" t="s">
        <v>392</v>
      </c>
      <c r="G213" s="128" t="s">
        <v>171</v>
      </c>
      <c r="H213" s="129">
        <v>200.8</v>
      </c>
      <c r="I213" s="130"/>
      <c r="J213" s="131">
        <f t="shared" si="30"/>
        <v>0</v>
      </c>
      <c r="K213" s="127" t="s">
        <v>146</v>
      </c>
      <c r="L213" s="29"/>
      <c r="M213" s="132" t="s">
        <v>1</v>
      </c>
      <c r="N213" s="133" t="s">
        <v>42</v>
      </c>
      <c r="P213" s="134">
        <f t="shared" si="31"/>
        <v>0</v>
      </c>
      <c r="Q213" s="134">
        <v>0</v>
      </c>
      <c r="R213" s="134">
        <f t="shared" si="32"/>
        <v>0</v>
      </c>
      <c r="S213" s="134">
        <v>4.5999999999999999E-2</v>
      </c>
      <c r="T213" s="135">
        <f t="shared" si="33"/>
        <v>9.2368000000000006</v>
      </c>
      <c r="AR213" s="136" t="s">
        <v>147</v>
      </c>
      <c r="AT213" s="136" t="s">
        <v>142</v>
      </c>
      <c r="AU213" s="136" t="s">
        <v>87</v>
      </c>
      <c r="AY213" s="14" t="s">
        <v>140</v>
      </c>
      <c r="BE213" s="137">
        <f t="shared" si="34"/>
        <v>0</v>
      </c>
      <c r="BF213" s="137">
        <f t="shared" si="35"/>
        <v>0</v>
      </c>
      <c r="BG213" s="137">
        <f t="shared" si="36"/>
        <v>0</v>
      </c>
      <c r="BH213" s="137">
        <f t="shared" si="37"/>
        <v>0</v>
      </c>
      <c r="BI213" s="137">
        <f t="shared" si="38"/>
        <v>0</v>
      </c>
      <c r="BJ213" s="14" t="s">
        <v>85</v>
      </c>
      <c r="BK213" s="137">
        <f t="shared" si="39"/>
        <v>0</v>
      </c>
      <c r="BL213" s="14" t="s">
        <v>147</v>
      </c>
      <c r="BM213" s="136" t="s">
        <v>393</v>
      </c>
    </row>
    <row r="214" spans="2:65" s="1" customFormat="1" ht="24.2" customHeight="1">
      <c r="B214" s="29"/>
      <c r="C214" s="125" t="s">
        <v>394</v>
      </c>
      <c r="D214" s="125" t="s">
        <v>142</v>
      </c>
      <c r="E214" s="126" t="s">
        <v>395</v>
      </c>
      <c r="F214" s="127" t="s">
        <v>396</v>
      </c>
      <c r="G214" s="128" t="s">
        <v>171</v>
      </c>
      <c r="H214" s="129">
        <v>36.729999999999997</v>
      </c>
      <c r="I214" s="130"/>
      <c r="J214" s="131">
        <f t="shared" si="30"/>
        <v>0</v>
      </c>
      <c r="K214" s="127" t="s">
        <v>146</v>
      </c>
      <c r="L214" s="29"/>
      <c r="M214" s="132" t="s">
        <v>1</v>
      </c>
      <c r="N214" s="133" t="s">
        <v>42</v>
      </c>
      <c r="P214" s="134">
        <f t="shared" si="31"/>
        <v>0</v>
      </c>
      <c r="Q214" s="134">
        <v>0</v>
      </c>
      <c r="R214" s="134">
        <f t="shared" si="32"/>
        <v>0</v>
      </c>
      <c r="S214" s="134">
        <v>6.8000000000000005E-2</v>
      </c>
      <c r="T214" s="135">
        <f t="shared" si="33"/>
        <v>2.4976400000000001</v>
      </c>
      <c r="AR214" s="136" t="s">
        <v>147</v>
      </c>
      <c r="AT214" s="136" t="s">
        <v>142</v>
      </c>
      <c r="AU214" s="136" t="s">
        <v>87</v>
      </c>
      <c r="AY214" s="14" t="s">
        <v>140</v>
      </c>
      <c r="BE214" s="137">
        <f t="shared" si="34"/>
        <v>0</v>
      </c>
      <c r="BF214" s="137">
        <f t="shared" si="35"/>
        <v>0</v>
      </c>
      <c r="BG214" s="137">
        <f t="shared" si="36"/>
        <v>0</v>
      </c>
      <c r="BH214" s="137">
        <f t="shared" si="37"/>
        <v>0</v>
      </c>
      <c r="BI214" s="137">
        <f t="shared" si="38"/>
        <v>0</v>
      </c>
      <c r="BJ214" s="14" t="s">
        <v>85</v>
      </c>
      <c r="BK214" s="137">
        <f t="shared" si="39"/>
        <v>0</v>
      </c>
      <c r="BL214" s="14" t="s">
        <v>147</v>
      </c>
      <c r="BM214" s="136" t="s">
        <v>397</v>
      </c>
    </row>
    <row r="215" spans="2:65" s="11" customFormat="1" ht="22.9" customHeight="1">
      <c r="B215" s="113"/>
      <c r="D215" s="114" t="s">
        <v>76</v>
      </c>
      <c r="E215" s="123" t="s">
        <v>398</v>
      </c>
      <c r="F215" s="123" t="s">
        <v>399</v>
      </c>
      <c r="I215" s="116"/>
      <c r="J215" s="124">
        <f>BK215</f>
        <v>0</v>
      </c>
      <c r="L215" s="113"/>
      <c r="M215" s="118"/>
      <c r="P215" s="119">
        <f>SUM(P216:P221)</f>
        <v>0</v>
      </c>
      <c r="R215" s="119">
        <f>SUM(R216:R221)</f>
        <v>0</v>
      </c>
      <c r="T215" s="120">
        <f>SUM(T216:T221)</f>
        <v>0</v>
      </c>
      <c r="AR215" s="114" t="s">
        <v>85</v>
      </c>
      <c r="AT215" s="121" t="s">
        <v>76</v>
      </c>
      <c r="AU215" s="121" t="s">
        <v>85</v>
      </c>
      <c r="AY215" s="114" t="s">
        <v>140</v>
      </c>
      <c r="BK215" s="122">
        <f>SUM(BK216:BK221)</f>
        <v>0</v>
      </c>
    </row>
    <row r="216" spans="2:65" s="1" customFormat="1" ht="24.2" customHeight="1">
      <c r="B216" s="29"/>
      <c r="C216" s="125" t="s">
        <v>400</v>
      </c>
      <c r="D216" s="125" t="s">
        <v>142</v>
      </c>
      <c r="E216" s="126" t="s">
        <v>401</v>
      </c>
      <c r="F216" s="127" t="s">
        <v>402</v>
      </c>
      <c r="G216" s="128" t="s">
        <v>285</v>
      </c>
      <c r="H216" s="129">
        <v>105.126</v>
      </c>
      <c r="I216" s="130"/>
      <c r="J216" s="131">
        <f>ROUND(I216*H216,2)</f>
        <v>0</v>
      </c>
      <c r="K216" s="127" t="s">
        <v>146</v>
      </c>
      <c r="L216" s="29"/>
      <c r="M216" s="132" t="s">
        <v>1</v>
      </c>
      <c r="N216" s="133" t="s">
        <v>42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147</v>
      </c>
      <c r="AT216" s="136" t="s">
        <v>142</v>
      </c>
      <c r="AU216" s="136" t="s">
        <v>87</v>
      </c>
      <c r="AY216" s="14" t="s">
        <v>140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4" t="s">
        <v>85</v>
      </c>
      <c r="BK216" s="137">
        <f>ROUND(I216*H216,2)</f>
        <v>0</v>
      </c>
      <c r="BL216" s="14" t="s">
        <v>147</v>
      </c>
      <c r="BM216" s="136" t="s">
        <v>403</v>
      </c>
    </row>
    <row r="217" spans="2:65" s="1" customFormat="1" ht="24.2" customHeight="1">
      <c r="B217" s="29"/>
      <c r="C217" s="125" t="s">
        <v>404</v>
      </c>
      <c r="D217" s="125" t="s">
        <v>142</v>
      </c>
      <c r="E217" s="126" t="s">
        <v>405</v>
      </c>
      <c r="F217" s="127" t="s">
        <v>406</v>
      </c>
      <c r="G217" s="128" t="s">
        <v>285</v>
      </c>
      <c r="H217" s="129">
        <v>105.126</v>
      </c>
      <c r="I217" s="130"/>
      <c r="J217" s="131">
        <f>ROUND(I217*H217,2)</f>
        <v>0</v>
      </c>
      <c r="K217" s="127" t="s">
        <v>146</v>
      </c>
      <c r="L217" s="29"/>
      <c r="M217" s="132" t="s">
        <v>1</v>
      </c>
      <c r="N217" s="133" t="s">
        <v>42</v>
      </c>
      <c r="P217" s="134">
        <f>O217*H217</f>
        <v>0</v>
      </c>
      <c r="Q217" s="134">
        <v>0</v>
      </c>
      <c r="R217" s="134">
        <f>Q217*H217</f>
        <v>0</v>
      </c>
      <c r="S217" s="134">
        <v>0</v>
      </c>
      <c r="T217" s="135">
        <f>S217*H217</f>
        <v>0</v>
      </c>
      <c r="AR217" s="136" t="s">
        <v>147</v>
      </c>
      <c r="AT217" s="136" t="s">
        <v>142</v>
      </c>
      <c r="AU217" s="136" t="s">
        <v>87</v>
      </c>
      <c r="AY217" s="14" t="s">
        <v>140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4" t="s">
        <v>85</v>
      </c>
      <c r="BK217" s="137">
        <f>ROUND(I217*H217,2)</f>
        <v>0</v>
      </c>
      <c r="BL217" s="14" t="s">
        <v>147</v>
      </c>
      <c r="BM217" s="136" t="s">
        <v>407</v>
      </c>
    </row>
    <row r="218" spans="2:65" s="1" customFormat="1" ht="24.2" customHeight="1">
      <c r="B218" s="29"/>
      <c r="C218" s="125" t="s">
        <v>408</v>
      </c>
      <c r="D218" s="125" t="s">
        <v>142</v>
      </c>
      <c r="E218" s="126" t="s">
        <v>409</v>
      </c>
      <c r="F218" s="127" t="s">
        <v>410</v>
      </c>
      <c r="G218" s="128" t="s">
        <v>285</v>
      </c>
      <c r="H218" s="129">
        <v>946.13400000000001</v>
      </c>
      <c r="I218" s="130"/>
      <c r="J218" s="131">
        <f>ROUND(I218*H218,2)</f>
        <v>0</v>
      </c>
      <c r="K218" s="127" t="s">
        <v>146</v>
      </c>
      <c r="L218" s="29"/>
      <c r="M218" s="132" t="s">
        <v>1</v>
      </c>
      <c r="N218" s="133" t="s">
        <v>42</v>
      </c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147</v>
      </c>
      <c r="AT218" s="136" t="s">
        <v>142</v>
      </c>
      <c r="AU218" s="136" t="s">
        <v>87</v>
      </c>
      <c r="AY218" s="14" t="s">
        <v>140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4" t="s">
        <v>85</v>
      </c>
      <c r="BK218" s="137">
        <f>ROUND(I218*H218,2)</f>
        <v>0</v>
      </c>
      <c r="BL218" s="14" t="s">
        <v>147</v>
      </c>
      <c r="BM218" s="136" t="s">
        <v>411</v>
      </c>
    </row>
    <row r="219" spans="2:65" s="12" customFormat="1" ht="11.25">
      <c r="B219" s="148"/>
      <c r="D219" s="149" t="s">
        <v>231</v>
      </c>
      <c r="F219" s="150" t="s">
        <v>412</v>
      </c>
      <c r="H219" s="151">
        <v>946.13400000000001</v>
      </c>
      <c r="I219" s="152"/>
      <c r="L219" s="148"/>
      <c r="M219" s="153"/>
      <c r="T219" s="154"/>
      <c r="AT219" s="155" t="s">
        <v>231</v>
      </c>
      <c r="AU219" s="155" t="s">
        <v>87</v>
      </c>
      <c r="AV219" s="12" t="s">
        <v>87</v>
      </c>
      <c r="AW219" s="12" t="s">
        <v>4</v>
      </c>
      <c r="AX219" s="12" t="s">
        <v>85</v>
      </c>
      <c r="AY219" s="155" t="s">
        <v>140</v>
      </c>
    </row>
    <row r="220" spans="2:65" s="1" customFormat="1" ht="24.2" customHeight="1">
      <c r="B220" s="29"/>
      <c r="C220" s="125" t="s">
        <v>413</v>
      </c>
      <c r="D220" s="125" t="s">
        <v>142</v>
      </c>
      <c r="E220" s="126" t="s">
        <v>414</v>
      </c>
      <c r="F220" s="127" t="s">
        <v>415</v>
      </c>
      <c r="G220" s="128" t="s">
        <v>285</v>
      </c>
      <c r="H220" s="129">
        <v>1.1759999999999999</v>
      </c>
      <c r="I220" s="130"/>
      <c r="J220" s="131">
        <f>ROUND(I220*H220,2)</f>
        <v>0</v>
      </c>
      <c r="K220" s="127" t="s">
        <v>146</v>
      </c>
      <c r="L220" s="29"/>
      <c r="M220" s="132" t="s">
        <v>1</v>
      </c>
      <c r="N220" s="133" t="s">
        <v>42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147</v>
      </c>
      <c r="AT220" s="136" t="s">
        <v>142</v>
      </c>
      <c r="AU220" s="136" t="s">
        <v>87</v>
      </c>
      <c r="AY220" s="14" t="s">
        <v>140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4" t="s">
        <v>85</v>
      </c>
      <c r="BK220" s="137">
        <f>ROUND(I220*H220,2)</f>
        <v>0</v>
      </c>
      <c r="BL220" s="14" t="s">
        <v>147</v>
      </c>
      <c r="BM220" s="136" t="s">
        <v>416</v>
      </c>
    </row>
    <row r="221" spans="2:65" s="1" customFormat="1" ht="44.25" customHeight="1">
      <c r="B221" s="29"/>
      <c r="C221" s="125" t="s">
        <v>417</v>
      </c>
      <c r="D221" s="125" t="s">
        <v>142</v>
      </c>
      <c r="E221" s="126" t="s">
        <v>418</v>
      </c>
      <c r="F221" s="127" t="s">
        <v>419</v>
      </c>
      <c r="G221" s="128" t="s">
        <v>285</v>
      </c>
      <c r="H221" s="129">
        <v>103.621</v>
      </c>
      <c r="I221" s="130"/>
      <c r="J221" s="131">
        <f>ROUND(I221*H221,2)</f>
        <v>0</v>
      </c>
      <c r="K221" s="127" t="s">
        <v>146</v>
      </c>
      <c r="L221" s="29"/>
      <c r="M221" s="132" t="s">
        <v>1</v>
      </c>
      <c r="N221" s="133" t="s">
        <v>42</v>
      </c>
      <c r="P221" s="134">
        <f>O221*H221</f>
        <v>0</v>
      </c>
      <c r="Q221" s="134">
        <v>0</v>
      </c>
      <c r="R221" s="134">
        <f>Q221*H221</f>
        <v>0</v>
      </c>
      <c r="S221" s="134">
        <v>0</v>
      </c>
      <c r="T221" s="135">
        <f>S221*H221</f>
        <v>0</v>
      </c>
      <c r="AR221" s="136" t="s">
        <v>147</v>
      </c>
      <c r="AT221" s="136" t="s">
        <v>142</v>
      </c>
      <c r="AU221" s="136" t="s">
        <v>87</v>
      </c>
      <c r="AY221" s="14" t="s">
        <v>140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4" t="s">
        <v>85</v>
      </c>
      <c r="BK221" s="137">
        <f>ROUND(I221*H221,2)</f>
        <v>0</v>
      </c>
      <c r="BL221" s="14" t="s">
        <v>147</v>
      </c>
      <c r="BM221" s="136" t="s">
        <v>420</v>
      </c>
    </row>
    <row r="222" spans="2:65" s="11" customFormat="1" ht="22.9" customHeight="1">
      <c r="B222" s="113"/>
      <c r="D222" s="114" t="s">
        <v>76</v>
      </c>
      <c r="E222" s="123" t="s">
        <v>421</v>
      </c>
      <c r="F222" s="123" t="s">
        <v>422</v>
      </c>
      <c r="I222" s="116"/>
      <c r="J222" s="124">
        <f>BK222</f>
        <v>0</v>
      </c>
      <c r="L222" s="113"/>
      <c r="M222" s="118"/>
      <c r="P222" s="119">
        <f>SUM(P223:P226)</f>
        <v>0</v>
      </c>
      <c r="R222" s="119">
        <f>SUM(R223:R226)</f>
        <v>0</v>
      </c>
      <c r="T222" s="120">
        <f>SUM(T223:T226)</f>
        <v>0</v>
      </c>
      <c r="AR222" s="114" t="s">
        <v>85</v>
      </c>
      <c r="AT222" s="121" t="s">
        <v>76</v>
      </c>
      <c r="AU222" s="121" t="s">
        <v>85</v>
      </c>
      <c r="AY222" s="114" t="s">
        <v>140</v>
      </c>
      <c r="BK222" s="122">
        <f>SUM(BK223:BK226)</f>
        <v>0</v>
      </c>
    </row>
    <row r="223" spans="2:65" s="1" customFormat="1" ht="24.2" customHeight="1">
      <c r="B223" s="29"/>
      <c r="C223" s="125" t="s">
        <v>423</v>
      </c>
      <c r="D223" s="125" t="s">
        <v>142</v>
      </c>
      <c r="E223" s="126" t="s">
        <v>424</v>
      </c>
      <c r="F223" s="127" t="s">
        <v>425</v>
      </c>
      <c r="G223" s="128" t="s">
        <v>285</v>
      </c>
      <c r="H223" s="129">
        <v>86.983000000000004</v>
      </c>
      <c r="I223" s="130"/>
      <c r="J223" s="131">
        <f>ROUND(I223*H223,2)</f>
        <v>0</v>
      </c>
      <c r="K223" s="127" t="s">
        <v>146</v>
      </c>
      <c r="L223" s="29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147</v>
      </c>
      <c r="AT223" s="136" t="s">
        <v>142</v>
      </c>
      <c r="AU223" s="136" t="s">
        <v>87</v>
      </c>
      <c r="AY223" s="14" t="s">
        <v>140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4" t="s">
        <v>85</v>
      </c>
      <c r="BK223" s="137">
        <f>ROUND(I223*H223,2)</f>
        <v>0</v>
      </c>
      <c r="BL223" s="14" t="s">
        <v>147</v>
      </c>
      <c r="BM223" s="136" t="s">
        <v>426</v>
      </c>
    </row>
    <row r="224" spans="2:65" s="1" customFormat="1" ht="24.2" customHeight="1">
      <c r="B224" s="29"/>
      <c r="C224" s="125" t="s">
        <v>427</v>
      </c>
      <c r="D224" s="125" t="s">
        <v>142</v>
      </c>
      <c r="E224" s="126" t="s">
        <v>428</v>
      </c>
      <c r="F224" s="127" t="s">
        <v>429</v>
      </c>
      <c r="G224" s="128" t="s">
        <v>285</v>
      </c>
      <c r="H224" s="129">
        <v>86.983000000000004</v>
      </c>
      <c r="I224" s="130"/>
      <c r="J224" s="131">
        <f>ROUND(I224*H224,2)</f>
        <v>0</v>
      </c>
      <c r="K224" s="127" t="s">
        <v>146</v>
      </c>
      <c r="L224" s="29"/>
      <c r="M224" s="132" t="s">
        <v>1</v>
      </c>
      <c r="N224" s="133" t="s">
        <v>42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147</v>
      </c>
      <c r="AT224" s="136" t="s">
        <v>142</v>
      </c>
      <c r="AU224" s="136" t="s">
        <v>87</v>
      </c>
      <c r="AY224" s="14" t="s">
        <v>140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4" t="s">
        <v>85</v>
      </c>
      <c r="BK224" s="137">
        <f>ROUND(I224*H224,2)</f>
        <v>0</v>
      </c>
      <c r="BL224" s="14" t="s">
        <v>147</v>
      </c>
      <c r="BM224" s="136" t="s">
        <v>430</v>
      </c>
    </row>
    <row r="225" spans="2:65" s="1" customFormat="1" ht="24.2" customHeight="1">
      <c r="B225" s="29"/>
      <c r="C225" s="125" t="s">
        <v>431</v>
      </c>
      <c r="D225" s="125" t="s">
        <v>142</v>
      </c>
      <c r="E225" s="126" t="s">
        <v>432</v>
      </c>
      <c r="F225" s="127" t="s">
        <v>433</v>
      </c>
      <c r="G225" s="128" t="s">
        <v>285</v>
      </c>
      <c r="H225" s="129">
        <v>173.96600000000001</v>
      </c>
      <c r="I225" s="130"/>
      <c r="J225" s="131">
        <f>ROUND(I225*H225,2)</f>
        <v>0</v>
      </c>
      <c r="K225" s="127" t="s">
        <v>146</v>
      </c>
      <c r="L225" s="29"/>
      <c r="M225" s="132" t="s">
        <v>1</v>
      </c>
      <c r="N225" s="133" t="s">
        <v>42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147</v>
      </c>
      <c r="AT225" s="136" t="s">
        <v>142</v>
      </c>
      <c r="AU225" s="136" t="s">
        <v>87</v>
      </c>
      <c r="AY225" s="14" t="s">
        <v>140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4" t="s">
        <v>85</v>
      </c>
      <c r="BK225" s="137">
        <f>ROUND(I225*H225,2)</f>
        <v>0</v>
      </c>
      <c r="BL225" s="14" t="s">
        <v>147</v>
      </c>
      <c r="BM225" s="136" t="s">
        <v>434</v>
      </c>
    </row>
    <row r="226" spans="2:65" s="12" customFormat="1" ht="11.25">
      <c r="B226" s="148"/>
      <c r="D226" s="149" t="s">
        <v>231</v>
      </c>
      <c r="F226" s="150" t="s">
        <v>435</v>
      </c>
      <c r="H226" s="151">
        <v>173.96600000000001</v>
      </c>
      <c r="I226" s="152"/>
      <c r="L226" s="148"/>
      <c r="M226" s="153"/>
      <c r="T226" s="154"/>
      <c r="AT226" s="155" t="s">
        <v>231</v>
      </c>
      <c r="AU226" s="155" t="s">
        <v>87</v>
      </c>
      <c r="AV226" s="12" t="s">
        <v>87</v>
      </c>
      <c r="AW226" s="12" t="s">
        <v>4</v>
      </c>
      <c r="AX226" s="12" t="s">
        <v>85</v>
      </c>
      <c r="AY226" s="155" t="s">
        <v>140</v>
      </c>
    </row>
    <row r="227" spans="2:65" s="11" customFormat="1" ht="25.9" customHeight="1">
      <c r="B227" s="113"/>
      <c r="D227" s="114" t="s">
        <v>76</v>
      </c>
      <c r="E227" s="115" t="s">
        <v>436</v>
      </c>
      <c r="F227" s="115" t="s">
        <v>437</v>
      </c>
      <c r="I227" s="116"/>
      <c r="J227" s="117">
        <f>BK227</f>
        <v>0</v>
      </c>
      <c r="L227" s="113"/>
      <c r="M227" s="118"/>
      <c r="P227" s="119">
        <f>P228+P231+P239+P249+P257+P270+P273+P278+P281+P334+P344+P352+P358+P370+P376+P378</f>
        <v>0</v>
      </c>
      <c r="R227" s="119">
        <f>R228+R231+R239+R249+R257+R270+R273+R278+R281+R334+R344+R352+R358+R370+R376+R378</f>
        <v>9.5508434100000024</v>
      </c>
      <c r="T227" s="120">
        <f>T228+T231+T239+T249+T257+T270+T273+T278+T281+T334+T344+T352+T358+T370+T376+T378</f>
        <v>1.2517820000000002</v>
      </c>
      <c r="AR227" s="114" t="s">
        <v>87</v>
      </c>
      <c r="AT227" s="121" t="s">
        <v>76</v>
      </c>
      <c r="AU227" s="121" t="s">
        <v>77</v>
      </c>
      <c r="AY227" s="114" t="s">
        <v>140</v>
      </c>
      <c r="BK227" s="122">
        <f>BK228+BK231+BK239+BK249+BK257+BK270+BK273+BK278+BK281+BK334+BK344+BK352+BK358+BK370+BK376+BK378</f>
        <v>0</v>
      </c>
    </row>
    <row r="228" spans="2:65" s="11" customFormat="1" ht="22.9" customHeight="1">
      <c r="B228" s="113"/>
      <c r="D228" s="114" t="s">
        <v>76</v>
      </c>
      <c r="E228" s="123" t="s">
        <v>438</v>
      </c>
      <c r="F228" s="123" t="s">
        <v>439</v>
      </c>
      <c r="I228" s="116"/>
      <c r="J228" s="124">
        <f>BK228</f>
        <v>0</v>
      </c>
      <c r="L228" s="113"/>
      <c r="M228" s="118"/>
      <c r="P228" s="119">
        <f>SUM(P229:P230)</f>
        <v>0</v>
      </c>
      <c r="R228" s="119">
        <f>SUM(R229:R230)</f>
        <v>7.5246759999999995</v>
      </c>
      <c r="T228" s="120">
        <f>SUM(T229:T230)</f>
        <v>0.12959999999999999</v>
      </c>
      <c r="AR228" s="114" t="s">
        <v>87</v>
      </c>
      <c r="AT228" s="121" t="s">
        <v>76</v>
      </c>
      <c r="AU228" s="121" t="s">
        <v>85</v>
      </c>
      <c r="AY228" s="114" t="s">
        <v>140</v>
      </c>
      <c r="BK228" s="122">
        <f>SUM(BK229:BK230)</f>
        <v>0</v>
      </c>
    </row>
    <row r="229" spans="2:65" s="1" customFormat="1" ht="16.5" customHeight="1">
      <c r="B229" s="29"/>
      <c r="C229" s="125" t="s">
        <v>440</v>
      </c>
      <c r="D229" s="125" t="s">
        <v>142</v>
      </c>
      <c r="E229" s="126" t="s">
        <v>441</v>
      </c>
      <c r="F229" s="127" t="s">
        <v>442</v>
      </c>
      <c r="G229" s="128" t="s">
        <v>171</v>
      </c>
      <c r="H229" s="129">
        <v>32.4</v>
      </c>
      <c r="I229" s="130"/>
      <c r="J229" s="131">
        <f>ROUND(I229*H229,2)</f>
        <v>0</v>
      </c>
      <c r="K229" s="127" t="s">
        <v>146</v>
      </c>
      <c r="L229" s="29"/>
      <c r="M229" s="132" t="s">
        <v>1</v>
      </c>
      <c r="N229" s="133" t="s">
        <v>42</v>
      </c>
      <c r="P229" s="134">
        <f>O229*H229</f>
        <v>0</v>
      </c>
      <c r="Q229" s="134">
        <v>0</v>
      </c>
      <c r="R229" s="134">
        <f>Q229*H229</f>
        <v>0</v>
      </c>
      <c r="S229" s="134">
        <v>4.0000000000000001E-3</v>
      </c>
      <c r="T229" s="135">
        <f>S229*H229</f>
        <v>0.12959999999999999</v>
      </c>
      <c r="AR229" s="136" t="s">
        <v>208</v>
      </c>
      <c r="AT229" s="136" t="s">
        <v>142</v>
      </c>
      <c r="AU229" s="136" t="s">
        <v>87</v>
      </c>
      <c r="AY229" s="14" t="s">
        <v>140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4" t="s">
        <v>85</v>
      </c>
      <c r="BK229" s="137">
        <f>ROUND(I229*H229,2)</f>
        <v>0</v>
      </c>
      <c r="BL229" s="14" t="s">
        <v>208</v>
      </c>
      <c r="BM229" s="136" t="s">
        <v>443</v>
      </c>
    </row>
    <row r="230" spans="2:65" s="1" customFormat="1" ht="37.9" customHeight="1">
      <c r="B230" s="29"/>
      <c r="C230" s="125" t="s">
        <v>444</v>
      </c>
      <c r="D230" s="125" t="s">
        <v>142</v>
      </c>
      <c r="E230" s="126" t="s">
        <v>445</v>
      </c>
      <c r="F230" s="127" t="s">
        <v>446</v>
      </c>
      <c r="G230" s="128" t="s">
        <v>171</v>
      </c>
      <c r="H230" s="129">
        <v>92.6</v>
      </c>
      <c r="I230" s="130"/>
      <c r="J230" s="131">
        <f>ROUND(I230*H230,2)</f>
        <v>0</v>
      </c>
      <c r="K230" s="127" t="s">
        <v>1</v>
      </c>
      <c r="L230" s="29"/>
      <c r="M230" s="132" t="s">
        <v>1</v>
      </c>
      <c r="N230" s="133" t="s">
        <v>42</v>
      </c>
      <c r="P230" s="134">
        <f>O230*H230</f>
        <v>0</v>
      </c>
      <c r="Q230" s="134">
        <v>8.1259999999999999E-2</v>
      </c>
      <c r="R230" s="134">
        <f>Q230*H230</f>
        <v>7.5246759999999995</v>
      </c>
      <c r="S230" s="134">
        <v>0</v>
      </c>
      <c r="T230" s="135">
        <f>S230*H230</f>
        <v>0</v>
      </c>
      <c r="AR230" s="136" t="s">
        <v>208</v>
      </c>
      <c r="AT230" s="136" t="s">
        <v>142</v>
      </c>
      <c r="AU230" s="136" t="s">
        <v>87</v>
      </c>
      <c r="AY230" s="14" t="s">
        <v>140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4" t="s">
        <v>85</v>
      </c>
      <c r="BK230" s="137">
        <f>ROUND(I230*H230,2)</f>
        <v>0</v>
      </c>
      <c r="BL230" s="14" t="s">
        <v>208</v>
      </c>
      <c r="BM230" s="136" t="s">
        <v>447</v>
      </c>
    </row>
    <row r="231" spans="2:65" s="11" customFormat="1" ht="22.9" customHeight="1">
      <c r="B231" s="113"/>
      <c r="D231" s="114" t="s">
        <v>76</v>
      </c>
      <c r="E231" s="123" t="s">
        <v>448</v>
      </c>
      <c r="F231" s="123" t="s">
        <v>449</v>
      </c>
      <c r="I231" s="116"/>
      <c r="J231" s="124">
        <f>BK231</f>
        <v>0</v>
      </c>
      <c r="L231" s="113"/>
      <c r="M231" s="118"/>
      <c r="P231" s="119">
        <f>SUM(P232:P238)</f>
        <v>0</v>
      </c>
      <c r="R231" s="119">
        <f>SUM(R232:R238)</f>
        <v>0.56704398</v>
      </c>
      <c r="T231" s="120">
        <f>SUM(T232:T238)</f>
        <v>0</v>
      </c>
      <c r="AR231" s="114" t="s">
        <v>87</v>
      </c>
      <c r="AT231" s="121" t="s">
        <v>76</v>
      </c>
      <c r="AU231" s="121" t="s">
        <v>85</v>
      </c>
      <c r="AY231" s="114" t="s">
        <v>140</v>
      </c>
      <c r="BK231" s="122">
        <f>SUM(BK232:BK238)</f>
        <v>0</v>
      </c>
    </row>
    <row r="232" spans="2:65" s="1" customFormat="1" ht="24.2" customHeight="1">
      <c r="B232" s="29"/>
      <c r="C232" s="125" t="s">
        <v>450</v>
      </c>
      <c r="D232" s="125" t="s">
        <v>142</v>
      </c>
      <c r="E232" s="126" t="s">
        <v>451</v>
      </c>
      <c r="F232" s="127" t="s">
        <v>452</v>
      </c>
      <c r="G232" s="128" t="s">
        <v>171</v>
      </c>
      <c r="H232" s="129">
        <v>98.6</v>
      </c>
      <c r="I232" s="130"/>
      <c r="J232" s="131">
        <f>ROUND(I232*H232,2)</f>
        <v>0</v>
      </c>
      <c r="K232" s="127" t="s">
        <v>146</v>
      </c>
      <c r="L232" s="29"/>
      <c r="M232" s="132" t="s">
        <v>1</v>
      </c>
      <c r="N232" s="133" t="s">
        <v>42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208</v>
      </c>
      <c r="AT232" s="136" t="s">
        <v>142</v>
      </c>
      <c r="AU232" s="136" t="s">
        <v>87</v>
      </c>
      <c r="AY232" s="14" t="s">
        <v>140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4" t="s">
        <v>85</v>
      </c>
      <c r="BK232" s="137">
        <f>ROUND(I232*H232,2)</f>
        <v>0</v>
      </c>
      <c r="BL232" s="14" t="s">
        <v>208</v>
      </c>
      <c r="BM232" s="136" t="s">
        <v>453</v>
      </c>
    </row>
    <row r="233" spans="2:65" s="1" customFormat="1" ht="24.2" customHeight="1">
      <c r="B233" s="29"/>
      <c r="C233" s="138" t="s">
        <v>454</v>
      </c>
      <c r="D233" s="138" t="s">
        <v>159</v>
      </c>
      <c r="E233" s="139" t="s">
        <v>455</v>
      </c>
      <c r="F233" s="140" t="s">
        <v>456</v>
      </c>
      <c r="G233" s="141" t="s">
        <v>171</v>
      </c>
      <c r="H233" s="142">
        <v>207.06</v>
      </c>
      <c r="I233" s="143"/>
      <c r="J233" s="144">
        <f>ROUND(I233*H233,2)</f>
        <v>0</v>
      </c>
      <c r="K233" s="140" t="s">
        <v>146</v>
      </c>
      <c r="L233" s="145"/>
      <c r="M233" s="146" t="s">
        <v>1</v>
      </c>
      <c r="N233" s="147" t="s">
        <v>42</v>
      </c>
      <c r="P233" s="134">
        <f>O233*H233</f>
        <v>0</v>
      </c>
      <c r="Q233" s="134">
        <v>2.3999999999999998E-3</v>
      </c>
      <c r="R233" s="134">
        <f>Q233*H233</f>
        <v>0.49694399999999994</v>
      </c>
      <c r="S233" s="134">
        <v>0</v>
      </c>
      <c r="T233" s="135">
        <f>S233*H233</f>
        <v>0</v>
      </c>
      <c r="AR233" s="136" t="s">
        <v>274</v>
      </c>
      <c r="AT233" s="136" t="s">
        <v>159</v>
      </c>
      <c r="AU233" s="136" t="s">
        <v>87</v>
      </c>
      <c r="AY233" s="14" t="s">
        <v>140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4" t="s">
        <v>85</v>
      </c>
      <c r="BK233" s="137">
        <f>ROUND(I233*H233,2)</f>
        <v>0</v>
      </c>
      <c r="BL233" s="14" t="s">
        <v>208</v>
      </c>
      <c r="BM233" s="136" t="s">
        <v>457</v>
      </c>
    </row>
    <row r="234" spans="2:65" s="12" customFormat="1" ht="11.25">
      <c r="B234" s="148"/>
      <c r="D234" s="149" t="s">
        <v>231</v>
      </c>
      <c r="F234" s="150" t="s">
        <v>458</v>
      </c>
      <c r="H234" s="151">
        <v>207.06</v>
      </c>
      <c r="I234" s="152"/>
      <c r="L234" s="148"/>
      <c r="M234" s="153"/>
      <c r="T234" s="154"/>
      <c r="AT234" s="155" t="s">
        <v>231</v>
      </c>
      <c r="AU234" s="155" t="s">
        <v>87</v>
      </c>
      <c r="AV234" s="12" t="s">
        <v>87</v>
      </c>
      <c r="AW234" s="12" t="s">
        <v>4</v>
      </c>
      <c r="AX234" s="12" t="s">
        <v>85</v>
      </c>
      <c r="AY234" s="155" t="s">
        <v>140</v>
      </c>
    </row>
    <row r="235" spans="2:65" s="1" customFormat="1" ht="24.2" customHeight="1">
      <c r="B235" s="29"/>
      <c r="C235" s="125" t="s">
        <v>459</v>
      </c>
      <c r="D235" s="125" t="s">
        <v>142</v>
      </c>
      <c r="E235" s="126" t="s">
        <v>460</v>
      </c>
      <c r="F235" s="127" t="s">
        <v>461</v>
      </c>
      <c r="G235" s="128" t="s">
        <v>171</v>
      </c>
      <c r="H235" s="129">
        <v>98.6</v>
      </c>
      <c r="I235" s="130"/>
      <c r="J235" s="131">
        <f>ROUND(I235*H235,2)</f>
        <v>0</v>
      </c>
      <c r="K235" s="127" t="s">
        <v>146</v>
      </c>
      <c r="L235" s="29"/>
      <c r="M235" s="132" t="s">
        <v>1</v>
      </c>
      <c r="N235" s="133" t="s">
        <v>42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208</v>
      </c>
      <c r="AT235" s="136" t="s">
        <v>142</v>
      </c>
      <c r="AU235" s="136" t="s">
        <v>87</v>
      </c>
      <c r="AY235" s="14" t="s">
        <v>140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4" t="s">
        <v>85</v>
      </c>
      <c r="BK235" s="137">
        <f>ROUND(I235*H235,2)</f>
        <v>0</v>
      </c>
      <c r="BL235" s="14" t="s">
        <v>208</v>
      </c>
      <c r="BM235" s="136" t="s">
        <v>462</v>
      </c>
    </row>
    <row r="236" spans="2:65" s="1" customFormat="1" ht="24.2" customHeight="1">
      <c r="B236" s="29"/>
      <c r="C236" s="138" t="s">
        <v>463</v>
      </c>
      <c r="D236" s="138" t="s">
        <v>159</v>
      </c>
      <c r="E236" s="139" t="s">
        <v>464</v>
      </c>
      <c r="F236" s="140" t="s">
        <v>465</v>
      </c>
      <c r="G236" s="141" t="s">
        <v>171</v>
      </c>
      <c r="H236" s="142">
        <v>114.91800000000001</v>
      </c>
      <c r="I236" s="143"/>
      <c r="J236" s="144">
        <f>ROUND(I236*H236,2)</f>
        <v>0</v>
      </c>
      <c r="K236" s="140" t="s">
        <v>146</v>
      </c>
      <c r="L236" s="145"/>
      <c r="M236" s="146" t="s">
        <v>1</v>
      </c>
      <c r="N236" s="147" t="s">
        <v>42</v>
      </c>
      <c r="P236" s="134">
        <f>O236*H236</f>
        <v>0</v>
      </c>
      <c r="Q236" s="134">
        <v>6.0999999999999997E-4</v>
      </c>
      <c r="R236" s="134">
        <f>Q236*H236</f>
        <v>7.0099980000000006E-2</v>
      </c>
      <c r="S236" s="134">
        <v>0</v>
      </c>
      <c r="T236" s="135">
        <f>S236*H236</f>
        <v>0</v>
      </c>
      <c r="AR236" s="136" t="s">
        <v>274</v>
      </c>
      <c r="AT236" s="136" t="s">
        <v>159</v>
      </c>
      <c r="AU236" s="136" t="s">
        <v>87</v>
      </c>
      <c r="AY236" s="14" t="s">
        <v>140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4" t="s">
        <v>85</v>
      </c>
      <c r="BK236" s="137">
        <f>ROUND(I236*H236,2)</f>
        <v>0</v>
      </c>
      <c r="BL236" s="14" t="s">
        <v>208</v>
      </c>
      <c r="BM236" s="136" t="s">
        <v>466</v>
      </c>
    </row>
    <row r="237" spans="2:65" s="12" customFormat="1" ht="11.25">
      <c r="B237" s="148"/>
      <c r="D237" s="149" t="s">
        <v>231</v>
      </c>
      <c r="F237" s="150" t="s">
        <v>467</v>
      </c>
      <c r="H237" s="151">
        <v>114.91800000000001</v>
      </c>
      <c r="I237" s="152"/>
      <c r="L237" s="148"/>
      <c r="M237" s="153"/>
      <c r="T237" s="154"/>
      <c r="AT237" s="155" t="s">
        <v>231</v>
      </c>
      <c r="AU237" s="155" t="s">
        <v>87</v>
      </c>
      <c r="AV237" s="12" t="s">
        <v>87</v>
      </c>
      <c r="AW237" s="12" t="s">
        <v>4</v>
      </c>
      <c r="AX237" s="12" t="s">
        <v>85</v>
      </c>
      <c r="AY237" s="155" t="s">
        <v>140</v>
      </c>
    </row>
    <row r="238" spans="2:65" s="1" customFormat="1" ht="24.2" customHeight="1">
      <c r="B238" s="29"/>
      <c r="C238" s="125" t="s">
        <v>468</v>
      </c>
      <c r="D238" s="125" t="s">
        <v>142</v>
      </c>
      <c r="E238" s="126" t="s">
        <v>469</v>
      </c>
      <c r="F238" s="127" t="s">
        <v>470</v>
      </c>
      <c r="G238" s="128" t="s">
        <v>285</v>
      </c>
      <c r="H238" s="129">
        <v>0.56699999999999995</v>
      </c>
      <c r="I238" s="130"/>
      <c r="J238" s="131">
        <f>ROUND(I238*H238,2)</f>
        <v>0</v>
      </c>
      <c r="K238" s="127" t="s">
        <v>157</v>
      </c>
      <c r="L238" s="29"/>
      <c r="M238" s="132" t="s">
        <v>1</v>
      </c>
      <c r="N238" s="133" t="s">
        <v>42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208</v>
      </c>
      <c r="AT238" s="136" t="s">
        <v>142</v>
      </c>
      <c r="AU238" s="136" t="s">
        <v>87</v>
      </c>
      <c r="AY238" s="14" t="s">
        <v>140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4" t="s">
        <v>85</v>
      </c>
      <c r="BK238" s="137">
        <f>ROUND(I238*H238,2)</f>
        <v>0</v>
      </c>
      <c r="BL238" s="14" t="s">
        <v>208</v>
      </c>
      <c r="BM238" s="136" t="s">
        <v>471</v>
      </c>
    </row>
    <row r="239" spans="2:65" s="11" customFormat="1" ht="22.9" customHeight="1">
      <c r="B239" s="113"/>
      <c r="D239" s="114" t="s">
        <v>76</v>
      </c>
      <c r="E239" s="123" t="s">
        <v>472</v>
      </c>
      <c r="F239" s="123" t="s">
        <v>473</v>
      </c>
      <c r="I239" s="116"/>
      <c r="J239" s="124">
        <f>BK239</f>
        <v>0</v>
      </c>
      <c r="L239" s="113"/>
      <c r="M239" s="118"/>
      <c r="P239" s="119">
        <f>SUM(P240:P248)</f>
        <v>0</v>
      </c>
      <c r="R239" s="119">
        <f>SUM(R240:R248)</f>
        <v>1.38228E-2</v>
      </c>
      <c r="T239" s="120">
        <f>SUM(T240:T248)</f>
        <v>0</v>
      </c>
      <c r="AR239" s="114" t="s">
        <v>87</v>
      </c>
      <c r="AT239" s="121" t="s">
        <v>76</v>
      </c>
      <c r="AU239" s="121" t="s">
        <v>85</v>
      </c>
      <c r="AY239" s="114" t="s">
        <v>140</v>
      </c>
      <c r="BK239" s="122">
        <f>SUM(BK240:BK248)</f>
        <v>0</v>
      </c>
    </row>
    <row r="240" spans="2:65" s="1" customFormat="1" ht="16.5" customHeight="1">
      <c r="B240" s="29"/>
      <c r="C240" s="125" t="s">
        <v>474</v>
      </c>
      <c r="D240" s="125" t="s">
        <v>142</v>
      </c>
      <c r="E240" s="126" t="s">
        <v>475</v>
      </c>
      <c r="F240" s="127" t="s">
        <v>476</v>
      </c>
      <c r="G240" s="128" t="s">
        <v>156</v>
      </c>
      <c r="H240" s="129">
        <v>2</v>
      </c>
      <c r="I240" s="130"/>
      <c r="J240" s="131">
        <f t="shared" ref="J240:J248" si="40">ROUND(I240*H240,2)</f>
        <v>0</v>
      </c>
      <c r="K240" s="127" t="s">
        <v>146</v>
      </c>
      <c r="L240" s="29"/>
      <c r="M240" s="132" t="s">
        <v>1</v>
      </c>
      <c r="N240" s="133" t="s">
        <v>42</v>
      </c>
      <c r="P240" s="134">
        <f t="shared" ref="P240:P248" si="41">O240*H240</f>
        <v>0</v>
      </c>
      <c r="Q240" s="134">
        <v>3.1E-4</v>
      </c>
      <c r="R240" s="134">
        <f t="shared" ref="R240:R248" si="42">Q240*H240</f>
        <v>6.2E-4</v>
      </c>
      <c r="S240" s="134">
        <v>0</v>
      </c>
      <c r="T240" s="135">
        <f t="shared" ref="T240:T248" si="43">S240*H240</f>
        <v>0</v>
      </c>
      <c r="AR240" s="136" t="s">
        <v>208</v>
      </c>
      <c r="AT240" s="136" t="s">
        <v>142</v>
      </c>
      <c r="AU240" s="136" t="s">
        <v>87</v>
      </c>
      <c r="AY240" s="14" t="s">
        <v>140</v>
      </c>
      <c r="BE240" s="137">
        <f t="shared" ref="BE240:BE248" si="44">IF(N240="základní",J240,0)</f>
        <v>0</v>
      </c>
      <c r="BF240" s="137">
        <f t="shared" ref="BF240:BF248" si="45">IF(N240="snížená",J240,0)</f>
        <v>0</v>
      </c>
      <c r="BG240" s="137">
        <f t="shared" ref="BG240:BG248" si="46">IF(N240="zákl. přenesená",J240,0)</f>
        <v>0</v>
      </c>
      <c r="BH240" s="137">
        <f t="shared" ref="BH240:BH248" si="47">IF(N240="sníž. přenesená",J240,0)</f>
        <v>0</v>
      </c>
      <c r="BI240" s="137">
        <f t="shared" ref="BI240:BI248" si="48">IF(N240="nulová",J240,0)</f>
        <v>0</v>
      </c>
      <c r="BJ240" s="14" t="s">
        <v>85</v>
      </c>
      <c r="BK240" s="137">
        <f t="shared" ref="BK240:BK248" si="49">ROUND(I240*H240,2)</f>
        <v>0</v>
      </c>
      <c r="BL240" s="14" t="s">
        <v>208</v>
      </c>
      <c r="BM240" s="136" t="s">
        <v>477</v>
      </c>
    </row>
    <row r="241" spans="2:65" s="1" customFormat="1" ht="16.5" customHeight="1">
      <c r="B241" s="29"/>
      <c r="C241" s="125" t="s">
        <v>478</v>
      </c>
      <c r="D241" s="125" t="s">
        <v>142</v>
      </c>
      <c r="E241" s="126" t="s">
        <v>479</v>
      </c>
      <c r="F241" s="127" t="s">
        <v>480</v>
      </c>
      <c r="G241" s="128" t="s">
        <v>156</v>
      </c>
      <c r="H241" s="129">
        <v>1</v>
      </c>
      <c r="I241" s="130"/>
      <c r="J241" s="131">
        <f t="shared" si="40"/>
        <v>0</v>
      </c>
      <c r="K241" s="127" t="s">
        <v>146</v>
      </c>
      <c r="L241" s="29"/>
      <c r="M241" s="132" t="s">
        <v>1</v>
      </c>
      <c r="N241" s="133" t="s">
        <v>42</v>
      </c>
      <c r="P241" s="134">
        <f t="shared" si="41"/>
        <v>0</v>
      </c>
      <c r="Q241" s="134">
        <v>1E-3</v>
      </c>
      <c r="R241" s="134">
        <f t="shared" si="42"/>
        <v>1E-3</v>
      </c>
      <c r="S241" s="134">
        <v>0</v>
      </c>
      <c r="T241" s="135">
        <f t="shared" si="43"/>
        <v>0</v>
      </c>
      <c r="AR241" s="136" t="s">
        <v>208</v>
      </c>
      <c r="AT241" s="136" t="s">
        <v>142</v>
      </c>
      <c r="AU241" s="136" t="s">
        <v>87</v>
      </c>
      <c r="AY241" s="14" t="s">
        <v>140</v>
      </c>
      <c r="BE241" s="137">
        <f t="shared" si="44"/>
        <v>0</v>
      </c>
      <c r="BF241" s="137">
        <f t="shared" si="45"/>
        <v>0</v>
      </c>
      <c r="BG241" s="137">
        <f t="shared" si="46"/>
        <v>0</v>
      </c>
      <c r="BH241" s="137">
        <f t="shared" si="47"/>
        <v>0</v>
      </c>
      <c r="BI241" s="137">
        <f t="shared" si="48"/>
        <v>0</v>
      </c>
      <c r="BJ241" s="14" t="s">
        <v>85</v>
      </c>
      <c r="BK241" s="137">
        <f t="shared" si="49"/>
        <v>0</v>
      </c>
      <c r="BL241" s="14" t="s">
        <v>208</v>
      </c>
      <c r="BM241" s="136" t="s">
        <v>481</v>
      </c>
    </row>
    <row r="242" spans="2:65" s="1" customFormat="1" ht="16.5" customHeight="1">
      <c r="B242" s="29"/>
      <c r="C242" s="125" t="s">
        <v>482</v>
      </c>
      <c r="D242" s="125" t="s">
        <v>142</v>
      </c>
      <c r="E242" s="126" t="s">
        <v>483</v>
      </c>
      <c r="F242" s="127" t="s">
        <v>484</v>
      </c>
      <c r="G242" s="128" t="s">
        <v>303</v>
      </c>
      <c r="H242" s="129">
        <v>7.26</v>
      </c>
      <c r="I242" s="130"/>
      <c r="J242" s="131">
        <f t="shared" si="40"/>
        <v>0</v>
      </c>
      <c r="K242" s="127" t="s">
        <v>146</v>
      </c>
      <c r="L242" s="29"/>
      <c r="M242" s="132" t="s">
        <v>1</v>
      </c>
      <c r="N242" s="133" t="s">
        <v>42</v>
      </c>
      <c r="P242" s="134">
        <f t="shared" si="41"/>
        <v>0</v>
      </c>
      <c r="Q242" s="134">
        <v>4.8000000000000001E-4</v>
      </c>
      <c r="R242" s="134">
        <f t="shared" si="42"/>
        <v>3.4848000000000001E-3</v>
      </c>
      <c r="S242" s="134">
        <v>0</v>
      </c>
      <c r="T242" s="135">
        <f t="shared" si="43"/>
        <v>0</v>
      </c>
      <c r="AR242" s="136" t="s">
        <v>208</v>
      </c>
      <c r="AT242" s="136" t="s">
        <v>142</v>
      </c>
      <c r="AU242" s="136" t="s">
        <v>87</v>
      </c>
      <c r="AY242" s="14" t="s">
        <v>140</v>
      </c>
      <c r="BE242" s="137">
        <f t="shared" si="44"/>
        <v>0</v>
      </c>
      <c r="BF242" s="137">
        <f t="shared" si="45"/>
        <v>0</v>
      </c>
      <c r="BG242" s="137">
        <f t="shared" si="46"/>
        <v>0</v>
      </c>
      <c r="BH242" s="137">
        <f t="shared" si="47"/>
        <v>0</v>
      </c>
      <c r="BI242" s="137">
        <f t="shared" si="48"/>
        <v>0</v>
      </c>
      <c r="BJ242" s="14" t="s">
        <v>85</v>
      </c>
      <c r="BK242" s="137">
        <f t="shared" si="49"/>
        <v>0</v>
      </c>
      <c r="BL242" s="14" t="s">
        <v>208</v>
      </c>
      <c r="BM242" s="136" t="s">
        <v>485</v>
      </c>
    </row>
    <row r="243" spans="2:65" s="1" customFormat="1" ht="16.5" customHeight="1">
      <c r="B243" s="29"/>
      <c r="C243" s="125" t="s">
        <v>486</v>
      </c>
      <c r="D243" s="125" t="s">
        <v>142</v>
      </c>
      <c r="E243" s="126" t="s">
        <v>487</v>
      </c>
      <c r="F243" s="127" t="s">
        <v>488</v>
      </c>
      <c r="G243" s="128" t="s">
        <v>303</v>
      </c>
      <c r="H243" s="129">
        <v>7.05</v>
      </c>
      <c r="I243" s="130"/>
      <c r="J243" s="131">
        <f t="shared" si="40"/>
        <v>0</v>
      </c>
      <c r="K243" s="127" t="s">
        <v>157</v>
      </c>
      <c r="L243" s="29"/>
      <c r="M243" s="132" t="s">
        <v>1</v>
      </c>
      <c r="N243" s="133" t="s">
        <v>42</v>
      </c>
      <c r="P243" s="134">
        <f t="shared" si="41"/>
        <v>0</v>
      </c>
      <c r="Q243" s="134">
        <v>7.6000000000000004E-4</v>
      </c>
      <c r="R243" s="134">
        <f t="shared" si="42"/>
        <v>5.3579999999999999E-3</v>
      </c>
      <c r="S243" s="134">
        <v>0</v>
      </c>
      <c r="T243" s="135">
        <f t="shared" si="43"/>
        <v>0</v>
      </c>
      <c r="AR243" s="136" t="s">
        <v>208</v>
      </c>
      <c r="AT243" s="136" t="s">
        <v>142</v>
      </c>
      <c r="AU243" s="136" t="s">
        <v>87</v>
      </c>
      <c r="AY243" s="14" t="s">
        <v>140</v>
      </c>
      <c r="BE243" s="137">
        <f t="shared" si="44"/>
        <v>0</v>
      </c>
      <c r="BF243" s="137">
        <f t="shared" si="45"/>
        <v>0</v>
      </c>
      <c r="BG243" s="137">
        <f t="shared" si="46"/>
        <v>0</v>
      </c>
      <c r="BH243" s="137">
        <f t="shared" si="47"/>
        <v>0</v>
      </c>
      <c r="BI243" s="137">
        <f t="shared" si="48"/>
        <v>0</v>
      </c>
      <c r="BJ243" s="14" t="s">
        <v>85</v>
      </c>
      <c r="BK243" s="137">
        <f t="shared" si="49"/>
        <v>0</v>
      </c>
      <c r="BL243" s="14" t="s">
        <v>208</v>
      </c>
      <c r="BM243" s="136" t="s">
        <v>489</v>
      </c>
    </row>
    <row r="244" spans="2:65" s="1" customFormat="1" ht="16.5" customHeight="1">
      <c r="B244" s="29"/>
      <c r="C244" s="125" t="s">
        <v>490</v>
      </c>
      <c r="D244" s="125" t="s">
        <v>142</v>
      </c>
      <c r="E244" s="126" t="s">
        <v>491</v>
      </c>
      <c r="F244" s="127" t="s">
        <v>492</v>
      </c>
      <c r="G244" s="128" t="s">
        <v>303</v>
      </c>
      <c r="H244" s="129">
        <v>1.5</v>
      </c>
      <c r="I244" s="130"/>
      <c r="J244" s="131">
        <f t="shared" si="40"/>
        <v>0</v>
      </c>
      <c r="K244" s="127" t="s">
        <v>146</v>
      </c>
      <c r="L244" s="29"/>
      <c r="M244" s="132" t="s">
        <v>1</v>
      </c>
      <c r="N244" s="133" t="s">
        <v>42</v>
      </c>
      <c r="P244" s="134">
        <f t="shared" si="41"/>
        <v>0</v>
      </c>
      <c r="Q244" s="134">
        <v>2.2399999999999998E-3</v>
      </c>
      <c r="R244" s="134">
        <f t="shared" si="42"/>
        <v>3.3599999999999997E-3</v>
      </c>
      <c r="S244" s="134">
        <v>0</v>
      </c>
      <c r="T244" s="135">
        <f t="shared" si="43"/>
        <v>0</v>
      </c>
      <c r="AR244" s="136" t="s">
        <v>208</v>
      </c>
      <c r="AT244" s="136" t="s">
        <v>142</v>
      </c>
      <c r="AU244" s="136" t="s">
        <v>87</v>
      </c>
      <c r="AY244" s="14" t="s">
        <v>140</v>
      </c>
      <c r="BE244" s="137">
        <f t="shared" si="44"/>
        <v>0</v>
      </c>
      <c r="BF244" s="137">
        <f t="shared" si="45"/>
        <v>0</v>
      </c>
      <c r="BG244" s="137">
        <f t="shared" si="46"/>
        <v>0</v>
      </c>
      <c r="BH244" s="137">
        <f t="shared" si="47"/>
        <v>0</v>
      </c>
      <c r="BI244" s="137">
        <f t="shared" si="48"/>
        <v>0</v>
      </c>
      <c r="BJ244" s="14" t="s">
        <v>85</v>
      </c>
      <c r="BK244" s="137">
        <f t="shared" si="49"/>
        <v>0</v>
      </c>
      <c r="BL244" s="14" t="s">
        <v>208</v>
      </c>
      <c r="BM244" s="136" t="s">
        <v>493</v>
      </c>
    </row>
    <row r="245" spans="2:65" s="1" customFormat="1" ht="16.5" customHeight="1">
      <c r="B245" s="29"/>
      <c r="C245" s="125" t="s">
        <v>494</v>
      </c>
      <c r="D245" s="125" t="s">
        <v>142</v>
      </c>
      <c r="E245" s="126" t="s">
        <v>495</v>
      </c>
      <c r="F245" s="127" t="s">
        <v>496</v>
      </c>
      <c r="G245" s="128" t="s">
        <v>156</v>
      </c>
      <c r="H245" s="129">
        <v>3</v>
      </c>
      <c r="I245" s="130"/>
      <c r="J245" s="131">
        <f t="shared" si="40"/>
        <v>0</v>
      </c>
      <c r="K245" s="127" t="s">
        <v>146</v>
      </c>
      <c r="L245" s="29"/>
      <c r="M245" s="132" t="s">
        <v>1</v>
      </c>
      <c r="N245" s="133" t="s">
        <v>42</v>
      </c>
      <c r="P245" s="134">
        <f t="shared" si="41"/>
        <v>0</v>
      </c>
      <c r="Q245" s="134">
        <v>0</v>
      </c>
      <c r="R245" s="134">
        <f t="shared" si="42"/>
        <v>0</v>
      </c>
      <c r="S245" s="134">
        <v>0</v>
      </c>
      <c r="T245" s="135">
        <f t="shared" si="43"/>
        <v>0</v>
      </c>
      <c r="AR245" s="136" t="s">
        <v>208</v>
      </c>
      <c r="AT245" s="136" t="s">
        <v>142</v>
      </c>
      <c r="AU245" s="136" t="s">
        <v>87</v>
      </c>
      <c r="AY245" s="14" t="s">
        <v>140</v>
      </c>
      <c r="BE245" s="137">
        <f t="shared" si="44"/>
        <v>0</v>
      </c>
      <c r="BF245" s="137">
        <f t="shared" si="45"/>
        <v>0</v>
      </c>
      <c r="BG245" s="137">
        <f t="shared" si="46"/>
        <v>0</v>
      </c>
      <c r="BH245" s="137">
        <f t="shared" si="47"/>
        <v>0</v>
      </c>
      <c r="BI245" s="137">
        <f t="shared" si="48"/>
        <v>0</v>
      </c>
      <c r="BJ245" s="14" t="s">
        <v>85</v>
      </c>
      <c r="BK245" s="137">
        <f t="shared" si="49"/>
        <v>0</v>
      </c>
      <c r="BL245" s="14" t="s">
        <v>208</v>
      </c>
      <c r="BM245" s="136" t="s">
        <v>497</v>
      </c>
    </row>
    <row r="246" spans="2:65" s="1" customFormat="1" ht="21.75" customHeight="1">
      <c r="B246" s="29"/>
      <c r="C246" s="125" t="s">
        <v>498</v>
      </c>
      <c r="D246" s="125" t="s">
        <v>142</v>
      </c>
      <c r="E246" s="126" t="s">
        <v>499</v>
      </c>
      <c r="F246" s="127" t="s">
        <v>500</v>
      </c>
      <c r="G246" s="128" t="s">
        <v>156</v>
      </c>
      <c r="H246" s="129">
        <v>1</v>
      </c>
      <c r="I246" s="130"/>
      <c r="J246" s="131">
        <f t="shared" si="40"/>
        <v>0</v>
      </c>
      <c r="K246" s="127" t="s">
        <v>146</v>
      </c>
      <c r="L246" s="29"/>
      <c r="M246" s="132" t="s">
        <v>1</v>
      </c>
      <c r="N246" s="133" t="s">
        <v>42</v>
      </c>
      <c r="P246" s="134">
        <f t="shared" si="41"/>
        <v>0</v>
      </c>
      <c r="Q246" s="134">
        <v>0</v>
      </c>
      <c r="R246" s="134">
        <f t="shared" si="42"/>
        <v>0</v>
      </c>
      <c r="S246" s="134">
        <v>0</v>
      </c>
      <c r="T246" s="135">
        <f t="shared" si="43"/>
        <v>0</v>
      </c>
      <c r="AR246" s="136" t="s">
        <v>208</v>
      </c>
      <c r="AT246" s="136" t="s">
        <v>142</v>
      </c>
      <c r="AU246" s="136" t="s">
        <v>87</v>
      </c>
      <c r="AY246" s="14" t="s">
        <v>140</v>
      </c>
      <c r="BE246" s="137">
        <f t="shared" si="44"/>
        <v>0</v>
      </c>
      <c r="BF246" s="137">
        <f t="shared" si="45"/>
        <v>0</v>
      </c>
      <c r="BG246" s="137">
        <f t="shared" si="46"/>
        <v>0</v>
      </c>
      <c r="BH246" s="137">
        <f t="shared" si="47"/>
        <v>0</v>
      </c>
      <c r="BI246" s="137">
        <f t="shared" si="48"/>
        <v>0</v>
      </c>
      <c r="BJ246" s="14" t="s">
        <v>85</v>
      </c>
      <c r="BK246" s="137">
        <f t="shared" si="49"/>
        <v>0</v>
      </c>
      <c r="BL246" s="14" t="s">
        <v>208</v>
      </c>
      <c r="BM246" s="136" t="s">
        <v>501</v>
      </c>
    </row>
    <row r="247" spans="2:65" s="1" customFormat="1" ht="24.2" customHeight="1">
      <c r="B247" s="29"/>
      <c r="C247" s="125" t="s">
        <v>502</v>
      </c>
      <c r="D247" s="125" t="s">
        <v>142</v>
      </c>
      <c r="E247" s="126" t="s">
        <v>503</v>
      </c>
      <c r="F247" s="127" t="s">
        <v>504</v>
      </c>
      <c r="G247" s="128" t="s">
        <v>156</v>
      </c>
      <c r="H247" s="129">
        <v>2</v>
      </c>
      <c r="I247" s="130"/>
      <c r="J247" s="131">
        <f t="shared" si="40"/>
        <v>0</v>
      </c>
      <c r="K247" s="127" t="s">
        <v>146</v>
      </c>
      <c r="L247" s="29"/>
      <c r="M247" s="132" t="s">
        <v>1</v>
      </c>
      <c r="N247" s="133" t="s">
        <v>42</v>
      </c>
      <c r="P247" s="134">
        <f t="shared" si="41"/>
        <v>0</v>
      </c>
      <c r="Q247" s="134">
        <v>0</v>
      </c>
      <c r="R247" s="134">
        <f t="shared" si="42"/>
        <v>0</v>
      </c>
      <c r="S247" s="134">
        <v>0</v>
      </c>
      <c r="T247" s="135">
        <f t="shared" si="43"/>
        <v>0</v>
      </c>
      <c r="AR247" s="136" t="s">
        <v>208</v>
      </c>
      <c r="AT247" s="136" t="s">
        <v>142</v>
      </c>
      <c r="AU247" s="136" t="s">
        <v>87</v>
      </c>
      <c r="AY247" s="14" t="s">
        <v>140</v>
      </c>
      <c r="BE247" s="137">
        <f t="shared" si="44"/>
        <v>0</v>
      </c>
      <c r="BF247" s="137">
        <f t="shared" si="45"/>
        <v>0</v>
      </c>
      <c r="BG247" s="137">
        <f t="shared" si="46"/>
        <v>0</v>
      </c>
      <c r="BH247" s="137">
        <f t="shared" si="47"/>
        <v>0</v>
      </c>
      <c r="BI247" s="137">
        <f t="shared" si="48"/>
        <v>0</v>
      </c>
      <c r="BJ247" s="14" t="s">
        <v>85</v>
      </c>
      <c r="BK247" s="137">
        <f t="shared" si="49"/>
        <v>0</v>
      </c>
      <c r="BL247" s="14" t="s">
        <v>208</v>
      </c>
      <c r="BM247" s="136" t="s">
        <v>505</v>
      </c>
    </row>
    <row r="248" spans="2:65" s="1" customFormat="1" ht="24.2" customHeight="1">
      <c r="B248" s="29"/>
      <c r="C248" s="125" t="s">
        <v>506</v>
      </c>
      <c r="D248" s="125" t="s">
        <v>142</v>
      </c>
      <c r="E248" s="126" t="s">
        <v>507</v>
      </c>
      <c r="F248" s="127" t="s">
        <v>508</v>
      </c>
      <c r="G248" s="128" t="s">
        <v>285</v>
      </c>
      <c r="H248" s="129">
        <v>1.4E-2</v>
      </c>
      <c r="I248" s="130"/>
      <c r="J248" s="131">
        <f t="shared" si="40"/>
        <v>0</v>
      </c>
      <c r="K248" s="127" t="s">
        <v>157</v>
      </c>
      <c r="L248" s="29"/>
      <c r="M248" s="132" t="s">
        <v>1</v>
      </c>
      <c r="N248" s="133" t="s">
        <v>42</v>
      </c>
      <c r="P248" s="134">
        <f t="shared" si="41"/>
        <v>0</v>
      </c>
      <c r="Q248" s="134">
        <v>0</v>
      </c>
      <c r="R248" s="134">
        <f t="shared" si="42"/>
        <v>0</v>
      </c>
      <c r="S248" s="134">
        <v>0</v>
      </c>
      <c r="T248" s="135">
        <f t="shared" si="43"/>
        <v>0</v>
      </c>
      <c r="AR248" s="136" t="s">
        <v>208</v>
      </c>
      <c r="AT248" s="136" t="s">
        <v>142</v>
      </c>
      <c r="AU248" s="136" t="s">
        <v>87</v>
      </c>
      <c r="AY248" s="14" t="s">
        <v>140</v>
      </c>
      <c r="BE248" s="137">
        <f t="shared" si="44"/>
        <v>0</v>
      </c>
      <c r="BF248" s="137">
        <f t="shared" si="45"/>
        <v>0</v>
      </c>
      <c r="BG248" s="137">
        <f t="shared" si="46"/>
        <v>0</v>
      </c>
      <c r="BH248" s="137">
        <f t="shared" si="47"/>
        <v>0</v>
      </c>
      <c r="BI248" s="137">
        <f t="shared" si="48"/>
        <v>0</v>
      </c>
      <c r="BJ248" s="14" t="s">
        <v>85</v>
      </c>
      <c r="BK248" s="137">
        <f t="shared" si="49"/>
        <v>0</v>
      </c>
      <c r="BL248" s="14" t="s">
        <v>208</v>
      </c>
      <c r="BM248" s="136" t="s">
        <v>509</v>
      </c>
    </row>
    <row r="249" spans="2:65" s="11" customFormat="1" ht="22.9" customHeight="1">
      <c r="B249" s="113"/>
      <c r="D249" s="114" t="s">
        <v>76</v>
      </c>
      <c r="E249" s="123" t="s">
        <v>510</v>
      </c>
      <c r="F249" s="123" t="s">
        <v>511</v>
      </c>
      <c r="I249" s="116"/>
      <c r="J249" s="124">
        <f>BK249</f>
        <v>0</v>
      </c>
      <c r="L249" s="113"/>
      <c r="M249" s="118"/>
      <c r="P249" s="119">
        <f>SUM(P250:P256)</f>
        <v>0</v>
      </c>
      <c r="R249" s="119">
        <f>SUM(R250:R256)</f>
        <v>8.5883000000000001E-2</v>
      </c>
      <c r="T249" s="120">
        <f>SUM(T250:T256)</f>
        <v>0</v>
      </c>
      <c r="AR249" s="114" t="s">
        <v>87</v>
      </c>
      <c r="AT249" s="121" t="s">
        <v>76</v>
      </c>
      <c r="AU249" s="121" t="s">
        <v>85</v>
      </c>
      <c r="AY249" s="114" t="s">
        <v>140</v>
      </c>
      <c r="BK249" s="122">
        <f>SUM(BK250:BK256)</f>
        <v>0</v>
      </c>
    </row>
    <row r="250" spans="2:65" s="1" customFormat="1" ht="21.75" customHeight="1">
      <c r="B250" s="29"/>
      <c r="C250" s="125" t="s">
        <v>512</v>
      </c>
      <c r="D250" s="125" t="s">
        <v>142</v>
      </c>
      <c r="E250" s="126" t="s">
        <v>513</v>
      </c>
      <c r="F250" s="127" t="s">
        <v>514</v>
      </c>
      <c r="G250" s="128" t="s">
        <v>156</v>
      </c>
      <c r="H250" s="129">
        <v>1</v>
      </c>
      <c r="I250" s="130"/>
      <c r="J250" s="131">
        <f t="shared" ref="J250:J256" si="50">ROUND(I250*H250,2)</f>
        <v>0</v>
      </c>
      <c r="K250" s="127" t="s">
        <v>146</v>
      </c>
      <c r="L250" s="29"/>
      <c r="M250" s="132" t="s">
        <v>1</v>
      </c>
      <c r="N250" s="133" t="s">
        <v>42</v>
      </c>
      <c r="P250" s="134">
        <f t="shared" ref="P250:P256" si="51">O250*H250</f>
        <v>0</v>
      </c>
      <c r="Q250" s="134">
        <v>1.0499999999999999E-3</v>
      </c>
      <c r="R250" s="134">
        <f t="shared" ref="R250:R256" si="52">Q250*H250</f>
        <v>1.0499999999999999E-3</v>
      </c>
      <c r="S250" s="134">
        <v>0</v>
      </c>
      <c r="T250" s="135">
        <f t="shared" ref="T250:T256" si="53">S250*H250</f>
        <v>0</v>
      </c>
      <c r="AR250" s="136" t="s">
        <v>208</v>
      </c>
      <c r="AT250" s="136" t="s">
        <v>142</v>
      </c>
      <c r="AU250" s="136" t="s">
        <v>87</v>
      </c>
      <c r="AY250" s="14" t="s">
        <v>140</v>
      </c>
      <c r="BE250" s="137">
        <f t="shared" ref="BE250:BE256" si="54">IF(N250="základní",J250,0)</f>
        <v>0</v>
      </c>
      <c r="BF250" s="137">
        <f t="shared" ref="BF250:BF256" si="55">IF(N250="snížená",J250,0)</f>
        <v>0</v>
      </c>
      <c r="BG250" s="137">
        <f t="shared" ref="BG250:BG256" si="56">IF(N250="zákl. přenesená",J250,0)</f>
        <v>0</v>
      </c>
      <c r="BH250" s="137">
        <f t="shared" ref="BH250:BH256" si="57">IF(N250="sníž. přenesená",J250,0)</f>
        <v>0</v>
      </c>
      <c r="BI250" s="137">
        <f t="shared" ref="BI250:BI256" si="58">IF(N250="nulová",J250,0)</f>
        <v>0</v>
      </c>
      <c r="BJ250" s="14" t="s">
        <v>85</v>
      </c>
      <c r="BK250" s="137">
        <f t="shared" ref="BK250:BK256" si="59">ROUND(I250*H250,2)</f>
        <v>0</v>
      </c>
      <c r="BL250" s="14" t="s">
        <v>208</v>
      </c>
      <c r="BM250" s="136" t="s">
        <v>515</v>
      </c>
    </row>
    <row r="251" spans="2:65" s="1" customFormat="1" ht="21.75" customHeight="1">
      <c r="B251" s="29"/>
      <c r="C251" s="125" t="s">
        <v>516</v>
      </c>
      <c r="D251" s="125" t="s">
        <v>142</v>
      </c>
      <c r="E251" s="126" t="s">
        <v>517</v>
      </c>
      <c r="F251" s="127" t="s">
        <v>518</v>
      </c>
      <c r="G251" s="128" t="s">
        <v>156</v>
      </c>
      <c r="H251" s="129">
        <v>2</v>
      </c>
      <c r="I251" s="130"/>
      <c r="J251" s="131">
        <f t="shared" si="50"/>
        <v>0</v>
      </c>
      <c r="K251" s="127" t="s">
        <v>146</v>
      </c>
      <c r="L251" s="29"/>
      <c r="M251" s="132" t="s">
        <v>1</v>
      </c>
      <c r="N251" s="133" t="s">
        <v>42</v>
      </c>
      <c r="P251" s="134">
        <f t="shared" si="51"/>
        <v>0</v>
      </c>
      <c r="Q251" s="134">
        <v>2.333E-2</v>
      </c>
      <c r="R251" s="134">
        <f t="shared" si="52"/>
        <v>4.666E-2</v>
      </c>
      <c r="S251" s="134">
        <v>0</v>
      </c>
      <c r="T251" s="135">
        <f t="shared" si="53"/>
        <v>0</v>
      </c>
      <c r="AR251" s="136" t="s">
        <v>208</v>
      </c>
      <c r="AT251" s="136" t="s">
        <v>142</v>
      </c>
      <c r="AU251" s="136" t="s">
        <v>87</v>
      </c>
      <c r="AY251" s="14" t="s">
        <v>140</v>
      </c>
      <c r="BE251" s="137">
        <f t="shared" si="54"/>
        <v>0</v>
      </c>
      <c r="BF251" s="137">
        <f t="shared" si="55"/>
        <v>0</v>
      </c>
      <c r="BG251" s="137">
        <f t="shared" si="56"/>
        <v>0</v>
      </c>
      <c r="BH251" s="137">
        <f t="shared" si="57"/>
        <v>0</v>
      </c>
      <c r="BI251" s="137">
        <f t="shared" si="58"/>
        <v>0</v>
      </c>
      <c r="BJ251" s="14" t="s">
        <v>85</v>
      </c>
      <c r="BK251" s="137">
        <f t="shared" si="59"/>
        <v>0</v>
      </c>
      <c r="BL251" s="14" t="s">
        <v>208</v>
      </c>
      <c r="BM251" s="136" t="s">
        <v>519</v>
      </c>
    </row>
    <row r="252" spans="2:65" s="1" customFormat="1" ht="24.2" customHeight="1">
      <c r="B252" s="29"/>
      <c r="C252" s="125" t="s">
        <v>520</v>
      </c>
      <c r="D252" s="125" t="s">
        <v>142</v>
      </c>
      <c r="E252" s="126" t="s">
        <v>521</v>
      </c>
      <c r="F252" s="127" t="s">
        <v>522</v>
      </c>
      <c r="G252" s="128" t="s">
        <v>303</v>
      </c>
      <c r="H252" s="129">
        <v>22.6</v>
      </c>
      <c r="I252" s="130"/>
      <c r="J252" s="131">
        <f t="shared" si="50"/>
        <v>0</v>
      </c>
      <c r="K252" s="127" t="s">
        <v>146</v>
      </c>
      <c r="L252" s="29"/>
      <c r="M252" s="132" t="s">
        <v>1</v>
      </c>
      <c r="N252" s="133" t="s">
        <v>42</v>
      </c>
      <c r="P252" s="134">
        <f t="shared" si="51"/>
        <v>0</v>
      </c>
      <c r="Q252" s="134">
        <v>1.16E-3</v>
      </c>
      <c r="R252" s="134">
        <f t="shared" si="52"/>
        <v>2.6216000000000003E-2</v>
      </c>
      <c r="S252" s="134">
        <v>0</v>
      </c>
      <c r="T252" s="135">
        <f t="shared" si="53"/>
        <v>0</v>
      </c>
      <c r="AR252" s="136" t="s">
        <v>208</v>
      </c>
      <c r="AT252" s="136" t="s">
        <v>142</v>
      </c>
      <c r="AU252" s="136" t="s">
        <v>87</v>
      </c>
      <c r="AY252" s="14" t="s">
        <v>140</v>
      </c>
      <c r="BE252" s="137">
        <f t="shared" si="54"/>
        <v>0</v>
      </c>
      <c r="BF252" s="137">
        <f t="shared" si="55"/>
        <v>0</v>
      </c>
      <c r="BG252" s="137">
        <f t="shared" si="56"/>
        <v>0</v>
      </c>
      <c r="BH252" s="137">
        <f t="shared" si="57"/>
        <v>0</v>
      </c>
      <c r="BI252" s="137">
        <f t="shared" si="58"/>
        <v>0</v>
      </c>
      <c r="BJ252" s="14" t="s">
        <v>85</v>
      </c>
      <c r="BK252" s="137">
        <f t="shared" si="59"/>
        <v>0</v>
      </c>
      <c r="BL252" s="14" t="s">
        <v>208</v>
      </c>
      <c r="BM252" s="136" t="s">
        <v>523</v>
      </c>
    </row>
    <row r="253" spans="2:65" s="1" customFormat="1" ht="37.9" customHeight="1">
      <c r="B253" s="29"/>
      <c r="C253" s="125" t="s">
        <v>524</v>
      </c>
      <c r="D253" s="125" t="s">
        <v>142</v>
      </c>
      <c r="E253" s="126" t="s">
        <v>525</v>
      </c>
      <c r="F253" s="127" t="s">
        <v>526</v>
      </c>
      <c r="G253" s="128" t="s">
        <v>303</v>
      </c>
      <c r="H253" s="129">
        <v>22.3</v>
      </c>
      <c r="I253" s="130"/>
      <c r="J253" s="131">
        <f t="shared" si="50"/>
        <v>0</v>
      </c>
      <c r="K253" s="127" t="s">
        <v>146</v>
      </c>
      <c r="L253" s="29"/>
      <c r="M253" s="132" t="s">
        <v>1</v>
      </c>
      <c r="N253" s="133" t="s">
        <v>42</v>
      </c>
      <c r="P253" s="134">
        <f t="shared" si="51"/>
        <v>0</v>
      </c>
      <c r="Q253" s="134">
        <v>9.0000000000000006E-5</v>
      </c>
      <c r="R253" s="134">
        <f t="shared" si="52"/>
        <v>2.0070000000000001E-3</v>
      </c>
      <c r="S253" s="134">
        <v>0</v>
      </c>
      <c r="T253" s="135">
        <f t="shared" si="53"/>
        <v>0</v>
      </c>
      <c r="AR253" s="136" t="s">
        <v>208</v>
      </c>
      <c r="AT253" s="136" t="s">
        <v>142</v>
      </c>
      <c r="AU253" s="136" t="s">
        <v>87</v>
      </c>
      <c r="AY253" s="14" t="s">
        <v>140</v>
      </c>
      <c r="BE253" s="137">
        <f t="shared" si="54"/>
        <v>0</v>
      </c>
      <c r="BF253" s="137">
        <f t="shared" si="55"/>
        <v>0</v>
      </c>
      <c r="BG253" s="137">
        <f t="shared" si="56"/>
        <v>0</v>
      </c>
      <c r="BH253" s="137">
        <f t="shared" si="57"/>
        <v>0</v>
      </c>
      <c r="BI253" s="137">
        <f t="shared" si="58"/>
        <v>0</v>
      </c>
      <c r="BJ253" s="14" t="s">
        <v>85</v>
      </c>
      <c r="BK253" s="137">
        <f t="shared" si="59"/>
        <v>0</v>
      </c>
      <c r="BL253" s="14" t="s">
        <v>208</v>
      </c>
      <c r="BM253" s="136" t="s">
        <v>527</v>
      </c>
    </row>
    <row r="254" spans="2:65" s="1" customFormat="1" ht="21.75" customHeight="1">
      <c r="B254" s="29"/>
      <c r="C254" s="125" t="s">
        <v>528</v>
      </c>
      <c r="D254" s="125" t="s">
        <v>142</v>
      </c>
      <c r="E254" s="126" t="s">
        <v>529</v>
      </c>
      <c r="F254" s="127" t="s">
        <v>530</v>
      </c>
      <c r="G254" s="128" t="s">
        <v>156</v>
      </c>
      <c r="H254" s="129">
        <v>7</v>
      </c>
      <c r="I254" s="130"/>
      <c r="J254" s="131">
        <f t="shared" si="50"/>
        <v>0</v>
      </c>
      <c r="K254" s="127" t="s">
        <v>146</v>
      </c>
      <c r="L254" s="29"/>
      <c r="M254" s="132" t="s">
        <v>1</v>
      </c>
      <c r="N254" s="133" t="s">
        <v>42</v>
      </c>
      <c r="P254" s="134">
        <f t="shared" si="51"/>
        <v>0</v>
      </c>
      <c r="Q254" s="134">
        <v>1.2999999999999999E-4</v>
      </c>
      <c r="R254" s="134">
        <f t="shared" si="52"/>
        <v>9.0999999999999989E-4</v>
      </c>
      <c r="S254" s="134">
        <v>0</v>
      </c>
      <c r="T254" s="135">
        <f t="shared" si="53"/>
        <v>0</v>
      </c>
      <c r="AR254" s="136" t="s">
        <v>208</v>
      </c>
      <c r="AT254" s="136" t="s">
        <v>142</v>
      </c>
      <c r="AU254" s="136" t="s">
        <v>87</v>
      </c>
      <c r="AY254" s="14" t="s">
        <v>140</v>
      </c>
      <c r="BE254" s="137">
        <f t="shared" si="54"/>
        <v>0</v>
      </c>
      <c r="BF254" s="137">
        <f t="shared" si="55"/>
        <v>0</v>
      </c>
      <c r="BG254" s="137">
        <f t="shared" si="56"/>
        <v>0</v>
      </c>
      <c r="BH254" s="137">
        <f t="shared" si="57"/>
        <v>0</v>
      </c>
      <c r="BI254" s="137">
        <f t="shared" si="58"/>
        <v>0</v>
      </c>
      <c r="BJ254" s="14" t="s">
        <v>85</v>
      </c>
      <c r="BK254" s="137">
        <f t="shared" si="59"/>
        <v>0</v>
      </c>
      <c r="BL254" s="14" t="s">
        <v>208</v>
      </c>
      <c r="BM254" s="136" t="s">
        <v>531</v>
      </c>
    </row>
    <row r="255" spans="2:65" s="1" customFormat="1" ht="24.2" customHeight="1">
      <c r="B255" s="29"/>
      <c r="C255" s="125" t="s">
        <v>532</v>
      </c>
      <c r="D255" s="125" t="s">
        <v>142</v>
      </c>
      <c r="E255" s="126" t="s">
        <v>533</v>
      </c>
      <c r="F255" s="127" t="s">
        <v>534</v>
      </c>
      <c r="G255" s="128" t="s">
        <v>303</v>
      </c>
      <c r="H255" s="129">
        <v>22.6</v>
      </c>
      <c r="I255" s="130"/>
      <c r="J255" s="131">
        <f t="shared" si="50"/>
        <v>0</v>
      </c>
      <c r="K255" s="127" t="s">
        <v>146</v>
      </c>
      <c r="L255" s="29"/>
      <c r="M255" s="132" t="s">
        <v>1</v>
      </c>
      <c r="N255" s="133" t="s">
        <v>42</v>
      </c>
      <c r="P255" s="134">
        <f t="shared" si="51"/>
        <v>0</v>
      </c>
      <c r="Q255" s="134">
        <v>4.0000000000000002E-4</v>
      </c>
      <c r="R255" s="134">
        <f t="shared" si="52"/>
        <v>9.0400000000000012E-3</v>
      </c>
      <c r="S255" s="134">
        <v>0</v>
      </c>
      <c r="T255" s="135">
        <f t="shared" si="53"/>
        <v>0</v>
      </c>
      <c r="AR255" s="136" t="s">
        <v>208</v>
      </c>
      <c r="AT255" s="136" t="s">
        <v>142</v>
      </c>
      <c r="AU255" s="136" t="s">
        <v>87</v>
      </c>
      <c r="AY255" s="14" t="s">
        <v>140</v>
      </c>
      <c r="BE255" s="137">
        <f t="shared" si="54"/>
        <v>0</v>
      </c>
      <c r="BF255" s="137">
        <f t="shared" si="55"/>
        <v>0</v>
      </c>
      <c r="BG255" s="137">
        <f t="shared" si="56"/>
        <v>0</v>
      </c>
      <c r="BH255" s="137">
        <f t="shared" si="57"/>
        <v>0</v>
      </c>
      <c r="BI255" s="137">
        <f t="shared" si="58"/>
        <v>0</v>
      </c>
      <c r="BJ255" s="14" t="s">
        <v>85</v>
      </c>
      <c r="BK255" s="137">
        <f t="shared" si="59"/>
        <v>0</v>
      </c>
      <c r="BL255" s="14" t="s">
        <v>208</v>
      </c>
      <c r="BM255" s="136" t="s">
        <v>535</v>
      </c>
    </row>
    <row r="256" spans="2:65" s="1" customFormat="1" ht="24.2" customHeight="1">
      <c r="B256" s="29"/>
      <c r="C256" s="125" t="s">
        <v>536</v>
      </c>
      <c r="D256" s="125" t="s">
        <v>142</v>
      </c>
      <c r="E256" s="126" t="s">
        <v>537</v>
      </c>
      <c r="F256" s="127" t="s">
        <v>538</v>
      </c>
      <c r="G256" s="128" t="s">
        <v>285</v>
      </c>
      <c r="H256" s="129">
        <v>8.5999999999999993E-2</v>
      </c>
      <c r="I256" s="130"/>
      <c r="J256" s="131">
        <f t="shared" si="50"/>
        <v>0</v>
      </c>
      <c r="K256" s="127" t="s">
        <v>157</v>
      </c>
      <c r="L256" s="29"/>
      <c r="M256" s="132" t="s">
        <v>1</v>
      </c>
      <c r="N256" s="133" t="s">
        <v>42</v>
      </c>
      <c r="P256" s="134">
        <f t="shared" si="51"/>
        <v>0</v>
      </c>
      <c r="Q256" s="134">
        <v>0</v>
      </c>
      <c r="R256" s="134">
        <f t="shared" si="52"/>
        <v>0</v>
      </c>
      <c r="S256" s="134">
        <v>0</v>
      </c>
      <c r="T256" s="135">
        <f t="shared" si="53"/>
        <v>0</v>
      </c>
      <c r="AR256" s="136" t="s">
        <v>208</v>
      </c>
      <c r="AT256" s="136" t="s">
        <v>142</v>
      </c>
      <c r="AU256" s="136" t="s">
        <v>87</v>
      </c>
      <c r="AY256" s="14" t="s">
        <v>140</v>
      </c>
      <c r="BE256" s="137">
        <f t="shared" si="54"/>
        <v>0</v>
      </c>
      <c r="BF256" s="137">
        <f t="shared" si="55"/>
        <v>0</v>
      </c>
      <c r="BG256" s="137">
        <f t="shared" si="56"/>
        <v>0</v>
      </c>
      <c r="BH256" s="137">
        <f t="shared" si="57"/>
        <v>0</v>
      </c>
      <c r="BI256" s="137">
        <f t="shared" si="58"/>
        <v>0</v>
      </c>
      <c r="BJ256" s="14" t="s">
        <v>85</v>
      </c>
      <c r="BK256" s="137">
        <f t="shared" si="59"/>
        <v>0</v>
      </c>
      <c r="BL256" s="14" t="s">
        <v>208</v>
      </c>
      <c r="BM256" s="136" t="s">
        <v>539</v>
      </c>
    </row>
    <row r="257" spans="2:65" s="11" customFormat="1" ht="22.9" customHeight="1">
      <c r="B257" s="113"/>
      <c r="D257" s="114" t="s">
        <v>76</v>
      </c>
      <c r="E257" s="123" t="s">
        <v>540</v>
      </c>
      <c r="F257" s="123" t="s">
        <v>541</v>
      </c>
      <c r="I257" s="116"/>
      <c r="J257" s="124">
        <f>BK257</f>
        <v>0</v>
      </c>
      <c r="L257" s="113"/>
      <c r="M257" s="118"/>
      <c r="P257" s="119">
        <f>SUM(P258:P269)</f>
        <v>0</v>
      </c>
      <c r="R257" s="119">
        <f>SUM(R258:R269)</f>
        <v>7.8060000000000004E-2</v>
      </c>
      <c r="T257" s="120">
        <f>SUM(T258:T269)</f>
        <v>0.26589000000000007</v>
      </c>
      <c r="AR257" s="114" t="s">
        <v>87</v>
      </c>
      <c r="AT257" s="121" t="s">
        <v>76</v>
      </c>
      <c r="AU257" s="121" t="s">
        <v>85</v>
      </c>
      <c r="AY257" s="114" t="s">
        <v>140</v>
      </c>
      <c r="BK257" s="122">
        <f>SUM(BK258:BK269)</f>
        <v>0</v>
      </c>
    </row>
    <row r="258" spans="2:65" s="1" customFormat="1" ht="16.5" customHeight="1">
      <c r="B258" s="29"/>
      <c r="C258" s="125" t="s">
        <v>542</v>
      </c>
      <c r="D258" s="125" t="s">
        <v>142</v>
      </c>
      <c r="E258" s="126" t="s">
        <v>543</v>
      </c>
      <c r="F258" s="127" t="s">
        <v>544</v>
      </c>
      <c r="G258" s="128" t="s">
        <v>545</v>
      </c>
      <c r="H258" s="129">
        <v>1</v>
      </c>
      <c r="I258" s="130"/>
      <c r="J258" s="131">
        <f t="shared" ref="J258:J269" si="60">ROUND(I258*H258,2)</f>
        <v>0</v>
      </c>
      <c r="K258" s="127" t="s">
        <v>146</v>
      </c>
      <c r="L258" s="29"/>
      <c r="M258" s="132" t="s">
        <v>1</v>
      </c>
      <c r="N258" s="133" t="s">
        <v>42</v>
      </c>
      <c r="P258" s="134">
        <f t="shared" ref="P258:P269" si="61">O258*H258</f>
        <v>0</v>
      </c>
      <c r="Q258" s="134">
        <v>0</v>
      </c>
      <c r="R258" s="134">
        <f t="shared" ref="R258:R269" si="62">Q258*H258</f>
        <v>0</v>
      </c>
      <c r="S258" s="134">
        <v>3.4200000000000001E-2</v>
      </c>
      <c r="T258" s="135">
        <f t="shared" ref="T258:T269" si="63">S258*H258</f>
        <v>3.4200000000000001E-2</v>
      </c>
      <c r="AR258" s="136" t="s">
        <v>208</v>
      </c>
      <c r="AT258" s="136" t="s">
        <v>142</v>
      </c>
      <c r="AU258" s="136" t="s">
        <v>87</v>
      </c>
      <c r="AY258" s="14" t="s">
        <v>140</v>
      </c>
      <c r="BE258" s="137">
        <f t="shared" ref="BE258:BE269" si="64">IF(N258="základní",J258,0)</f>
        <v>0</v>
      </c>
      <c r="BF258" s="137">
        <f t="shared" ref="BF258:BF269" si="65">IF(N258="snížená",J258,0)</f>
        <v>0</v>
      </c>
      <c r="BG258" s="137">
        <f t="shared" ref="BG258:BG269" si="66">IF(N258="zákl. přenesená",J258,0)</f>
        <v>0</v>
      </c>
      <c r="BH258" s="137">
        <f t="shared" ref="BH258:BH269" si="67">IF(N258="sníž. přenesená",J258,0)</f>
        <v>0</v>
      </c>
      <c r="BI258" s="137">
        <f t="shared" ref="BI258:BI269" si="68">IF(N258="nulová",J258,0)</f>
        <v>0</v>
      </c>
      <c r="BJ258" s="14" t="s">
        <v>85</v>
      </c>
      <c r="BK258" s="137">
        <f t="shared" ref="BK258:BK269" si="69">ROUND(I258*H258,2)</f>
        <v>0</v>
      </c>
      <c r="BL258" s="14" t="s">
        <v>208</v>
      </c>
      <c r="BM258" s="136" t="s">
        <v>546</v>
      </c>
    </row>
    <row r="259" spans="2:65" s="1" customFormat="1" ht="24.2" customHeight="1">
      <c r="B259" s="29"/>
      <c r="C259" s="125" t="s">
        <v>547</v>
      </c>
      <c r="D259" s="125" t="s">
        <v>142</v>
      </c>
      <c r="E259" s="126" t="s">
        <v>548</v>
      </c>
      <c r="F259" s="127" t="s">
        <v>549</v>
      </c>
      <c r="G259" s="128" t="s">
        <v>545</v>
      </c>
      <c r="H259" s="129">
        <v>1</v>
      </c>
      <c r="I259" s="130"/>
      <c r="J259" s="131">
        <f t="shared" si="60"/>
        <v>0</v>
      </c>
      <c r="K259" s="127" t="s">
        <v>146</v>
      </c>
      <c r="L259" s="29"/>
      <c r="M259" s="132" t="s">
        <v>1</v>
      </c>
      <c r="N259" s="133" t="s">
        <v>42</v>
      </c>
      <c r="P259" s="134">
        <f t="shared" si="61"/>
        <v>0</v>
      </c>
      <c r="Q259" s="134">
        <v>1.6969999999999999E-2</v>
      </c>
      <c r="R259" s="134">
        <f t="shared" si="62"/>
        <v>1.6969999999999999E-2</v>
      </c>
      <c r="S259" s="134">
        <v>0</v>
      </c>
      <c r="T259" s="135">
        <f t="shared" si="63"/>
        <v>0</v>
      </c>
      <c r="AR259" s="136" t="s">
        <v>208</v>
      </c>
      <c r="AT259" s="136" t="s">
        <v>142</v>
      </c>
      <c r="AU259" s="136" t="s">
        <v>87</v>
      </c>
      <c r="AY259" s="14" t="s">
        <v>140</v>
      </c>
      <c r="BE259" s="137">
        <f t="shared" si="64"/>
        <v>0</v>
      </c>
      <c r="BF259" s="137">
        <f t="shared" si="65"/>
        <v>0</v>
      </c>
      <c r="BG259" s="137">
        <f t="shared" si="66"/>
        <v>0</v>
      </c>
      <c r="BH259" s="137">
        <f t="shared" si="67"/>
        <v>0</v>
      </c>
      <c r="BI259" s="137">
        <f t="shared" si="68"/>
        <v>0</v>
      </c>
      <c r="BJ259" s="14" t="s">
        <v>85</v>
      </c>
      <c r="BK259" s="137">
        <f t="shared" si="69"/>
        <v>0</v>
      </c>
      <c r="BL259" s="14" t="s">
        <v>208</v>
      </c>
      <c r="BM259" s="136" t="s">
        <v>550</v>
      </c>
    </row>
    <row r="260" spans="2:65" s="1" customFormat="1" ht="16.5" customHeight="1">
      <c r="B260" s="29"/>
      <c r="C260" s="125" t="s">
        <v>551</v>
      </c>
      <c r="D260" s="125" t="s">
        <v>142</v>
      </c>
      <c r="E260" s="126" t="s">
        <v>552</v>
      </c>
      <c r="F260" s="127" t="s">
        <v>553</v>
      </c>
      <c r="G260" s="128" t="s">
        <v>545</v>
      </c>
      <c r="H260" s="129">
        <v>1</v>
      </c>
      <c r="I260" s="130"/>
      <c r="J260" s="131">
        <f t="shared" si="60"/>
        <v>0</v>
      </c>
      <c r="K260" s="127" t="s">
        <v>146</v>
      </c>
      <c r="L260" s="29"/>
      <c r="M260" s="132" t="s">
        <v>1</v>
      </c>
      <c r="N260" s="133" t="s">
        <v>42</v>
      </c>
      <c r="P260" s="134">
        <f t="shared" si="61"/>
        <v>0</v>
      </c>
      <c r="Q260" s="134">
        <v>0</v>
      </c>
      <c r="R260" s="134">
        <f t="shared" si="62"/>
        <v>0</v>
      </c>
      <c r="S260" s="134">
        <v>1.9460000000000002E-2</v>
      </c>
      <c r="T260" s="135">
        <f t="shared" si="63"/>
        <v>1.9460000000000002E-2</v>
      </c>
      <c r="AR260" s="136" t="s">
        <v>208</v>
      </c>
      <c r="AT260" s="136" t="s">
        <v>142</v>
      </c>
      <c r="AU260" s="136" t="s">
        <v>87</v>
      </c>
      <c r="AY260" s="14" t="s">
        <v>140</v>
      </c>
      <c r="BE260" s="137">
        <f t="shared" si="64"/>
        <v>0</v>
      </c>
      <c r="BF260" s="137">
        <f t="shared" si="65"/>
        <v>0</v>
      </c>
      <c r="BG260" s="137">
        <f t="shared" si="66"/>
        <v>0</v>
      </c>
      <c r="BH260" s="137">
        <f t="shared" si="67"/>
        <v>0</v>
      </c>
      <c r="BI260" s="137">
        <f t="shared" si="68"/>
        <v>0</v>
      </c>
      <c r="BJ260" s="14" t="s">
        <v>85</v>
      </c>
      <c r="BK260" s="137">
        <f t="shared" si="69"/>
        <v>0</v>
      </c>
      <c r="BL260" s="14" t="s">
        <v>208</v>
      </c>
      <c r="BM260" s="136" t="s">
        <v>554</v>
      </c>
    </row>
    <row r="261" spans="2:65" s="1" customFormat="1" ht="24.2" customHeight="1">
      <c r="B261" s="29"/>
      <c r="C261" s="125" t="s">
        <v>555</v>
      </c>
      <c r="D261" s="125" t="s">
        <v>142</v>
      </c>
      <c r="E261" s="126" t="s">
        <v>556</v>
      </c>
      <c r="F261" s="127" t="s">
        <v>557</v>
      </c>
      <c r="G261" s="128" t="s">
        <v>545</v>
      </c>
      <c r="H261" s="129">
        <v>3</v>
      </c>
      <c r="I261" s="130"/>
      <c r="J261" s="131">
        <f t="shared" si="60"/>
        <v>0</v>
      </c>
      <c r="K261" s="127" t="s">
        <v>146</v>
      </c>
      <c r="L261" s="29"/>
      <c r="M261" s="132" t="s">
        <v>1</v>
      </c>
      <c r="N261" s="133" t="s">
        <v>42</v>
      </c>
      <c r="P261" s="134">
        <f t="shared" si="61"/>
        <v>0</v>
      </c>
      <c r="Q261" s="134">
        <v>1.4970000000000001E-2</v>
      </c>
      <c r="R261" s="134">
        <f t="shared" si="62"/>
        <v>4.4910000000000005E-2</v>
      </c>
      <c r="S261" s="134">
        <v>0</v>
      </c>
      <c r="T261" s="135">
        <f t="shared" si="63"/>
        <v>0</v>
      </c>
      <c r="AR261" s="136" t="s">
        <v>208</v>
      </c>
      <c r="AT261" s="136" t="s">
        <v>142</v>
      </c>
      <c r="AU261" s="136" t="s">
        <v>87</v>
      </c>
      <c r="AY261" s="14" t="s">
        <v>140</v>
      </c>
      <c r="BE261" s="137">
        <f t="shared" si="64"/>
        <v>0</v>
      </c>
      <c r="BF261" s="137">
        <f t="shared" si="65"/>
        <v>0</v>
      </c>
      <c r="BG261" s="137">
        <f t="shared" si="66"/>
        <v>0</v>
      </c>
      <c r="BH261" s="137">
        <f t="shared" si="67"/>
        <v>0</v>
      </c>
      <c r="BI261" s="137">
        <f t="shared" si="68"/>
        <v>0</v>
      </c>
      <c r="BJ261" s="14" t="s">
        <v>85</v>
      </c>
      <c r="BK261" s="137">
        <f t="shared" si="69"/>
        <v>0</v>
      </c>
      <c r="BL261" s="14" t="s">
        <v>208</v>
      </c>
      <c r="BM261" s="136" t="s">
        <v>558</v>
      </c>
    </row>
    <row r="262" spans="2:65" s="1" customFormat="1" ht="16.5" customHeight="1">
      <c r="B262" s="29"/>
      <c r="C262" s="125" t="s">
        <v>559</v>
      </c>
      <c r="D262" s="125" t="s">
        <v>142</v>
      </c>
      <c r="E262" s="126" t="s">
        <v>560</v>
      </c>
      <c r="F262" s="127" t="s">
        <v>561</v>
      </c>
      <c r="G262" s="128" t="s">
        <v>545</v>
      </c>
      <c r="H262" s="129">
        <v>1</v>
      </c>
      <c r="I262" s="130"/>
      <c r="J262" s="131">
        <f t="shared" si="60"/>
        <v>0</v>
      </c>
      <c r="K262" s="127" t="s">
        <v>146</v>
      </c>
      <c r="L262" s="29"/>
      <c r="M262" s="132" t="s">
        <v>1</v>
      </c>
      <c r="N262" s="133" t="s">
        <v>42</v>
      </c>
      <c r="P262" s="134">
        <f t="shared" si="61"/>
        <v>0</v>
      </c>
      <c r="Q262" s="134">
        <v>0</v>
      </c>
      <c r="R262" s="134">
        <f t="shared" si="62"/>
        <v>0</v>
      </c>
      <c r="S262" s="134">
        <v>3.2899999999999999E-2</v>
      </c>
      <c r="T262" s="135">
        <f t="shared" si="63"/>
        <v>3.2899999999999999E-2</v>
      </c>
      <c r="AR262" s="136" t="s">
        <v>208</v>
      </c>
      <c r="AT262" s="136" t="s">
        <v>142</v>
      </c>
      <c r="AU262" s="136" t="s">
        <v>87</v>
      </c>
      <c r="AY262" s="14" t="s">
        <v>140</v>
      </c>
      <c r="BE262" s="137">
        <f t="shared" si="64"/>
        <v>0</v>
      </c>
      <c r="BF262" s="137">
        <f t="shared" si="65"/>
        <v>0</v>
      </c>
      <c r="BG262" s="137">
        <f t="shared" si="66"/>
        <v>0</v>
      </c>
      <c r="BH262" s="137">
        <f t="shared" si="67"/>
        <v>0</v>
      </c>
      <c r="BI262" s="137">
        <f t="shared" si="68"/>
        <v>0</v>
      </c>
      <c r="BJ262" s="14" t="s">
        <v>85</v>
      </c>
      <c r="BK262" s="137">
        <f t="shared" si="69"/>
        <v>0</v>
      </c>
      <c r="BL262" s="14" t="s">
        <v>208</v>
      </c>
      <c r="BM262" s="136" t="s">
        <v>562</v>
      </c>
    </row>
    <row r="263" spans="2:65" s="1" customFormat="1" ht="24.2" customHeight="1">
      <c r="B263" s="29"/>
      <c r="C263" s="125" t="s">
        <v>563</v>
      </c>
      <c r="D263" s="125" t="s">
        <v>142</v>
      </c>
      <c r="E263" s="126" t="s">
        <v>564</v>
      </c>
      <c r="F263" s="127" t="s">
        <v>565</v>
      </c>
      <c r="G263" s="128" t="s">
        <v>545</v>
      </c>
      <c r="H263" s="129">
        <v>1</v>
      </c>
      <c r="I263" s="130"/>
      <c r="J263" s="131">
        <f t="shared" si="60"/>
        <v>0</v>
      </c>
      <c r="K263" s="127" t="s">
        <v>146</v>
      </c>
      <c r="L263" s="29"/>
      <c r="M263" s="132" t="s">
        <v>1</v>
      </c>
      <c r="N263" s="133" t="s">
        <v>42</v>
      </c>
      <c r="P263" s="134">
        <f t="shared" si="61"/>
        <v>0</v>
      </c>
      <c r="Q263" s="134">
        <v>0</v>
      </c>
      <c r="R263" s="134">
        <f t="shared" si="62"/>
        <v>0</v>
      </c>
      <c r="S263" s="134">
        <v>1.7069999999999998E-2</v>
      </c>
      <c r="T263" s="135">
        <f t="shared" si="63"/>
        <v>1.7069999999999998E-2</v>
      </c>
      <c r="AR263" s="136" t="s">
        <v>208</v>
      </c>
      <c r="AT263" s="136" t="s">
        <v>142</v>
      </c>
      <c r="AU263" s="136" t="s">
        <v>87</v>
      </c>
      <c r="AY263" s="14" t="s">
        <v>140</v>
      </c>
      <c r="BE263" s="137">
        <f t="shared" si="64"/>
        <v>0</v>
      </c>
      <c r="BF263" s="137">
        <f t="shared" si="65"/>
        <v>0</v>
      </c>
      <c r="BG263" s="137">
        <f t="shared" si="66"/>
        <v>0</v>
      </c>
      <c r="BH263" s="137">
        <f t="shared" si="67"/>
        <v>0</v>
      </c>
      <c r="BI263" s="137">
        <f t="shared" si="68"/>
        <v>0</v>
      </c>
      <c r="BJ263" s="14" t="s">
        <v>85</v>
      </c>
      <c r="BK263" s="137">
        <f t="shared" si="69"/>
        <v>0</v>
      </c>
      <c r="BL263" s="14" t="s">
        <v>208</v>
      </c>
      <c r="BM263" s="136" t="s">
        <v>566</v>
      </c>
    </row>
    <row r="264" spans="2:65" s="1" customFormat="1" ht="21.75" customHeight="1">
      <c r="B264" s="29"/>
      <c r="C264" s="125" t="s">
        <v>567</v>
      </c>
      <c r="D264" s="125" t="s">
        <v>142</v>
      </c>
      <c r="E264" s="126" t="s">
        <v>568</v>
      </c>
      <c r="F264" s="127" t="s">
        <v>569</v>
      </c>
      <c r="G264" s="128" t="s">
        <v>545</v>
      </c>
      <c r="H264" s="129">
        <v>1</v>
      </c>
      <c r="I264" s="130"/>
      <c r="J264" s="131">
        <f t="shared" si="60"/>
        <v>0</v>
      </c>
      <c r="K264" s="127" t="s">
        <v>146</v>
      </c>
      <c r="L264" s="29"/>
      <c r="M264" s="132" t="s">
        <v>1</v>
      </c>
      <c r="N264" s="133" t="s">
        <v>42</v>
      </c>
      <c r="P264" s="134">
        <f t="shared" si="61"/>
        <v>0</v>
      </c>
      <c r="Q264" s="134">
        <v>0</v>
      </c>
      <c r="R264" s="134">
        <f t="shared" si="62"/>
        <v>0</v>
      </c>
      <c r="S264" s="134">
        <v>0.155</v>
      </c>
      <c r="T264" s="135">
        <f t="shared" si="63"/>
        <v>0.155</v>
      </c>
      <c r="AR264" s="136" t="s">
        <v>208</v>
      </c>
      <c r="AT264" s="136" t="s">
        <v>142</v>
      </c>
      <c r="AU264" s="136" t="s">
        <v>87</v>
      </c>
      <c r="AY264" s="14" t="s">
        <v>140</v>
      </c>
      <c r="BE264" s="137">
        <f t="shared" si="64"/>
        <v>0</v>
      </c>
      <c r="BF264" s="137">
        <f t="shared" si="65"/>
        <v>0</v>
      </c>
      <c r="BG264" s="137">
        <f t="shared" si="66"/>
        <v>0</v>
      </c>
      <c r="BH264" s="137">
        <f t="shared" si="67"/>
        <v>0</v>
      </c>
      <c r="BI264" s="137">
        <f t="shared" si="68"/>
        <v>0</v>
      </c>
      <c r="BJ264" s="14" t="s">
        <v>85</v>
      </c>
      <c r="BK264" s="137">
        <f t="shared" si="69"/>
        <v>0</v>
      </c>
      <c r="BL264" s="14" t="s">
        <v>208</v>
      </c>
      <c r="BM264" s="136" t="s">
        <v>570</v>
      </c>
    </row>
    <row r="265" spans="2:65" s="1" customFormat="1" ht="24.2" customHeight="1">
      <c r="B265" s="29"/>
      <c r="C265" s="125" t="s">
        <v>571</v>
      </c>
      <c r="D265" s="125" t="s">
        <v>142</v>
      </c>
      <c r="E265" s="126" t="s">
        <v>572</v>
      </c>
      <c r="F265" s="127" t="s">
        <v>573</v>
      </c>
      <c r="G265" s="128" t="s">
        <v>545</v>
      </c>
      <c r="H265" s="129">
        <v>1</v>
      </c>
      <c r="I265" s="130"/>
      <c r="J265" s="131">
        <f t="shared" si="60"/>
        <v>0</v>
      </c>
      <c r="K265" s="127" t="s">
        <v>146</v>
      </c>
      <c r="L265" s="29"/>
      <c r="M265" s="132" t="s">
        <v>1</v>
      </c>
      <c r="N265" s="133" t="s">
        <v>42</v>
      </c>
      <c r="P265" s="134">
        <f t="shared" si="61"/>
        <v>0</v>
      </c>
      <c r="Q265" s="134">
        <v>1.0659999999999999E-2</v>
      </c>
      <c r="R265" s="134">
        <f t="shared" si="62"/>
        <v>1.0659999999999999E-2</v>
      </c>
      <c r="S265" s="134">
        <v>0</v>
      </c>
      <c r="T265" s="135">
        <f t="shared" si="63"/>
        <v>0</v>
      </c>
      <c r="AR265" s="136" t="s">
        <v>208</v>
      </c>
      <c r="AT265" s="136" t="s">
        <v>142</v>
      </c>
      <c r="AU265" s="136" t="s">
        <v>87</v>
      </c>
      <c r="AY265" s="14" t="s">
        <v>140</v>
      </c>
      <c r="BE265" s="137">
        <f t="shared" si="64"/>
        <v>0</v>
      </c>
      <c r="BF265" s="137">
        <f t="shared" si="65"/>
        <v>0</v>
      </c>
      <c r="BG265" s="137">
        <f t="shared" si="66"/>
        <v>0</v>
      </c>
      <c r="BH265" s="137">
        <f t="shared" si="67"/>
        <v>0</v>
      </c>
      <c r="BI265" s="137">
        <f t="shared" si="68"/>
        <v>0</v>
      </c>
      <c r="BJ265" s="14" t="s">
        <v>85</v>
      </c>
      <c r="BK265" s="137">
        <f t="shared" si="69"/>
        <v>0</v>
      </c>
      <c r="BL265" s="14" t="s">
        <v>208</v>
      </c>
      <c r="BM265" s="136" t="s">
        <v>574</v>
      </c>
    </row>
    <row r="266" spans="2:65" s="1" customFormat="1" ht="16.5" customHeight="1">
      <c r="B266" s="29"/>
      <c r="C266" s="125" t="s">
        <v>575</v>
      </c>
      <c r="D266" s="125" t="s">
        <v>142</v>
      </c>
      <c r="E266" s="126" t="s">
        <v>576</v>
      </c>
      <c r="F266" s="127" t="s">
        <v>577</v>
      </c>
      <c r="G266" s="128" t="s">
        <v>545</v>
      </c>
      <c r="H266" s="129">
        <v>3</v>
      </c>
      <c r="I266" s="130"/>
      <c r="J266" s="131">
        <f t="shared" si="60"/>
        <v>0</v>
      </c>
      <c r="K266" s="127" t="s">
        <v>146</v>
      </c>
      <c r="L266" s="29"/>
      <c r="M266" s="132" t="s">
        <v>1</v>
      </c>
      <c r="N266" s="133" t="s">
        <v>42</v>
      </c>
      <c r="P266" s="134">
        <f t="shared" si="61"/>
        <v>0</v>
      </c>
      <c r="Q266" s="134">
        <v>0</v>
      </c>
      <c r="R266" s="134">
        <f t="shared" si="62"/>
        <v>0</v>
      </c>
      <c r="S266" s="134">
        <v>1.56E-3</v>
      </c>
      <c r="T266" s="135">
        <f t="shared" si="63"/>
        <v>4.6800000000000001E-3</v>
      </c>
      <c r="AR266" s="136" t="s">
        <v>208</v>
      </c>
      <c r="AT266" s="136" t="s">
        <v>142</v>
      </c>
      <c r="AU266" s="136" t="s">
        <v>87</v>
      </c>
      <c r="AY266" s="14" t="s">
        <v>140</v>
      </c>
      <c r="BE266" s="137">
        <f t="shared" si="64"/>
        <v>0</v>
      </c>
      <c r="BF266" s="137">
        <f t="shared" si="65"/>
        <v>0</v>
      </c>
      <c r="BG266" s="137">
        <f t="shared" si="66"/>
        <v>0</v>
      </c>
      <c r="BH266" s="137">
        <f t="shared" si="67"/>
        <v>0</v>
      </c>
      <c r="BI266" s="137">
        <f t="shared" si="68"/>
        <v>0</v>
      </c>
      <c r="BJ266" s="14" t="s">
        <v>85</v>
      </c>
      <c r="BK266" s="137">
        <f t="shared" si="69"/>
        <v>0</v>
      </c>
      <c r="BL266" s="14" t="s">
        <v>208</v>
      </c>
      <c r="BM266" s="136" t="s">
        <v>578</v>
      </c>
    </row>
    <row r="267" spans="2:65" s="1" customFormat="1" ht="16.5" customHeight="1">
      <c r="B267" s="29"/>
      <c r="C267" s="125" t="s">
        <v>579</v>
      </c>
      <c r="D267" s="125" t="s">
        <v>142</v>
      </c>
      <c r="E267" s="126" t="s">
        <v>580</v>
      </c>
      <c r="F267" s="127" t="s">
        <v>581</v>
      </c>
      <c r="G267" s="128" t="s">
        <v>545</v>
      </c>
      <c r="H267" s="129">
        <v>3</v>
      </c>
      <c r="I267" s="130"/>
      <c r="J267" s="131">
        <f t="shared" si="60"/>
        <v>0</v>
      </c>
      <c r="K267" s="127" t="s">
        <v>146</v>
      </c>
      <c r="L267" s="29"/>
      <c r="M267" s="132" t="s">
        <v>1</v>
      </c>
      <c r="N267" s="133" t="s">
        <v>42</v>
      </c>
      <c r="P267" s="134">
        <f t="shared" si="61"/>
        <v>0</v>
      </c>
      <c r="Q267" s="134">
        <v>1.8400000000000001E-3</v>
      </c>
      <c r="R267" s="134">
        <f t="shared" si="62"/>
        <v>5.5200000000000006E-3</v>
      </c>
      <c r="S267" s="134">
        <v>0</v>
      </c>
      <c r="T267" s="135">
        <f t="shared" si="63"/>
        <v>0</v>
      </c>
      <c r="AR267" s="136" t="s">
        <v>208</v>
      </c>
      <c r="AT267" s="136" t="s">
        <v>142</v>
      </c>
      <c r="AU267" s="136" t="s">
        <v>87</v>
      </c>
      <c r="AY267" s="14" t="s">
        <v>140</v>
      </c>
      <c r="BE267" s="137">
        <f t="shared" si="64"/>
        <v>0</v>
      </c>
      <c r="BF267" s="137">
        <f t="shared" si="65"/>
        <v>0</v>
      </c>
      <c r="BG267" s="137">
        <f t="shared" si="66"/>
        <v>0</v>
      </c>
      <c r="BH267" s="137">
        <f t="shared" si="67"/>
        <v>0</v>
      </c>
      <c r="BI267" s="137">
        <f t="shared" si="68"/>
        <v>0</v>
      </c>
      <c r="BJ267" s="14" t="s">
        <v>85</v>
      </c>
      <c r="BK267" s="137">
        <f t="shared" si="69"/>
        <v>0</v>
      </c>
      <c r="BL267" s="14" t="s">
        <v>208</v>
      </c>
      <c r="BM267" s="136" t="s">
        <v>582</v>
      </c>
    </row>
    <row r="268" spans="2:65" s="1" customFormat="1" ht="16.5" customHeight="1">
      <c r="B268" s="29"/>
      <c r="C268" s="125" t="s">
        <v>583</v>
      </c>
      <c r="D268" s="125" t="s">
        <v>142</v>
      </c>
      <c r="E268" s="126" t="s">
        <v>584</v>
      </c>
      <c r="F268" s="127" t="s">
        <v>585</v>
      </c>
      <c r="G268" s="128" t="s">
        <v>156</v>
      </c>
      <c r="H268" s="129">
        <v>3</v>
      </c>
      <c r="I268" s="130"/>
      <c r="J268" s="131">
        <f t="shared" si="60"/>
        <v>0</v>
      </c>
      <c r="K268" s="127" t="s">
        <v>146</v>
      </c>
      <c r="L268" s="29"/>
      <c r="M268" s="132" t="s">
        <v>1</v>
      </c>
      <c r="N268" s="133" t="s">
        <v>42</v>
      </c>
      <c r="P268" s="134">
        <f t="shared" si="61"/>
        <v>0</v>
      </c>
      <c r="Q268" s="134">
        <v>0</v>
      </c>
      <c r="R268" s="134">
        <f t="shared" si="62"/>
        <v>0</v>
      </c>
      <c r="S268" s="134">
        <v>8.5999999999999998E-4</v>
      </c>
      <c r="T268" s="135">
        <f t="shared" si="63"/>
        <v>2.5799999999999998E-3</v>
      </c>
      <c r="AR268" s="136" t="s">
        <v>208</v>
      </c>
      <c r="AT268" s="136" t="s">
        <v>142</v>
      </c>
      <c r="AU268" s="136" t="s">
        <v>87</v>
      </c>
      <c r="AY268" s="14" t="s">
        <v>140</v>
      </c>
      <c r="BE268" s="137">
        <f t="shared" si="64"/>
        <v>0</v>
      </c>
      <c r="BF268" s="137">
        <f t="shared" si="65"/>
        <v>0</v>
      </c>
      <c r="BG268" s="137">
        <f t="shared" si="66"/>
        <v>0</v>
      </c>
      <c r="BH268" s="137">
        <f t="shared" si="67"/>
        <v>0</v>
      </c>
      <c r="BI268" s="137">
        <f t="shared" si="68"/>
        <v>0</v>
      </c>
      <c r="BJ268" s="14" t="s">
        <v>85</v>
      </c>
      <c r="BK268" s="137">
        <f t="shared" si="69"/>
        <v>0</v>
      </c>
      <c r="BL268" s="14" t="s">
        <v>208</v>
      </c>
      <c r="BM268" s="136" t="s">
        <v>586</v>
      </c>
    </row>
    <row r="269" spans="2:65" s="1" customFormat="1" ht="24.2" customHeight="1">
      <c r="B269" s="29"/>
      <c r="C269" s="125" t="s">
        <v>587</v>
      </c>
      <c r="D269" s="125" t="s">
        <v>142</v>
      </c>
      <c r="E269" s="126" t="s">
        <v>588</v>
      </c>
      <c r="F269" s="127" t="s">
        <v>589</v>
      </c>
      <c r="G269" s="128" t="s">
        <v>285</v>
      </c>
      <c r="H269" s="129">
        <v>7.8E-2</v>
      </c>
      <c r="I269" s="130"/>
      <c r="J269" s="131">
        <f t="shared" si="60"/>
        <v>0</v>
      </c>
      <c r="K269" s="127" t="s">
        <v>157</v>
      </c>
      <c r="L269" s="29"/>
      <c r="M269" s="132" t="s">
        <v>1</v>
      </c>
      <c r="N269" s="133" t="s">
        <v>42</v>
      </c>
      <c r="P269" s="134">
        <f t="shared" si="61"/>
        <v>0</v>
      </c>
      <c r="Q269" s="134">
        <v>0</v>
      </c>
      <c r="R269" s="134">
        <f t="shared" si="62"/>
        <v>0</v>
      </c>
      <c r="S269" s="134">
        <v>0</v>
      </c>
      <c r="T269" s="135">
        <f t="shared" si="63"/>
        <v>0</v>
      </c>
      <c r="AR269" s="136" t="s">
        <v>208</v>
      </c>
      <c r="AT269" s="136" t="s">
        <v>142</v>
      </c>
      <c r="AU269" s="136" t="s">
        <v>87</v>
      </c>
      <c r="AY269" s="14" t="s">
        <v>140</v>
      </c>
      <c r="BE269" s="137">
        <f t="shared" si="64"/>
        <v>0</v>
      </c>
      <c r="BF269" s="137">
        <f t="shared" si="65"/>
        <v>0</v>
      </c>
      <c r="BG269" s="137">
        <f t="shared" si="66"/>
        <v>0</v>
      </c>
      <c r="BH269" s="137">
        <f t="shared" si="67"/>
        <v>0</v>
      </c>
      <c r="BI269" s="137">
        <f t="shared" si="68"/>
        <v>0</v>
      </c>
      <c r="BJ269" s="14" t="s">
        <v>85</v>
      </c>
      <c r="BK269" s="137">
        <f t="shared" si="69"/>
        <v>0</v>
      </c>
      <c r="BL269" s="14" t="s">
        <v>208</v>
      </c>
      <c r="BM269" s="136" t="s">
        <v>590</v>
      </c>
    </row>
    <row r="270" spans="2:65" s="11" customFormat="1" ht="22.9" customHeight="1">
      <c r="B270" s="113"/>
      <c r="D270" s="114" t="s">
        <v>76</v>
      </c>
      <c r="E270" s="123" t="s">
        <v>591</v>
      </c>
      <c r="F270" s="123" t="s">
        <v>592</v>
      </c>
      <c r="I270" s="116"/>
      <c r="J270" s="124">
        <f>BK270</f>
        <v>0</v>
      </c>
      <c r="L270" s="113"/>
      <c r="M270" s="118"/>
      <c r="P270" s="119">
        <f>SUM(P271:P272)</f>
        <v>0</v>
      </c>
      <c r="R270" s="119">
        <f>SUM(R271:R272)</f>
        <v>9.1999999999999998E-3</v>
      </c>
      <c r="T270" s="120">
        <f>SUM(T271:T272)</f>
        <v>0</v>
      </c>
      <c r="AR270" s="114" t="s">
        <v>87</v>
      </c>
      <c r="AT270" s="121" t="s">
        <v>76</v>
      </c>
      <c r="AU270" s="121" t="s">
        <v>85</v>
      </c>
      <c r="AY270" s="114" t="s">
        <v>140</v>
      </c>
      <c r="BK270" s="122">
        <f>SUM(BK271:BK272)</f>
        <v>0</v>
      </c>
    </row>
    <row r="271" spans="2:65" s="1" customFormat="1" ht="33" customHeight="1">
      <c r="B271" s="29"/>
      <c r="C271" s="125" t="s">
        <v>593</v>
      </c>
      <c r="D271" s="125" t="s">
        <v>142</v>
      </c>
      <c r="E271" s="126" t="s">
        <v>594</v>
      </c>
      <c r="F271" s="127" t="s">
        <v>595</v>
      </c>
      <c r="G271" s="128" t="s">
        <v>545</v>
      </c>
      <c r="H271" s="129">
        <v>1</v>
      </c>
      <c r="I271" s="130"/>
      <c r="J271" s="131">
        <f>ROUND(I271*H271,2)</f>
        <v>0</v>
      </c>
      <c r="K271" s="127" t="s">
        <v>146</v>
      </c>
      <c r="L271" s="29"/>
      <c r="M271" s="132" t="s">
        <v>1</v>
      </c>
      <c r="N271" s="133" t="s">
        <v>42</v>
      </c>
      <c r="P271" s="134">
        <f>O271*H271</f>
        <v>0</v>
      </c>
      <c r="Q271" s="134">
        <v>9.1999999999999998E-3</v>
      </c>
      <c r="R271" s="134">
        <f>Q271*H271</f>
        <v>9.1999999999999998E-3</v>
      </c>
      <c r="S271" s="134">
        <v>0</v>
      </c>
      <c r="T271" s="135">
        <f>S271*H271</f>
        <v>0</v>
      </c>
      <c r="AR271" s="136" t="s">
        <v>208</v>
      </c>
      <c r="AT271" s="136" t="s">
        <v>142</v>
      </c>
      <c r="AU271" s="136" t="s">
        <v>87</v>
      </c>
      <c r="AY271" s="14" t="s">
        <v>140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4" t="s">
        <v>85</v>
      </c>
      <c r="BK271" s="137">
        <f>ROUND(I271*H271,2)</f>
        <v>0</v>
      </c>
      <c r="BL271" s="14" t="s">
        <v>208</v>
      </c>
      <c r="BM271" s="136" t="s">
        <v>596</v>
      </c>
    </row>
    <row r="272" spans="2:65" s="1" customFormat="1" ht="24.2" customHeight="1">
      <c r="B272" s="29"/>
      <c r="C272" s="125" t="s">
        <v>597</v>
      </c>
      <c r="D272" s="125" t="s">
        <v>142</v>
      </c>
      <c r="E272" s="126" t="s">
        <v>598</v>
      </c>
      <c r="F272" s="127" t="s">
        <v>599</v>
      </c>
      <c r="G272" s="128" t="s">
        <v>285</v>
      </c>
      <c r="H272" s="129">
        <v>8.9999999999999993E-3</v>
      </c>
      <c r="I272" s="130"/>
      <c r="J272" s="131">
        <f>ROUND(I272*H272,2)</f>
        <v>0</v>
      </c>
      <c r="K272" s="127" t="s">
        <v>157</v>
      </c>
      <c r="L272" s="29"/>
      <c r="M272" s="132" t="s">
        <v>1</v>
      </c>
      <c r="N272" s="133" t="s">
        <v>42</v>
      </c>
      <c r="P272" s="134">
        <f>O272*H272</f>
        <v>0</v>
      </c>
      <c r="Q272" s="134">
        <v>0</v>
      </c>
      <c r="R272" s="134">
        <f>Q272*H272</f>
        <v>0</v>
      </c>
      <c r="S272" s="134">
        <v>0</v>
      </c>
      <c r="T272" s="135">
        <f>S272*H272</f>
        <v>0</v>
      </c>
      <c r="AR272" s="136" t="s">
        <v>208</v>
      </c>
      <c r="AT272" s="136" t="s">
        <v>142</v>
      </c>
      <c r="AU272" s="136" t="s">
        <v>87</v>
      </c>
      <c r="AY272" s="14" t="s">
        <v>140</v>
      </c>
      <c r="BE272" s="137">
        <f>IF(N272="základní",J272,0)</f>
        <v>0</v>
      </c>
      <c r="BF272" s="137">
        <f>IF(N272="snížená",J272,0)</f>
        <v>0</v>
      </c>
      <c r="BG272" s="137">
        <f>IF(N272="zákl. přenesená",J272,0)</f>
        <v>0</v>
      </c>
      <c r="BH272" s="137">
        <f>IF(N272="sníž. přenesená",J272,0)</f>
        <v>0</v>
      </c>
      <c r="BI272" s="137">
        <f>IF(N272="nulová",J272,0)</f>
        <v>0</v>
      </c>
      <c r="BJ272" s="14" t="s">
        <v>85</v>
      </c>
      <c r="BK272" s="137">
        <f>ROUND(I272*H272,2)</f>
        <v>0</v>
      </c>
      <c r="BL272" s="14" t="s">
        <v>208</v>
      </c>
      <c r="BM272" s="136" t="s">
        <v>600</v>
      </c>
    </row>
    <row r="273" spans="2:65" s="11" customFormat="1" ht="22.9" customHeight="1">
      <c r="B273" s="113"/>
      <c r="D273" s="114" t="s">
        <v>76</v>
      </c>
      <c r="E273" s="123" t="s">
        <v>601</v>
      </c>
      <c r="F273" s="123" t="s">
        <v>602</v>
      </c>
      <c r="I273" s="116"/>
      <c r="J273" s="124">
        <f>BK273</f>
        <v>0</v>
      </c>
      <c r="L273" s="113"/>
      <c r="M273" s="118"/>
      <c r="P273" s="119">
        <f>SUM(P274:P277)</f>
        <v>0</v>
      </c>
      <c r="R273" s="119">
        <f>SUM(R274:R277)</f>
        <v>6.2812800000000002E-3</v>
      </c>
      <c r="T273" s="120">
        <f>SUM(T274:T277)</f>
        <v>0.15443200000000001</v>
      </c>
      <c r="AR273" s="114" t="s">
        <v>87</v>
      </c>
      <c r="AT273" s="121" t="s">
        <v>76</v>
      </c>
      <c r="AU273" s="121" t="s">
        <v>85</v>
      </c>
      <c r="AY273" s="114" t="s">
        <v>140</v>
      </c>
      <c r="BK273" s="122">
        <f>SUM(BK274:BK277)</f>
        <v>0</v>
      </c>
    </row>
    <row r="274" spans="2:65" s="1" customFormat="1" ht="24.2" customHeight="1">
      <c r="B274" s="29"/>
      <c r="C274" s="125" t="s">
        <v>603</v>
      </c>
      <c r="D274" s="125" t="s">
        <v>142</v>
      </c>
      <c r="E274" s="126" t="s">
        <v>604</v>
      </c>
      <c r="F274" s="127" t="s">
        <v>605</v>
      </c>
      <c r="G274" s="128" t="s">
        <v>303</v>
      </c>
      <c r="H274" s="129">
        <v>60.8</v>
      </c>
      <c r="I274" s="130"/>
      <c r="J274" s="131">
        <f>ROUND(I274*H274,2)</f>
        <v>0</v>
      </c>
      <c r="K274" s="127" t="s">
        <v>146</v>
      </c>
      <c r="L274" s="29"/>
      <c r="M274" s="132" t="s">
        <v>1</v>
      </c>
      <c r="N274" s="133" t="s">
        <v>42</v>
      </c>
      <c r="P274" s="134">
        <f>O274*H274</f>
        <v>0</v>
      </c>
      <c r="Q274" s="134">
        <v>4.0000000000000003E-5</v>
      </c>
      <c r="R274" s="134">
        <f>Q274*H274</f>
        <v>2.4320000000000001E-3</v>
      </c>
      <c r="S274" s="134">
        <v>2.5400000000000002E-3</v>
      </c>
      <c r="T274" s="135">
        <f>S274*H274</f>
        <v>0.15443200000000001</v>
      </c>
      <c r="AR274" s="136" t="s">
        <v>208</v>
      </c>
      <c r="AT274" s="136" t="s">
        <v>142</v>
      </c>
      <c r="AU274" s="136" t="s">
        <v>87</v>
      </c>
      <c r="AY274" s="14" t="s">
        <v>140</v>
      </c>
      <c r="BE274" s="137">
        <f>IF(N274="základní",J274,0)</f>
        <v>0</v>
      </c>
      <c r="BF274" s="137">
        <f>IF(N274="snížená",J274,0)</f>
        <v>0</v>
      </c>
      <c r="BG274" s="137">
        <f>IF(N274="zákl. přenesená",J274,0)</f>
        <v>0</v>
      </c>
      <c r="BH274" s="137">
        <f>IF(N274="sníž. přenesená",J274,0)</f>
        <v>0</v>
      </c>
      <c r="BI274" s="137">
        <f>IF(N274="nulová",J274,0)</f>
        <v>0</v>
      </c>
      <c r="BJ274" s="14" t="s">
        <v>85</v>
      </c>
      <c r="BK274" s="137">
        <f>ROUND(I274*H274,2)</f>
        <v>0</v>
      </c>
      <c r="BL274" s="14" t="s">
        <v>208</v>
      </c>
      <c r="BM274" s="136" t="s">
        <v>606</v>
      </c>
    </row>
    <row r="275" spans="2:65" s="1" customFormat="1" ht="33" customHeight="1">
      <c r="B275" s="29"/>
      <c r="C275" s="125" t="s">
        <v>607</v>
      </c>
      <c r="D275" s="125" t="s">
        <v>142</v>
      </c>
      <c r="E275" s="126" t="s">
        <v>608</v>
      </c>
      <c r="F275" s="127" t="s">
        <v>609</v>
      </c>
      <c r="G275" s="128" t="s">
        <v>303</v>
      </c>
      <c r="H275" s="129">
        <v>60.8</v>
      </c>
      <c r="I275" s="130"/>
      <c r="J275" s="131">
        <f>ROUND(I275*H275,2)</f>
        <v>0</v>
      </c>
      <c r="K275" s="127" t="s">
        <v>146</v>
      </c>
      <c r="L275" s="29"/>
      <c r="M275" s="132" t="s">
        <v>1</v>
      </c>
      <c r="N275" s="133" t="s">
        <v>42</v>
      </c>
      <c r="P275" s="134">
        <f>O275*H275</f>
        <v>0</v>
      </c>
      <c r="Q275" s="134">
        <v>4.7849999999999998E-5</v>
      </c>
      <c r="R275" s="134">
        <f>Q275*H275</f>
        <v>2.9092799999999998E-3</v>
      </c>
      <c r="S275" s="134">
        <v>0</v>
      </c>
      <c r="T275" s="135">
        <f>S275*H275</f>
        <v>0</v>
      </c>
      <c r="AR275" s="136" t="s">
        <v>208</v>
      </c>
      <c r="AT275" s="136" t="s">
        <v>142</v>
      </c>
      <c r="AU275" s="136" t="s">
        <v>87</v>
      </c>
      <c r="AY275" s="14" t="s">
        <v>140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4" t="s">
        <v>85</v>
      </c>
      <c r="BK275" s="137">
        <f>ROUND(I275*H275,2)</f>
        <v>0</v>
      </c>
      <c r="BL275" s="14" t="s">
        <v>208</v>
      </c>
      <c r="BM275" s="136" t="s">
        <v>610</v>
      </c>
    </row>
    <row r="276" spans="2:65" s="1" customFormat="1" ht="21.75" customHeight="1">
      <c r="B276" s="29"/>
      <c r="C276" s="125" t="s">
        <v>611</v>
      </c>
      <c r="D276" s="125" t="s">
        <v>142</v>
      </c>
      <c r="E276" s="126" t="s">
        <v>612</v>
      </c>
      <c r="F276" s="127" t="s">
        <v>613</v>
      </c>
      <c r="G276" s="128" t="s">
        <v>303</v>
      </c>
      <c r="H276" s="129">
        <v>60.8</v>
      </c>
      <c r="I276" s="130"/>
      <c r="J276" s="131">
        <f>ROUND(I276*H276,2)</f>
        <v>0</v>
      </c>
      <c r="K276" s="127" t="s">
        <v>146</v>
      </c>
      <c r="L276" s="29"/>
      <c r="M276" s="132" t="s">
        <v>1</v>
      </c>
      <c r="N276" s="133" t="s">
        <v>42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208</v>
      </c>
      <c r="AT276" s="136" t="s">
        <v>142</v>
      </c>
      <c r="AU276" s="136" t="s">
        <v>87</v>
      </c>
      <c r="AY276" s="14" t="s">
        <v>140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4" t="s">
        <v>85</v>
      </c>
      <c r="BK276" s="137">
        <f>ROUND(I276*H276,2)</f>
        <v>0</v>
      </c>
      <c r="BL276" s="14" t="s">
        <v>208</v>
      </c>
      <c r="BM276" s="136" t="s">
        <v>614</v>
      </c>
    </row>
    <row r="277" spans="2:65" s="1" customFormat="1" ht="21.75" customHeight="1">
      <c r="B277" s="29"/>
      <c r="C277" s="125" t="s">
        <v>615</v>
      </c>
      <c r="D277" s="125" t="s">
        <v>142</v>
      </c>
      <c r="E277" s="126" t="s">
        <v>616</v>
      </c>
      <c r="F277" s="127" t="s">
        <v>617</v>
      </c>
      <c r="G277" s="128" t="s">
        <v>156</v>
      </c>
      <c r="H277" s="129">
        <v>2</v>
      </c>
      <c r="I277" s="130"/>
      <c r="J277" s="131">
        <f>ROUND(I277*H277,2)</f>
        <v>0</v>
      </c>
      <c r="K277" s="127" t="s">
        <v>146</v>
      </c>
      <c r="L277" s="29"/>
      <c r="M277" s="132" t="s">
        <v>1</v>
      </c>
      <c r="N277" s="133" t="s">
        <v>42</v>
      </c>
      <c r="P277" s="134">
        <f>O277*H277</f>
        <v>0</v>
      </c>
      <c r="Q277" s="134">
        <v>4.6999999999999999E-4</v>
      </c>
      <c r="R277" s="134">
        <f>Q277*H277</f>
        <v>9.3999999999999997E-4</v>
      </c>
      <c r="S277" s="134">
        <v>0</v>
      </c>
      <c r="T277" s="135">
        <f>S277*H277</f>
        <v>0</v>
      </c>
      <c r="AR277" s="136" t="s">
        <v>208</v>
      </c>
      <c r="AT277" s="136" t="s">
        <v>142</v>
      </c>
      <c r="AU277" s="136" t="s">
        <v>87</v>
      </c>
      <c r="AY277" s="14" t="s">
        <v>140</v>
      </c>
      <c r="BE277" s="137">
        <f>IF(N277="základní",J277,0)</f>
        <v>0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4" t="s">
        <v>85</v>
      </c>
      <c r="BK277" s="137">
        <f>ROUND(I277*H277,2)</f>
        <v>0</v>
      </c>
      <c r="BL277" s="14" t="s">
        <v>208</v>
      </c>
      <c r="BM277" s="136" t="s">
        <v>618</v>
      </c>
    </row>
    <row r="278" spans="2:65" s="11" customFormat="1" ht="22.9" customHeight="1">
      <c r="B278" s="113"/>
      <c r="D278" s="114" t="s">
        <v>76</v>
      </c>
      <c r="E278" s="123" t="s">
        <v>619</v>
      </c>
      <c r="F278" s="123" t="s">
        <v>620</v>
      </c>
      <c r="I278" s="116"/>
      <c r="J278" s="124">
        <f>BK278</f>
        <v>0</v>
      </c>
      <c r="L278" s="113"/>
      <c r="M278" s="118"/>
      <c r="P278" s="119">
        <f>SUM(P279:P280)</f>
        <v>0</v>
      </c>
      <c r="R278" s="119">
        <f>SUM(R279:R280)</f>
        <v>6.4000000000000005E-4</v>
      </c>
      <c r="T278" s="120">
        <f>SUM(T279:T280)</f>
        <v>0.19944000000000001</v>
      </c>
      <c r="AR278" s="114" t="s">
        <v>87</v>
      </c>
      <c r="AT278" s="121" t="s">
        <v>76</v>
      </c>
      <c r="AU278" s="121" t="s">
        <v>85</v>
      </c>
      <c r="AY278" s="114" t="s">
        <v>140</v>
      </c>
      <c r="BK278" s="122">
        <f>SUM(BK279:BK280)</f>
        <v>0</v>
      </c>
    </row>
    <row r="279" spans="2:65" s="1" customFormat="1" ht="24.2" customHeight="1">
      <c r="B279" s="29"/>
      <c r="C279" s="125" t="s">
        <v>621</v>
      </c>
      <c r="D279" s="125" t="s">
        <v>142</v>
      </c>
      <c r="E279" s="126" t="s">
        <v>622</v>
      </c>
      <c r="F279" s="127" t="s">
        <v>623</v>
      </c>
      <c r="G279" s="128" t="s">
        <v>156</v>
      </c>
      <c r="H279" s="129">
        <v>8</v>
      </c>
      <c r="I279" s="130"/>
      <c r="J279" s="131">
        <f>ROUND(I279*H279,2)</f>
        <v>0</v>
      </c>
      <c r="K279" s="127" t="s">
        <v>146</v>
      </c>
      <c r="L279" s="29"/>
      <c r="M279" s="132" t="s">
        <v>1</v>
      </c>
      <c r="N279" s="133" t="s">
        <v>42</v>
      </c>
      <c r="P279" s="134">
        <f>O279*H279</f>
        <v>0</v>
      </c>
      <c r="Q279" s="134">
        <v>8.0000000000000007E-5</v>
      </c>
      <c r="R279" s="134">
        <f>Q279*H279</f>
        <v>6.4000000000000005E-4</v>
      </c>
      <c r="S279" s="134">
        <v>2.4930000000000001E-2</v>
      </c>
      <c r="T279" s="135">
        <f>S279*H279</f>
        <v>0.19944000000000001</v>
      </c>
      <c r="AR279" s="136" t="s">
        <v>208</v>
      </c>
      <c r="AT279" s="136" t="s">
        <v>142</v>
      </c>
      <c r="AU279" s="136" t="s">
        <v>87</v>
      </c>
      <c r="AY279" s="14" t="s">
        <v>140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4" t="s">
        <v>85</v>
      </c>
      <c r="BK279" s="137">
        <f>ROUND(I279*H279,2)</f>
        <v>0</v>
      </c>
      <c r="BL279" s="14" t="s">
        <v>208</v>
      </c>
      <c r="BM279" s="136" t="s">
        <v>624</v>
      </c>
    </row>
    <row r="280" spans="2:65" s="1" customFormat="1" ht="24.2" customHeight="1">
      <c r="B280" s="29"/>
      <c r="C280" s="125" t="s">
        <v>625</v>
      </c>
      <c r="D280" s="125" t="s">
        <v>142</v>
      </c>
      <c r="E280" s="126" t="s">
        <v>626</v>
      </c>
      <c r="F280" s="127" t="s">
        <v>627</v>
      </c>
      <c r="G280" s="128" t="s">
        <v>156</v>
      </c>
      <c r="H280" s="129">
        <v>8</v>
      </c>
      <c r="I280" s="130"/>
      <c r="J280" s="131">
        <f>ROUND(I280*H280,2)</f>
        <v>0</v>
      </c>
      <c r="K280" s="127" t="s">
        <v>146</v>
      </c>
      <c r="L280" s="29"/>
      <c r="M280" s="132" t="s">
        <v>1</v>
      </c>
      <c r="N280" s="133" t="s">
        <v>42</v>
      </c>
      <c r="P280" s="134">
        <f>O280*H280</f>
        <v>0</v>
      </c>
      <c r="Q280" s="134">
        <v>0</v>
      </c>
      <c r="R280" s="134">
        <f>Q280*H280</f>
        <v>0</v>
      </c>
      <c r="S280" s="134">
        <v>0</v>
      </c>
      <c r="T280" s="135">
        <f>S280*H280</f>
        <v>0</v>
      </c>
      <c r="AR280" s="136" t="s">
        <v>208</v>
      </c>
      <c r="AT280" s="136" t="s">
        <v>142</v>
      </c>
      <c r="AU280" s="136" t="s">
        <v>87</v>
      </c>
      <c r="AY280" s="14" t="s">
        <v>140</v>
      </c>
      <c r="BE280" s="137">
        <f>IF(N280="základní",J280,0)</f>
        <v>0</v>
      </c>
      <c r="BF280" s="137">
        <f>IF(N280="snížená",J280,0)</f>
        <v>0</v>
      </c>
      <c r="BG280" s="137">
        <f>IF(N280="zákl. přenesená",J280,0)</f>
        <v>0</v>
      </c>
      <c r="BH280" s="137">
        <f>IF(N280="sníž. přenesená",J280,0)</f>
        <v>0</v>
      </c>
      <c r="BI280" s="137">
        <f>IF(N280="nulová",J280,0)</f>
        <v>0</v>
      </c>
      <c r="BJ280" s="14" t="s">
        <v>85</v>
      </c>
      <c r="BK280" s="137">
        <f>ROUND(I280*H280,2)</f>
        <v>0</v>
      </c>
      <c r="BL280" s="14" t="s">
        <v>208</v>
      </c>
      <c r="BM280" s="136" t="s">
        <v>628</v>
      </c>
    </row>
    <row r="281" spans="2:65" s="11" customFormat="1" ht="22.9" customHeight="1">
      <c r="B281" s="113"/>
      <c r="D281" s="114" t="s">
        <v>76</v>
      </c>
      <c r="E281" s="123" t="s">
        <v>629</v>
      </c>
      <c r="F281" s="123" t="s">
        <v>630</v>
      </c>
      <c r="I281" s="116"/>
      <c r="J281" s="124">
        <f>BK281</f>
        <v>0</v>
      </c>
      <c r="L281" s="113"/>
      <c r="M281" s="118"/>
      <c r="P281" s="119">
        <f>SUM(P282:P333)</f>
        <v>0</v>
      </c>
      <c r="R281" s="119">
        <f>SUM(R282:R333)</f>
        <v>0.13981715</v>
      </c>
      <c r="T281" s="120">
        <f>SUM(T282:T333)</f>
        <v>0</v>
      </c>
      <c r="AR281" s="114" t="s">
        <v>87</v>
      </c>
      <c r="AT281" s="121" t="s">
        <v>76</v>
      </c>
      <c r="AU281" s="121" t="s">
        <v>85</v>
      </c>
      <c r="AY281" s="114" t="s">
        <v>140</v>
      </c>
      <c r="BK281" s="122">
        <f>SUM(BK282:BK333)</f>
        <v>0</v>
      </c>
    </row>
    <row r="282" spans="2:65" s="1" customFormat="1" ht="24.2" customHeight="1">
      <c r="B282" s="29"/>
      <c r="C282" s="125" t="s">
        <v>631</v>
      </c>
      <c r="D282" s="125" t="s">
        <v>142</v>
      </c>
      <c r="E282" s="126" t="s">
        <v>632</v>
      </c>
      <c r="F282" s="127" t="s">
        <v>633</v>
      </c>
      <c r="G282" s="128" t="s">
        <v>303</v>
      </c>
      <c r="H282" s="129">
        <v>126.2</v>
      </c>
      <c r="I282" s="130"/>
      <c r="J282" s="131">
        <f>ROUND(I282*H282,2)</f>
        <v>0</v>
      </c>
      <c r="K282" s="127" t="s">
        <v>146</v>
      </c>
      <c r="L282" s="29"/>
      <c r="M282" s="132" t="s">
        <v>1</v>
      </c>
      <c r="N282" s="133" t="s">
        <v>42</v>
      </c>
      <c r="P282" s="134">
        <f>O282*H282</f>
        <v>0</v>
      </c>
      <c r="Q282" s="134">
        <v>0</v>
      </c>
      <c r="R282" s="134">
        <f>Q282*H282</f>
        <v>0</v>
      </c>
      <c r="S282" s="134">
        <v>0</v>
      </c>
      <c r="T282" s="135">
        <f>S282*H282</f>
        <v>0</v>
      </c>
      <c r="AR282" s="136" t="s">
        <v>208</v>
      </c>
      <c r="AT282" s="136" t="s">
        <v>142</v>
      </c>
      <c r="AU282" s="136" t="s">
        <v>87</v>
      </c>
      <c r="AY282" s="14" t="s">
        <v>140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4" t="s">
        <v>85</v>
      </c>
      <c r="BK282" s="137">
        <f>ROUND(I282*H282,2)</f>
        <v>0</v>
      </c>
      <c r="BL282" s="14" t="s">
        <v>208</v>
      </c>
      <c r="BM282" s="136" t="s">
        <v>634</v>
      </c>
    </row>
    <row r="283" spans="2:65" s="1" customFormat="1" ht="21.75" customHeight="1">
      <c r="B283" s="29"/>
      <c r="C283" s="138" t="s">
        <v>635</v>
      </c>
      <c r="D283" s="138" t="s">
        <v>159</v>
      </c>
      <c r="E283" s="139" t="s">
        <v>636</v>
      </c>
      <c r="F283" s="140" t="s">
        <v>637</v>
      </c>
      <c r="G283" s="141" t="s">
        <v>303</v>
      </c>
      <c r="H283" s="142">
        <v>132.51</v>
      </c>
      <c r="I283" s="143"/>
      <c r="J283" s="144">
        <f>ROUND(I283*H283,2)</f>
        <v>0</v>
      </c>
      <c r="K283" s="140" t="s">
        <v>146</v>
      </c>
      <c r="L283" s="145"/>
      <c r="M283" s="146" t="s">
        <v>1</v>
      </c>
      <c r="N283" s="147" t="s">
        <v>42</v>
      </c>
      <c r="P283" s="134">
        <f>O283*H283</f>
        <v>0</v>
      </c>
      <c r="Q283" s="134">
        <v>1E-4</v>
      </c>
      <c r="R283" s="134">
        <f>Q283*H283</f>
        <v>1.3250999999999999E-2</v>
      </c>
      <c r="S283" s="134">
        <v>0</v>
      </c>
      <c r="T283" s="135">
        <f>S283*H283</f>
        <v>0</v>
      </c>
      <c r="AR283" s="136" t="s">
        <v>274</v>
      </c>
      <c r="AT283" s="136" t="s">
        <v>159</v>
      </c>
      <c r="AU283" s="136" t="s">
        <v>87</v>
      </c>
      <c r="AY283" s="14" t="s">
        <v>140</v>
      </c>
      <c r="BE283" s="137">
        <f>IF(N283="základní",J283,0)</f>
        <v>0</v>
      </c>
      <c r="BF283" s="137">
        <f>IF(N283="snížená",J283,0)</f>
        <v>0</v>
      </c>
      <c r="BG283" s="137">
        <f>IF(N283="zákl. přenesená",J283,0)</f>
        <v>0</v>
      </c>
      <c r="BH283" s="137">
        <f>IF(N283="sníž. přenesená",J283,0)</f>
        <v>0</v>
      </c>
      <c r="BI283" s="137">
        <f>IF(N283="nulová",J283,0)</f>
        <v>0</v>
      </c>
      <c r="BJ283" s="14" t="s">
        <v>85</v>
      </c>
      <c r="BK283" s="137">
        <f>ROUND(I283*H283,2)</f>
        <v>0</v>
      </c>
      <c r="BL283" s="14" t="s">
        <v>208</v>
      </c>
      <c r="BM283" s="136" t="s">
        <v>638</v>
      </c>
    </row>
    <row r="284" spans="2:65" s="12" customFormat="1" ht="11.25">
      <c r="B284" s="148"/>
      <c r="D284" s="149" t="s">
        <v>231</v>
      </c>
      <c r="F284" s="150" t="s">
        <v>639</v>
      </c>
      <c r="H284" s="151">
        <v>132.51</v>
      </c>
      <c r="I284" s="152"/>
      <c r="L284" s="148"/>
      <c r="M284" s="153"/>
      <c r="T284" s="154"/>
      <c r="AT284" s="155" t="s">
        <v>231</v>
      </c>
      <c r="AU284" s="155" t="s">
        <v>87</v>
      </c>
      <c r="AV284" s="12" t="s">
        <v>87</v>
      </c>
      <c r="AW284" s="12" t="s">
        <v>4</v>
      </c>
      <c r="AX284" s="12" t="s">
        <v>85</v>
      </c>
      <c r="AY284" s="155" t="s">
        <v>140</v>
      </c>
    </row>
    <row r="285" spans="2:65" s="1" customFormat="1" ht="24.2" customHeight="1">
      <c r="B285" s="29"/>
      <c r="C285" s="125" t="s">
        <v>640</v>
      </c>
      <c r="D285" s="125" t="s">
        <v>142</v>
      </c>
      <c r="E285" s="126" t="s">
        <v>641</v>
      </c>
      <c r="F285" s="127" t="s">
        <v>642</v>
      </c>
      <c r="G285" s="128" t="s">
        <v>303</v>
      </c>
      <c r="H285" s="129">
        <v>22</v>
      </c>
      <c r="I285" s="130"/>
      <c r="J285" s="131">
        <f>ROUND(I285*H285,2)</f>
        <v>0</v>
      </c>
      <c r="K285" s="127" t="s">
        <v>146</v>
      </c>
      <c r="L285" s="29"/>
      <c r="M285" s="132" t="s">
        <v>1</v>
      </c>
      <c r="N285" s="133" t="s">
        <v>42</v>
      </c>
      <c r="P285" s="134">
        <f>O285*H285</f>
        <v>0</v>
      </c>
      <c r="Q285" s="134">
        <v>0</v>
      </c>
      <c r="R285" s="134">
        <f>Q285*H285</f>
        <v>0</v>
      </c>
      <c r="S285" s="134">
        <v>0</v>
      </c>
      <c r="T285" s="135">
        <f>S285*H285</f>
        <v>0</v>
      </c>
      <c r="AR285" s="136" t="s">
        <v>208</v>
      </c>
      <c r="AT285" s="136" t="s">
        <v>142</v>
      </c>
      <c r="AU285" s="136" t="s">
        <v>87</v>
      </c>
      <c r="AY285" s="14" t="s">
        <v>140</v>
      </c>
      <c r="BE285" s="137">
        <f>IF(N285="základní",J285,0)</f>
        <v>0</v>
      </c>
      <c r="BF285" s="137">
        <f>IF(N285="snížená",J285,0)</f>
        <v>0</v>
      </c>
      <c r="BG285" s="137">
        <f>IF(N285="zákl. přenesená",J285,0)</f>
        <v>0</v>
      </c>
      <c r="BH285" s="137">
        <f>IF(N285="sníž. přenesená",J285,0)</f>
        <v>0</v>
      </c>
      <c r="BI285" s="137">
        <f>IF(N285="nulová",J285,0)</f>
        <v>0</v>
      </c>
      <c r="BJ285" s="14" t="s">
        <v>85</v>
      </c>
      <c r="BK285" s="137">
        <f>ROUND(I285*H285,2)</f>
        <v>0</v>
      </c>
      <c r="BL285" s="14" t="s">
        <v>208</v>
      </c>
      <c r="BM285" s="136" t="s">
        <v>643</v>
      </c>
    </row>
    <row r="286" spans="2:65" s="1" customFormat="1" ht="21.75" customHeight="1">
      <c r="B286" s="29"/>
      <c r="C286" s="138" t="s">
        <v>644</v>
      </c>
      <c r="D286" s="138" t="s">
        <v>159</v>
      </c>
      <c r="E286" s="139" t="s">
        <v>645</v>
      </c>
      <c r="F286" s="140" t="s">
        <v>646</v>
      </c>
      <c r="G286" s="141" t="s">
        <v>303</v>
      </c>
      <c r="H286" s="142">
        <v>23.1</v>
      </c>
      <c r="I286" s="143"/>
      <c r="J286" s="144">
        <f>ROUND(I286*H286,2)</f>
        <v>0</v>
      </c>
      <c r="K286" s="140" t="s">
        <v>146</v>
      </c>
      <c r="L286" s="145"/>
      <c r="M286" s="146" t="s">
        <v>1</v>
      </c>
      <c r="N286" s="147" t="s">
        <v>42</v>
      </c>
      <c r="P286" s="134">
        <f>O286*H286</f>
        <v>0</v>
      </c>
      <c r="Q286" s="134">
        <v>1.6000000000000001E-4</v>
      </c>
      <c r="R286" s="134">
        <f>Q286*H286</f>
        <v>3.6960000000000005E-3</v>
      </c>
      <c r="S286" s="134">
        <v>0</v>
      </c>
      <c r="T286" s="135">
        <f>S286*H286</f>
        <v>0</v>
      </c>
      <c r="AR286" s="136" t="s">
        <v>274</v>
      </c>
      <c r="AT286" s="136" t="s">
        <v>159</v>
      </c>
      <c r="AU286" s="136" t="s">
        <v>87</v>
      </c>
      <c r="AY286" s="14" t="s">
        <v>140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4" t="s">
        <v>85</v>
      </c>
      <c r="BK286" s="137">
        <f>ROUND(I286*H286,2)</f>
        <v>0</v>
      </c>
      <c r="BL286" s="14" t="s">
        <v>208</v>
      </c>
      <c r="BM286" s="136" t="s">
        <v>647</v>
      </c>
    </row>
    <row r="287" spans="2:65" s="12" customFormat="1" ht="11.25">
      <c r="B287" s="148"/>
      <c r="D287" s="149" t="s">
        <v>231</v>
      </c>
      <c r="F287" s="150" t="s">
        <v>648</v>
      </c>
      <c r="H287" s="151">
        <v>23.1</v>
      </c>
      <c r="I287" s="152"/>
      <c r="L287" s="148"/>
      <c r="M287" s="153"/>
      <c r="T287" s="154"/>
      <c r="AT287" s="155" t="s">
        <v>231</v>
      </c>
      <c r="AU287" s="155" t="s">
        <v>87</v>
      </c>
      <c r="AV287" s="12" t="s">
        <v>87</v>
      </c>
      <c r="AW287" s="12" t="s">
        <v>4</v>
      </c>
      <c r="AX287" s="12" t="s">
        <v>85</v>
      </c>
      <c r="AY287" s="155" t="s">
        <v>140</v>
      </c>
    </row>
    <row r="288" spans="2:65" s="1" customFormat="1" ht="16.5" customHeight="1">
      <c r="B288" s="29"/>
      <c r="C288" s="125" t="s">
        <v>649</v>
      </c>
      <c r="D288" s="125" t="s">
        <v>142</v>
      </c>
      <c r="E288" s="126" t="s">
        <v>650</v>
      </c>
      <c r="F288" s="127" t="s">
        <v>651</v>
      </c>
      <c r="G288" s="128" t="s">
        <v>156</v>
      </c>
      <c r="H288" s="129">
        <v>2</v>
      </c>
      <c r="I288" s="130"/>
      <c r="J288" s="131">
        <f t="shared" ref="J288:J294" si="70">ROUND(I288*H288,2)</f>
        <v>0</v>
      </c>
      <c r="K288" s="127" t="s">
        <v>146</v>
      </c>
      <c r="L288" s="29"/>
      <c r="M288" s="132" t="s">
        <v>1</v>
      </c>
      <c r="N288" s="133" t="s">
        <v>42</v>
      </c>
      <c r="P288" s="134">
        <f t="shared" ref="P288:P294" si="71">O288*H288</f>
        <v>0</v>
      </c>
      <c r="Q288" s="134">
        <v>0</v>
      </c>
      <c r="R288" s="134">
        <f t="shared" ref="R288:R294" si="72">Q288*H288</f>
        <v>0</v>
      </c>
      <c r="S288" s="134">
        <v>0</v>
      </c>
      <c r="T288" s="135">
        <f t="shared" ref="T288:T294" si="73">S288*H288</f>
        <v>0</v>
      </c>
      <c r="AR288" s="136" t="s">
        <v>208</v>
      </c>
      <c r="AT288" s="136" t="s">
        <v>142</v>
      </c>
      <c r="AU288" s="136" t="s">
        <v>87</v>
      </c>
      <c r="AY288" s="14" t="s">
        <v>140</v>
      </c>
      <c r="BE288" s="137">
        <f t="shared" ref="BE288:BE294" si="74">IF(N288="základní",J288,0)</f>
        <v>0</v>
      </c>
      <c r="BF288" s="137">
        <f t="shared" ref="BF288:BF294" si="75">IF(N288="snížená",J288,0)</f>
        <v>0</v>
      </c>
      <c r="BG288" s="137">
        <f t="shared" ref="BG288:BG294" si="76">IF(N288="zákl. přenesená",J288,0)</f>
        <v>0</v>
      </c>
      <c r="BH288" s="137">
        <f t="shared" ref="BH288:BH294" si="77">IF(N288="sníž. přenesená",J288,0)</f>
        <v>0</v>
      </c>
      <c r="BI288" s="137">
        <f t="shared" ref="BI288:BI294" si="78">IF(N288="nulová",J288,0)</f>
        <v>0</v>
      </c>
      <c r="BJ288" s="14" t="s">
        <v>85</v>
      </c>
      <c r="BK288" s="137">
        <f t="shared" ref="BK288:BK294" si="79">ROUND(I288*H288,2)</f>
        <v>0</v>
      </c>
      <c r="BL288" s="14" t="s">
        <v>208</v>
      </c>
      <c r="BM288" s="136" t="s">
        <v>652</v>
      </c>
    </row>
    <row r="289" spans="2:65" s="1" customFormat="1" ht="24.2" customHeight="1">
      <c r="B289" s="29"/>
      <c r="C289" s="138" t="s">
        <v>653</v>
      </c>
      <c r="D289" s="138" t="s">
        <v>159</v>
      </c>
      <c r="E289" s="139" t="s">
        <v>654</v>
      </c>
      <c r="F289" s="140" t="s">
        <v>655</v>
      </c>
      <c r="G289" s="141" t="s">
        <v>156</v>
      </c>
      <c r="H289" s="142">
        <v>2</v>
      </c>
      <c r="I289" s="143"/>
      <c r="J289" s="144">
        <f t="shared" si="70"/>
        <v>0</v>
      </c>
      <c r="K289" s="140" t="s">
        <v>146</v>
      </c>
      <c r="L289" s="145"/>
      <c r="M289" s="146" t="s">
        <v>1</v>
      </c>
      <c r="N289" s="147" t="s">
        <v>42</v>
      </c>
      <c r="P289" s="134">
        <f t="shared" si="71"/>
        <v>0</v>
      </c>
      <c r="Q289" s="134">
        <v>6.3000000000000003E-4</v>
      </c>
      <c r="R289" s="134">
        <f t="shared" si="72"/>
        <v>1.2600000000000001E-3</v>
      </c>
      <c r="S289" s="134">
        <v>0</v>
      </c>
      <c r="T289" s="135">
        <f t="shared" si="73"/>
        <v>0</v>
      </c>
      <c r="AR289" s="136" t="s">
        <v>274</v>
      </c>
      <c r="AT289" s="136" t="s">
        <v>159</v>
      </c>
      <c r="AU289" s="136" t="s">
        <v>87</v>
      </c>
      <c r="AY289" s="14" t="s">
        <v>140</v>
      </c>
      <c r="BE289" s="137">
        <f t="shared" si="74"/>
        <v>0</v>
      </c>
      <c r="BF289" s="137">
        <f t="shared" si="75"/>
        <v>0</v>
      </c>
      <c r="BG289" s="137">
        <f t="shared" si="76"/>
        <v>0</v>
      </c>
      <c r="BH289" s="137">
        <f t="shared" si="77"/>
        <v>0</v>
      </c>
      <c r="BI289" s="137">
        <f t="shared" si="78"/>
        <v>0</v>
      </c>
      <c r="BJ289" s="14" t="s">
        <v>85</v>
      </c>
      <c r="BK289" s="137">
        <f t="shared" si="79"/>
        <v>0</v>
      </c>
      <c r="BL289" s="14" t="s">
        <v>208</v>
      </c>
      <c r="BM289" s="136" t="s">
        <v>656</v>
      </c>
    </row>
    <row r="290" spans="2:65" s="1" customFormat="1" ht="16.5" customHeight="1">
      <c r="B290" s="29"/>
      <c r="C290" s="138" t="s">
        <v>657</v>
      </c>
      <c r="D290" s="138" t="s">
        <v>159</v>
      </c>
      <c r="E290" s="139" t="s">
        <v>658</v>
      </c>
      <c r="F290" s="140" t="s">
        <v>659</v>
      </c>
      <c r="G290" s="141" t="s">
        <v>156</v>
      </c>
      <c r="H290" s="142">
        <v>2</v>
      </c>
      <c r="I290" s="143"/>
      <c r="J290" s="144">
        <f t="shared" si="70"/>
        <v>0</v>
      </c>
      <c r="K290" s="140" t="s">
        <v>146</v>
      </c>
      <c r="L290" s="145"/>
      <c r="M290" s="146" t="s">
        <v>1</v>
      </c>
      <c r="N290" s="147" t="s">
        <v>42</v>
      </c>
      <c r="P290" s="134">
        <f t="shared" si="71"/>
        <v>0</v>
      </c>
      <c r="Q290" s="134">
        <v>1.32E-3</v>
      </c>
      <c r="R290" s="134">
        <f t="shared" si="72"/>
        <v>2.64E-3</v>
      </c>
      <c r="S290" s="134">
        <v>0</v>
      </c>
      <c r="T290" s="135">
        <f t="shared" si="73"/>
        <v>0</v>
      </c>
      <c r="AR290" s="136" t="s">
        <v>274</v>
      </c>
      <c r="AT290" s="136" t="s">
        <v>159</v>
      </c>
      <c r="AU290" s="136" t="s">
        <v>87</v>
      </c>
      <c r="AY290" s="14" t="s">
        <v>140</v>
      </c>
      <c r="BE290" s="137">
        <f t="shared" si="74"/>
        <v>0</v>
      </c>
      <c r="BF290" s="137">
        <f t="shared" si="75"/>
        <v>0</v>
      </c>
      <c r="BG290" s="137">
        <f t="shared" si="76"/>
        <v>0</v>
      </c>
      <c r="BH290" s="137">
        <f t="shared" si="77"/>
        <v>0</v>
      </c>
      <c r="BI290" s="137">
        <f t="shared" si="78"/>
        <v>0</v>
      </c>
      <c r="BJ290" s="14" t="s">
        <v>85</v>
      </c>
      <c r="BK290" s="137">
        <f t="shared" si="79"/>
        <v>0</v>
      </c>
      <c r="BL290" s="14" t="s">
        <v>208</v>
      </c>
      <c r="BM290" s="136" t="s">
        <v>660</v>
      </c>
    </row>
    <row r="291" spans="2:65" s="1" customFormat="1" ht="16.5" customHeight="1">
      <c r="B291" s="29"/>
      <c r="C291" s="125" t="s">
        <v>661</v>
      </c>
      <c r="D291" s="125" t="s">
        <v>142</v>
      </c>
      <c r="E291" s="126" t="s">
        <v>662</v>
      </c>
      <c r="F291" s="127" t="s">
        <v>663</v>
      </c>
      <c r="G291" s="128" t="s">
        <v>156</v>
      </c>
      <c r="H291" s="129">
        <v>49</v>
      </c>
      <c r="I291" s="130"/>
      <c r="J291" s="131">
        <f t="shared" si="70"/>
        <v>0</v>
      </c>
      <c r="K291" s="127" t="s">
        <v>146</v>
      </c>
      <c r="L291" s="29"/>
      <c r="M291" s="132" t="s">
        <v>1</v>
      </c>
      <c r="N291" s="133" t="s">
        <v>42</v>
      </c>
      <c r="P291" s="134">
        <f t="shared" si="71"/>
        <v>0</v>
      </c>
      <c r="Q291" s="134">
        <v>0</v>
      </c>
      <c r="R291" s="134">
        <f t="shared" si="72"/>
        <v>0</v>
      </c>
      <c r="S291" s="134">
        <v>0</v>
      </c>
      <c r="T291" s="135">
        <f t="shared" si="73"/>
        <v>0</v>
      </c>
      <c r="AR291" s="136" t="s">
        <v>208</v>
      </c>
      <c r="AT291" s="136" t="s">
        <v>142</v>
      </c>
      <c r="AU291" s="136" t="s">
        <v>87</v>
      </c>
      <c r="AY291" s="14" t="s">
        <v>140</v>
      </c>
      <c r="BE291" s="137">
        <f t="shared" si="74"/>
        <v>0</v>
      </c>
      <c r="BF291" s="137">
        <f t="shared" si="75"/>
        <v>0</v>
      </c>
      <c r="BG291" s="137">
        <f t="shared" si="76"/>
        <v>0</v>
      </c>
      <c r="BH291" s="137">
        <f t="shared" si="77"/>
        <v>0</v>
      </c>
      <c r="BI291" s="137">
        <f t="shared" si="78"/>
        <v>0</v>
      </c>
      <c r="BJ291" s="14" t="s">
        <v>85</v>
      </c>
      <c r="BK291" s="137">
        <f t="shared" si="79"/>
        <v>0</v>
      </c>
      <c r="BL291" s="14" t="s">
        <v>208</v>
      </c>
      <c r="BM291" s="136" t="s">
        <v>664</v>
      </c>
    </row>
    <row r="292" spans="2:65" s="1" customFormat="1" ht="24.2" customHeight="1">
      <c r="B292" s="29"/>
      <c r="C292" s="138" t="s">
        <v>665</v>
      </c>
      <c r="D292" s="138" t="s">
        <v>159</v>
      </c>
      <c r="E292" s="139" t="s">
        <v>666</v>
      </c>
      <c r="F292" s="140" t="s">
        <v>667</v>
      </c>
      <c r="G292" s="141" t="s">
        <v>156</v>
      </c>
      <c r="H292" s="142">
        <v>49</v>
      </c>
      <c r="I292" s="143"/>
      <c r="J292" s="144">
        <f t="shared" si="70"/>
        <v>0</v>
      </c>
      <c r="K292" s="140" t="s">
        <v>146</v>
      </c>
      <c r="L292" s="145"/>
      <c r="M292" s="146" t="s">
        <v>1</v>
      </c>
      <c r="N292" s="147" t="s">
        <v>42</v>
      </c>
      <c r="P292" s="134">
        <f t="shared" si="71"/>
        <v>0</v>
      </c>
      <c r="Q292" s="134">
        <v>5.0000000000000002E-5</v>
      </c>
      <c r="R292" s="134">
        <f t="shared" si="72"/>
        <v>2.4499999999999999E-3</v>
      </c>
      <c r="S292" s="134">
        <v>0</v>
      </c>
      <c r="T292" s="135">
        <f t="shared" si="73"/>
        <v>0</v>
      </c>
      <c r="AR292" s="136" t="s">
        <v>274</v>
      </c>
      <c r="AT292" s="136" t="s">
        <v>159</v>
      </c>
      <c r="AU292" s="136" t="s">
        <v>87</v>
      </c>
      <c r="AY292" s="14" t="s">
        <v>140</v>
      </c>
      <c r="BE292" s="137">
        <f t="shared" si="74"/>
        <v>0</v>
      </c>
      <c r="BF292" s="137">
        <f t="shared" si="75"/>
        <v>0</v>
      </c>
      <c r="BG292" s="137">
        <f t="shared" si="76"/>
        <v>0</v>
      </c>
      <c r="BH292" s="137">
        <f t="shared" si="77"/>
        <v>0</v>
      </c>
      <c r="BI292" s="137">
        <f t="shared" si="78"/>
        <v>0</v>
      </c>
      <c r="BJ292" s="14" t="s">
        <v>85</v>
      </c>
      <c r="BK292" s="137">
        <f t="shared" si="79"/>
        <v>0</v>
      </c>
      <c r="BL292" s="14" t="s">
        <v>208</v>
      </c>
      <c r="BM292" s="136" t="s">
        <v>668</v>
      </c>
    </row>
    <row r="293" spans="2:65" s="1" customFormat="1" ht="33" customHeight="1">
      <c r="B293" s="29"/>
      <c r="C293" s="125" t="s">
        <v>669</v>
      </c>
      <c r="D293" s="125" t="s">
        <v>142</v>
      </c>
      <c r="E293" s="126" t="s">
        <v>670</v>
      </c>
      <c r="F293" s="127" t="s">
        <v>671</v>
      </c>
      <c r="G293" s="128" t="s">
        <v>303</v>
      </c>
      <c r="H293" s="129">
        <v>25</v>
      </c>
      <c r="I293" s="130"/>
      <c r="J293" s="131">
        <f t="shared" si="70"/>
        <v>0</v>
      </c>
      <c r="K293" s="127" t="s">
        <v>146</v>
      </c>
      <c r="L293" s="29"/>
      <c r="M293" s="132" t="s">
        <v>1</v>
      </c>
      <c r="N293" s="133" t="s">
        <v>42</v>
      </c>
      <c r="P293" s="134">
        <f t="shared" si="71"/>
        <v>0</v>
      </c>
      <c r="Q293" s="134">
        <v>0</v>
      </c>
      <c r="R293" s="134">
        <f t="shared" si="72"/>
        <v>0</v>
      </c>
      <c r="S293" s="134">
        <v>0</v>
      </c>
      <c r="T293" s="135">
        <f t="shared" si="73"/>
        <v>0</v>
      </c>
      <c r="AR293" s="136" t="s">
        <v>208</v>
      </c>
      <c r="AT293" s="136" t="s">
        <v>142</v>
      </c>
      <c r="AU293" s="136" t="s">
        <v>87</v>
      </c>
      <c r="AY293" s="14" t="s">
        <v>140</v>
      </c>
      <c r="BE293" s="137">
        <f t="shared" si="74"/>
        <v>0</v>
      </c>
      <c r="BF293" s="137">
        <f t="shared" si="75"/>
        <v>0</v>
      </c>
      <c r="BG293" s="137">
        <f t="shared" si="76"/>
        <v>0</v>
      </c>
      <c r="BH293" s="137">
        <f t="shared" si="77"/>
        <v>0</v>
      </c>
      <c r="BI293" s="137">
        <f t="shared" si="78"/>
        <v>0</v>
      </c>
      <c r="BJ293" s="14" t="s">
        <v>85</v>
      </c>
      <c r="BK293" s="137">
        <f t="shared" si="79"/>
        <v>0</v>
      </c>
      <c r="BL293" s="14" t="s">
        <v>208</v>
      </c>
      <c r="BM293" s="136" t="s">
        <v>672</v>
      </c>
    </row>
    <row r="294" spans="2:65" s="1" customFormat="1" ht="24.2" customHeight="1">
      <c r="B294" s="29"/>
      <c r="C294" s="138" t="s">
        <v>673</v>
      </c>
      <c r="D294" s="138" t="s">
        <v>159</v>
      </c>
      <c r="E294" s="139" t="s">
        <v>674</v>
      </c>
      <c r="F294" s="140" t="s">
        <v>675</v>
      </c>
      <c r="G294" s="141" t="s">
        <v>303</v>
      </c>
      <c r="H294" s="142">
        <v>28.75</v>
      </c>
      <c r="I294" s="143"/>
      <c r="J294" s="144">
        <f t="shared" si="70"/>
        <v>0</v>
      </c>
      <c r="K294" s="140" t="s">
        <v>146</v>
      </c>
      <c r="L294" s="145"/>
      <c r="M294" s="146" t="s">
        <v>1</v>
      </c>
      <c r="N294" s="147" t="s">
        <v>42</v>
      </c>
      <c r="P294" s="134">
        <f t="shared" si="71"/>
        <v>0</v>
      </c>
      <c r="Q294" s="134">
        <v>5.0000000000000002E-5</v>
      </c>
      <c r="R294" s="134">
        <f t="shared" si="72"/>
        <v>1.4375E-3</v>
      </c>
      <c r="S294" s="134">
        <v>0</v>
      </c>
      <c r="T294" s="135">
        <f t="shared" si="73"/>
        <v>0</v>
      </c>
      <c r="AR294" s="136" t="s">
        <v>274</v>
      </c>
      <c r="AT294" s="136" t="s">
        <v>159</v>
      </c>
      <c r="AU294" s="136" t="s">
        <v>87</v>
      </c>
      <c r="AY294" s="14" t="s">
        <v>140</v>
      </c>
      <c r="BE294" s="137">
        <f t="shared" si="74"/>
        <v>0</v>
      </c>
      <c r="BF294" s="137">
        <f t="shared" si="75"/>
        <v>0</v>
      </c>
      <c r="BG294" s="137">
        <f t="shared" si="76"/>
        <v>0</v>
      </c>
      <c r="BH294" s="137">
        <f t="shared" si="77"/>
        <v>0</v>
      </c>
      <c r="BI294" s="137">
        <f t="shared" si="78"/>
        <v>0</v>
      </c>
      <c r="BJ294" s="14" t="s">
        <v>85</v>
      </c>
      <c r="BK294" s="137">
        <f t="shared" si="79"/>
        <v>0</v>
      </c>
      <c r="BL294" s="14" t="s">
        <v>208</v>
      </c>
      <c r="BM294" s="136" t="s">
        <v>676</v>
      </c>
    </row>
    <row r="295" spans="2:65" s="12" customFormat="1" ht="11.25">
      <c r="B295" s="148"/>
      <c r="D295" s="149" t="s">
        <v>231</v>
      </c>
      <c r="F295" s="150" t="s">
        <v>677</v>
      </c>
      <c r="H295" s="151">
        <v>28.75</v>
      </c>
      <c r="I295" s="152"/>
      <c r="L295" s="148"/>
      <c r="M295" s="153"/>
      <c r="T295" s="154"/>
      <c r="AT295" s="155" t="s">
        <v>231</v>
      </c>
      <c r="AU295" s="155" t="s">
        <v>87</v>
      </c>
      <c r="AV295" s="12" t="s">
        <v>87</v>
      </c>
      <c r="AW295" s="12" t="s">
        <v>4</v>
      </c>
      <c r="AX295" s="12" t="s">
        <v>85</v>
      </c>
      <c r="AY295" s="155" t="s">
        <v>140</v>
      </c>
    </row>
    <row r="296" spans="2:65" s="1" customFormat="1" ht="24.2" customHeight="1">
      <c r="B296" s="29"/>
      <c r="C296" s="125" t="s">
        <v>678</v>
      </c>
      <c r="D296" s="125" t="s">
        <v>142</v>
      </c>
      <c r="E296" s="126" t="s">
        <v>679</v>
      </c>
      <c r="F296" s="127" t="s">
        <v>680</v>
      </c>
      <c r="G296" s="128" t="s">
        <v>303</v>
      </c>
      <c r="H296" s="129">
        <v>360.2</v>
      </c>
      <c r="I296" s="130"/>
      <c r="J296" s="131">
        <f>ROUND(I296*H296,2)</f>
        <v>0</v>
      </c>
      <c r="K296" s="127" t="s">
        <v>146</v>
      </c>
      <c r="L296" s="29"/>
      <c r="M296" s="132" t="s">
        <v>1</v>
      </c>
      <c r="N296" s="133" t="s">
        <v>42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208</v>
      </c>
      <c r="AT296" s="136" t="s">
        <v>142</v>
      </c>
      <c r="AU296" s="136" t="s">
        <v>87</v>
      </c>
      <c r="AY296" s="14" t="s">
        <v>140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4" t="s">
        <v>85</v>
      </c>
      <c r="BK296" s="137">
        <f>ROUND(I296*H296,2)</f>
        <v>0</v>
      </c>
      <c r="BL296" s="14" t="s">
        <v>208</v>
      </c>
      <c r="BM296" s="136" t="s">
        <v>681</v>
      </c>
    </row>
    <row r="297" spans="2:65" s="12" customFormat="1" ht="11.25">
      <c r="B297" s="148"/>
      <c r="D297" s="149" t="s">
        <v>231</v>
      </c>
      <c r="E297" s="155" t="s">
        <v>1</v>
      </c>
      <c r="F297" s="150" t="s">
        <v>682</v>
      </c>
      <c r="H297" s="151">
        <v>360.2</v>
      </c>
      <c r="I297" s="152"/>
      <c r="L297" s="148"/>
      <c r="M297" s="153"/>
      <c r="T297" s="154"/>
      <c r="AT297" s="155" t="s">
        <v>231</v>
      </c>
      <c r="AU297" s="155" t="s">
        <v>87</v>
      </c>
      <c r="AV297" s="12" t="s">
        <v>87</v>
      </c>
      <c r="AW297" s="12" t="s">
        <v>33</v>
      </c>
      <c r="AX297" s="12" t="s">
        <v>85</v>
      </c>
      <c r="AY297" s="155" t="s">
        <v>140</v>
      </c>
    </row>
    <row r="298" spans="2:65" s="1" customFormat="1" ht="24.2" customHeight="1">
      <c r="B298" s="29"/>
      <c r="C298" s="138" t="s">
        <v>683</v>
      </c>
      <c r="D298" s="138" t="s">
        <v>159</v>
      </c>
      <c r="E298" s="139" t="s">
        <v>684</v>
      </c>
      <c r="F298" s="140" t="s">
        <v>685</v>
      </c>
      <c r="G298" s="141" t="s">
        <v>303</v>
      </c>
      <c r="H298" s="142">
        <v>212.86500000000001</v>
      </c>
      <c r="I298" s="143"/>
      <c r="J298" s="144">
        <f>ROUND(I298*H298,2)</f>
        <v>0</v>
      </c>
      <c r="K298" s="140" t="s">
        <v>146</v>
      </c>
      <c r="L298" s="145"/>
      <c r="M298" s="146" t="s">
        <v>1</v>
      </c>
      <c r="N298" s="147" t="s">
        <v>42</v>
      </c>
      <c r="P298" s="134">
        <f>O298*H298</f>
        <v>0</v>
      </c>
      <c r="Q298" s="134">
        <v>1.7000000000000001E-4</v>
      </c>
      <c r="R298" s="134">
        <f>Q298*H298</f>
        <v>3.6187050000000005E-2</v>
      </c>
      <c r="S298" s="134">
        <v>0</v>
      </c>
      <c r="T298" s="135">
        <f>S298*H298</f>
        <v>0</v>
      </c>
      <c r="AR298" s="136" t="s">
        <v>274</v>
      </c>
      <c r="AT298" s="136" t="s">
        <v>159</v>
      </c>
      <c r="AU298" s="136" t="s">
        <v>87</v>
      </c>
      <c r="AY298" s="14" t="s">
        <v>140</v>
      </c>
      <c r="BE298" s="137">
        <f>IF(N298="základní",J298,0)</f>
        <v>0</v>
      </c>
      <c r="BF298" s="137">
        <f>IF(N298="snížená",J298,0)</f>
        <v>0</v>
      </c>
      <c r="BG298" s="137">
        <f>IF(N298="zákl. přenesená",J298,0)</f>
        <v>0</v>
      </c>
      <c r="BH298" s="137">
        <f>IF(N298="sníž. přenesená",J298,0)</f>
        <v>0</v>
      </c>
      <c r="BI298" s="137">
        <f>IF(N298="nulová",J298,0)</f>
        <v>0</v>
      </c>
      <c r="BJ298" s="14" t="s">
        <v>85</v>
      </c>
      <c r="BK298" s="137">
        <f>ROUND(I298*H298,2)</f>
        <v>0</v>
      </c>
      <c r="BL298" s="14" t="s">
        <v>208</v>
      </c>
      <c r="BM298" s="136" t="s">
        <v>686</v>
      </c>
    </row>
    <row r="299" spans="2:65" s="12" customFormat="1" ht="11.25">
      <c r="B299" s="148"/>
      <c r="D299" s="149" t="s">
        <v>231</v>
      </c>
      <c r="F299" s="150" t="s">
        <v>687</v>
      </c>
      <c r="H299" s="151">
        <v>212.86500000000001</v>
      </c>
      <c r="I299" s="152"/>
      <c r="L299" s="148"/>
      <c r="M299" s="153"/>
      <c r="T299" s="154"/>
      <c r="AT299" s="155" t="s">
        <v>231</v>
      </c>
      <c r="AU299" s="155" t="s">
        <v>87</v>
      </c>
      <c r="AV299" s="12" t="s">
        <v>87</v>
      </c>
      <c r="AW299" s="12" t="s">
        <v>4</v>
      </c>
      <c r="AX299" s="12" t="s">
        <v>85</v>
      </c>
      <c r="AY299" s="155" t="s">
        <v>140</v>
      </c>
    </row>
    <row r="300" spans="2:65" s="1" customFormat="1" ht="24.2" customHeight="1">
      <c r="B300" s="29"/>
      <c r="C300" s="138" t="s">
        <v>688</v>
      </c>
      <c r="D300" s="138" t="s">
        <v>159</v>
      </c>
      <c r="E300" s="139" t="s">
        <v>689</v>
      </c>
      <c r="F300" s="140" t="s">
        <v>690</v>
      </c>
      <c r="G300" s="141" t="s">
        <v>303</v>
      </c>
      <c r="H300" s="142">
        <v>201.25</v>
      </c>
      <c r="I300" s="143"/>
      <c r="J300" s="144">
        <f>ROUND(I300*H300,2)</f>
        <v>0</v>
      </c>
      <c r="K300" s="140" t="s">
        <v>157</v>
      </c>
      <c r="L300" s="145"/>
      <c r="M300" s="146" t="s">
        <v>1</v>
      </c>
      <c r="N300" s="147" t="s">
        <v>42</v>
      </c>
      <c r="P300" s="134">
        <f>O300*H300</f>
        <v>0</v>
      </c>
      <c r="Q300" s="134">
        <v>1.2E-4</v>
      </c>
      <c r="R300" s="134">
        <f>Q300*H300</f>
        <v>2.4150000000000001E-2</v>
      </c>
      <c r="S300" s="134">
        <v>0</v>
      </c>
      <c r="T300" s="135">
        <f>S300*H300</f>
        <v>0</v>
      </c>
      <c r="AR300" s="136" t="s">
        <v>274</v>
      </c>
      <c r="AT300" s="136" t="s">
        <v>159</v>
      </c>
      <c r="AU300" s="136" t="s">
        <v>87</v>
      </c>
      <c r="AY300" s="14" t="s">
        <v>140</v>
      </c>
      <c r="BE300" s="137">
        <f>IF(N300="základní",J300,0)</f>
        <v>0</v>
      </c>
      <c r="BF300" s="137">
        <f>IF(N300="snížená",J300,0)</f>
        <v>0</v>
      </c>
      <c r="BG300" s="137">
        <f>IF(N300="zákl. přenesená",J300,0)</f>
        <v>0</v>
      </c>
      <c r="BH300" s="137">
        <f>IF(N300="sníž. přenesená",J300,0)</f>
        <v>0</v>
      </c>
      <c r="BI300" s="137">
        <f>IF(N300="nulová",J300,0)</f>
        <v>0</v>
      </c>
      <c r="BJ300" s="14" t="s">
        <v>85</v>
      </c>
      <c r="BK300" s="137">
        <f>ROUND(I300*H300,2)</f>
        <v>0</v>
      </c>
      <c r="BL300" s="14" t="s">
        <v>208</v>
      </c>
      <c r="BM300" s="136" t="s">
        <v>691</v>
      </c>
    </row>
    <row r="301" spans="2:65" s="12" customFormat="1" ht="11.25">
      <c r="B301" s="148"/>
      <c r="D301" s="149" t="s">
        <v>231</v>
      </c>
      <c r="F301" s="150" t="s">
        <v>692</v>
      </c>
      <c r="H301" s="151">
        <v>201.25</v>
      </c>
      <c r="I301" s="152"/>
      <c r="L301" s="148"/>
      <c r="M301" s="153"/>
      <c r="T301" s="154"/>
      <c r="AT301" s="155" t="s">
        <v>231</v>
      </c>
      <c r="AU301" s="155" t="s">
        <v>87</v>
      </c>
      <c r="AV301" s="12" t="s">
        <v>87</v>
      </c>
      <c r="AW301" s="12" t="s">
        <v>4</v>
      </c>
      <c r="AX301" s="12" t="s">
        <v>85</v>
      </c>
      <c r="AY301" s="155" t="s">
        <v>140</v>
      </c>
    </row>
    <row r="302" spans="2:65" s="1" customFormat="1" ht="24.2" customHeight="1">
      <c r="B302" s="29"/>
      <c r="C302" s="125" t="s">
        <v>693</v>
      </c>
      <c r="D302" s="125" t="s">
        <v>142</v>
      </c>
      <c r="E302" s="126" t="s">
        <v>694</v>
      </c>
      <c r="F302" s="127" t="s">
        <v>695</v>
      </c>
      <c r="G302" s="128" t="s">
        <v>303</v>
      </c>
      <c r="H302" s="129">
        <v>33.4</v>
      </c>
      <c r="I302" s="130"/>
      <c r="J302" s="131">
        <f>ROUND(I302*H302,2)</f>
        <v>0</v>
      </c>
      <c r="K302" s="127" t="s">
        <v>146</v>
      </c>
      <c r="L302" s="29"/>
      <c r="M302" s="132" t="s">
        <v>1</v>
      </c>
      <c r="N302" s="133" t="s">
        <v>42</v>
      </c>
      <c r="P302" s="134">
        <f>O302*H302</f>
        <v>0</v>
      </c>
      <c r="Q302" s="134">
        <v>0</v>
      </c>
      <c r="R302" s="134">
        <f>Q302*H302</f>
        <v>0</v>
      </c>
      <c r="S302" s="134">
        <v>0</v>
      </c>
      <c r="T302" s="135">
        <f>S302*H302</f>
        <v>0</v>
      </c>
      <c r="AR302" s="136" t="s">
        <v>208</v>
      </c>
      <c r="AT302" s="136" t="s">
        <v>142</v>
      </c>
      <c r="AU302" s="136" t="s">
        <v>87</v>
      </c>
      <c r="AY302" s="14" t="s">
        <v>140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4" t="s">
        <v>85</v>
      </c>
      <c r="BK302" s="137">
        <f>ROUND(I302*H302,2)</f>
        <v>0</v>
      </c>
      <c r="BL302" s="14" t="s">
        <v>208</v>
      </c>
      <c r="BM302" s="136" t="s">
        <v>696</v>
      </c>
    </row>
    <row r="303" spans="2:65" s="1" customFormat="1" ht="24.2" customHeight="1">
      <c r="B303" s="29"/>
      <c r="C303" s="138" t="s">
        <v>697</v>
      </c>
      <c r="D303" s="138" t="s">
        <v>159</v>
      </c>
      <c r="E303" s="139" t="s">
        <v>698</v>
      </c>
      <c r="F303" s="140" t="s">
        <v>699</v>
      </c>
      <c r="G303" s="141" t="s">
        <v>303</v>
      </c>
      <c r="H303" s="142">
        <v>38.409999999999997</v>
      </c>
      <c r="I303" s="143"/>
      <c r="J303" s="144">
        <f>ROUND(I303*H303,2)</f>
        <v>0</v>
      </c>
      <c r="K303" s="140" t="s">
        <v>146</v>
      </c>
      <c r="L303" s="145"/>
      <c r="M303" s="146" t="s">
        <v>1</v>
      </c>
      <c r="N303" s="147" t="s">
        <v>42</v>
      </c>
      <c r="P303" s="134">
        <f>O303*H303</f>
        <v>0</v>
      </c>
      <c r="Q303" s="134">
        <v>1.6000000000000001E-4</v>
      </c>
      <c r="R303" s="134">
        <f>Q303*H303</f>
        <v>6.1456000000000002E-3</v>
      </c>
      <c r="S303" s="134">
        <v>0</v>
      </c>
      <c r="T303" s="135">
        <f>S303*H303</f>
        <v>0</v>
      </c>
      <c r="AR303" s="136" t="s">
        <v>274</v>
      </c>
      <c r="AT303" s="136" t="s">
        <v>159</v>
      </c>
      <c r="AU303" s="136" t="s">
        <v>87</v>
      </c>
      <c r="AY303" s="14" t="s">
        <v>140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4" t="s">
        <v>85</v>
      </c>
      <c r="BK303" s="137">
        <f>ROUND(I303*H303,2)</f>
        <v>0</v>
      </c>
      <c r="BL303" s="14" t="s">
        <v>208</v>
      </c>
      <c r="BM303" s="136" t="s">
        <v>700</v>
      </c>
    </row>
    <row r="304" spans="2:65" s="12" customFormat="1" ht="11.25">
      <c r="B304" s="148"/>
      <c r="D304" s="149" t="s">
        <v>231</v>
      </c>
      <c r="F304" s="150" t="s">
        <v>701</v>
      </c>
      <c r="H304" s="151">
        <v>38.409999999999997</v>
      </c>
      <c r="I304" s="152"/>
      <c r="L304" s="148"/>
      <c r="M304" s="153"/>
      <c r="T304" s="154"/>
      <c r="AT304" s="155" t="s">
        <v>231</v>
      </c>
      <c r="AU304" s="155" t="s">
        <v>87</v>
      </c>
      <c r="AV304" s="12" t="s">
        <v>87</v>
      </c>
      <c r="AW304" s="12" t="s">
        <v>4</v>
      </c>
      <c r="AX304" s="12" t="s">
        <v>85</v>
      </c>
      <c r="AY304" s="155" t="s">
        <v>140</v>
      </c>
    </row>
    <row r="305" spans="2:65" s="1" customFormat="1" ht="24.2" customHeight="1">
      <c r="B305" s="29"/>
      <c r="C305" s="125" t="s">
        <v>702</v>
      </c>
      <c r="D305" s="125" t="s">
        <v>142</v>
      </c>
      <c r="E305" s="126" t="s">
        <v>703</v>
      </c>
      <c r="F305" s="127" t="s">
        <v>704</v>
      </c>
      <c r="G305" s="128" t="s">
        <v>156</v>
      </c>
      <c r="H305" s="129">
        <v>140</v>
      </c>
      <c r="I305" s="130"/>
      <c r="J305" s="131">
        <f t="shared" ref="J305:J332" si="80">ROUND(I305*H305,2)</f>
        <v>0</v>
      </c>
      <c r="K305" s="127" t="s">
        <v>146</v>
      </c>
      <c r="L305" s="29"/>
      <c r="M305" s="132" t="s">
        <v>1</v>
      </c>
      <c r="N305" s="133" t="s">
        <v>42</v>
      </c>
      <c r="P305" s="134">
        <f t="shared" ref="P305:P332" si="81">O305*H305</f>
        <v>0</v>
      </c>
      <c r="Q305" s="134">
        <v>0</v>
      </c>
      <c r="R305" s="134">
        <f t="shared" ref="R305:R332" si="82">Q305*H305</f>
        <v>0</v>
      </c>
      <c r="S305" s="134">
        <v>0</v>
      </c>
      <c r="T305" s="135">
        <f t="shared" ref="T305:T332" si="83">S305*H305</f>
        <v>0</v>
      </c>
      <c r="AR305" s="136" t="s">
        <v>208</v>
      </c>
      <c r="AT305" s="136" t="s">
        <v>142</v>
      </c>
      <c r="AU305" s="136" t="s">
        <v>87</v>
      </c>
      <c r="AY305" s="14" t="s">
        <v>140</v>
      </c>
      <c r="BE305" s="137">
        <f t="shared" ref="BE305:BE332" si="84">IF(N305="základní",J305,0)</f>
        <v>0</v>
      </c>
      <c r="BF305" s="137">
        <f t="shared" ref="BF305:BF332" si="85">IF(N305="snížená",J305,0)</f>
        <v>0</v>
      </c>
      <c r="BG305" s="137">
        <f t="shared" ref="BG305:BG332" si="86">IF(N305="zákl. přenesená",J305,0)</f>
        <v>0</v>
      </c>
      <c r="BH305" s="137">
        <f t="shared" ref="BH305:BH332" si="87">IF(N305="sníž. přenesená",J305,0)</f>
        <v>0</v>
      </c>
      <c r="BI305" s="137">
        <f t="shared" ref="BI305:BI332" si="88">IF(N305="nulová",J305,0)</f>
        <v>0</v>
      </c>
      <c r="BJ305" s="14" t="s">
        <v>85</v>
      </c>
      <c r="BK305" s="137">
        <f t="shared" ref="BK305:BK332" si="89">ROUND(I305*H305,2)</f>
        <v>0</v>
      </c>
      <c r="BL305" s="14" t="s">
        <v>208</v>
      </c>
      <c r="BM305" s="136" t="s">
        <v>705</v>
      </c>
    </row>
    <row r="306" spans="2:65" s="1" customFormat="1" ht="24.2" customHeight="1">
      <c r="B306" s="29"/>
      <c r="C306" s="125" t="s">
        <v>706</v>
      </c>
      <c r="D306" s="125" t="s">
        <v>142</v>
      </c>
      <c r="E306" s="126" t="s">
        <v>707</v>
      </c>
      <c r="F306" s="127" t="s">
        <v>708</v>
      </c>
      <c r="G306" s="128" t="s">
        <v>156</v>
      </c>
      <c r="H306" s="129">
        <v>1</v>
      </c>
      <c r="I306" s="130"/>
      <c r="J306" s="131">
        <f t="shared" si="80"/>
        <v>0</v>
      </c>
      <c r="K306" s="127" t="s">
        <v>146</v>
      </c>
      <c r="L306" s="29"/>
      <c r="M306" s="132" t="s">
        <v>1</v>
      </c>
      <c r="N306" s="133" t="s">
        <v>42</v>
      </c>
      <c r="P306" s="134">
        <f t="shared" si="81"/>
        <v>0</v>
      </c>
      <c r="Q306" s="134">
        <v>0</v>
      </c>
      <c r="R306" s="134">
        <f t="shared" si="82"/>
        <v>0</v>
      </c>
      <c r="S306" s="134">
        <v>0</v>
      </c>
      <c r="T306" s="135">
        <f t="shared" si="83"/>
        <v>0</v>
      </c>
      <c r="AR306" s="136" t="s">
        <v>208</v>
      </c>
      <c r="AT306" s="136" t="s">
        <v>142</v>
      </c>
      <c r="AU306" s="136" t="s">
        <v>87</v>
      </c>
      <c r="AY306" s="14" t="s">
        <v>140</v>
      </c>
      <c r="BE306" s="137">
        <f t="shared" si="84"/>
        <v>0</v>
      </c>
      <c r="BF306" s="137">
        <f t="shared" si="85"/>
        <v>0</v>
      </c>
      <c r="BG306" s="137">
        <f t="shared" si="86"/>
        <v>0</v>
      </c>
      <c r="BH306" s="137">
        <f t="shared" si="87"/>
        <v>0</v>
      </c>
      <c r="BI306" s="137">
        <f t="shared" si="88"/>
        <v>0</v>
      </c>
      <c r="BJ306" s="14" t="s">
        <v>85</v>
      </c>
      <c r="BK306" s="137">
        <f t="shared" si="89"/>
        <v>0</v>
      </c>
      <c r="BL306" s="14" t="s">
        <v>208</v>
      </c>
      <c r="BM306" s="136" t="s">
        <v>709</v>
      </c>
    </row>
    <row r="307" spans="2:65" s="1" customFormat="1" ht="24.2" customHeight="1">
      <c r="B307" s="29"/>
      <c r="C307" s="138" t="s">
        <v>710</v>
      </c>
      <c r="D307" s="138" t="s">
        <v>159</v>
      </c>
      <c r="E307" s="139" t="s">
        <v>711</v>
      </c>
      <c r="F307" s="140" t="s">
        <v>712</v>
      </c>
      <c r="G307" s="141" t="s">
        <v>156</v>
      </c>
      <c r="H307" s="142">
        <v>1</v>
      </c>
      <c r="I307" s="143"/>
      <c r="J307" s="144">
        <f t="shared" si="80"/>
        <v>0</v>
      </c>
      <c r="K307" s="140" t="s">
        <v>146</v>
      </c>
      <c r="L307" s="145"/>
      <c r="M307" s="146" t="s">
        <v>1</v>
      </c>
      <c r="N307" s="147" t="s">
        <v>42</v>
      </c>
      <c r="P307" s="134">
        <f t="shared" si="81"/>
        <v>0</v>
      </c>
      <c r="Q307" s="134">
        <v>5.8700000000000002E-3</v>
      </c>
      <c r="R307" s="134">
        <f t="shared" si="82"/>
        <v>5.8700000000000002E-3</v>
      </c>
      <c r="S307" s="134">
        <v>0</v>
      </c>
      <c r="T307" s="135">
        <f t="shared" si="83"/>
        <v>0</v>
      </c>
      <c r="AR307" s="136" t="s">
        <v>274</v>
      </c>
      <c r="AT307" s="136" t="s">
        <v>159</v>
      </c>
      <c r="AU307" s="136" t="s">
        <v>87</v>
      </c>
      <c r="AY307" s="14" t="s">
        <v>140</v>
      </c>
      <c r="BE307" s="137">
        <f t="shared" si="84"/>
        <v>0</v>
      </c>
      <c r="BF307" s="137">
        <f t="shared" si="85"/>
        <v>0</v>
      </c>
      <c r="BG307" s="137">
        <f t="shared" si="86"/>
        <v>0</v>
      </c>
      <c r="BH307" s="137">
        <f t="shared" si="87"/>
        <v>0</v>
      </c>
      <c r="BI307" s="137">
        <f t="shared" si="88"/>
        <v>0</v>
      </c>
      <c r="BJ307" s="14" t="s">
        <v>85</v>
      </c>
      <c r="BK307" s="137">
        <f t="shared" si="89"/>
        <v>0</v>
      </c>
      <c r="BL307" s="14" t="s">
        <v>208</v>
      </c>
      <c r="BM307" s="136" t="s">
        <v>713</v>
      </c>
    </row>
    <row r="308" spans="2:65" s="1" customFormat="1" ht="24.2" customHeight="1">
      <c r="B308" s="29"/>
      <c r="C308" s="125" t="s">
        <v>714</v>
      </c>
      <c r="D308" s="125" t="s">
        <v>142</v>
      </c>
      <c r="E308" s="126" t="s">
        <v>715</v>
      </c>
      <c r="F308" s="127" t="s">
        <v>716</v>
      </c>
      <c r="G308" s="128" t="s">
        <v>156</v>
      </c>
      <c r="H308" s="129">
        <v>4</v>
      </c>
      <c r="I308" s="130"/>
      <c r="J308" s="131">
        <f t="shared" si="80"/>
        <v>0</v>
      </c>
      <c r="K308" s="127" t="s">
        <v>146</v>
      </c>
      <c r="L308" s="29"/>
      <c r="M308" s="132" t="s">
        <v>1</v>
      </c>
      <c r="N308" s="133" t="s">
        <v>42</v>
      </c>
      <c r="P308" s="134">
        <f t="shared" si="81"/>
        <v>0</v>
      </c>
      <c r="Q308" s="134">
        <v>0</v>
      </c>
      <c r="R308" s="134">
        <f t="shared" si="82"/>
        <v>0</v>
      </c>
      <c r="S308" s="134">
        <v>0</v>
      </c>
      <c r="T308" s="135">
        <f t="shared" si="83"/>
        <v>0</v>
      </c>
      <c r="AR308" s="136" t="s">
        <v>208</v>
      </c>
      <c r="AT308" s="136" t="s">
        <v>142</v>
      </c>
      <c r="AU308" s="136" t="s">
        <v>87</v>
      </c>
      <c r="AY308" s="14" t="s">
        <v>140</v>
      </c>
      <c r="BE308" s="137">
        <f t="shared" si="84"/>
        <v>0</v>
      </c>
      <c r="BF308" s="137">
        <f t="shared" si="85"/>
        <v>0</v>
      </c>
      <c r="BG308" s="137">
        <f t="shared" si="86"/>
        <v>0</v>
      </c>
      <c r="BH308" s="137">
        <f t="shared" si="87"/>
        <v>0</v>
      </c>
      <c r="BI308" s="137">
        <f t="shared" si="88"/>
        <v>0</v>
      </c>
      <c r="BJ308" s="14" t="s">
        <v>85</v>
      </c>
      <c r="BK308" s="137">
        <f t="shared" si="89"/>
        <v>0</v>
      </c>
      <c r="BL308" s="14" t="s">
        <v>208</v>
      </c>
      <c r="BM308" s="136" t="s">
        <v>717</v>
      </c>
    </row>
    <row r="309" spans="2:65" s="1" customFormat="1" ht="24.2" customHeight="1">
      <c r="B309" s="29"/>
      <c r="C309" s="138" t="s">
        <v>718</v>
      </c>
      <c r="D309" s="138" t="s">
        <v>159</v>
      </c>
      <c r="E309" s="139" t="s">
        <v>719</v>
      </c>
      <c r="F309" s="140" t="s">
        <v>720</v>
      </c>
      <c r="G309" s="141" t="s">
        <v>156</v>
      </c>
      <c r="H309" s="142">
        <v>4</v>
      </c>
      <c r="I309" s="143"/>
      <c r="J309" s="144">
        <f t="shared" si="80"/>
        <v>0</v>
      </c>
      <c r="K309" s="140" t="s">
        <v>146</v>
      </c>
      <c r="L309" s="145"/>
      <c r="M309" s="146" t="s">
        <v>1</v>
      </c>
      <c r="N309" s="147" t="s">
        <v>42</v>
      </c>
      <c r="P309" s="134">
        <f t="shared" si="81"/>
        <v>0</v>
      </c>
      <c r="Q309" s="134">
        <v>1.1E-4</v>
      </c>
      <c r="R309" s="134">
        <f t="shared" si="82"/>
        <v>4.4000000000000002E-4</v>
      </c>
      <c r="S309" s="134">
        <v>0</v>
      </c>
      <c r="T309" s="135">
        <f t="shared" si="83"/>
        <v>0</v>
      </c>
      <c r="AR309" s="136" t="s">
        <v>274</v>
      </c>
      <c r="AT309" s="136" t="s">
        <v>159</v>
      </c>
      <c r="AU309" s="136" t="s">
        <v>87</v>
      </c>
      <c r="AY309" s="14" t="s">
        <v>140</v>
      </c>
      <c r="BE309" s="137">
        <f t="shared" si="84"/>
        <v>0</v>
      </c>
      <c r="BF309" s="137">
        <f t="shared" si="85"/>
        <v>0</v>
      </c>
      <c r="BG309" s="137">
        <f t="shared" si="86"/>
        <v>0</v>
      </c>
      <c r="BH309" s="137">
        <f t="shared" si="87"/>
        <v>0</v>
      </c>
      <c r="BI309" s="137">
        <f t="shared" si="88"/>
        <v>0</v>
      </c>
      <c r="BJ309" s="14" t="s">
        <v>85</v>
      </c>
      <c r="BK309" s="137">
        <f t="shared" si="89"/>
        <v>0</v>
      </c>
      <c r="BL309" s="14" t="s">
        <v>208</v>
      </c>
      <c r="BM309" s="136" t="s">
        <v>721</v>
      </c>
    </row>
    <row r="310" spans="2:65" s="1" customFormat="1" ht="33" customHeight="1">
      <c r="B310" s="29"/>
      <c r="C310" s="125" t="s">
        <v>722</v>
      </c>
      <c r="D310" s="125" t="s">
        <v>142</v>
      </c>
      <c r="E310" s="126" t="s">
        <v>723</v>
      </c>
      <c r="F310" s="127" t="s">
        <v>724</v>
      </c>
      <c r="G310" s="128" t="s">
        <v>156</v>
      </c>
      <c r="H310" s="129">
        <v>29</v>
      </c>
      <c r="I310" s="130"/>
      <c r="J310" s="131">
        <f t="shared" si="80"/>
        <v>0</v>
      </c>
      <c r="K310" s="127" t="s">
        <v>146</v>
      </c>
      <c r="L310" s="29"/>
      <c r="M310" s="132" t="s">
        <v>1</v>
      </c>
      <c r="N310" s="133" t="s">
        <v>42</v>
      </c>
      <c r="P310" s="134">
        <f t="shared" si="81"/>
        <v>0</v>
      </c>
      <c r="Q310" s="134">
        <v>0</v>
      </c>
      <c r="R310" s="134">
        <f t="shared" si="82"/>
        <v>0</v>
      </c>
      <c r="S310" s="134">
        <v>0</v>
      </c>
      <c r="T310" s="135">
        <f t="shared" si="83"/>
        <v>0</v>
      </c>
      <c r="AR310" s="136" t="s">
        <v>208</v>
      </c>
      <c r="AT310" s="136" t="s">
        <v>142</v>
      </c>
      <c r="AU310" s="136" t="s">
        <v>87</v>
      </c>
      <c r="AY310" s="14" t="s">
        <v>140</v>
      </c>
      <c r="BE310" s="137">
        <f t="shared" si="84"/>
        <v>0</v>
      </c>
      <c r="BF310" s="137">
        <f t="shared" si="85"/>
        <v>0</v>
      </c>
      <c r="BG310" s="137">
        <f t="shared" si="86"/>
        <v>0</v>
      </c>
      <c r="BH310" s="137">
        <f t="shared" si="87"/>
        <v>0</v>
      </c>
      <c r="BI310" s="137">
        <f t="shared" si="88"/>
        <v>0</v>
      </c>
      <c r="BJ310" s="14" t="s">
        <v>85</v>
      </c>
      <c r="BK310" s="137">
        <f t="shared" si="89"/>
        <v>0</v>
      </c>
      <c r="BL310" s="14" t="s">
        <v>208</v>
      </c>
      <c r="BM310" s="136" t="s">
        <v>725</v>
      </c>
    </row>
    <row r="311" spans="2:65" s="1" customFormat="1" ht="24.2" customHeight="1">
      <c r="B311" s="29"/>
      <c r="C311" s="138" t="s">
        <v>726</v>
      </c>
      <c r="D311" s="138" t="s">
        <v>159</v>
      </c>
      <c r="E311" s="139" t="s">
        <v>727</v>
      </c>
      <c r="F311" s="140" t="s">
        <v>728</v>
      </c>
      <c r="G311" s="141" t="s">
        <v>156</v>
      </c>
      <c r="H311" s="142">
        <v>29</v>
      </c>
      <c r="I311" s="143"/>
      <c r="J311" s="144">
        <f t="shared" si="80"/>
        <v>0</v>
      </c>
      <c r="K311" s="140" t="s">
        <v>146</v>
      </c>
      <c r="L311" s="145"/>
      <c r="M311" s="146" t="s">
        <v>1</v>
      </c>
      <c r="N311" s="147" t="s">
        <v>42</v>
      </c>
      <c r="P311" s="134">
        <f t="shared" si="81"/>
        <v>0</v>
      </c>
      <c r="Q311" s="134">
        <v>6.0000000000000002E-5</v>
      </c>
      <c r="R311" s="134">
        <f t="shared" si="82"/>
        <v>1.74E-3</v>
      </c>
      <c r="S311" s="134">
        <v>0</v>
      </c>
      <c r="T311" s="135">
        <f t="shared" si="83"/>
        <v>0</v>
      </c>
      <c r="AR311" s="136" t="s">
        <v>274</v>
      </c>
      <c r="AT311" s="136" t="s">
        <v>159</v>
      </c>
      <c r="AU311" s="136" t="s">
        <v>87</v>
      </c>
      <c r="AY311" s="14" t="s">
        <v>140</v>
      </c>
      <c r="BE311" s="137">
        <f t="shared" si="84"/>
        <v>0</v>
      </c>
      <c r="BF311" s="137">
        <f t="shared" si="85"/>
        <v>0</v>
      </c>
      <c r="BG311" s="137">
        <f t="shared" si="86"/>
        <v>0</v>
      </c>
      <c r="BH311" s="137">
        <f t="shared" si="87"/>
        <v>0</v>
      </c>
      <c r="BI311" s="137">
        <f t="shared" si="88"/>
        <v>0</v>
      </c>
      <c r="BJ311" s="14" t="s">
        <v>85</v>
      </c>
      <c r="BK311" s="137">
        <f t="shared" si="89"/>
        <v>0</v>
      </c>
      <c r="BL311" s="14" t="s">
        <v>208</v>
      </c>
      <c r="BM311" s="136" t="s">
        <v>729</v>
      </c>
    </row>
    <row r="312" spans="2:65" s="1" customFormat="1" ht="16.5" customHeight="1">
      <c r="B312" s="29"/>
      <c r="C312" s="138" t="s">
        <v>730</v>
      </c>
      <c r="D312" s="138" t="s">
        <v>159</v>
      </c>
      <c r="E312" s="139" t="s">
        <v>731</v>
      </c>
      <c r="F312" s="140" t="s">
        <v>732</v>
      </c>
      <c r="G312" s="141" t="s">
        <v>156</v>
      </c>
      <c r="H312" s="142">
        <v>19</v>
      </c>
      <c r="I312" s="143"/>
      <c r="J312" s="144">
        <f t="shared" si="80"/>
        <v>0</v>
      </c>
      <c r="K312" s="140" t="s">
        <v>146</v>
      </c>
      <c r="L312" s="145"/>
      <c r="M312" s="146" t="s">
        <v>1</v>
      </c>
      <c r="N312" s="147" t="s">
        <v>42</v>
      </c>
      <c r="P312" s="134">
        <f t="shared" si="81"/>
        <v>0</v>
      </c>
      <c r="Q312" s="134">
        <v>1.0000000000000001E-5</v>
      </c>
      <c r="R312" s="134">
        <f t="shared" si="82"/>
        <v>1.9000000000000001E-4</v>
      </c>
      <c r="S312" s="134">
        <v>0</v>
      </c>
      <c r="T312" s="135">
        <f t="shared" si="83"/>
        <v>0</v>
      </c>
      <c r="AR312" s="136" t="s">
        <v>274</v>
      </c>
      <c r="AT312" s="136" t="s">
        <v>159</v>
      </c>
      <c r="AU312" s="136" t="s">
        <v>87</v>
      </c>
      <c r="AY312" s="14" t="s">
        <v>140</v>
      </c>
      <c r="BE312" s="137">
        <f t="shared" si="84"/>
        <v>0</v>
      </c>
      <c r="BF312" s="137">
        <f t="shared" si="85"/>
        <v>0</v>
      </c>
      <c r="BG312" s="137">
        <f t="shared" si="86"/>
        <v>0</v>
      </c>
      <c r="BH312" s="137">
        <f t="shared" si="87"/>
        <v>0</v>
      </c>
      <c r="BI312" s="137">
        <f t="shared" si="88"/>
        <v>0</v>
      </c>
      <c r="BJ312" s="14" t="s">
        <v>85</v>
      </c>
      <c r="BK312" s="137">
        <f t="shared" si="89"/>
        <v>0</v>
      </c>
      <c r="BL312" s="14" t="s">
        <v>208</v>
      </c>
      <c r="BM312" s="136" t="s">
        <v>733</v>
      </c>
    </row>
    <row r="313" spans="2:65" s="1" customFormat="1" ht="16.5" customHeight="1">
      <c r="B313" s="29"/>
      <c r="C313" s="138" t="s">
        <v>734</v>
      </c>
      <c r="D313" s="138" t="s">
        <v>159</v>
      </c>
      <c r="E313" s="139" t="s">
        <v>735</v>
      </c>
      <c r="F313" s="140" t="s">
        <v>736</v>
      </c>
      <c r="G313" s="141" t="s">
        <v>156</v>
      </c>
      <c r="H313" s="142">
        <v>2</v>
      </c>
      <c r="I313" s="143"/>
      <c r="J313" s="144">
        <f t="shared" si="80"/>
        <v>0</v>
      </c>
      <c r="K313" s="140" t="s">
        <v>146</v>
      </c>
      <c r="L313" s="145"/>
      <c r="M313" s="146" t="s">
        <v>1</v>
      </c>
      <c r="N313" s="147" t="s">
        <v>42</v>
      </c>
      <c r="P313" s="134">
        <f t="shared" si="81"/>
        <v>0</v>
      </c>
      <c r="Q313" s="134">
        <v>2.0000000000000002E-5</v>
      </c>
      <c r="R313" s="134">
        <f t="shared" si="82"/>
        <v>4.0000000000000003E-5</v>
      </c>
      <c r="S313" s="134">
        <v>0</v>
      </c>
      <c r="T313" s="135">
        <f t="shared" si="83"/>
        <v>0</v>
      </c>
      <c r="AR313" s="136" t="s">
        <v>274</v>
      </c>
      <c r="AT313" s="136" t="s">
        <v>159</v>
      </c>
      <c r="AU313" s="136" t="s">
        <v>87</v>
      </c>
      <c r="AY313" s="14" t="s">
        <v>140</v>
      </c>
      <c r="BE313" s="137">
        <f t="shared" si="84"/>
        <v>0</v>
      </c>
      <c r="BF313" s="137">
        <f t="shared" si="85"/>
        <v>0</v>
      </c>
      <c r="BG313" s="137">
        <f t="shared" si="86"/>
        <v>0</v>
      </c>
      <c r="BH313" s="137">
        <f t="shared" si="87"/>
        <v>0</v>
      </c>
      <c r="BI313" s="137">
        <f t="shared" si="88"/>
        <v>0</v>
      </c>
      <c r="BJ313" s="14" t="s">
        <v>85</v>
      </c>
      <c r="BK313" s="137">
        <f t="shared" si="89"/>
        <v>0</v>
      </c>
      <c r="BL313" s="14" t="s">
        <v>208</v>
      </c>
      <c r="BM313" s="136" t="s">
        <v>737</v>
      </c>
    </row>
    <row r="314" spans="2:65" s="1" customFormat="1" ht="16.5" customHeight="1">
      <c r="B314" s="29"/>
      <c r="C314" s="138" t="s">
        <v>738</v>
      </c>
      <c r="D314" s="138" t="s">
        <v>159</v>
      </c>
      <c r="E314" s="139" t="s">
        <v>739</v>
      </c>
      <c r="F314" s="140" t="s">
        <v>740</v>
      </c>
      <c r="G314" s="141" t="s">
        <v>156</v>
      </c>
      <c r="H314" s="142">
        <v>10</v>
      </c>
      <c r="I314" s="143"/>
      <c r="J314" s="144">
        <f t="shared" si="80"/>
        <v>0</v>
      </c>
      <c r="K314" s="140" t="s">
        <v>146</v>
      </c>
      <c r="L314" s="145"/>
      <c r="M314" s="146" t="s">
        <v>1</v>
      </c>
      <c r="N314" s="147" t="s">
        <v>42</v>
      </c>
      <c r="P314" s="134">
        <f t="shared" si="81"/>
        <v>0</v>
      </c>
      <c r="Q314" s="134">
        <v>3.0000000000000001E-5</v>
      </c>
      <c r="R314" s="134">
        <f t="shared" si="82"/>
        <v>3.0000000000000003E-4</v>
      </c>
      <c r="S314" s="134">
        <v>0</v>
      </c>
      <c r="T314" s="135">
        <f t="shared" si="83"/>
        <v>0</v>
      </c>
      <c r="AR314" s="136" t="s">
        <v>274</v>
      </c>
      <c r="AT314" s="136" t="s">
        <v>159</v>
      </c>
      <c r="AU314" s="136" t="s">
        <v>87</v>
      </c>
      <c r="AY314" s="14" t="s">
        <v>140</v>
      </c>
      <c r="BE314" s="137">
        <f t="shared" si="84"/>
        <v>0</v>
      </c>
      <c r="BF314" s="137">
        <f t="shared" si="85"/>
        <v>0</v>
      </c>
      <c r="BG314" s="137">
        <f t="shared" si="86"/>
        <v>0</v>
      </c>
      <c r="BH314" s="137">
        <f t="shared" si="87"/>
        <v>0</v>
      </c>
      <c r="BI314" s="137">
        <f t="shared" si="88"/>
        <v>0</v>
      </c>
      <c r="BJ314" s="14" t="s">
        <v>85</v>
      </c>
      <c r="BK314" s="137">
        <f t="shared" si="89"/>
        <v>0</v>
      </c>
      <c r="BL314" s="14" t="s">
        <v>208</v>
      </c>
      <c r="BM314" s="136" t="s">
        <v>741</v>
      </c>
    </row>
    <row r="315" spans="2:65" s="1" customFormat="1" ht="37.9" customHeight="1">
      <c r="B315" s="29"/>
      <c r="C315" s="125" t="s">
        <v>742</v>
      </c>
      <c r="D315" s="125" t="s">
        <v>142</v>
      </c>
      <c r="E315" s="126" t="s">
        <v>743</v>
      </c>
      <c r="F315" s="127" t="s">
        <v>744</v>
      </c>
      <c r="G315" s="128" t="s">
        <v>156</v>
      </c>
      <c r="H315" s="129">
        <v>12</v>
      </c>
      <c r="I315" s="130"/>
      <c r="J315" s="131">
        <f t="shared" si="80"/>
        <v>0</v>
      </c>
      <c r="K315" s="127" t="s">
        <v>146</v>
      </c>
      <c r="L315" s="29"/>
      <c r="M315" s="132" t="s">
        <v>1</v>
      </c>
      <c r="N315" s="133" t="s">
        <v>42</v>
      </c>
      <c r="P315" s="134">
        <f t="shared" si="81"/>
        <v>0</v>
      </c>
      <c r="Q315" s="134">
        <v>0</v>
      </c>
      <c r="R315" s="134">
        <f t="shared" si="82"/>
        <v>0</v>
      </c>
      <c r="S315" s="134">
        <v>0</v>
      </c>
      <c r="T315" s="135">
        <f t="shared" si="83"/>
        <v>0</v>
      </c>
      <c r="AR315" s="136" t="s">
        <v>208</v>
      </c>
      <c r="AT315" s="136" t="s">
        <v>142</v>
      </c>
      <c r="AU315" s="136" t="s">
        <v>87</v>
      </c>
      <c r="AY315" s="14" t="s">
        <v>140</v>
      </c>
      <c r="BE315" s="137">
        <f t="shared" si="84"/>
        <v>0</v>
      </c>
      <c r="BF315" s="137">
        <f t="shared" si="85"/>
        <v>0</v>
      </c>
      <c r="BG315" s="137">
        <f t="shared" si="86"/>
        <v>0</v>
      </c>
      <c r="BH315" s="137">
        <f t="shared" si="87"/>
        <v>0</v>
      </c>
      <c r="BI315" s="137">
        <f t="shared" si="88"/>
        <v>0</v>
      </c>
      <c r="BJ315" s="14" t="s">
        <v>85</v>
      </c>
      <c r="BK315" s="137">
        <f t="shared" si="89"/>
        <v>0</v>
      </c>
      <c r="BL315" s="14" t="s">
        <v>208</v>
      </c>
      <c r="BM315" s="136" t="s">
        <v>745</v>
      </c>
    </row>
    <row r="316" spans="2:65" s="1" customFormat="1" ht="24.2" customHeight="1">
      <c r="B316" s="29"/>
      <c r="C316" s="138" t="s">
        <v>746</v>
      </c>
      <c r="D316" s="138" t="s">
        <v>159</v>
      </c>
      <c r="E316" s="139" t="s">
        <v>747</v>
      </c>
      <c r="F316" s="140" t="s">
        <v>748</v>
      </c>
      <c r="G316" s="141" t="s">
        <v>156</v>
      </c>
      <c r="H316" s="142">
        <v>12</v>
      </c>
      <c r="I316" s="143"/>
      <c r="J316" s="144">
        <f t="shared" si="80"/>
        <v>0</v>
      </c>
      <c r="K316" s="140" t="s">
        <v>146</v>
      </c>
      <c r="L316" s="145"/>
      <c r="M316" s="146" t="s">
        <v>1</v>
      </c>
      <c r="N316" s="147" t="s">
        <v>42</v>
      </c>
      <c r="P316" s="134">
        <f t="shared" si="81"/>
        <v>0</v>
      </c>
      <c r="Q316" s="134">
        <v>1.3999999999999999E-4</v>
      </c>
      <c r="R316" s="134">
        <f t="shared" si="82"/>
        <v>1.6799999999999999E-3</v>
      </c>
      <c r="S316" s="134">
        <v>0</v>
      </c>
      <c r="T316" s="135">
        <f t="shared" si="83"/>
        <v>0</v>
      </c>
      <c r="AR316" s="136" t="s">
        <v>274</v>
      </c>
      <c r="AT316" s="136" t="s">
        <v>159</v>
      </c>
      <c r="AU316" s="136" t="s">
        <v>87</v>
      </c>
      <c r="AY316" s="14" t="s">
        <v>140</v>
      </c>
      <c r="BE316" s="137">
        <f t="shared" si="84"/>
        <v>0</v>
      </c>
      <c r="BF316" s="137">
        <f t="shared" si="85"/>
        <v>0</v>
      </c>
      <c r="BG316" s="137">
        <f t="shared" si="86"/>
        <v>0</v>
      </c>
      <c r="BH316" s="137">
        <f t="shared" si="87"/>
        <v>0</v>
      </c>
      <c r="BI316" s="137">
        <f t="shared" si="88"/>
        <v>0</v>
      </c>
      <c r="BJ316" s="14" t="s">
        <v>85</v>
      </c>
      <c r="BK316" s="137">
        <f t="shared" si="89"/>
        <v>0</v>
      </c>
      <c r="BL316" s="14" t="s">
        <v>208</v>
      </c>
      <c r="BM316" s="136" t="s">
        <v>749</v>
      </c>
    </row>
    <row r="317" spans="2:65" s="1" customFormat="1" ht="24.2" customHeight="1">
      <c r="B317" s="29"/>
      <c r="C317" s="125" t="s">
        <v>750</v>
      </c>
      <c r="D317" s="125" t="s">
        <v>142</v>
      </c>
      <c r="E317" s="126" t="s">
        <v>751</v>
      </c>
      <c r="F317" s="127" t="s">
        <v>752</v>
      </c>
      <c r="G317" s="128" t="s">
        <v>156</v>
      </c>
      <c r="H317" s="129">
        <v>13</v>
      </c>
      <c r="I317" s="130"/>
      <c r="J317" s="131">
        <f t="shared" si="80"/>
        <v>0</v>
      </c>
      <c r="K317" s="127" t="s">
        <v>146</v>
      </c>
      <c r="L317" s="29"/>
      <c r="M317" s="132" t="s">
        <v>1</v>
      </c>
      <c r="N317" s="133" t="s">
        <v>42</v>
      </c>
      <c r="P317" s="134">
        <f t="shared" si="81"/>
        <v>0</v>
      </c>
      <c r="Q317" s="134">
        <v>0</v>
      </c>
      <c r="R317" s="134">
        <f t="shared" si="82"/>
        <v>0</v>
      </c>
      <c r="S317" s="134">
        <v>0</v>
      </c>
      <c r="T317" s="135">
        <f t="shared" si="83"/>
        <v>0</v>
      </c>
      <c r="AR317" s="136" t="s">
        <v>208</v>
      </c>
      <c r="AT317" s="136" t="s">
        <v>142</v>
      </c>
      <c r="AU317" s="136" t="s">
        <v>87</v>
      </c>
      <c r="AY317" s="14" t="s">
        <v>140</v>
      </c>
      <c r="BE317" s="137">
        <f t="shared" si="84"/>
        <v>0</v>
      </c>
      <c r="BF317" s="137">
        <f t="shared" si="85"/>
        <v>0</v>
      </c>
      <c r="BG317" s="137">
        <f t="shared" si="86"/>
        <v>0</v>
      </c>
      <c r="BH317" s="137">
        <f t="shared" si="87"/>
        <v>0</v>
      </c>
      <c r="BI317" s="137">
        <f t="shared" si="88"/>
        <v>0</v>
      </c>
      <c r="BJ317" s="14" t="s">
        <v>85</v>
      </c>
      <c r="BK317" s="137">
        <f t="shared" si="89"/>
        <v>0</v>
      </c>
      <c r="BL317" s="14" t="s">
        <v>208</v>
      </c>
      <c r="BM317" s="136" t="s">
        <v>753</v>
      </c>
    </row>
    <row r="318" spans="2:65" s="1" customFormat="1" ht="24.2" customHeight="1">
      <c r="B318" s="29"/>
      <c r="C318" s="138" t="s">
        <v>754</v>
      </c>
      <c r="D318" s="138" t="s">
        <v>159</v>
      </c>
      <c r="E318" s="139" t="s">
        <v>755</v>
      </c>
      <c r="F318" s="140" t="s">
        <v>756</v>
      </c>
      <c r="G318" s="141" t="s">
        <v>156</v>
      </c>
      <c r="H318" s="142">
        <v>13</v>
      </c>
      <c r="I318" s="143"/>
      <c r="J318" s="144">
        <f t="shared" si="80"/>
        <v>0</v>
      </c>
      <c r="K318" s="140" t="s">
        <v>146</v>
      </c>
      <c r="L318" s="145"/>
      <c r="M318" s="146" t="s">
        <v>1</v>
      </c>
      <c r="N318" s="147" t="s">
        <v>42</v>
      </c>
      <c r="P318" s="134">
        <f t="shared" si="81"/>
        <v>0</v>
      </c>
      <c r="Q318" s="134">
        <v>4.0000000000000002E-4</v>
      </c>
      <c r="R318" s="134">
        <f t="shared" si="82"/>
        <v>5.2000000000000006E-3</v>
      </c>
      <c r="S318" s="134">
        <v>0</v>
      </c>
      <c r="T318" s="135">
        <f t="shared" si="83"/>
        <v>0</v>
      </c>
      <c r="AR318" s="136" t="s">
        <v>274</v>
      </c>
      <c r="AT318" s="136" t="s">
        <v>159</v>
      </c>
      <c r="AU318" s="136" t="s">
        <v>87</v>
      </c>
      <c r="AY318" s="14" t="s">
        <v>140</v>
      </c>
      <c r="BE318" s="137">
        <f t="shared" si="84"/>
        <v>0</v>
      </c>
      <c r="BF318" s="137">
        <f t="shared" si="85"/>
        <v>0</v>
      </c>
      <c r="BG318" s="137">
        <f t="shared" si="86"/>
        <v>0</v>
      </c>
      <c r="BH318" s="137">
        <f t="shared" si="87"/>
        <v>0</v>
      </c>
      <c r="BI318" s="137">
        <f t="shared" si="88"/>
        <v>0</v>
      </c>
      <c r="BJ318" s="14" t="s">
        <v>85</v>
      </c>
      <c r="BK318" s="137">
        <f t="shared" si="89"/>
        <v>0</v>
      </c>
      <c r="BL318" s="14" t="s">
        <v>208</v>
      </c>
      <c r="BM318" s="136" t="s">
        <v>757</v>
      </c>
    </row>
    <row r="319" spans="2:65" s="1" customFormat="1" ht="24.2" customHeight="1">
      <c r="B319" s="29"/>
      <c r="C319" s="125" t="s">
        <v>758</v>
      </c>
      <c r="D319" s="125" t="s">
        <v>142</v>
      </c>
      <c r="E319" s="126" t="s">
        <v>751</v>
      </c>
      <c r="F319" s="127" t="s">
        <v>752</v>
      </c>
      <c r="G319" s="128" t="s">
        <v>156</v>
      </c>
      <c r="H319" s="129">
        <v>3</v>
      </c>
      <c r="I319" s="130"/>
      <c r="J319" s="131">
        <f t="shared" si="80"/>
        <v>0</v>
      </c>
      <c r="K319" s="127" t="s">
        <v>146</v>
      </c>
      <c r="L319" s="29"/>
      <c r="M319" s="132" t="s">
        <v>1</v>
      </c>
      <c r="N319" s="133" t="s">
        <v>42</v>
      </c>
      <c r="P319" s="134">
        <f t="shared" si="81"/>
        <v>0</v>
      </c>
      <c r="Q319" s="134">
        <v>0</v>
      </c>
      <c r="R319" s="134">
        <f t="shared" si="82"/>
        <v>0</v>
      </c>
      <c r="S319" s="134">
        <v>0</v>
      </c>
      <c r="T319" s="135">
        <f t="shared" si="83"/>
        <v>0</v>
      </c>
      <c r="AR319" s="136" t="s">
        <v>208</v>
      </c>
      <c r="AT319" s="136" t="s">
        <v>142</v>
      </c>
      <c r="AU319" s="136" t="s">
        <v>87</v>
      </c>
      <c r="AY319" s="14" t="s">
        <v>140</v>
      </c>
      <c r="BE319" s="137">
        <f t="shared" si="84"/>
        <v>0</v>
      </c>
      <c r="BF319" s="137">
        <f t="shared" si="85"/>
        <v>0</v>
      </c>
      <c r="BG319" s="137">
        <f t="shared" si="86"/>
        <v>0</v>
      </c>
      <c r="BH319" s="137">
        <f t="shared" si="87"/>
        <v>0</v>
      </c>
      <c r="BI319" s="137">
        <f t="shared" si="88"/>
        <v>0</v>
      </c>
      <c r="BJ319" s="14" t="s">
        <v>85</v>
      </c>
      <c r="BK319" s="137">
        <f t="shared" si="89"/>
        <v>0</v>
      </c>
      <c r="BL319" s="14" t="s">
        <v>208</v>
      </c>
      <c r="BM319" s="136" t="s">
        <v>759</v>
      </c>
    </row>
    <row r="320" spans="2:65" s="1" customFormat="1" ht="24.2" customHeight="1">
      <c r="B320" s="29"/>
      <c r="C320" s="138" t="s">
        <v>760</v>
      </c>
      <c r="D320" s="138" t="s">
        <v>159</v>
      </c>
      <c r="E320" s="139" t="s">
        <v>761</v>
      </c>
      <c r="F320" s="140" t="s">
        <v>762</v>
      </c>
      <c r="G320" s="141" t="s">
        <v>156</v>
      </c>
      <c r="H320" s="142">
        <v>3</v>
      </c>
      <c r="I320" s="143"/>
      <c r="J320" s="144">
        <f t="shared" si="80"/>
        <v>0</v>
      </c>
      <c r="K320" s="140" t="s">
        <v>146</v>
      </c>
      <c r="L320" s="145"/>
      <c r="M320" s="146" t="s">
        <v>1</v>
      </c>
      <c r="N320" s="147" t="s">
        <v>42</v>
      </c>
      <c r="P320" s="134">
        <f t="shared" si="81"/>
        <v>0</v>
      </c>
      <c r="Q320" s="134">
        <v>4.0000000000000002E-4</v>
      </c>
      <c r="R320" s="134">
        <f t="shared" si="82"/>
        <v>1.2000000000000001E-3</v>
      </c>
      <c r="S320" s="134">
        <v>0</v>
      </c>
      <c r="T320" s="135">
        <f t="shared" si="83"/>
        <v>0</v>
      </c>
      <c r="AR320" s="136" t="s">
        <v>274</v>
      </c>
      <c r="AT320" s="136" t="s">
        <v>159</v>
      </c>
      <c r="AU320" s="136" t="s">
        <v>87</v>
      </c>
      <c r="AY320" s="14" t="s">
        <v>140</v>
      </c>
      <c r="BE320" s="137">
        <f t="shared" si="84"/>
        <v>0</v>
      </c>
      <c r="BF320" s="137">
        <f t="shared" si="85"/>
        <v>0</v>
      </c>
      <c r="BG320" s="137">
        <f t="shared" si="86"/>
        <v>0</v>
      </c>
      <c r="BH320" s="137">
        <f t="shared" si="87"/>
        <v>0</v>
      </c>
      <c r="BI320" s="137">
        <f t="shared" si="88"/>
        <v>0</v>
      </c>
      <c r="BJ320" s="14" t="s">
        <v>85</v>
      </c>
      <c r="BK320" s="137">
        <f t="shared" si="89"/>
        <v>0</v>
      </c>
      <c r="BL320" s="14" t="s">
        <v>208</v>
      </c>
      <c r="BM320" s="136" t="s">
        <v>763</v>
      </c>
    </row>
    <row r="321" spans="2:65" s="1" customFormat="1" ht="24.2" customHeight="1">
      <c r="B321" s="29"/>
      <c r="C321" s="125" t="s">
        <v>764</v>
      </c>
      <c r="D321" s="125" t="s">
        <v>142</v>
      </c>
      <c r="E321" s="126" t="s">
        <v>765</v>
      </c>
      <c r="F321" s="127" t="s">
        <v>766</v>
      </c>
      <c r="G321" s="128" t="s">
        <v>156</v>
      </c>
      <c r="H321" s="129">
        <v>2</v>
      </c>
      <c r="I321" s="130"/>
      <c r="J321" s="131">
        <f t="shared" si="80"/>
        <v>0</v>
      </c>
      <c r="K321" s="127" t="s">
        <v>146</v>
      </c>
      <c r="L321" s="29"/>
      <c r="M321" s="132" t="s">
        <v>1</v>
      </c>
      <c r="N321" s="133" t="s">
        <v>42</v>
      </c>
      <c r="P321" s="134">
        <f t="shared" si="81"/>
        <v>0</v>
      </c>
      <c r="Q321" s="134">
        <v>0</v>
      </c>
      <c r="R321" s="134">
        <f t="shared" si="82"/>
        <v>0</v>
      </c>
      <c r="S321" s="134">
        <v>0</v>
      </c>
      <c r="T321" s="135">
        <f t="shared" si="83"/>
        <v>0</v>
      </c>
      <c r="AR321" s="136" t="s">
        <v>208</v>
      </c>
      <c r="AT321" s="136" t="s">
        <v>142</v>
      </c>
      <c r="AU321" s="136" t="s">
        <v>87</v>
      </c>
      <c r="AY321" s="14" t="s">
        <v>140</v>
      </c>
      <c r="BE321" s="137">
        <f t="shared" si="84"/>
        <v>0</v>
      </c>
      <c r="BF321" s="137">
        <f t="shared" si="85"/>
        <v>0</v>
      </c>
      <c r="BG321" s="137">
        <f t="shared" si="86"/>
        <v>0</v>
      </c>
      <c r="BH321" s="137">
        <f t="shared" si="87"/>
        <v>0</v>
      </c>
      <c r="BI321" s="137">
        <f t="shared" si="88"/>
        <v>0</v>
      </c>
      <c r="BJ321" s="14" t="s">
        <v>85</v>
      </c>
      <c r="BK321" s="137">
        <f t="shared" si="89"/>
        <v>0</v>
      </c>
      <c r="BL321" s="14" t="s">
        <v>208</v>
      </c>
      <c r="BM321" s="136" t="s">
        <v>767</v>
      </c>
    </row>
    <row r="322" spans="2:65" s="1" customFormat="1" ht="16.5" customHeight="1">
      <c r="B322" s="29"/>
      <c r="C322" s="138" t="s">
        <v>768</v>
      </c>
      <c r="D322" s="138" t="s">
        <v>159</v>
      </c>
      <c r="E322" s="139" t="s">
        <v>769</v>
      </c>
      <c r="F322" s="140" t="s">
        <v>770</v>
      </c>
      <c r="G322" s="141" t="s">
        <v>156</v>
      </c>
      <c r="H322" s="142">
        <v>2</v>
      </c>
      <c r="I322" s="143"/>
      <c r="J322" s="144">
        <f t="shared" si="80"/>
        <v>0</v>
      </c>
      <c r="K322" s="140" t="s">
        <v>146</v>
      </c>
      <c r="L322" s="145"/>
      <c r="M322" s="146" t="s">
        <v>1</v>
      </c>
      <c r="N322" s="147" t="s">
        <v>42</v>
      </c>
      <c r="P322" s="134">
        <f t="shared" si="81"/>
        <v>0</v>
      </c>
      <c r="Q322" s="134">
        <v>2.5000000000000001E-4</v>
      </c>
      <c r="R322" s="134">
        <f t="shared" si="82"/>
        <v>5.0000000000000001E-4</v>
      </c>
      <c r="S322" s="134">
        <v>0</v>
      </c>
      <c r="T322" s="135">
        <f t="shared" si="83"/>
        <v>0</v>
      </c>
      <c r="AR322" s="136" t="s">
        <v>274</v>
      </c>
      <c r="AT322" s="136" t="s">
        <v>159</v>
      </c>
      <c r="AU322" s="136" t="s">
        <v>87</v>
      </c>
      <c r="AY322" s="14" t="s">
        <v>140</v>
      </c>
      <c r="BE322" s="137">
        <f t="shared" si="84"/>
        <v>0</v>
      </c>
      <c r="BF322" s="137">
        <f t="shared" si="85"/>
        <v>0</v>
      </c>
      <c r="BG322" s="137">
        <f t="shared" si="86"/>
        <v>0</v>
      </c>
      <c r="BH322" s="137">
        <f t="shared" si="87"/>
        <v>0</v>
      </c>
      <c r="BI322" s="137">
        <f t="shared" si="88"/>
        <v>0</v>
      </c>
      <c r="BJ322" s="14" t="s">
        <v>85</v>
      </c>
      <c r="BK322" s="137">
        <f t="shared" si="89"/>
        <v>0</v>
      </c>
      <c r="BL322" s="14" t="s">
        <v>208</v>
      </c>
      <c r="BM322" s="136" t="s">
        <v>771</v>
      </c>
    </row>
    <row r="323" spans="2:65" s="1" customFormat="1" ht="33" customHeight="1">
      <c r="B323" s="29"/>
      <c r="C323" s="125" t="s">
        <v>772</v>
      </c>
      <c r="D323" s="125" t="s">
        <v>142</v>
      </c>
      <c r="E323" s="126" t="s">
        <v>773</v>
      </c>
      <c r="F323" s="127" t="s">
        <v>774</v>
      </c>
      <c r="G323" s="128" t="s">
        <v>156</v>
      </c>
      <c r="H323" s="129">
        <v>1</v>
      </c>
      <c r="I323" s="130"/>
      <c r="J323" s="131">
        <f t="shared" si="80"/>
        <v>0</v>
      </c>
      <c r="K323" s="127" t="s">
        <v>146</v>
      </c>
      <c r="L323" s="29"/>
      <c r="M323" s="132" t="s">
        <v>1</v>
      </c>
      <c r="N323" s="133" t="s">
        <v>42</v>
      </c>
      <c r="P323" s="134">
        <f t="shared" si="81"/>
        <v>0</v>
      </c>
      <c r="Q323" s="134">
        <v>0</v>
      </c>
      <c r="R323" s="134">
        <f t="shared" si="82"/>
        <v>0</v>
      </c>
      <c r="S323" s="134">
        <v>0</v>
      </c>
      <c r="T323" s="135">
        <f t="shared" si="83"/>
        <v>0</v>
      </c>
      <c r="AR323" s="136" t="s">
        <v>208</v>
      </c>
      <c r="AT323" s="136" t="s">
        <v>142</v>
      </c>
      <c r="AU323" s="136" t="s">
        <v>87</v>
      </c>
      <c r="AY323" s="14" t="s">
        <v>140</v>
      </c>
      <c r="BE323" s="137">
        <f t="shared" si="84"/>
        <v>0</v>
      </c>
      <c r="BF323" s="137">
        <f t="shared" si="85"/>
        <v>0</v>
      </c>
      <c r="BG323" s="137">
        <f t="shared" si="86"/>
        <v>0</v>
      </c>
      <c r="BH323" s="137">
        <f t="shared" si="87"/>
        <v>0</v>
      </c>
      <c r="BI323" s="137">
        <f t="shared" si="88"/>
        <v>0</v>
      </c>
      <c r="BJ323" s="14" t="s">
        <v>85</v>
      </c>
      <c r="BK323" s="137">
        <f t="shared" si="89"/>
        <v>0</v>
      </c>
      <c r="BL323" s="14" t="s">
        <v>208</v>
      </c>
      <c r="BM323" s="136" t="s">
        <v>775</v>
      </c>
    </row>
    <row r="324" spans="2:65" s="1" customFormat="1" ht="24.2" customHeight="1">
      <c r="B324" s="29"/>
      <c r="C324" s="138" t="s">
        <v>776</v>
      </c>
      <c r="D324" s="138" t="s">
        <v>159</v>
      </c>
      <c r="E324" s="139" t="s">
        <v>777</v>
      </c>
      <c r="F324" s="140" t="s">
        <v>778</v>
      </c>
      <c r="G324" s="141" t="s">
        <v>156</v>
      </c>
      <c r="H324" s="142">
        <v>1</v>
      </c>
      <c r="I324" s="143"/>
      <c r="J324" s="144">
        <f t="shared" si="80"/>
        <v>0</v>
      </c>
      <c r="K324" s="140" t="s">
        <v>146</v>
      </c>
      <c r="L324" s="145"/>
      <c r="M324" s="146" t="s">
        <v>1</v>
      </c>
      <c r="N324" s="147" t="s">
        <v>42</v>
      </c>
      <c r="P324" s="134">
        <f t="shared" si="81"/>
        <v>0</v>
      </c>
      <c r="Q324" s="134">
        <v>8.0000000000000007E-5</v>
      </c>
      <c r="R324" s="134">
        <f t="shared" si="82"/>
        <v>8.0000000000000007E-5</v>
      </c>
      <c r="S324" s="134">
        <v>0</v>
      </c>
      <c r="T324" s="135">
        <f t="shared" si="83"/>
        <v>0</v>
      </c>
      <c r="AR324" s="136" t="s">
        <v>274</v>
      </c>
      <c r="AT324" s="136" t="s">
        <v>159</v>
      </c>
      <c r="AU324" s="136" t="s">
        <v>87</v>
      </c>
      <c r="AY324" s="14" t="s">
        <v>140</v>
      </c>
      <c r="BE324" s="137">
        <f t="shared" si="84"/>
        <v>0</v>
      </c>
      <c r="BF324" s="137">
        <f t="shared" si="85"/>
        <v>0</v>
      </c>
      <c r="BG324" s="137">
        <f t="shared" si="86"/>
        <v>0</v>
      </c>
      <c r="BH324" s="137">
        <f t="shared" si="87"/>
        <v>0</v>
      </c>
      <c r="BI324" s="137">
        <f t="shared" si="88"/>
        <v>0</v>
      </c>
      <c r="BJ324" s="14" t="s">
        <v>85</v>
      </c>
      <c r="BK324" s="137">
        <f t="shared" si="89"/>
        <v>0</v>
      </c>
      <c r="BL324" s="14" t="s">
        <v>208</v>
      </c>
      <c r="BM324" s="136" t="s">
        <v>779</v>
      </c>
    </row>
    <row r="325" spans="2:65" s="1" customFormat="1" ht="37.9" customHeight="1">
      <c r="B325" s="29"/>
      <c r="C325" s="125" t="s">
        <v>780</v>
      </c>
      <c r="D325" s="125" t="s">
        <v>142</v>
      </c>
      <c r="E325" s="126" t="s">
        <v>781</v>
      </c>
      <c r="F325" s="127" t="s">
        <v>782</v>
      </c>
      <c r="G325" s="128" t="s">
        <v>156</v>
      </c>
      <c r="H325" s="129">
        <v>16</v>
      </c>
      <c r="I325" s="130"/>
      <c r="J325" s="131">
        <f t="shared" si="80"/>
        <v>0</v>
      </c>
      <c r="K325" s="127" t="s">
        <v>157</v>
      </c>
      <c r="L325" s="29"/>
      <c r="M325" s="132" t="s">
        <v>1</v>
      </c>
      <c r="N325" s="133" t="s">
        <v>42</v>
      </c>
      <c r="P325" s="134">
        <f t="shared" si="81"/>
        <v>0</v>
      </c>
      <c r="Q325" s="134">
        <v>0</v>
      </c>
      <c r="R325" s="134">
        <f t="shared" si="82"/>
        <v>0</v>
      </c>
      <c r="S325" s="134">
        <v>0</v>
      </c>
      <c r="T325" s="135">
        <f t="shared" si="83"/>
        <v>0</v>
      </c>
      <c r="AR325" s="136" t="s">
        <v>208</v>
      </c>
      <c r="AT325" s="136" t="s">
        <v>142</v>
      </c>
      <c r="AU325" s="136" t="s">
        <v>87</v>
      </c>
      <c r="AY325" s="14" t="s">
        <v>140</v>
      </c>
      <c r="BE325" s="137">
        <f t="shared" si="84"/>
        <v>0</v>
      </c>
      <c r="BF325" s="137">
        <f t="shared" si="85"/>
        <v>0</v>
      </c>
      <c r="BG325" s="137">
        <f t="shared" si="86"/>
        <v>0</v>
      </c>
      <c r="BH325" s="137">
        <f t="shared" si="87"/>
        <v>0</v>
      </c>
      <c r="BI325" s="137">
        <f t="shared" si="88"/>
        <v>0</v>
      </c>
      <c r="BJ325" s="14" t="s">
        <v>85</v>
      </c>
      <c r="BK325" s="137">
        <f t="shared" si="89"/>
        <v>0</v>
      </c>
      <c r="BL325" s="14" t="s">
        <v>208</v>
      </c>
      <c r="BM325" s="136" t="s">
        <v>783</v>
      </c>
    </row>
    <row r="326" spans="2:65" s="1" customFormat="1" ht="24.2" customHeight="1">
      <c r="B326" s="29"/>
      <c r="C326" s="138" t="s">
        <v>784</v>
      </c>
      <c r="D326" s="138" t="s">
        <v>159</v>
      </c>
      <c r="E326" s="139" t="s">
        <v>785</v>
      </c>
      <c r="F326" s="140" t="s">
        <v>786</v>
      </c>
      <c r="G326" s="141" t="s">
        <v>156</v>
      </c>
      <c r="H326" s="142">
        <v>4</v>
      </c>
      <c r="I326" s="143"/>
      <c r="J326" s="144">
        <f t="shared" si="80"/>
        <v>0</v>
      </c>
      <c r="K326" s="140" t="s">
        <v>157</v>
      </c>
      <c r="L326" s="145"/>
      <c r="M326" s="146" t="s">
        <v>1</v>
      </c>
      <c r="N326" s="147" t="s">
        <v>42</v>
      </c>
      <c r="P326" s="134">
        <f t="shared" si="81"/>
        <v>0</v>
      </c>
      <c r="Q326" s="134">
        <v>1E-3</v>
      </c>
      <c r="R326" s="134">
        <f t="shared" si="82"/>
        <v>4.0000000000000001E-3</v>
      </c>
      <c r="S326" s="134">
        <v>0</v>
      </c>
      <c r="T326" s="135">
        <f t="shared" si="83"/>
        <v>0</v>
      </c>
      <c r="AR326" s="136" t="s">
        <v>274</v>
      </c>
      <c r="AT326" s="136" t="s">
        <v>159</v>
      </c>
      <c r="AU326" s="136" t="s">
        <v>87</v>
      </c>
      <c r="AY326" s="14" t="s">
        <v>140</v>
      </c>
      <c r="BE326" s="137">
        <f t="shared" si="84"/>
        <v>0</v>
      </c>
      <c r="BF326" s="137">
        <f t="shared" si="85"/>
        <v>0</v>
      </c>
      <c r="BG326" s="137">
        <f t="shared" si="86"/>
        <v>0</v>
      </c>
      <c r="BH326" s="137">
        <f t="shared" si="87"/>
        <v>0</v>
      </c>
      <c r="BI326" s="137">
        <f t="shared" si="88"/>
        <v>0</v>
      </c>
      <c r="BJ326" s="14" t="s">
        <v>85</v>
      </c>
      <c r="BK326" s="137">
        <f t="shared" si="89"/>
        <v>0</v>
      </c>
      <c r="BL326" s="14" t="s">
        <v>208</v>
      </c>
      <c r="BM326" s="136" t="s">
        <v>787</v>
      </c>
    </row>
    <row r="327" spans="2:65" s="1" customFormat="1" ht="24.2" customHeight="1">
      <c r="B327" s="29"/>
      <c r="C327" s="138" t="s">
        <v>788</v>
      </c>
      <c r="D327" s="138" t="s">
        <v>159</v>
      </c>
      <c r="E327" s="139" t="s">
        <v>789</v>
      </c>
      <c r="F327" s="140" t="s">
        <v>790</v>
      </c>
      <c r="G327" s="141" t="s">
        <v>156</v>
      </c>
      <c r="H327" s="142">
        <v>12</v>
      </c>
      <c r="I327" s="143"/>
      <c r="J327" s="144">
        <f t="shared" si="80"/>
        <v>0</v>
      </c>
      <c r="K327" s="140" t="s">
        <v>157</v>
      </c>
      <c r="L327" s="145"/>
      <c r="M327" s="146" t="s">
        <v>1</v>
      </c>
      <c r="N327" s="147" t="s">
        <v>42</v>
      </c>
      <c r="P327" s="134">
        <f t="shared" si="81"/>
        <v>0</v>
      </c>
      <c r="Q327" s="134">
        <v>1.1800000000000001E-3</v>
      </c>
      <c r="R327" s="134">
        <f t="shared" si="82"/>
        <v>1.4160000000000001E-2</v>
      </c>
      <c r="S327" s="134">
        <v>0</v>
      </c>
      <c r="T327" s="135">
        <f t="shared" si="83"/>
        <v>0</v>
      </c>
      <c r="AR327" s="136" t="s">
        <v>274</v>
      </c>
      <c r="AT327" s="136" t="s">
        <v>159</v>
      </c>
      <c r="AU327" s="136" t="s">
        <v>87</v>
      </c>
      <c r="AY327" s="14" t="s">
        <v>140</v>
      </c>
      <c r="BE327" s="137">
        <f t="shared" si="84"/>
        <v>0</v>
      </c>
      <c r="BF327" s="137">
        <f t="shared" si="85"/>
        <v>0</v>
      </c>
      <c r="BG327" s="137">
        <f t="shared" si="86"/>
        <v>0</v>
      </c>
      <c r="BH327" s="137">
        <f t="shared" si="87"/>
        <v>0</v>
      </c>
      <c r="BI327" s="137">
        <f t="shared" si="88"/>
        <v>0</v>
      </c>
      <c r="BJ327" s="14" t="s">
        <v>85</v>
      </c>
      <c r="BK327" s="137">
        <f t="shared" si="89"/>
        <v>0</v>
      </c>
      <c r="BL327" s="14" t="s">
        <v>208</v>
      </c>
      <c r="BM327" s="136" t="s">
        <v>791</v>
      </c>
    </row>
    <row r="328" spans="2:65" s="1" customFormat="1" ht="33" customHeight="1">
      <c r="B328" s="29"/>
      <c r="C328" s="125" t="s">
        <v>792</v>
      </c>
      <c r="D328" s="125" t="s">
        <v>142</v>
      </c>
      <c r="E328" s="126" t="s">
        <v>793</v>
      </c>
      <c r="F328" s="127" t="s">
        <v>794</v>
      </c>
      <c r="G328" s="128" t="s">
        <v>156</v>
      </c>
      <c r="H328" s="129">
        <v>12</v>
      </c>
      <c r="I328" s="130"/>
      <c r="J328" s="131">
        <f t="shared" si="80"/>
        <v>0</v>
      </c>
      <c r="K328" s="127" t="s">
        <v>157</v>
      </c>
      <c r="L328" s="29"/>
      <c r="M328" s="132" t="s">
        <v>1</v>
      </c>
      <c r="N328" s="133" t="s">
        <v>42</v>
      </c>
      <c r="P328" s="134">
        <f t="shared" si="81"/>
        <v>0</v>
      </c>
      <c r="Q328" s="134">
        <v>0</v>
      </c>
      <c r="R328" s="134">
        <f t="shared" si="82"/>
        <v>0</v>
      </c>
      <c r="S328" s="134">
        <v>0</v>
      </c>
      <c r="T328" s="135">
        <f t="shared" si="83"/>
        <v>0</v>
      </c>
      <c r="AR328" s="136" t="s">
        <v>208</v>
      </c>
      <c r="AT328" s="136" t="s">
        <v>142</v>
      </c>
      <c r="AU328" s="136" t="s">
        <v>87</v>
      </c>
      <c r="AY328" s="14" t="s">
        <v>140</v>
      </c>
      <c r="BE328" s="137">
        <f t="shared" si="84"/>
        <v>0</v>
      </c>
      <c r="BF328" s="137">
        <f t="shared" si="85"/>
        <v>0</v>
      </c>
      <c r="BG328" s="137">
        <f t="shared" si="86"/>
        <v>0</v>
      </c>
      <c r="BH328" s="137">
        <f t="shared" si="87"/>
        <v>0</v>
      </c>
      <c r="BI328" s="137">
        <f t="shared" si="88"/>
        <v>0</v>
      </c>
      <c r="BJ328" s="14" t="s">
        <v>85</v>
      </c>
      <c r="BK328" s="137">
        <f t="shared" si="89"/>
        <v>0</v>
      </c>
      <c r="BL328" s="14" t="s">
        <v>208</v>
      </c>
      <c r="BM328" s="136" t="s">
        <v>795</v>
      </c>
    </row>
    <row r="329" spans="2:65" s="1" customFormat="1" ht="16.5" customHeight="1">
      <c r="B329" s="29"/>
      <c r="C329" s="138" t="s">
        <v>796</v>
      </c>
      <c r="D329" s="138" t="s">
        <v>159</v>
      </c>
      <c r="E329" s="139" t="s">
        <v>797</v>
      </c>
      <c r="F329" s="140" t="s">
        <v>798</v>
      </c>
      <c r="G329" s="141" t="s">
        <v>156</v>
      </c>
      <c r="H329" s="142">
        <v>12</v>
      </c>
      <c r="I329" s="143"/>
      <c r="J329" s="144">
        <f t="shared" si="80"/>
        <v>0</v>
      </c>
      <c r="K329" s="140" t="s">
        <v>157</v>
      </c>
      <c r="L329" s="145"/>
      <c r="M329" s="146" t="s">
        <v>1</v>
      </c>
      <c r="N329" s="147" t="s">
        <v>42</v>
      </c>
      <c r="P329" s="134">
        <f t="shared" si="81"/>
        <v>0</v>
      </c>
      <c r="Q329" s="134">
        <v>1.1000000000000001E-3</v>
      </c>
      <c r="R329" s="134">
        <f t="shared" si="82"/>
        <v>1.32E-2</v>
      </c>
      <c r="S329" s="134">
        <v>0</v>
      </c>
      <c r="T329" s="135">
        <f t="shared" si="83"/>
        <v>0</v>
      </c>
      <c r="AR329" s="136" t="s">
        <v>274</v>
      </c>
      <c r="AT329" s="136" t="s">
        <v>159</v>
      </c>
      <c r="AU329" s="136" t="s">
        <v>87</v>
      </c>
      <c r="AY329" s="14" t="s">
        <v>140</v>
      </c>
      <c r="BE329" s="137">
        <f t="shared" si="84"/>
        <v>0</v>
      </c>
      <c r="BF329" s="137">
        <f t="shared" si="85"/>
        <v>0</v>
      </c>
      <c r="BG329" s="137">
        <f t="shared" si="86"/>
        <v>0</v>
      </c>
      <c r="BH329" s="137">
        <f t="shared" si="87"/>
        <v>0</v>
      </c>
      <c r="BI329" s="137">
        <f t="shared" si="88"/>
        <v>0</v>
      </c>
      <c r="BJ329" s="14" t="s">
        <v>85</v>
      </c>
      <c r="BK329" s="137">
        <f t="shared" si="89"/>
        <v>0</v>
      </c>
      <c r="BL329" s="14" t="s">
        <v>208</v>
      </c>
      <c r="BM329" s="136" t="s">
        <v>799</v>
      </c>
    </row>
    <row r="330" spans="2:65" s="1" customFormat="1" ht="24.2" customHeight="1">
      <c r="B330" s="29"/>
      <c r="C330" s="125" t="s">
        <v>800</v>
      </c>
      <c r="D330" s="125" t="s">
        <v>142</v>
      </c>
      <c r="E330" s="126" t="s">
        <v>801</v>
      </c>
      <c r="F330" s="127" t="s">
        <v>802</v>
      </c>
      <c r="G330" s="128" t="s">
        <v>156</v>
      </c>
      <c r="H330" s="129">
        <v>1</v>
      </c>
      <c r="I330" s="130"/>
      <c r="J330" s="131">
        <f t="shared" si="80"/>
        <v>0</v>
      </c>
      <c r="K330" s="127" t="s">
        <v>146</v>
      </c>
      <c r="L330" s="29"/>
      <c r="M330" s="132" t="s">
        <v>1</v>
      </c>
      <c r="N330" s="133" t="s">
        <v>42</v>
      </c>
      <c r="P330" s="134">
        <f t="shared" si="81"/>
        <v>0</v>
      </c>
      <c r="Q330" s="134">
        <v>0</v>
      </c>
      <c r="R330" s="134">
        <f t="shared" si="82"/>
        <v>0</v>
      </c>
      <c r="S330" s="134">
        <v>0</v>
      </c>
      <c r="T330" s="135">
        <f t="shared" si="83"/>
        <v>0</v>
      </c>
      <c r="AR330" s="136" t="s">
        <v>208</v>
      </c>
      <c r="AT330" s="136" t="s">
        <v>142</v>
      </c>
      <c r="AU330" s="136" t="s">
        <v>87</v>
      </c>
      <c r="AY330" s="14" t="s">
        <v>140</v>
      </c>
      <c r="BE330" s="137">
        <f t="shared" si="84"/>
        <v>0</v>
      </c>
      <c r="BF330" s="137">
        <f t="shared" si="85"/>
        <v>0</v>
      </c>
      <c r="BG330" s="137">
        <f t="shared" si="86"/>
        <v>0</v>
      </c>
      <c r="BH330" s="137">
        <f t="shared" si="87"/>
        <v>0</v>
      </c>
      <c r="BI330" s="137">
        <f t="shared" si="88"/>
        <v>0</v>
      </c>
      <c r="BJ330" s="14" t="s">
        <v>85</v>
      </c>
      <c r="BK330" s="137">
        <f t="shared" si="89"/>
        <v>0</v>
      </c>
      <c r="BL330" s="14" t="s">
        <v>208</v>
      </c>
      <c r="BM330" s="136" t="s">
        <v>803</v>
      </c>
    </row>
    <row r="331" spans="2:65" s="1" customFormat="1" ht="24.2" customHeight="1">
      <c r="B331" s="29"/>
      <c r="C331" s="125" t="s">
        <v>804</v>
      </c>
      <c r="D331" s="125" t="s">
        <v>142</v>
      </c>
      <c r="E331" s="126" t="s">
        <v>805</v>
      </c>
      <c r="F331" s="127" t="s">
        <v>806</v>
      </c>
      <c r="G331" s="128" t="s">
        <v>285</v>
      </c>
      <c r="H331" s="129">
        <v>0.14000000000000001</v>
      </c>
      <c r="I331" s="130"/>
      <c r="J331" s="131">
        <f t="shared" si="80"/>
        <v>0</v>
      </c>
      <c r="K331" s="127" t="s">
        <v>146</v>
      </c>
      <c r="L331" s="29"/>
      <c r="M331" s="132" t="s">
        <v>1</v>
      </c>
      <c r="N331" s="133" t="s">
        <v>42</v>
      </c>
      <c r="P331" s="134">
        <f t="shared" si="81"/>
        <v>0</v>
      </c>
      <c r="Q331" s="134">
        <v>0</v>
      </c>
      <c r="R331" s="134">
        <f t="shared" si="82"/>
        <v>0</v>
      </c>
      <c r="S331" s="134">
        <v>0</v>
      </c>
      <c r="T331" s="135">
        <f t="shared" si="83"/>
        <v>0</v>
      </c>
      <c r="AR331" s="136" t="s">
        <v>208</v>
      </c>
      <c r="AT331" s="136" t="s">
        <v>142</v>
      </c>
      <c r="AU331" s="136" t="s">
        <v>87</v>
      </c>
      <c r="AY331" s="14" t="s">
        <v>140</v>
      </c>
      <c r="BE331" s="137">
        <f t="shared" si="84"/>
        <v>0</v>
      </c>
      <c r="BF331" s="137">
        <f t="shared" si="85"/>
        <v>0</v>
      </c>
      <c r="BG331" s="137">
        <f t="shared" si="86"/>
        <v>0</v>
      </c>
      <c r="BH331" s="137">
        <f t="shared" si="87"/>
        <v>0</v>
      </c>
      <c r="BI331" s="137">
        <f t="shared" si="88"/>
        <v>0</v>
      </c>
      <c r="BJ331" s="14" t="s">
        <v>85</v>
      </c>
      <c r="BK331" s="137">
        <f t="shared" si="89"/>
        <v>0</v>
      </c>
      <c r="BL331" s="14" t="s">
        <v>208</v>
      </c>
      <c r="BM331" s="136" t="s">
        <v>807</v>
      </c>
    </row>
    <row r="332" spans="2:65" s="1" customFormat="1" ht="24.2" customHeight="1">
      <c r="B332" s="29"/>
      <c r="C332" s="125" t="s">
        <v>808</v>
      </c>
      <c r="D332" s="125" t="s">
        <v>142</v>
      </c>
      <c r="E332" s="126" t="s">
        <v>809</v>
      </c>
      <c r="F332" s="127" t="s">
        <v>810</v>
      </c>
      <c r="G332" s="128" t="s">
        <v>285</v>
      </c>
      <c r="H332" s="129">
        <v>0.28000000000000003</v>
      </c>
      <c r="I332" s="130"/>
      <c r="J332" s="131">
        <f t="shared" si="80"/>
        <v>0</v>
      </c>
      <c r="K332" s="127" t="s">
        <v>146</v>
      </c>
      <c r="L332" s="29"/>
      <c r="M332" s="132" t="s">
        <v>1</v>
      </c>
      <c r="N332" s="133" t="s">
        <v>42</v>
      </c>
      <c r="P332" s="134">
        <f t="shared" si="81"/>
        <v>0</v>
      </c>
      <c r="Q332" s="134">
        <v>0</v>
      </c>
      <c r="R332" s="134">
        <f t="shared" si="82"/>
        <v>0</v>
      </c>
      <c r="S332" s="134">
        <v>0</v>
      </c>
      <c r="T332" s="135">
        <f t="shared" si="83"/>
        <v>0</v>
      </c>
      <c r="AR332" s="136" t="s">
        <v>208</v>
      </c>
      <c r="AT332" s="136" t="s">
        <v>142</v>
      </c>
      <c r="AU332" s="136" t="s">
        <v>87</v>
      </c>
      <c r="AY332" s="14" t="s">
        <v>140</v>
      </c>
      <c r="BE332" s="137">
        <f t="shared" si="84"/>
        <v>0</v>
      </c>
      <c r="BF332" s="137">
        <f t="shared" si="85"/>
        <v>0</v>
      </c>
      <c r="BG332" s="137">
        <f t="shared" si="86"/>
        <v>0</v>
      </c>
      <c r="BH332" s="137">
        <f t="shared" si="87"/>
        <v>0</v>
      </c>
      <c r="BI332" s="137">
        <f t="shared" si="88"/>
        <v>0</v>
      </c>
      <c r="BJ332" s="14" t="s">
        <v>85</v>
      </c>
      <c r="BK332" s="137">
        <f t="shared" si="89"/>
        <v>0</v>
      </c>
      <c r="BL332" s="14" t="s">
        <v>208</v>
      </c>
      <c r="BM332" s="136" t="s">
        <v>811</v>
      </c>
    </row>
    <row r="333" spans="2:65" s="12" customFormat="1" ht="11.25">
      <c r="B333" s="148"/>
      <c r="D333" s="149" t="s">
        <v>231</v>
      </c>
      <c r="F333" s="150" t="s">
        <v>812</v>
      </c>
      <c r="H333" s="151">
        <v>0.28000000000000003</v>
      </c>
      <c r="I333" s="152"/>
      <c r="L333" s="148"/>
      <c r="M333" s="153"/>
      <c r="T333" s="154"/>
      <c r="AT333" s="155" t="s">
        <v>231</v>
      </c>
      <c r="AU333" s="155" t="s">
        <v>87</v>
      </c>
      <c r="AV333" s="12" t="s">
        <v>87</v>
      </c>
      <c r="AW333" s="12" t="s">
        <v>4</v>
      </c>
      <c r="AX333" s="12" t="s">
        <v>85</v>
      </c>
      <c r="AY333" s="155" t="s">
        <v>140</v>
      </c>
    </row>
    <row r="334" spans="2:65" s="11" customFormat="1" ht="22.9" customHeight="1">
      <c r="B334" s="113"/>
      <c r="D334" s="114" t="s">
        <v>76</v>
      </c>
      <c r="E334" s="123" t="s">
        <v>813</v>
      </c>
      <c r="F334" s="123" t="s">
        <v>814</v>
      </c>
      <c r="I334" s="116"/>
      <c r="J334" s="124">
        <f>BK334</f>
        <v>0</v>
      </c>
      <c r="L334" s="113"/>
      <c r="M334" s="118"/>
      <c r="P334" s="119">
        <f>SUM(P335:P343)</f>
        <v>0</v>
      </c>
      <c r="R334" s="119">
        <f>SUM(R335:R343)</f>
        <v>2.9896000000000002E-2</v>
      </c>
      <c r="T334" s="120">
        <f>SUM(T335:T343)</f>
        <v>0</v>
      </c>
      <c r="AR334" s="114" t="s">
        <v>87</v>
      </c>
      <c r="AT334" s="121" t="s">
        <v>76</v>
      </c>
      <c r="AU334" s="121" t="s">
        <v>85</v>
      </c>
      <c r="AY334" s="114" t="s">
        <v>140</v>
      </c>
      <c r="BK334" s="122">
        <f>SUM(BK335:BK343)</f>
        <v>0</v>
      </c>
    </row>
    <row r="335" spans="2:65" s="1" customFormat="1" ht="24.2" customHeight="1">
      <c r="B335" s="29"/>
      <c r="C335" s="125" t="s">
        <v>815</v>
      </c>
      <c r="D335" s="125" t="s">
        <v>142</v>
      </c>
      <c r="E335" s="126" t="s">
        <v>816</v>
      </c>
      <c r="F335" s="127" t="s">
        <v>817</v>
      </c>
      <c r="G335" s="128" t="s">
        <v>303</v>
      </c>
      <c r="H335" s="129">
        <v>393</v>
      </c>
      <c r="I335" s="130"/>
      <c r="J335" s="131">
        <f>ROUND(I335*H335,2)</f>
        <v>0</v>
      </c>
      <c r="K335" s="127" t="s">
        <v>146</v>
      </c>
      <c r="L335" s="29"/>
      <c r="M335" s="132" t="s">
        <v>1</v>
      </c>
      <c r="N335" s="133" t="s">
        <v>42</v>
      </c>
      <c r="P335" s="134">
        <f>O335*H335</f>
        <v>0</v>
      </c>
      <c r="Q335" s="134">
        <v>0</v>
      </c>
      <c r="R335" s="134">
        <f>Q335*H335</f>
        <v>0</v>
      </c>
      <c r="S335" s="134">
        <v>0</v>
      </c>
      <c r="T335" s="135">
        <f>S335*H335</f>
        <v>0</v>
      </c>
      <c r="AR335" s="136" t="s">
        <v>208</v>
      </c>
      <c r="AT335" s="136" t="s">
        <v>142</v>
      </c>
      <c r="AU335" s="136" t="s">
        <v>87</v>
      </c>
      <c r="AY335" s="14" t="s">
        <v>140</v>
      </c>
      <c r="BE335" s="137">
        <f>IF(N335="základní",J335,0)</f>
        <v>0</v>
      </c>
      <c r="BF335" s="137">
        <f>IF(N335="snížená",J335,0)</f>
        <v>0</v>
      </c>
      <c r="BG335" s="137">
        <f>IF(N335="zákl. přenesená",J335,0)</f>
        <v>0</v>
      </c>
      <c r="BH335" s="137">
        <f>IF(N335="sníž. přenesená",J335,0)</f>
        <v>0</v>
      </c>
      <c r="BI335" s="137">
        <f>IF(N335="nulová",J335,0)</f>
        <v>0</v>
      </c>
      <c r="BJ335" s="14" t="s">
        <v>85</v>
      </c>
      <c r="BK335" s="137">
        <f>ROUND(I335*H335,2)</f>
        <v>0</v>
      </c>
      <c r="BL335" s="14" t="s">
        <v>208</v>
      </c>
      <c r="BM335" s="136" t="s">
        <v>818</v>
      </c>
    </row>
    <row r="336" spans="2:65" s="12" customFormat="1" ht="11.25">
      <c r="B336" s="148"/>
      <c r="D336" s="149" t="s">
        <v>231</v>
      </c>
      <c r="E336" s="155" t="s">
        <v>1</v>
      </c>
      <c r="F336" s="150" t="s">
        <v>819</v>
      </c>
      <c r="H336" s="151">
        <v>393</v>
      </c>
      <c r="I336" s="152"/>
      <c r="L336" s="148"/>
      <c r="M336" s="153"/>
      <c r="T336" s="154"/>
      <c r="AT336" s="155" t="s">
        <v>231</v>
      </c>
      <c r="AU336" s="155" t="s">
        <v>87</v>
      </c>
      <c r="AV336" s="12" t="s">
        <v>87</v>
      </c>
      <c r="AW336" s="12" t="s">
        <v>33</v>
      </c>
      <c r="AX336" s="12" t="s">
        <v>85</v>
      </c>
      <c r="AY336" s="155" t="s">
        <v>140</v>
      </c>
    </row>
    <row r="337" spans="2:65" s="1" customFormat="1" ht="37.9" customHeight="1">
      <c r="B337" s="29"/>
      <c r="C337" s="138" t="s">
        <v>820</v>
      </c>
      <c r="D337" s="138" t="s">
        <v>159</v>
      </c>
      <c r="E337" s="139" t="s">
        <v>821</v>
      </c>
      <c r="F337" s="140" t="s">
        <v>822</v>
      </c>
      <c r="G337" s="141" t="s">
        <v>303</v>
      </c>
      <c r="H337" s="142">
        <v>471.6</v>
      </c>
      <c r="I337" s="143"/>
      <c r="J337" s="144">
        <f>ROUND(I337*H337,2)</f>
        <v>0</v>
      </c>
      <c r="K337" s="140" t="s">
        <v>146</v>
      </c>
      <c r="L337" s="145"/>
      <c r="M337" s="146" t="s">
        <v>1</v>
      </c>
      <c r="N337" s="147" t="s">
        <v>42</v>
      </c>
      <c r="P337" s="134">
        <f>O337*H337</f>
        <v>0</v>
      </c>
      <c r="Q337" s="134">
        <v>6.0000000000000002E-5</v>
      </c>
      <c r="R337" s="134">
        <f>Q337*H337</f>
        <v>2.8296000000000002E-2</v>
      </c>
      <c r="S337" s="134">
        <v>0</v>
      </c>
      <c r="T337" s="135">
        <f>S337*H337</f>
        <v>0</v>
      </c>
      <c r="AR337" s="136" t="s">
        <v>274</v>
      </c>
      <c r="AT337" s="136" t="s">
        <v>159</v>
      </c>
      <c r="AU337" s="136" t="s">
        <v>87</v>
      </c>
      <c r="AY337" s="14" t="s">
        <v>140</v>
      </c>
      <c r="BE337" s="137">
        <f>IF(N337="základní",J337,0)</f>
        <v>0</v>
      </c>
      <c r="BF337" s="137">
        <f>IF(N337="snížená",J337,0)</f>
        <v>0</v>
      </c>
      <c r="BG337" s="137">
        <f>IF(N337="zákl. přenesená",J337,0)</f>
        <v>0</v>
      </c>
      <c r="BH337" s="137">
        <f>IF(N337="sníž. přenesená",J337,0)</f>
        <v>0</v>
      </c>
      <c r="BI337" s="137">
        <f>IF(N337="nulová",J337,0)</f>
        <v>0</v>
      </c>
      <c r="BJ337" s="14" t="s">
        <v>85</v>
      </c>
      <c r="BK337" s="137">
        <f>ROUND(I337*H337,2)</f>
        <v>0</v>
      </c>
      <c r="BL337" s="14" t="s">
        <v>208</v>
      </c>
      <c r="BM337" s="136" t="s">
        <v>823</v>
      </c>
    </row>
    <row r="338" spans="2:65" s="12" customFormat="1" ht="11.25">
      <c r="B338" s="148"/>
      <c r="D338" s="149" t="s">
        <v>231</v>
      </c>
      <c r="F338" s="150" t="s">
        <v>824</v>
      </c>
      <c r="H338" s="151">
        <v>471.6</v>
      </c>
      <c r="I338" s="152"/>
      <c r="L338" s="148"/>
      <c r="M338" s="153"/>
      <c r="T338" s="154"/>
      <c r="AT338" s="155" t="s">
        <v>231</v>
      </c>
      <c r="AU338" s="155" t="s">
        <v>87</v>
      </c>
      <c r="AV338" s="12" t="s">
        <v>87</v>
      </c>
      <c r="AW338" s="12" t="s">
        <v>4</v>
      </c>
      <c r="AX338" s="12" t="s">
        <v>85</v>
      </c>
      <c r="AY338" s="155" t="s">
        <v>140</v>
      </c>
    </row>
    <row r="339" spans="2:65" s="1" customFormat="1" ht="24.2" customHeight="1">
      <c r="B339" s="29"/>
      <c r="C339" s="125" t="s">
        <v>825</v>
      </c>
      <c r="D339" s="125" t="s">
        <v>142</v>
      </c>
      <c r="E339" s="126" t="s">
        <v>826</v>
      </c>
      <c r="F339" s="127" t="s">
        <v>827</v>
      </c>
      <c r="G339" s="128" t="s">
        <v>156</v>
      </c>
      <c r="H339" s="129">
        <v>32</v>
      </c>
      <c r="I339" s="130"/>
      <c r="J339" s="131">
        <f>ROUND(I339*H339,2)</f>
        <v>0</v>
      </c>
      <c r="K339" s="127" t="s">
        <v>146</v>
      </c>
      <c r="L339" s="29"/>
      <c r="M339" s="132" t="s">
        <v>1</v>
      </c>
      <c r="N339" s="133" t="s">
        <v>42</v>
      </c>
      <c r="P339" s="134">
        <f>O339*H339</f>
        <v>0</v>
      </c>
      <c r="Q339" s="134">
        <v>0</v>
      </c>
      <c r="R339" s="134">
        <f>Q339*H339</f>
        <v>0</v>
      </c>
      <c r="S339" s="134">
        <v>0</v>
      </c>
      <c r="T339" s="135">
        <f>S339*H339</f>
        <v>0</v>
      </c>
      <c r="AR339" s="136" t="s">
        <v>208</v>
      </c>
      <c r="AT339" s="136" t="s">
        <v>142</v>
      </c>
      <c r="AU339" s="136" t="s">
        <v>87</v>
      </c>
      <c r="AY339" s="14" t="s">
        <v>140</v>
      </c>
      <c r="BE339" s="137">
        <f>IF(N339="základní",J339,0)</f>
        <v>0</v>
      </c>
      <c r="BF339" s="137">
        <f>IF(N339="snížená",J339,0)</f>
        <v>0</v>
      </c>
      <c r="BG339" s="137">
        <f>IF(N339="zákl. přenesená",J339,0)</f>
        <v>0</v>
      </c>
      <c r="BH339" s="137">
        <f>IF(N339="sníž. přenesená",J339,0)</f>
        <v>0</v>
      </c>
      <c r="BI339" s="137">
        <f>IF(N339="nulová",J339,0)</f>
        <v>0</v>
      </c>
      <c r="BJ339" s="14" t="s">
        <v>85</v>
      </c>
      <c r="BK339" s="137">
        <f>ROUND(I339*H339,2)</f>
        <v>0</v>
      </c>
      <c r="BL339" s="14" t="s">
        <v>208</v>
      </c>
      <c r="BM339" s="136" t="s">
        <v>828</v>
      </c>
    </row>
    <row r="340" spans="2:65" s="1" customFormat="1" ht="24.2" customHeight="1">
      <c r="B340" s="29"/>
      <c r="C340" s="138" t="s">
        <v>829</v>
      </c>
      <c r="D340" s="138" t="s">
        <v>159</v>
      </c>
      <c r="E340" s="139" t="s">
        <v>830</v>
      </c>
      <c r="F340" s="140" t="s">
        <v>831</v>
      </c>
      <c r="G340" s="141" t="s">
        <v>156</v>
      </c>
      <c r="H340" s="142">
        <v>32</v>
      </c>
      <c r="I340" s="143"/>
      <c r="J340" s="144">
        <f>ROUND(I340*H340,2)</f>
        <v>0</v>
      </c>
      <c r="K340" s="140" t="s">
        <v>146</v>
      </c>
      <c r="L340" s="145"/>
      <c r="M340" s="146" t="s">
        <v>1</v>
      </c>
      <c r="N340" s="147" t="s">
        <v>42</v>
      </c>
      <c r="P340" s="134">
        <f>O340*H340</f>
        <v>0</v>
      </c>
      <c r="Q340" s="134">
        <v>5.0000000000000002E-5</v>
      </c>
      <c r="R340" s="134">
        <f>Q340*H340</f>
        <v>1.6000000000000001E-3</v>
      </c>
      <c r="S340" s="134">
        <v>0</v>
      </c>
      <c r="T340" s="135">
        <f>S340*H340</f>
        <v>0</v>
      </c>
      <c r="AR340" s="136" t="s">
        <v>274</v>
      </c>
      <c r="AT340" s="136" t="s">
        <v>159</v>
      </c>
      <c r="AU340" s="136" t="s">
        <v>87</v>
      </c>
      <c r="AY340" s="14" t="s">
        <v>140</v>
      </c>
      <c r="BE340" s="137">
        <f>IF(N340="základní",J340,0)</f>
        <v>0</v>
      </c>
      <c r="BF340" s="137">
        <f>IF(N340="snížená",J340,0)</f>
        <v>0</v>
      </c>
      <c r="BG340" s="137">
        <f>IF(N340="zákl. přenesená",J340,0)</f>
        <v>0</v>
      </c>
      <c r="BH340" s="137">
        <f>IF(N340="sníž. přenesená",J340,0)</f>
        <v>0</v>
      </c>
      <c r="BI340" s="137">
        <f>IF(N340="nulová",J340,0)</f>
        <v>0</v>
      </c>
      <c r="BJ340" s="14" t="s">
        <v>85</v>
      </c>
      <c r="BK340" s="137">
        <f>ROUND(I340*H340,2)</f>
        <v>0</v>
      </c>
      <c r="BL340" s="14" t="s">
        <v>208</v>
      </c>
      <c r="BM340" s="136" t="s">
        <v>832</v>
      </c>
    </row>
    <row r="341" spans="2:65" s="1" customFormat="1" ht="24.2" customHeight="1">
      <c r="B341" s="29"/>
      <c r="C341" s="125" t="s">
        <v>833</v>
      </c>
      <c r="D341" s="125" t="s">
        <v>142</v>
      </c>
      <c r="E341" s="126" t="s">
        <v>834</v>
      </c>
      <c r="F341" s="127" t="s">
        <v>835</v>
      </c>
      <c r="G341" s="128" t="s">
        <v>285</v>
      </c>
      <c r="H341" s="129">
        <v>0.03</v>
      </c>
      <c r="I341" s="130"/>
      <c r="J341" s="131">
        <f>ROUND(I341*H341,2)</f>
        <v>0</v>
      </c>
      <c r="K341" s="127" t="s">
        <v>146</v>
      </c>
      <c r="L341" s="29"/>
      <c r="M341" s="132" t="s">
        <v>1</v>
      </c>
      <c r="N341" s="133" t="s">
        <v>42</v>
      </c>
      <c r="P341" s="134">
        <f>O341*H341</f>
        <v>0</v>
      </c>
      <c r="Q341" s="134">
        <v>0</v>
      </c>
      <c r="R341" s="134">
        <f>Q341*H341</f>
        <v>0</v>
      </c>
      <c r="S341" s="134">
        <v>0</v>
      </c>
      <c r="T341" s="135">
        <f>S341*H341</f>
        <v>0</v>
      </c>
      <c r="AR341" s="136" t="s">
        <v>208</v>
      </c>
      <c r="AT341" s="136" t="s">
        <v>142</v>
      </c>
      <c r="AU341" s="136" t="s">
        <v>87</v>
      </c>
      <c r="AY341" s="14" t="s">
        <v>140</v>
      </c>
      <c r="BE341" s="137">
        <f>IF(N341="základní",J341,0)</f>
        <v>0</v>
      </c>
      <c r="BF341" s="137">
        <f>IF(N341="snížená",J341,0)</f>
        <v>0</v>
      </c>
      <c r="BG341" s="137">
        <f>IF(N341="zákl. přenesená",J341,0)</f>
        <v>0</v>
      </c>
      <c r="BH341" s="137">
        <f>IF(N341="sníž. přenesená",J341,0)</f>
        <v>0</v>
      </c>
      <c r="BI341" s="137">
        <f>IF(N341="nulová",J341,0)</f>
        <v>0</v>
      </c>
      <c r="BJ341" s="14" t="s">
        <v>85</v>
      </c>
      <c r="BK341" s="137">
        <f>ROUND(I341*H341,2)</f>
        <v>0</v>
      </c>
      <c r="BL341" s="14" t="s">
        <v>208</v>
      </c>
      <c r="BM341" s="136" t="s">
        <v>836</v>
      </c>
    </row>
    <row r="342" spans="2:65" s="1" customFormat="1" ht="24.2" customHeight="1">
      <c r="B342" s="29"/>
      <c r="C342" s="125" t="s">
        <v>837</v>
      </c>
      <c r="D342" s="125" t="s">
        <v>142</v>
      </c>
      <c r="E342" s="126" t="s">
        <v>838</v>
      </c>
      <c r="F342" s="127" t="s">
        <v>839</v>
      </c>
      <c r="G342" s="128" t="s">
        <v>285</v>
      </c>
      <c r="H342" s="129">
        <v>0.06</v>
      </c>
      <c r="I342" s="130"/>
      <c r="J342" s="131">
        <f>ROUND(I342*H342,2)</f>
        <v>0</v>
      </c>
      <c r="K342" s="127" t="s">
        <v>146</v>
      </c>
      <c r="L342" s="29"/>
      <c r="M342" s="132" t="s">
        <v>1</v>
      </c>
      <c r="N342" s="133" t="s">
        <v>42</v>
      </c>
      <c r="P342" s="134">
        <f>O342*H342</f>
        <v>0</v>
      </c>
      <c r="Q342" s="134">
        <v>0</v>
      </c>
      <c r="R342" s="134">
        <f>Q342*H342</f>
        <v>0</v>
      </c>
      <c r="S342" s="134">
        <v>0</v>
      </c>
      <c r="T342" s="135">
        <f>S342*H342</f>
        <v>0</v>
      </c>
      <c r="AR342" s="136" t="s">
        <v>208</v>
      </c>
      <c r="AT342" s="136" t="s">
        <v>142</v>
      </c>
      <c r="AU342" s="136" t="s">
        <v>87</v>
      </c>
      <c r="AY342" s="14" t="s">
        <v>140</v>
      </c>
      <c r="BE342" s="137">
        <f>IF(N342="základní",J342,0)</f>
        <v>0</v>
      </c>
      <c r="BF342" s="137">
        <f>IF(N342="snížená",J342,0)</f>
        <v>0</v>
      </c>
      <c r="BG342" s="137">
        <f>IF(N342="zákl. přenesená",J342,0)</f>
        <v>0</v>
      </c>
      <c r="BH342" s="137">
        <f>IF(N342="sníž. přenesená",J342,0)</f>
        <v>0</v>
      </c>
      <c r="BI342" s="137">
        <f>IF(N342="nulová",J342,0)</f>
        <v>0</v>
      </c>
      <c r="BJ342" s="14" t="s">
        <v>85</v>
      </c>
      <c r="BK342" s="137">
        <f>ROUND(I342*H342,2)</f>
        <v>0</v>
      </c>
      <c r="BL342" s="14" t="s">
        <v>208</v>
      </c>
      <c r="BM342" s="136" t="s">
        <v>840</v>
      </c>
    </row>
    <row r="343" spans="2:65" s="12" customFormat="1" ht="11.25">
      <c r="B343" s="148"/>
      <c r="D343" s="149" t="s">
        <v>231</v>
      </c>
      <c r="F343" s="150" t="s">
        <v>841</v>
      </c>
      <c r="H343" s="151">
        <v>0.06</v>
      </c>
      <c r="I343" s="152"/>
      <c r="L343" s="148"/>
      <c r="M343" s="153"/>
      <c r="T343" s="154"/>
      <c r="AT343" s="155" t="s">
        <v>231</v>
      </c>
      <c r="AU343" s="155" t="s">
        <v>87</v>
      </c>
      <c r="AV343" s="12" t="s">
        <v>87</v>
      </c>
      <c r="AW343" s="12" t="s">
        <v>4</v>
      </c>
      <c r="AX343" s="12" t="s">
        <v>85</v>
      </c>
      <c r="AY343" s="155" t="s">
        <v>140</v>
      </c>
    </row>
    <row r="344" spans="2:65" s="11" customFormat="1" ht="22.9" customHeight="1">
      <c r="B344" s="113"/>
      <c r="D344" s="114" t="s">
        <v>76</v>
      </c>
      <c r="E344" s="123" t="s">
        <v>842</v>
      </c>
      <c r="F344" s="123" t="s">
        <v>843</v>
      </c>
      <c r="I344" s="116"/>
      <c r="J344" s="124">
        <f>BK344</f>
        <v>0</v>
      </c>
      <c r="L344" s="113"/>
      <c r="M344" s="118"/>
      <c r="P344" s="119">
        <f>SUM(P345:P351)</f>
        <v>0</v>
      </c>
      <c r="R344" s="119">
        <f>SUM(R345:R351)</f>
        <v>0.08</v>
      </c>
      <c r="T344" s="120">
        <f>SUM(T345:T351)</f>
        <v>0.22</v>
      </c>
      <c r="AR344" s="114" t="s">
        <v>87</v>
      </c>
      <c r="AT344" s="121" t="s">
        <v>76</v>
      </c>
      <c r="AU344" s="121" t="s">
        <v>85</v>
      </c>
      <c r="AY344" s="114" t="s">
        <v>140</v>
      </c>
      <c r="BK344" s="122">
        <f>SUM(BK345:BK351)</f>
        <v>0</v>
      </c>
    </row>
    <row r="345" spans="2:65" s="1" customFormat="1" ht="24.2" customHeight="1">
      <c r="B345" s="29"/>
      <c r="C345" s="125" t="s">
        <v>844</v>
      </c>
      <c r="D345" s="125" t="s">
        <v>142</v>
      </c>
      <c r="E345" s="126" t="s">
        <v>845</v>
      </c>
      <c r="F345" s="127" t="s">
        <v>846</v>
      </c>
      <c r="G345" s="128" t="s">
        <v>156</v>
      </c>
      <c r="H345" s="129">
        <v>2</v>
      </c>
      <c r="I345" s="130"/>
      <c r="J345" s="131">
        <f t="shared" ref="J345:J351" si="90">ROUND(I345*H345,2)</f>
        <v>0</v>
      </c>
      <c r="K345" s="127" t="s">
        <v>146</v>
      </c>
      <c r="L345" s="29"/>
      <c r="M345" s="132" t="s">
        <v>1</v>
      </c>
      <c r="N345" s="133" t="s">
        <v>42</v>
      </c>
      <c r="P345" s="134">
        <f t="shared" ref="P345:P351" si="91">O345*H345</f>
        <v>0</v>
      </c>
      <c r="Q345" s="134">
        <v>0</v>
      </c>
      <c r="R345" s="134">
        <f t="shared" ref="R345:R351" si="92">Q345*H345</f>
        <v>0</v>
      </c>
      <c r="S345" s="134">
        <v>0</v>
      </c>
      <c r="T345" s="135">
        <f t="shared" ref="T345:T351" si="93">S345*H345</f>
        <v>0</v>
      </c>
      <c r="AR345" s="136" t="s">
        <v>147</v>
      </c>
      <c r="AT345" s="136" t="s">
        <v>142</v>
      </c>
      <c r="AU345" s="136" t="s">
        <v>87</v>
      </c>
      <c r="AY345" s="14" t="s">
        <v>140</v>
      </c>
      <c r="BE345" s="137">
        <f t="shared" ref="BE345:BE351" si="94">IF(N345="základní",J345,0)</f>
        <v>0</v>
      </c>
      <c r="BF345" s="137">
        <f t="shared" ref="BF345:BF351" si="95">IF(N345="snížená",J345,0)</f>
        <v>0</v>
      </c>
      <c r="BG345" s="137">
        <f t="shared" ref="BG345:BG351" si="96">IF(N345="zákl. přenesená",J345,0)</f>
        <v>0</v>
      </c>
      <c r="BH345" s="137">
        <f t="shared" ref="BH345:BH351" si="97">IF(N345="sníž. přenesená",J345,0)</f>
        <v>0</v>
      </c>
      <c r="BI345" s="137">
        <f t="shared" ref="BI345:BI351" si="98">IF(N345="nulová",J345,0)</f>
        <v>0</v>
      </c>
      <c r="BJ345" s="14" t="s">
        <v>85</v>
      </c>
      <c r="BK345" s="137">
        <f t="shared" ref="BK345:BK351" si="99">ROUND(I345*H345,2)</f>
        <v>0</v>
      </c>
      <c r="BL345" s="14" t="s">
        <v>147</v>
      </c>
      <c r="BM345" s="136" t="s">
        <v>847</v>
      </c>
    </row>
    <row r="346" spans="2:65" s="1" customFormat="1" ht="24.2" customHeight="1">
      <c r="B346" s="29"/>
      <c r="C346" s="138" t="s">
        <v>848</v>
      </c>
      <c r="D346" s="138" t="s">
        <v>159</v>
      </c>
      <c r="E346" s="139" t="s">
        <v>849</v>
      </c>
      <c r="F346" s="140" t="s">
        <v>850</v>
      </c>
      <c r="G346" s="141" t="s">
        <v>156</v>
      </c>
      <c r="H346" s="142">
        <v>2</v>
      </c>
      <c r="I346" s="143"/>
      <c r="J346" s="144">
        <f t="shared" si="90"/>
        <v>0</v>
      </c>
      <c r="K346" s="140" t="s">
        <v>146</v>
      </c>
      <c r="L346" s="145"/>
      <c r="M346" s="146" t="s">
        <v>1</v>
      </c>
      <c r="N346" s="147" t="s">
        <v>42</v>
      </c>
      <c r="P346" s="134">
        <f t="shared" si="91"/>
        <v>0</v>
      </c>
      <c r="Q346" s="134">
        <v>1.4500000000000001E-2</v>
      </c>
      <c r="R346" s="134">
        <f t="shared" si="92"/>
        <v>2.9000000000000001E-2</v>
      </c>
      <c r="S346" s="134">
        <v>0</v>
      </c>
      <c r="T346" s="135">
        <f t="shared" si="93"/>
        <v>0</v>
      </c>
      <c r="AR346" s="136" t="s">
        <v>162</v>
      </c>
      <c r="AT346" s="136" t="s">
        <v>159</v>
      </c>
      <c r="AU346" s="136" t="s">
        <v>87</v>
      </c>
      <c r="AY346" s="14" t="s">
        <v>140</v>
      </c>
      <c r="BE346" s="137">
        <f t="shared" si="94"/>
        <v>0</v>
      </c>
      <c r="BF346" s="137">
        <f t="shared" si="95"/>
        <v>0</v>
      </c>
      <c r="BG346" s="137">
        <f t="shared" si="96"/>
        <v>0</v>
      </c>
      <c r="BH346" s="137">
        <f t="shared" si="97"/>
        <v>0</v>
      </c>
      <c r="BI346" s="137">
        <f t="shared" si="98"/>
        <v>0</v>
      </c>
      <c r="BJ346" s="14" t="s">
        <v>85</v>
      </c>
      <c r="BK346" s="137">
        <f t="shared" si="99"/>
        <v>0</v>
      </c>
      <c r="BL346" s="14" t="s">
        <v>147</v>
      </c>
      <c r="BM346" s="136" t="s">
        <v>851</v>
      </c>
    </row>
    <row r="347" spans="2:65" s="1" customFormat="1" ht="24.2" customHeight="1">
      <c r="B347" s="29"/>
      <c r="C347" s="125" t="s">
        <v>852</v>
      </c>
      <c r="D347" s="125" t="s">
        <v>142</v>
      </c>
      <c r="E347" s="126" t="s">
        <v>853</v>
      </c>
      <c r="F347" s="127" t="s">
        <v>854</v>
      </c>
      <c r="G347" s="128" t="s">
        <v>156</v>
      </c>
      <c r="H347" s="129">
        <v>3</v>
      </c>
      <c r="I347" s="130"/>
      <c r="J347" s="131">
        <f t="shared" si="90"/>
        <v>0</v>
      </c>
      <c r="K347" s="127" t="s">
        <v>146</v>
      </c>
      <c r="L347" s="29"/>
      <c r="M347" s="132" t="s">
        <v>1</v>
      </c>
      <c r="N347" s="133" t="s">
        <v>42</v>
      </c>
      <c r="P347" s="134">
        <f t="shared" si="91"/>
        <v>0</v>
      </c>
      <c r="Q347" s="134">
        <v>0</v>
      </c>
      <c r="R347" s="134">
        <f t="shared" si="92"/>
        <v>0</v>
      </c>
      <c r="S347" s="134">
        <v>0</v>
      </c>
      <c r="T347" s="135">
        <f t="shared" si="93"/>
        <v>0</v>
      </c>
      <c r="AR347" s="136" t="s">
        <v>208</v>
      </c>
      <c r="AT347" s="136" t="s">
        <v>142</v>
      </c>
      <c r="AU347" s="136" t="s">
        <v>87</v>
      </c>
      <c r="AY347" s="14" t="s">
        <v>140</v>
      </c>
      <c r="BE347" s="137">
        <f t="shared" si="94"/>
        <v>0</v>
      </c>
      <c r="BF347" s="137">
        <f t="shared" si="95"/>
        <v>0</v>
      </c>
      <c r="BG347" s="137">
        <f t="shared" si="96"/>
        <v>0</v>
      </c>
      <c r="BH347" s="137">
        <f t="shared" si="97"/>
        <v>0</v>
      </c>
      <c r="BI347" s="137">
        <f t="shared" si="98"/>
        <v>0</v>
      </c>
      <c r="BJ347" s="14" t="s">
        <v>85</v>
      </c>
      <c r="BK347" s="137">
        <f t="shared" si="99"/>
        <v>0</v>
      </c>
      <c r="BL347" s="14" t="s">
        <v>208</v>
      </c>
      <c r="BM347" s="136" t="s">
        <v>855</v>
      </c>
    </row>
    <row r="348" spans="2:65" s="1" customFormat="1" ht="24.2" customHeight="1">
      <c r="B348" s="29"/>
      <c r="C348" s="138" t="s">
        <v>856</v>
      </c>
      <c r="D348" s="138" t="s">
        <v>159</v>
      </c>
      <c r="E348" s="139" t="s">
        <v>857</v>
      </c>
      <c r="F348" s="140" t="s">
        <v>858</v>
      </c>
      <c r="G348" s="141" t="s">
        <v>156</v>
      </c>
      <c r="H348" s="142">
        <v>3</v>
      </c>
      <c r="I348" s="143"/>
      <c r="J348" s="144">
        <f t="shared" si="90"/>
        <v>0</v>
      </c>
      <c r="K348" s="140" t="s">
        <v>146</v>
      </c>
      <c r="L348" s="145"/>
      <c r="M348" s="146" t="s">
        <v>1</v>
      </c>
      <c r="N348" s="147" t="s">
        <v>42</v>
      </c>
      <c r="P348" s="134">
        <f t="shared" si="91"/>
        <v>0</v>
      </c>
      <c r="Q348" s="134">
        <v>1.7000000000000001E-2</v>
      </c>
      <c r="R348" s="134">
        <f t="shared" si="92"/>
        <v>5.1000000000000004E-2</v>
      </c>
      <c r="S348" s="134">
        <v>0</v>
      </c>
      <c r="T348" s="135">
        <f t="shared" si="93"/>
        <v>0</v>
      </c>
      <c r="AR348" s="136" t="s">
        <v>274</v>
      </c>
      <c r="AT348" s="136" t="s">
        <v>159</v>
      </c>
      <c r="AU348" s="136" t="s">
        <v>87</v>
      </c>
      <c r="AY348" s="14" t="s">
        <v>140</v>
      </c>
      <c r="BE348" s="137">
        <f t="shared" si="94"/>
        <v>0</v>
      </c>
      <c r="BF348" s="137">
        <f t="shared" si="95"/>
        <v>0</v>
      </c>
      <c r="BG348" s="137">
        <f t="shared" si="96"/>
        <v>0</v>
      </c>
      <c r="BH348" s="137">
        <f t="shared" si="97"/>
        <v>0</v>
      </c>
      <c r="BI348" s="137">
        <f t="shared" si="98"/>
        <v>0</v>
      </c>
      <c r="BJ348" s="14" t="s">
        <v>85</v>
      </c>
      <c r="BK348" s="137">
        <f t="shared" si="99"/>
        <v>0</v>
      </c>
      <c r="BL348" s="14" t="s">
        <v>208</v>
      </c>
      <c r="BM348" s="136" t="s">
        <v>859</v>
      </c>
    </row>
    <row r="349" spans="2:65" s="1" customFormat="1" ht="24.2" customHeight="1">
      <c r="B349" s="29"/>
      <c r="C349" s="125" t="s">
        <v>860</v>
      </c>
      <c r="D349" s="125" t="s">
        <v>142</v>
      </c>
      <c r="E349" s="126" t="s">
        <v>861</v>
      </c>
      <c r="F349" s="127" t="s">
        <v>862</v>
      </c>
      <c r="G349" s="128" t="s">
        <v>156</v>
      </c>
      <c r="H349" s="129">
        <v>8</v>
      </c>
      <c r="I349" s="130"/>
      <c r="J349" s="131">
        <f t="shared" si="90"/>
        <v>0</v>
      </c>
      <c r="K349" s="127" t="s">
        <v>146</v>
      </c>
      <c r="L349" s="29"/>
      <c r="M349" s="132" t="s">
        <v>1</v>
      </c>
      <c r="N349" s="133" t="s">
        <v>42</v>
      </c>
      <c r="P349" s="134">
        <f t="shared" si="91"/>
        <v>0</v>
      </c>
      <c r="Q349" s="134">
        <v>0</v>
      </c>
      <c r="R349" s="134">
        <f t="shared" si="92"/>
        <v>0</v>
      </c>
      <c r="S349" s="134">
        <v>2.4E-2</v>
      </c>
      <c r="T349" s="135">
        <f t="shared" si="93"/>
        <v>0.192</v>
      </c>
      <c r="AR349" s="136" t="s">
        <v>208</v>
      </c>
      <c r="AT349" s="136" t="s">
        <v>142</v>
      </c>
      <c r="AU349" s="136" t="s">
        <v>87</v>
      </c>
      <c r="AY349" s="14" t="s">
        <v>140</v>
      </c>
      <c r="BE349" s="137">
        <f t="shared" si="94"/>
        <v>0</v>
      </c>
      <c r="BF349" s="137">
        <f t="shared" si="95"/>
        <v>0</v>
      </c>
      <c r="BG349" s="137">
        <f t="shared" si="96"/>
        <v>0</v>
      </c>
      <c r="BH349" s="137">
        <f t="shared" si="97"/>
        <v>0</v>
      </c>
      <c r="BI349" s="137">
        <f t="shared" si="98"/>
        <v>0</v>
      </c>
      <c r="BJ349" s="14" t="s">
        <v>85</v>
      </c>
      <c r="BK349" s="137">
        <f t="shared" si="99"/>
        <v>0</v>
      </c>
      <c r="BL349" s="14" t="s">
        <v>208</v>
      </c>
      <c r="BM349" s="136" t="s">
        <v>863</v>
      </c>
    </row>
    <row r="350" spans="2:65" s="1" customFormat="1" ht="24.2" customHeight="1">
      <c r="B350" s="29"/>
      <c r="C350" s="125" t="s">
        <v>864</v>
      </c>
      <c r="D350" s="125" t="s">
        <v>142</v>
      </c>
      <c r="E350" s="126" t="s">
        <v>865</v>
      </c>
      <c r="F350" s="127" t="s">
        <v>866</v>
      </c>
      <c r="G350" s="128" t="s">
        <v>156</v>
      </c>
      <c r="H350" s="129">
        <v>1</v>
      </c>
      <c r="I350" s="130"/>
      <c r="J350" s="131">
        <f t="shared" si="90"/>
        <v>0</v>
      </c>
      <c r="K350" s="127" t="s">
        <v>146</v>
      </c>
      <c r="L350" s="29"/>
      <c r="M350" s="132" t="s">
        <v>1</v>
      </c>
      <c r="N350" s="133" t="s">
        <v>42</v>
      </c>
      <c r="P350" s="134">
        <f t="shared" si="91"/>
        <v>0</v>
      </c>
      <c r="Q350" s="134">
        <v>0</v>
      </c>
      <c r="R350" s="134">
        <f t="shared" si="92"/>
        <v>0</v>
      </c>
      <c r="S350" s="134">
        <v>2.8000000000000001E-2</v>
      </c>
      <c r="T350" s="135">
        <f t="shared" si="93"/>
        <v>2.8000000000000001E-2</v>
      </c>
      <c r="AR350" s="136" t="s">
        <v>208</v>
      </c>
      <c r="AT350" s="136" t="s">
        <v>142</v>
      </c>
      <c r="AU350" s="136" t="s">
        <v>87</v>
      </c>
      <c r="AY350" s="14" t="s">
        <v>140</v>
      </c>
      <c r="BE350" s="137">
        <f t="shared" si="94"/>
        <v>0</v>
      </c>
      <c r="BF350" s="137">
        <f t="shared" si="95"/>
        <v>0</v>
      </c>
      <c r="BG350" s="137">
        <f t="shared" si="96"/>
        <v>0</v>
      </c>
      <c r="BH350" s="137">
        <f t="shared" si="97"/>
        <v>0</v>
      </c>
      <c r="BI350" s="137">
        <f t="shared" si="98"/>
        <v>0</v>
      </c>
      <c r="BJ350" s="14" t="s">
        <v>85</v>
      </c>
      <c r="BK350" s="137">
        <f t="shared" si="99"/>
        <v>0</v>
      </c>
      <c r="BL350" s="14" t="s">
        <v>208</v>
      </c>
      <c r="BM350" s="136" t="s">
        <v>867</v>
      </c>
    </row>
    <row r="351" spans="2:65" s="1" customFormat="1" ht="24.2" customHeight="1">
      <c r="B351" s="29"/>
      <c r="C351" s="125" t="s">
        <v>868</v>
      </c>
      <c r="D351" s="125" t="s">
        <v>142</v>
      </c>
      <c r="E351" s="126" t="s">
        <v>869</v>
      </c>
      <c r="F351" s="127" t="s">
        <v>870</v>
      </c>
      <c r="G351" s="128" t="s">
        <v>285</v>
      </c>
      <c r="H351" s="129">
        <v>5.0999999999999997E-2</v>
      </c>
      <c r="I351" s="130"/>
      <c r="J351" s="131">
        <f t="shared" si="90"/>
        <v>0</v>
      </c>
      <c r="K351" s="127" t="s">
        <v>157</v>
      </c>
      <c r="L351" s="29"/>
      <c r="M351" s="132" t="s">
        <v>1</v>
      </c>
      <c r="N351" s="133" t="s">
        <v>42</v>
      </c>
      <c r="P351" s="134">
        <f t="shared" si="91"/>
        <v>0</v>
      </c>
      <c r="Q351" s="134">
        <v>0</v>
      </c>
      <c r="R351" s="134">
        <f t="shared" si="92"/>
        <v>0</v>
      </c>
      <c r="S351" s="134">
        <v>0</v>
      </c>
      <c r="T351" s="135">
        <f t="shared" si="93"/>
        <v>0</v>
      </c>
      <c r="AR351" s="136" t="s">
        <v>208</v>
      </c>
      <c r="AT351" s="136" t="s">
        <v>142</v>
      </c>
      <c r="AU351" s="136" t="s">
        <v>87</v>
      </c>
      <c r="AY351" s="14" t="s">
        <v>140</v>
      </c>
      <c r="BE351" s="137">
        <f t="shared" si="94"/>
        <v>0</v>
      </c>
      <c r="BF351" s="137">
        <f t="shared" si="95"/>
        <v>0</v>
      </c>
      <c r="BG351" s="137">
        <f t="shared" si="96"/>
        <v>0</v>
      </c>
      <c r="BH351" s="137">
        <f t="shared" si="97"/>
        <v>0</v>
      </c>
      <c r="BI351" s="137">
        <f t="shared" si="98"/>
        <v>0</v>
      </c>
      <c r="BJ351" s="14" t="s">
        <v>85</v>
      </c>
      <c r="BK351" s="137">
        <f t="shared" si="99"/>
        <v>0</v>
      </c>
      <c r="BL351" s="14" t="s">
        <v>208</v>
      </c>
      <c r="BM351" s="136" t="s">
        <v>871</v>
      </c>
    </row>
    <row r="352" spans="2:65" s="11" customFormat="1" ht="22.9" customHeight="1">
      <c r="B352" s="113"/>
      <c r="D352" s="114" t="s">
        <v>76</v>
      </c>
      <c r="E352" s="123" t="s">
        <v>872</v>
      </c>
      <c r="F352" s="123" t="s">
        <v>873</v>
      </c>
      <c r="I352" s="116"/>
      <c r="J352" s="124">
        <f>BK352</f>
        <v>0</v>
      </c>
      <c r="L352" s="113"/>
      <c r="M352" s="118"/>
      <c r="P352" s="119">
        <f>SUM(P353:P357)</f>
        <v>0</v>
      </c>
      <c r="R352" s="119">
        <f>SUM(R353:R357)</f>
        <v>8.4291499999999991E-2</v>
      </c>
      <c r="T352" s="120">
        <f>SUM(T353:T357)</f>
        <v>0</v>
      </c>
      <c r="AR352" s="114" t="s">
        <v>87</v>
      </c>
      <c r="AT352" s="121" t="s">
        <v>76</v>
      </c>
      <c r="AU352" s="121" t="s">
        <v>85</v>
      </c>
      <c r="AY352" s="114" t="s">
        <v>140</v>
      </c>
      <c r="BK352" s="122">
        <f>SUM(BK353:BK357)</f>
        <v>0</v>
      </c>
    </row>
    <row r="353" spans="2:65" s="1" customFormat="1" ht="16.5" customHeight="1">
      <c r="B353" s="29"/>
      <c r="C353" s="125" t="s">
        <v>874</v>
      </c>
      <c r="D353" s="125" t="s">
        <v>142</v>
      </c>
      <c r="E353" s="126" t="s">
        <v>875</v>
      </c>
      <c r="F353" s="127" t="s">
        <v>876</v>
      </c>
      <c r="G353" s="128" t="s">
        <v>171</v>
      </c>
      <c r="H353" s="129">
        <v>2.63</v>
      </c>
      <c r="I353" s="130"/>
      <c r="J353" s="131">
        <f>ROUND(I353*H353,2)</f>
        <v>0</v>
      </c>
      <c r="K353" s="127" t="s">
        <v>146</v>
      </c>
      <c r="L353" s="29"/>
      <c r="M353" s="132" t="s">
        <v>1</v>
      </c>
      <c r="N353" s="133" t="s">
        <v>42</v>
      </c>
      <c r="P353" s="134">
        <f>O353*H353</f>
        <v>0</v>
      </c>
      <c r="Q353" s="134">
        <v>2.9999999999999997E-4</v>
      </c>
      <c r="R353" s="134">
        <f>Q353*H353</f>
        <v>7.8899999999999988E-4</v>
      </c>
      <c r="S353" s="134">
        <v>0</v>
      </c>
      <c r="T353" s="135">
        <f>S353*H353</f>
        <v>0</v>
      </c>
      <c r="AR353" s="136" t="s">
        <v>208</v>
      </c>
      <c r="AT353" s="136" t="s">
        <v>142</v>
      </c>
      <c r="AU353" s="136" t="s">
        <v>87</v>
      </c>
      <c r="AY353" s="14" t="s">
        <v>140</v>
      </c>
      <c r="BE353" s="137">
        <f>IF(N353="základní",J353,0)</f>
        <v>0</v>
      </c>
      <c r="BF353" s="137">
        <f>IF(N353="snížená",J353,0)</f>
        <v>0</v>
      </c>
      <c r="BG353" s="137">
        <f>IF(N353="zákl. přenesená",J353,0)</f>
        <v>0</v>
      </c>
      <c r="BH353" s="137">
        <f>IF(N353="sníž. přenesená",J353,0)</f>
        <v>0</v>
      </c>
      <c r="BI353" s="137">
        <f>IF(N353="nulová",J353,0)</f>
        <v>0</v>
      </c>
      <c r="BJ353" s="14" t="s">
        <v>85</v>
      </c>
      <c r="BK353" s="137">
        <f>ROUND(I353*H353,2)</f>
        <v>0</v>
      </c>
      <c r="BL353" s="14" t="s">
        <v>208</v>
      </c>
      <c r="BM353" s="136" t="s">
        <v>877</v>
      </c>
    </row>
    <row r="354" spans="2:65" s="1" customFormat="1" ht="33" customHeight="1">
      <c r="B354" s="29"/>
      <c r="C354" s="125" t="s">
        <v>878</v>
      </c>
      <c r="D354" s="125" t="s">
        <v>142</v>
      </c>
      <c r="E354" s="126" t="s">
        <v>879</v>
      </c>
      <c r="F354" s="127" t="s">
        <v>880</v>
      </c>
      <c r="G354" s="128" t="s">
        <v>171</v>
      </c>
      <c r="H354" s="129">
        <v>2.63</v>
      </c>
      <c r="I354" s="130"/>
      <c r="J354" s="131">
        <f>ROUND(I354*H354,2)</f>
        <v>0</v>
      </c>
      <c r="K354" s="127" t="s">
        <v>157</v>
      </c>
      <c r="L354" s="29"/>
      <c r="M354" s="132" t="s">
        <v>1</v>
      </c>
      <c r="N354" s="133" t="s">
        <v>42</v>
      </c>
      <c r="P354" s="134">
        <f>O354*H354</f>
        <v>0</v>
      </c>
      <c r="Q354" s="134">
        <v>7.5500000000000003E-3</v>
      </c>
      <c r="R354" s="134">
        <f>Q354*H354</f>
        <v>1.9856499999999999E-2</v>
      </c>
      <c r="S354" s="134">
        <v>0</v>
      </c>
      <c r="T354" s="135">
        <f>S354*H354</f>
        <v>0</v>
      </c>
      <c r="AR354" s="136" t="s">
        <v>208</v>
      </c>
      <c r="AT354" s="136" t="s">
        <v>142</v>
      </c>
      <c r="AU354" s="136" t="s">
        <v>87</v>
      </c>
      <c r="AY354" s="14" t="s">
        <v>140</v>
      </c>
      <c r="BE354" s="137">
        <f>IF(N354="základní",J354,0)</f>
        <v>0</v>
      </c>
      <c r="BF354" s="137">
        <f>IF(N354="snížená",J354,0)</f>
        <v>0</v>
      </c>
      <c r="BG354" s="137">
        <f>IF(N354="zákl. přenesená",J354,0)</f>
        <v>0</v>
      </c>
      <c r="BH354" s="137">
        <f>IF(N354="sníž. přenesená",J354,0)</f>
        <v>0</v>
      </c>
      <c r="BI354" s="137">
        <f>IF(N354="nulová",J354,0)</f>
        <v>0</v>
      </c>
      <c r="BJ354" s="14" t="s">
        <v>85</v>
      </c>
      <c r="BK354" s="137">
        <f>ROUND(I354*H354,2)</f>
        <v>0</v>
      </c>
      <c r="BL354" s="14" t="s">
        <v>208</v>
      </c>
      <c r="BM354" s="136" t="s">
        <v>881</v>
      </c>
    </row>
    <row r="355" spans="2:65" s="1" customFormat="1" ht="33" customHeight="1">
      <c r="B355" s="29"/>
      <c r="C355" s="138" t="s">
        <v>882</v>
      </c>
      <c r="D355" s="138" t="s">
        <v>159</v>
      </c>
      <c r="E355" s="139" t="s">
        <v>883</v>
      </c>
      <c r="F355" s="140" t="s">
        <v>884</v>
      </c>
      <c r="G355" s="141" t="s">
        <v>171</v>
      </c>
      <c r="H355" s="142">
        <v>2.8929999999999998</v>
      </c>
      <c r="I355" s="143"/>
      <c r="J355" s="144">
        <f>ROUND(I355*H355,2)</f>
        <v>0</v>
      </c>
      <c r="K355" s="140" t="s">
        <v>157</v>
      </c>
      <c r="L355" s="145"/>
      <c r="M355" s="146" t="s">
        <v>1</v>
      </c>
      <c r="N355" s="147" t="s">
        <v>42</v>
      </c>
      <c r="P355" s="134">
        <f>O355*H355</f>
        <v>0</v>
      </c>
      <c r="Q355" s="134">
        <v>2.1999999999999999E-2</v>
      </c>
      <c r="R355" s="134">
        <f>Q355*H355</f>
        <v>6.3645999999999994E-2</v>
      </c>
      <c r="S355" s="134">
        <v>0</v>
      </c>
      <c r="T355" s="135">
        <f>S355*H355</f>
        <v>0</v>
      </c>
      <c r="AR355" s="136" t="s">
        <v>274</v>
      </c>
      <c r="AT355" s="136" t="s">
        <v>159</v>
      </c>
      <c r="AU355" s="136" t="s">
        <v>87</v>
      </c>
      <c r="AY355" s="14" t="s">
        <v>140</v>
      </c>
      <c r="BE355" s="137">
        <f>IF(N355="základní",J355,0)</f>
        <v>0</v>
      </c>
      <c r="BF355" s="137">
        <f>IF(N355="snížená",J355,0)</f>
        <v>0</v>
      </c>
      <c r="BG355" s="137">
        <f>IF(N355="zákl. přenesená",J355,0)</f>
        <v>0</v>
      </c>
      <c r="BH355" s="137">
        <f>IF(N355="sníž. přenesená",J355,0)</f>
        <v>0</v>
      </c>
      <c r="BI355" s="137">
        <f>IF(N355="nulová",J355,0)</f>
        <v>0</v>
      </c>
      <c r="BJ355" s="14" t="s">
        <v>85</v>
      </c>
      <c r="BK355" s="137">
        <f>ROUND(I355*H355,2)</f>
        <v>0</v>
      </c>
      <c r="BL355" s="14" t="s">
        <v>208</v>
      </c>
      <c r="BM355" s="136" t="s">
        <v>885</v>
      </c>
    </row>
    <row r="356" spans="2:65" s="12" customFormat="1" ht="11.25">
      <c r="B356" s="148"/>
      <c r="D356" s="149" t="s">
        <v>231</v>
      </c>
      <c r="F356" s="150" t="s">
        <v>886</v>
      </c>
      <c r="H356" s="151">
        <v>2.8929999999999998</v>
      </c>
      <c r="I356" s="152"/>
      <c r="L356" s="148"/>
      <c r="M356" s="153"/>
      <c r="T356" s="154"/>
      <c r="AT356" s="155" t="s">
        <v>231</v>
      </c>
      <c r="AU356" s="155" t="s">
        <v>87</v>
      </c>
      <c r="AV356" s="12" t="s">
        <v>87</v>
      </c>
      <c r="AW356" s="12" t="s">
        <v>4</v>
      </c>
      <c r="AX356" s="12" t="s">
        <v>85</v>
      </c>
      <c r="AY356" s="155" t="s">
        <v>140</v>
      </c>
    </row>
    <row r="357" spans="2:65" s="1" customFormat="1" ht="24.2" customHeight="1">
      <c r="B357" s="29"/>
      <c r="C357" s="125" t="s">
        <v>887</v>
      </c>
      <c r="D357" s="125" t="s">
        <v>142</v>
      </c>
      <c r="E357" s="126" t="s">
        <v>888</v>
      </c>
      <c r="F357" s="127" t="s">
        <v>889</v>
      </c>
      <c r="G357" s="128" t="s">
        <v>285</v>
      </c>
      <c r="H357" s="129">
        <v>8.4000000000000005E-2</v>
      </c>
      <c r="I357" s="130"/>
      <c r="J357" s="131">
        <f>ROUND(I357*H357,2)</f>
        <v>0</v>
      </c>
      <c r="K357" s="127" t="s">
        <v>157</v>
      </c>
      <c r="L357" s="29"/>
      <c r="M357" s="132" t="s">
        <v>1</v>
      </c>
      <c r="N357" s="133" t="s">
        <v>42</v>
      </c>
      <c r="P357" s="134">
        <f>O357*H357</f>
        <v>0</v>
      </c>
      <c r="Q357" s="134">
        <v>0</v>
      </c>
      <c r="R357" s="134">
        <f>Q357*H357</f>
        <v>0</v>
      </c>
      <c r="S357" s="134">
        <v>0</v>
      </c>
      <c r="T357" s="135">
        <f>S357*H357</f>
        <v>0</v>
      </c>
      <c r="AR357" s="136" t="s">
        <v>208</v>
      </c>
      <c r="AT357" s="136" t="s">
        <v>142</v>
      </c>
      <c r="AU357" s="136" t="s">
        <v>87</v>
      </c>
      <c r="AY357" s="14" t="s">
        <v>140</v>
      </c>
      <c r="BE357" s="137">
        <f>IF(N357="základní",J357,0)</f>
        <v>0</v>
      </c>
      <c r="BF357" s="137">
        <f>IF(N357="snížená",J357,0)</f>
        <v>0</v>
      </c>
      <c r="BG357" s="137">
        <f>IF(N357="zákl. přenesená",J357,0)</f>
        <v>0</v>
      </c>
      <c r="BH357" s="137">
        <f>IF(N357="sníž. přenesená",J357,0)</f>
        <v>0</v>
      </c>
      <c r="BI357" s="137">
        <f>IF(N357="nulová",J357,0)</f>
        <v>0</v>
      </c>
      <c r="BJ357" s="14" t="s">
        <v>85</v>
      </c>
      <c r="BK357" s="137">
        <f>ROUND(I357*H357,2)</f>
        <v>0</v>
      </c>
      <c r="BL357" s="14" t="s">
        <v>208</v>
      </c>
      <c r="BM357" s="136" t="s">
        <v>890</v>
      </c>
    </row>
    <row r="358" spans="2:65" s="11" customFormat="1" ht="22.9" customHeight="1">
      <c r="B358" s="113"/>
      <c r="D358" s="114" t="s">
        <v>76</v>
      </c>
      <c r="E358" s="123" t="s">
        <v>891</v>
      </c>
      <c r="F358" s="123" t="s">
        <v>892</v>
      </c>
      <c r="I358" s="116"/>
      <c r="J358" s="124">
        <f>BK358</f>
        <v>0</v>
      </c>
      <c r="L358" s="113"/>
      <c r="M358" s="118"/>
      <c r="P358" s="119">
        <f>SUM(P359:P369)</f>
        <v>0</v>
      </c>
      <c r="R358" s="119">
        <f>SUM(R359:R369)</f>
        <v>0.36167720000000003</v>
      </c>
      <c r="T358" s="120">
        <f>SUM(T359:T369)</f>
        <v>0.28242000000000006</v>
      </c>
      <c r="AR358" s="114" t="s">
        <v>87</v>
      </c>
      <c r="AT358" s="121" t="s">
        <v>76</v>
      </c>
      <c r="AU358" s="121" t="s">
        <v>85</v>
      </c>
      <c r="AY358" s="114" t="s">
        <v>140</v>
      </c>
      <c r="BK358" s="122">
        <f>SUM(BK359:BK369)</f>
        <v>0</v>
      </c>
    </row>
    <row r="359" spans="2:65" s="1" customFormat="1" ht="21.75" customHeight="1">
      <c r="B359" s="29"/>
      <c r="C359" s="125" t="s">
        <v>893</v>
      </c>
      <c r="D359" s="125" t="s">
        <v>142</v>
      </c>
      <c r="E359" s="126" t="s">
        <v>894</v>
      </c>
      <c r="F359" s="127" t="s">
        <v>895</v>
      </c>
      <c r="G359" s="128" t="s">
        <v>171</v>
      </c>
      <c r="H359" s="129">
        <v>92.7</v>
      </c>
      <c r="I359" s="130"/>
      <c r="J359" s="131">
        <f>ROUND(I359*H359,2)</f>
        <v>0</v>
      </c>
      <c r="K359" s="127" t="s">
        <v>146</v>
      </c>
      <c r="L359" s="29"/>
      <c r="M359" s="132" t="s">
        <v>1</v>
      </c>
      <c r="N359" s="133" t="s">
        <v>42</v>
      </c>
      <c r="P359" s="134">
        <f>O359*H359</f>
        <v>0</v>
      </c>
      <c r="Q359" s="134">
        <v>0</v>
      </c>
      <c r="R359" s="134">
        <f>Q359*H359</f>
        <v>0</v>
      </c>
      <c r="S359" s="134">
        <v>0</v>
      </c>
      <c r="T359" s="135">
        <f>S359*H359</f>
        <v>0</v>
      </c>
      <c r="AR359" s="136" t="s">
        <v>208</v>
      </c>
      <c r="AT359" s="136" t="s">
        <v>142</v>
      </c>
      <c r="AU359" s="136" t="s">
        <v>87</v>
      </c>
      <c r="AY359" s="14" t="s">
        <v>140</v>
      </c>
      <c r="BE359" s="137">
        <f>IF(N359="základní",J359,0)</f>
        <v>0</v>
      </c>
      <c r="BF359" s="137">
        <f>IF(N359="snížená",J359,0)</f>
        <v>0</v>
      </c>
      <c r="BG359" s="137">
        <f>IF(N359="zákl. přenesená",J359,0)</f>
        <v>0</v>
      </c>
      <c r="BH359" s="137">
        <f>IF(N359="sníž. přenesená",J359,0)</f>
        <v>0</v>
      </c>
      <c r="BI359" s="137">
        <f>IF(N359="nulová",J359,0)</f>
        <v>0</v>
      </c>
      <c r="BJ359" s="14" t="s">
        <v>85</v>
      </c>
      <c r="BK359" s="137">
        <f>ROUND(I359*H359,2)</f>
        <v>0</v>
      </c>
      <c r="BL359" s="14" t="s">
        <v>208</v>
      </c>
      <c r="BM359" s="136" t="s">
        <v>896</v>
      </c>
    </row>
    <row r="360" spans="2:65" s="1" customFormat="1" ht="24.2" customHeight="1">
      <c r="B360" s="29"/>
      <c r="C360" s="125" t="s">
        <v>897</v>
      </c>
      <c r="D360" s="125" t="s">
        <v>142</v>
      </c>
      <c r="E360" s="126" t="s">
        <v>898</v>
      </c>
      <c r="F360" s="127" t="s">
        <v>899</v>
      </c>
      <c r="G360" s="128" t="s">
        <v>171</v>
      </c>
      <c r="H360" s="129">
        <v>92.7</v>
      </c>
      <c r="I360" s="130"/>
      <c r="J360" s="131">
        <f>ROUND(I360*H360,2)</f>
        <v>0</v>
      </c>
      <c r="K360" s="127" t="s">
        <v>146</v>
      </c>
      <c r="L360" s="29"/>
      <c r="M360" s="132" t="s">
        <v>1</v>
      </c>
      <c r="N360" s="133" t="s">
        <v>42</v>
      </c>
      <c r="P360" s="134">
        <f>O360*H360</f>
        <v>0</v>
      </c>
      <c r="Q360" s="134">
        <v>2.0000000000000001E-4</v>
      </c>
      <c r="R360" s="134">
        <f>Q360*H360</f>
        <v>1.8540000000000001E-2</v>
      </c>
      <c r="S360" s="134">
        <v>0</v>
      </c>
      <c r="T360" s="135">
        <f>S360*H360</f>
        <v>0</v>
      </c>
      <c r="AR360" s="136" t="s">
        <v>208</v>
      </c>
      <c r="AT360" s="136" t="s">
        <v>142</v>
      </c>
      <c r="AU360" s="136" t="s">
        <v>87</v>
      </c>
      <c r="AY360" s="14" t="s">
        <v>140</v>
      </c>
      <c r="BE360" s="137">
        <f>IF(N360="základní",J360,0)</f>
        <v>0</v>
      </c>
      <c r="BF360" s="137">
        <f>IF(N360="snížená",J360,0)</f>
        <v>0</v>
      </c>
      <c r="BG360" s="137">
        <f>IF(N360="zákl. přenesená",J360,0)</f>
        <v>0</v>
      </c>
      <c r="BH360" s="137">
        <f>IF(N360="sníž. přenesená",J360,0)</f>
        <v>0</v>
      </c>
      <c r="BI360" s="137">
        <f>IF(N360="nulová",J360,0)</f>
        <v>0</v>
      </c>
      <c r="BJ360" s="14" t="s">
        <v>85</v>
      </c>
      <c r="BK360" s="137">
        <f>ROUND(I360*H360,2)</f>
        <v>0</v>
      </c>
      <c r="BL360" s="14" t="s">
        <v>208</v>
      </c>
      <c r="BM360" s="136" t="s">
        <v>900</v>
      </c>
    </row>
    <row r="361" spans="2:65" s="1" customFormat="1" ht="24.2" customHeight="1">
      <c r="B361" s="29"/>
      <c r="C361" s="125" t="s">
        <v>901</v>
      </c>
      <c r="D361" s="125" t="s">
        <v>142</v>
      </c>
      <c r="E361" s="126" t="s">
        <v>902</v>
      </c>
      <c r="F361" s="127" t="s">
        <v>903</v>
      </c>
      <c r="G361" s="128" t="s">
        <v>171</v>
      </c>
      <c r="H361" s="129">
        <v>86.9</v>
      </c>
      <c r="I361" s="130"/>
      <c r="J361" s="131">
        <f>ROUND(I361*H361,2)</f>
        <v>0</v>
      </c>
      <c r="K361" s="127" t="s">
        <v>146</v>
      </c>
      <c r="L361" s="29"/>
      <c r="M361" s="132" t="s">
        <v>1</v>
      </c>
      <c r="N361" s="133" t="s">
        <v>42</v>
      </c>
      <c r="P361" s="134">
        <f>O361*H361</f>
        <v>0</v>
      </c>
      <c r="Q361" s="134">
        <v>0</v>
      </c>
      <c r="R361" s="134">
        <f>Q361*H361</f>
        <v>0</v>
      </c>
      <c r="S361" s="134">
        <v>3.0000000000000001E-3</v>
      </c>
      <c r="T361" s="135">
        <f>S361*H361</f>
        <v>0.26070000000000004</v>
      </c>
      <c r="AR361" s="136" t="s">
        <v>208</v>
      </c>
      <c r="AT361" s="136" t="s">
        <v>142</v>
      </c>
      <c r="AU361" s="136" t="s">
        <v>87</v>
      </c>
      <c r="AY361" s="14" t="s">
        <v>140</v>
      </c>
      <c r="BE361" s="137">
        <f>IF(N361="základní",J361,0)</f>
        <v>0</v>
      </c>
      <c r="BF361" s="137">
        <f>IF(N361="snížená",J361,0)</f>
        <v>0</v>
      </c>
      <c r="BG361" s="137">
        <f>IF(N361="zákl. přenesená",J361,0)</f>
        <v>0</v>
      </c>
      <c r="BH361" s="137">
        <f>IF(N361="sníž. přenesená",J361,0)</f>
        <v>0</v>
      </c>
      <c r="BI361" s="137">
        <f>IF(N361="nulová",J361,0)</f>
        <v>0</v>
      </c>
      <c r="BJ361" s="14" t="s">
        <v>85</v>
      </c>
      <c r="BK361" s="137">
        <f>ROUND(I361*H361,2)</f>
        <v>0</v>
      </c>
      <c r="BL361" s="14" t="s">
        <v>208</v>
      </c>
      <c r="BM361" s="136" t="s">
        <v>904</v>
      </c>
    </row>
    <row r="362" spans="2:65" s="1" customFormat="1" ht="16.5" customHeight="1">
      <c r="B362" s="29"/>
      <c r="C362" s="125" t="s">
        <v>905</v>
      </c>
      <c r="D362" s="125" t="s">
        <v>142</v>
      </c>
      <c r="E362" s="126" t="s">
        <v>906</v>
      </c>
      <c r="F362" s="127" t="s">
        <v>907</v>
      </c>
      <c r="G362" s="128" t="s">
        <v>171</v>
      </c>
      <c r="H362" s="129">
        <v>92.7</v>
      </c>
      <c r="I362" s="130"/>
      <c r="J362" s="131">
        <f>ROUND(I362*H362,2)</f>
        <v>0</v>
      </c>
      <c r="K362" s="127" t="s">
        <v>157</v>
      </c>
      <c r="L362" s="29"/>
      <c r="M362" s="132" t="s">
        <v>1</v>
      </c>
      <c r="N362" s="133" t="s">
        <v>42</v>
      </c>
      <c r="P362" s="134">
        <f>O362*H362</f>
        <v>0</v>
      </c>
      <c r="Q362" s="134">
        <v>2.9999999999999997E-4</v>
      </c>
      <c r="R362" s="134">
        <f>Q362*H362</f>
        <v>2.7809999999999998E-2</v>
      </c>
      <c r="S362" s="134">
        <v>0</v>
      </c>
      <c r="T362" s="135">
        <f>S362*H362</f>
        <v>0</v>
      </c>
      <c r="AR362" s="136" t="s">
        <v>208</v>
      </c>
      <c r="AT362" s="136" t="s">
        <v>142</v>
      </c>
      <c r="AU362" s="136" t="s">
        <v>87</v>
      </c>
      <c r="AY362" s="14" t="s">
        <v>140</v>
      </c>
      <c r="BE362" s="137">
        <f>IF(N362="základní",J362,0)</f>
        <v>0</v>
      </c>
      <c r="BF362" s="137">
        <f>IF(N362="snížená",J362,0)</f>
        <v>0</v>
      </c>
      <c r="BG362" s="137">
        <f>IF(N362="zákl. přenesená",J362,0)</f>
        <v>0</v>
      </c>
      <c r="BH362" s="137">
        <f>IF(N362="sníž. přenesená",J362,0)</f>
        <v>0</v>
      </c>
      <c r="BI362" s="137">
        <f>IF(N362="nulová",J362,0)</f>
        <v>0</v>
      </c>
      <c r="BJ362" s="14" t="s">
        <v>85</v>
      </c>
      <c r="BK362" s="137">
        <f>ROUND(I362*H362,2)</f>
        <v>0</v>
      </c>
      <c r="BL362" s="14" t="s">
        <v>208</v>
      </c>
      <c r="BM362" s="136" t="s">
        <v>908</v>
      </c>
    </row>
    <row r="363" spans="2:65" s="1" customFormat="1" ht="37.9" customHeight="1">
      <c r="B363" s="29"/>
      <c r="C363" s="138" t="s">
        <v>909</v>
      </c>
      <c r="D363" s="138" t="s">
        <v>159</v>
      </c>
      <c r="E363" s="139" t="s">
        <v>910</v>
      </c>
      <c r="F363" s="140" t="s">
        <v>911</v>
      </c>
      <c r="G363" s="141" t="s">
        <v>171</v>
      </c>
      <c r="H363" s="142">
        <v>101.97</v>
      </c>
      <c r="I363" s="143"/>
      <c r="J363" s="144">
        <f>ROUND(I363*H363,2)</f>
        <v>0</v>
      </c>
      <c r="K363" s="140" t="s">
        <v>157</v>
      </c>
      <c r="L363" s="145"/>
      <c r="M363" s="146" t="s">
        <v>1</v>
      </c>
      <c r="N363" s="147" t="s">
        <v>42</v>
      </c>
      <c r="P363" s="134">
        <f>O363*H363</f>
        <v>0</v>
      </c>
      <c r="Q363" s="134">
        <v>2.8500000000000001E-3</v>
      </c>
      <c r="R363" s="134">
        <f>Q363*H363</f>
        <v>0.2906145</v>
      </c>
      <c r="S363" s="134">
        <v>0</v>
      </c>
      <c r="T363" s="135">
        <f>S363*H363</f>
        <v>0</v>
      </c>
      <c r="AR363" s="136" t="s">
        <v>274</v>
      </c>
      <c r="AT363" s="136" t="s">
        <v>159</v>
      </c>
      <c r="AU363" s="136" t="s">
        <v>87</v>
      </c>
      <c r="AY363" s="14" t="s">
        <v>140</v>
      </c>
      <c r="BE363" s="137">
        <f>IF(N363="základní",J363,0)</f>
        <v>0</v>
      </c>
      <c r="BF363" s="137">
        <f>IF(N363="snížená",J363,0)</f>
        <v>0</v>
      </c>
      <c r="BG363" s="137">
        <f>IF(N363="zákl. přenesená",J363,0)</f>
        <v>0</v>
      </c>
      <c r="BH363" s="137">
        <f>IF(N363="sníž. přenesená",J363,0)</f>
        <v>0</v>
      </c>
      <c r="BI363" s="137">
        <f>IF(N363="nulová",J363,0)</f>
        <v>0</v>
      </c>
      <c r="BJ363" s="14" t="s">
        <v>85</v>
      </c>
      <c r="BK363" s="137">
        <f>ROUND(I363*H363,2)</f>
        <v>0</v>
      </c>
      <c r="BL363" s="14" t="s">
        <v>208</v>
      </c>
      <c r="BM363" s="136" t="s">
        <v>912</v>
      </c>
    </row>
    <row r="364" spans="2:65" s="12" customFormat="1" ht="11.25">
      <c r="B364" s="148"/>
      <c r="D364" s="149" t="s">
        <v>231</v>
      </c>
      <c r="F364" s="150" t="s">
        <v>913</v>
      </c>
      <c r="H364" s="151">
        <v>101.97</v>
      </c>
      <c r="I364" s="152"/>
      <c r="L364" s="148"/>
      <c r="M364" s="153"/>
      <c r="T364" s="154"/>
      <c r="AT364" s="155" t="s">
        <v>231</v>
      </c>
      <c r="AU364" s="155" t="s">
        <v>87</v>
      </c>
      <c r="AV364" s="12" t="s">
        <v>87</v>
      </c>
      <c r="AW364" s="12" t="s">
        <v>4</v>
      </c>
      <c r="AX364" s="12" t="s">
        <v>85</v>
      </c>
      <c r="AY364" s="155" t="s">
        <v>140</v>
      </c>
    </row>
    <row r="365" spans="2:65" s="1" customFormat="1" ht="21.75" customHeight="1">
      <c r="B365" s="29"/>
      <c r="C365" s="125" t="s">
        <v>914</v>
      </c>
      <c r="D365" s="125" t="s">
        <v>142</v>
      </c>
      <c r="E365" s="126" t="s">
        <v>915</v>
      </c>
      <c r="F365" s="127" t="s">
        <v>916</v>
      </c>
      <c r="G365" s="128" t="s">
        <v>303</v>
      </c>
      <c r="H365" s="129">
        <v>72.400000000000006</v>
      </c>
      <c r="I365" s="130"/>
      <c r="J365" s="131">
        <f>ROUND(I365*H365,2)</f>
        <v>0</v>
      </c>
      <c r="K365" s="127" t="s">
        <v>146</v>
      </c>
      <c r="L365" s="29"/>
      <c r="M365" s="132" t="s">
        <v>1</v>
      </c>
      <c r="N365" s="133" t="s">
        <v>42</v>
      </c>
      <c r="P365" s="134">
        <f>O365*H365</f>
        <v>0</v>
      </c>
      <c r="Q365" s="134">
        <v>0</v>
      </c>
      <c r="R365" s="134">
        <f>Q365*H365</f>
        <v>0</v>
      </c>
      <c r="S365" s="134">
        <v>2.9999999999999997E-4</v>
      </c>
      <c r="T365" s="135">
        <f>S365*H365</f>
        <v>2.172E-2</v>
      </c>
      <c r="AR365" s="136" t="s">
        <v>208</v>
      </c>
      <c r="AT365" s="136" t="s">
        <v>142</v>
      </c>
      <c r="AU365" s="136" t="s">
        <v>87</v>
      </c>
      <c r="AY365" s="14" t="s">
        <v>140</v>
      </c>
      <c r="BE365" s="137">
        <f>IF(N365="základní",J365,0)</f>
        <v>0</v>
      </c>
      <c r="BF365" s="137">
        <f>IF(N365="snížená",J365,0)</f>
        <v>0</v>
      </c>
      <c r="BG365" s="137">
        <f>IF(N365="zákl. přenesená",J365,0)</f>
        <v>0</v>
      </c>
      <c r="BH365" s="137">
        <f>IF(N365="sníž. přenesená",J365,0)</f>
        <v>0</v>
      </c>
      <c r="BI365" s="137">
        <f>IF(N365="nulová",J365,0)</f>
        <v>0</v>
      </c>
      <c r="BJ365" s="14" t="s">
        <v>85</v>
      </c>
      <c r="BK365" s="137">
        <f>ROUND(I365*H365,2)</f>
        <v>0</v>
      </c>
      <c r="BL365" s="14" t="s">
        <v>208</v>
      </c>
      <c r="BM365" s="136" t="s">
        <v>917</v>
      </c>
    </row>
    <row r="366" spans="2:65" s="1" customFormat="1" ht="16.5" customHeight="1">
      <c r="B366" s="29"/>
      <c r="C366" s="125" t="s">
        <v>918</v>
      </c>
      <c r="D366" s="125" t="s">
        <v>142</v>
      </c>
      <c r="E366" s="126" t="s">
        <v>919</v>
      </c>
      <c r="F366" s="127" t="s">
        <v>920</v>
      </c>
      <c r="G366" s="128" t="s">
        <v>303</v>
      </c>
      <c r="H366" s="129">
        <v>84.2</v>
      </c>
      <c r="I366" s="130"/>
      <c r="J366" s="131">
        <f>ROUND(I366*H366,2)</f>
        <v>0</v>
      </c>
      <c r="K366" s="127" t="s">
        <v>146</v>
      </c>
      <c r="L366" s="29"/>
      <c r="M366" s="132" t="s">
        <v>1</v>
      </c>
      <c r="N366" s="133" t="s">
        <v>42</v>
      </c>
      <c r="P366" s="134">
        <f>O366*H366</f>
        <v>0</v>
      </c>
      <c r="Q366" s="134">
        <v>1.0000000000000001E-5</v>
      </c>
      <c r="R366" s="134">
        <f>Q366*H366</f>
        <v>8.4200000000000008E-4</v>
      </c>
      <c r="S366" s="134">
        <v>0</v>
      </c>
      <c r="T366" s="135">
        <f>S366*H366</f>
        <v>0</v>
      </c>
      <c r="AR366" s="136" t="s">
        <v>208</v>
      </c>
      <c r="AT366" s="136" t="s">
        <v>142</v>
      </c>
      <c r="AU366" s="136" t="s">
        <v>87</v>
      </c>
      <c r="AY366" s="14" t="s">
        <v>140</v>
      </c>
      <c r="BE366" s="137">
        <f>IF(N366="základní",J366,0)</f>
        <v>0</v>
      </c>
      <c r="BF366" s="137">
        <f>IF(N366="snížená",J366,0)</f>
        <v>0</v>
      </c>
      <c r="BG366" s="137">
        <f>IF(N366="zákl. přenesená",J366,0)</f>
        <v>0</v>
      </c>
      <c r="BH366" s="137">
        <f>IF(N366="sníž. přenesená",J366,0)</f>
        <v>0</v>
      </c>
      <c r="BI366" s="137">
        <f>IF(N366="nulová",J366,0)</f>
        <v>0</v>
      </c>
      <c r="BJ366" s="14" t="s">
        <v>85</v>
      </c>
      <c r="BK366" s="137">
        <f>ROUND(I366*H366,2)</f>
        <v>0</v>
      </c>
      <c r="BL366" s="14" t="s">
        <v>208</v>
      </c>
      <c r="BM366" s="136" t="s">
        <v>921</v>
      </c>
    </row>
    <row r="367" spans="2:65" s="1" customFormat="1" ht="16.5" customHeight="1">
      <c r="B367" s="29"/>
      <c r="C367" s="138" t="s">
        <v>922</v>
      </c>
      <c r="D367" s="138" t="s">
        <v>159</v>
      </c>
      <c r="E367" s="139" t="s">
        <v>923</v>
      </c>
      <c r="F367" s="140" t="s">
        <v>924</v>
      </c>
      <c r="G367" s="141" t="s">
        <v>303</v>
      </c>
      <c r="H367" s="142">
        <v>88.41</v>
      </c>
      <c r="I367" s="143"/>
      <c r="J367" s="144">
        <f>ROUND(I367*H367,2)</f>
        <v>0</v>
      </c>
      <c r="K367" s="140" t="s">
        <v>146</v>
      </c>
      <c r="L367" s="145"/>
      <c r="M367" s="146" t="s">
        <v>1</v>
      </c>
      <c r="N367" s="147" t="s">
        <v>42</v>
      </c>
      <c r="P367" s="134">
        <f>O367*H367</f>
        <v>0</v>
      </c>
      <c r="Q367" s="134">
        <v>2.7E-4</v>
      </c>
      <c r="R367" s="134">
        <f>Q367*H367</f>
        <v>2.3870699999999998E-2</v>
      </c>
      <c r="S367" s="134">
        <v>0</v>
      </c>
      <c r="T367" s="135">
        <f>S367*H367</f>
        <v>0</v>
      </c>
      <c r="AR367" s="136" t="s">
        <v>274</v>
      </c>
      <c r="AT367" s="136" t="s">
        <v>159</v>
      </c>
      <c r="AU367" s="136" t="s">
        <v>87</v>
      </c>
      <c r="AY367" s="14" t="s">
        <v>140</v>
      </c>
      <c r="BE367" s="137">
        <f>IF(N367="základní",J367,0)</f>
        <v>0</v>
      </c>
      <c r="BF367" s="137">
        <f>IF(N367="snížená",J367,0)</f>
        <v>0</v>
      </c>
      <c r="BG367" s="137">
        <f>IF(N367="zákl. přenesená",J367,0)</f>
        <v>0</v>
      </c>
      <c r="BH367" s="137">
        <f>IF(N367="sníž. přenesená",J367,0)</f>
        <v>0</v>
      </c>
      <c r="BI367" s="137">
        <f>IF(N367="nulová",J367,0)</f>
        <v>0</v>
      </c>
      <c r="BJ367" s="14" t="s">
        <v>85</v>
      </c>
      <c r="BK367" s="137">
        <f>ROUND(I367*H367,2)</f>
        <v>0</v>
      </c>
      <c r="BL367" s="14" t="s">
        <v>208</v>
      </c>
      <c r="BM367" s="136" t="s">
        <v>925</v>
      </c>
    </row>
    <row r="368" spans="2:65" s="12" customFormat="1" ht="11.25">
      <c r="B368" s="148"/>
      <c r="D368" s="149" t="s">
        <v>231</v>
      </c>
      <c r="F368" s="150" t="s">
        <v>926</v>
      </c>
      <c r="H368" s="151">
        <v>88.41</v>
      </c>
      <c r="I368" s="152"/>
      <c r="L368" s="148"/>
      <c r="M368" s="153"/>
      <c r="T368" s="154"/>
      <c r="AT368" s="155" t="s">
        <v>231</v>
      </c>
      <c r="AU368" s="155" t="s">
        <v>87</v>
      </c>
      <c r="AV368" s="12" t="s">
        <v>87</v>
      </c>
      <c r="AW368" s="12" t="s">
        <v>4</v>
      </c>
      <c r="AX368" s="12" t="s">
        <v>85</v>
      </c>
      <c r="AY368" s="155" t="s">
        <v>140</v>
      </c>
    </row>
    <row r="369" spans="2:65" s="1" customFormat="1" ht="24.2" customHeight="1">
      <c r="B369" s="29"/>
      <c r="C369" s="125" t="s">
        <v>927</v>
      </c>
      <c r="D369" s="125" t="s">
        <v>142</v>
      </c>
      <c r="E369" s="126" t="s">
        <v>928</v>
      </c>
      <c r="F369" s="127" t="s">
        <v>929</v>
      </c>
      <c r="G369" s="128" t="s">
        <v>285</v>
      </c>
      <c r="H369" s="129">
        <v>0.36199999999999999</v>
      </c>
      <c r="I369" s="130"/>
      <c r="J369" s="131">
        <f>ROUND(I369*H369,2)</f>
        <v>0</v>
      </c>
      <c r="K369" s="127" t="s">
        <v>157</v>
      </c>
      <c r="L369" s="29"/>
      <c r="M369" s="132" t="s">
        <v>1</v>
      </c>
      <c r="N369" s="133" t="s">
        <v>42</v>
      </c>
      <c r="P369" s="134">
        <f>O369*H369</f>
        <v>0</v>
      </c>
      <c r="Q369" s="134">
        <v>0</v>
      </c>
      <c r="R369" s="134">
        <f>Q369*H369</f>
        <v>0</v>
      </c>
      <c r="S369" s="134">
        <v>0</v>
      </c>
      <c r="T369" s="135">
        <f>S369*H369</f>
        <v>0</v>
      </c>
      <c r="AR369" s="136" t="s">
        <v>208</v>
      </c>
      <c r="AT369" s="136" t="s">
        <v>142</v>
      </c>
      <c r="AU369" s="136" t="s">
        <v>87</v>
      </c>
      <c r="AY369" s="14" t="s">
        <v>140</v>
      </c>
      <c r="BE369" s="137">
        <f>IF(N369="základní",J369,0)</f>
        <v>0</v>
      </c>
      <c r="BF369" s="137">
        <f>IF(N369="snížená",J369,0)</f>
        <v>0</v>
      </c>
      <c r="BG369" s="137">
        <f>IF(N369="zákl. přenesená",J369,0)</f>
        <v>0</v>
      </c>
      <c r="BH369" s="137">
        <f>IF(N369="sníž. přenesená",J369,0)</f>
        <v>0</v>
      </c>
      <c r="BI369" s="137">
        <f>IF(N369="nulová",J369,0)</f>
        <v>0</v>
      </c>
      <c r="BJ369" s="14" t="s">
        <v>85</v>
      </c>
      <c r="BK369" s="137">
        <f>ROUND(I369*H369,2)</f>
        <v>0</v>
      </c>
      <c r="BL369" s="14" t="s">
        <v>208</v>
      </c>
      <c r="BM369" s="136" t="s">
        <v>930</v>
      </c>
    </row>
    <row r="370" spans="2:65" s="11" customFormat="1" ht="22.9" customHeight="1">
      <c r="B370" s="113"/>
      <c r="D370" s="114" t="s">
        <v>76</v>
      </c>
      <c r="E370" s="123" t="s">
        <v>931</v>
      </c>
      <c r="F370" s="123" t="s">
        <v>932</v>
      </c>
      <c r="I370" s="116"/>
      <c r="J370" s="124">
        <f>BK370</f>
        <v>0</v>
      </c>
      <c r="L370" s="113"/>
      <c r="M370" s="118"/>
      <c r="P370" s="119">
        <f>SUM(P371:P375)</f>
        <v>0</v>
      </c>
      <c r="R370" s="119">
        <f>SUM(R371:R375)</f>
        <v>0.33988799999999997</v>
      </c>
      <c r="T370" s="120">
        <f>SUM(T371:T375)</f>
        <v>0</v>
      </c>
      <c r="AR370" s="114" t="s">
        <v>87</v>
      </c>
      <c r="AT370" s="121" t="s">
        <v>76</v>
      </c>
      <c r="AU370" s="121" t="s">
        <v>85</v>
      </c>
      <c r="AY370" s="114" t="s">
        <v>140</v>
      </c>
      <c r="BK370" s="122">
        <f>SUM(BK371:BK375)</f>
        <v>0</v>
      </c>
    </row>
    <row r="371" spans="2:65" s="1" customFormat="1" ht="16.5" customHeight="1">
      <c r="B371" s="29"/>
      <c r="C371" s="125" t="s">
        <v>933</v>
      </c>
      <c r="D371" s="125" t="s">
        <v>142</v>
      </c>
      <c r="E371" s="126" t="s">
        <v>934</v>
      </c>
      <c r="F371" s="127" t="s">
        <v>935</v>
      </c>
      <c r="G371" s="128" t="s">
        <v>171</v>
      </c>
      <c r="H371" s="129">
        <v>14.6</v>
      </c>
      <c r="I371" s="130"/>
      <c r="J371" s="131">
        <f>ROUND(I371*H371,2)</f>
        <v>0</v>
      </c>
      <c r="K371" s="127" t="s">
        <v>146</v>
      </c>
      <c r="L371" s="29"/>
      <c r="M371" s="132" t="s">
        <v>1</v>
      </c>
      <c r="N371" s="133" t="s">
        <v>42</v>
      </c>
      <c r="P371" s="134">
        <f>O371*H371</f>
        <v>0</v>
      </c>
      <c r="Q371" s="134">
        <v>2.9999999999999997E-4</v>
      </c>
      <c r="R371" s="134">
        <f>Q371*H371</f>
        <v>4.3799999999999993E-3</v>
      </c>
      <c r="S371" s="134">
        <v>0</v>
      </c>
      <c r="T371" s="135">
        <f>S371*H371</f>
        <v>0</v>
      </c>
      <c r="AR371" s="136" t="s">
        <v>208</v>
      </c>
      <c r="AT371" s="136" t="s">
        <v>142</v>
      </c>
      <c r="AU371" s="136" t="s">
        <v>87</v>
      </c>
      <c r="AY371" s="14" t="s">
        <v>140</v>
      </c>
      <c r="BE371" s="137">
        <f>IF(N371="základní",J371,0)</f>
        <v>0</v>
      </c>
      <c r="BF371" s="137">
        <f>IF(N371="snížená",J371,0)</f>
        <v>0</v>
      </c>
      <c r="BG371" s="137">
        <f>IF(N371="zákl. přenesená",J371,0)</f>
        <v>0</v>
      </c>
      <c r="BH371" s="137">
        <f>IF(N371="sníž. přenesená",J371,0)</f>
        <v>0</v>
      </c>
      <c r="BI371" s="137">
        <f>IF(N371="nulová",J371,0)</f>
        <v>0</v>
      </c>
      <c r="BJ371" s="14" t="s">
        <v>85</v>
      </c>
      <c r="BK371" s="137">
        <f>ROUND(I371*H371,2)</f>
        <v>0</v>
      </c>
      <c r="BL371" s="14" t="s">
        <v>208</v>
      </c>
      <c r="BM371" s="136" t="s">
        <v>936</v>
      </c>
    </row>
    <row r="372" spans="2:65" s="1" customFormat="1" ht="33" customHeight="1">
      <c r="B372" s="29"/>
      <c r="C372" s="125" t="s">
        <v>937</v>
      </c>
      <c r="D372" s="125" t="s">
        <v>142</v>
      </c>
      <c r="E372" s="126" t="s">
        <v>938</v>
      </c>
      <c r="F372" s="127" t="s">
        <v>939</v>
      </c>
      <c r="G372" s="128" t="s">
        <v>171</v>
      </c>
      <c r="H372" s="129">
        <v>14.6</v>
      </c>
      <c r="I372" s="130"/>
      <c r="J372" s="131">
        <f>ROUND(I372*H372,2)</f>
        <v>0</v>
      </c>
      <c r="K372" s="127" t="s">
        <v>157</v>
      </c>
      <c r="L372" s="29"/>
      <c r="M372" s="132" t="s">
        <v>1</v>
      </c>
      <c r="N372" s="133" t="s">
        <v>42</v>
      </c>
      <c r="P372" s="134">
        <f>O372*H372</f>
        <v>0</v>
      </c>
      <c r="Q372" s="134">
        <v>5.3800000000000002E-3</v>
      </c>
      <c r="R372" s="134">
        <f>Q372*H372</f>
        <v>7.8548000000000007E-2</v>
      </c>
      <c r="S372" s="134">
        <v>0</v>
      </c>
      <c r="T372" s="135">
        <f>S372*H372</f>
        <v>0</v>
      </c>
      <c r="AR372" s="136" t="s">
        <v>208</v>
      </c>
      <c r="AT372" s="136" t="s">
        <v>142</v>
      </c>
      <c r="AU372" s="136" t="s">
        <v>87</v>
      </c>
      <c r="AY372" s="14" t="s">
        <v>140</v>
      </c>
      <c r="BE372" s="137">
        <f>IF(N372="základní",J372,0)</f>
        <v>0</v>
      </c>
      <c r="BF372" s="137">
        <f>IF(N372="snížená",J372,0)</f>
        <v>0</v>
      </c>
      <c r="BG372" s="137">
        <f>IF(N372="zákl. přenesená",J372,0)</f>
        <v>0</v>
      </c>
      <c r="BH372" s="137">
        <f>IF(N372="sníž. přenesená",J372,0)</f>
        <v>0</v>
      </c>
      <c r="BI372" s="137">
        <f>IF(N372="nulová",J372,0)</f>
        <v>0</v>
      </c>
      <c r="BJ372" s="14" t="s">
        <v>85</v>
      </c>
      <c r="BK372" s="137">
        <f>ROUND(I372*H372,2)</f>
        <v>0</v>
      </c>
      <c r="BL372" s="14" t="s">
        <v>208</v>
      </c>
      <c r="BM372" s="136" t="s">
        <v>940</v>
      </c>
    </row>
    <row r="373" spans="2:65" s="1" customFormat="1" ht="24.2" customHeight="1">
      <c r="B373" s="29"/>
      <c r="C373" s="138" t="s">
        <v>941</v>
      </c>
      <c r="D373" s="138" t="s">
        <v>159</v>
      </c>
      <c r="E373" s="139" t="s">
        <v>942</v>
      </c>
      <c r="F373" s="140" t="s">
        <v>943</v>
      </c>
      <c r="G373" s="141" t="s">
        <v>171</v>
      </c>
      <c r="H373" s="142">
        <v>16.059999999999999</v>
      </c>
      <c r="I373" s="143"/>
      <c r="J373" s="144">
        <f>ROUND(I373*H373,2)</f>
        <v>0</v>
      </c>
      <c r="K373" s="140" t="s">
        <v>157</v>
      </c>
      <c r="L373" s="145"/>
      <c r="M373" s="146" t="s">
        <v>1</v>
      </c>
      <c r="N373" s="147" t="s">
        <v>42</v>
      </c>
      <c r="P373" s="134">
        <f>O373*H373</f>
        <v>0</v>
      </c>
      <c r="Q373" s="134">
        <v>1.6E-2</v>
      </c>
      <c r="R373" s="134">
        <f>Q373*H373</f>
        <v>0.25695999999999997</v>
      </c>
      <c r="S373" s="134">
        <v>0</v>
      </c>
      <c r="T373" s="135">
        <f>S373*H373</f>
        <v>0</v>
      </c>
      <c r="AR373" s="136" t="s">
        <v>274</v>
      </c>
      <c r="AT373" s="136" t="s">
        <v>159</v>
      </c>
      <c r="AU373" s="136" t="s">
        <v>87</v>
      </c>
      <c r="AY373" s="14" t="s">
        <v>140</v>
      </c>
      <c r="BE373" s="137">
        <f>IF(N373="základní",J373,0)</f>
        <v>0</v>
      </c>
      <c r="BF373" s="137">
        <f>IF(N373="snížená",J373,0)</f>
        <v>0</v>
      </c>
      <c r="BG373" s="137">
        <f>IF(N373="zákl. přenesená",J373,0)</f>
        <v>0</v>
      </c>
      <c r="BH373" s="137">
        <f>IF(N373="sníž. přenesená",J373,0)</f>
        <v>0</v>
      </c>
      <c r="BI373" s="137">
        <f>IF(N373="nulová",J373,0)</f>
        <v>0</v>
      </c>
      <c r="BJ373" s="14" t="s">
        <v>85</v>
      </c>
      <c r="BK373" s="137">
        <f>ROUND(I373*H373,2)</f>
        <v>0</v>
      </c>
      <c r="BL373" s="14" t="s">
        <v>208</v>
      </c>
      <c r="BM373" s="136" t="s">
        <v>944</v>
      </c>
    </row>
    <row r="374" spans="2:65" s="12" customFormat="1" ht="11.25">
      <c r="B374" s="148"/>
      <c r="D374" s="149" t="s">
        <v>231</v>
      </c>
      <c r="F374" s="150" t="s">
        <v>945</v>
      </c>
      <c r="H374" s="151">
        <v>16.059999999999999</v>
      </c>
      <c r="I374" s="152"/>
      <c r="L374" s="148"/>
      <c r="M374" s="153"/>
      <c r="T374" s="154"/>
      <c r="AT374" s="155" t="s">
        <v>231</v>
      </c>
      <c r="AU374" s="155" t="s">
        <v>87</v>
      </c>
      <c r="AV374" s="12" t="s">
        <v>87</v>
      </c>
      <c r="AW374" s="12" t="s">
        <v>4</v>
      </c>
      <c r="AX374" s="12" t="s">
        <v>85</v>
      </c>
      <c r="AY374" s="155" t="s">
        <v>140</v>
      </c>
    </row>
    <row r="375" spans="2:65" s="1" customFormat="1" ht="24.2" customHeight="1">
      <c r="B375" s="29"/>
      <c r="C375" s="125" t="s">
        <v>946</v>
      </c>
      <c r="D375" s="125" t="s">
        <v>142</v>
      </c>
      <c r="E375" s="126" t="s">
        <v>947</v>
      </c>
      <c r="F375" s="127" t="s">
        <v>948</v>
      </c>
      <c r="G375" s="128" t="s">
        <v>285</v>
      </c>
      <c r="H375" s="129">
        <v>0.34</v>
      </c>
      <c r="I375" s="130"/>
      <c r="J375" s="131">
        <f>ROUND(I375*H375,2)</f>
        <v>0</v>
      </c>
      <c r="K375" s="127" t="s">
        <v>157</v>
      </c>
      <c r="L375" s="29"/>
      <c r="M375" s="132" t="s">
        <v>1</v>
      </c>
      <c r="N375" s="133" t="s">
        <v>42</v>
      </c>
      <c r="P375" s="134">
        <f>O375*H375</f>
        <v>0</v>
      </c>
      <c r="Q375" s="134">
        <v>0</v>
      </c>
      <c r="R375" s="134">
        <f>Q375*H375</f>
        <v>0</v>
      </c>
      <c r="S375" s="134">
        <v>0</v>
      </c>
      <c r="T375" s="135">
        <f>S375*H375</f>
        <v>0</v>
      </c>
      <c r="AR375" s="136" t="s">
        <v>208</v>
      </c>
      <c r="AT375" s="136" t="s">
        <v>142</v>
      </c>
      <c r="AU375" s="136" t="s">
        <v>87</v>
      </c>
      <c r="AY375" s="14" t="s">
        <v>140</v>
      </c>
      <c r="BE375" s="137">
        <f>IF(N375="základní",J375,0)</f>
        <v>0</v>
      </c>
      <c r="BF375" s="137">
        <f>IF(N375="snížená",J375,0)</f>
        <v>0</v>
      </c>
      <c r="BG375" s="137">
        <f>IF(N375="zákl. přenesená",J375,0)</f>
        <v>0</v>
      </c>
      <c r="BH375" s="137">
        <f>IF(N375="sníž. přenesená",J375,0)</f>
        <v>0</v>
      </c>
      <c r="BI375" s="137">
        <f>IF(N375="nulová",J375,0)</f>
        <v>0</v>
      </c>
      <c r="BJ375" s="14" t="s">
        <v>85</v>
      </c>
      <c r="BK375" s="137">
        <f>ROUND(I375*H375,2)</f>
        <v>0</v>
      </c>
      <c r="BL375" s="14" t="s">
        <v>208</v>
      </c>
      <c r="BM375" s="136" t="s">
        <v>949</v>
      </c>
    </row>
    <row r="376" spans="2:65" s="11" customFormat="1" ht="22.9" customHeight="1">
      <c r="B376" s="113"/>
      <c r="D376" s="114" t="s">
        <v>76</v>
      </c>
      <c r="E376" s="123" t="s">
        <v>950</v>
      </c>
      <c r="F376" s="123" t="s">
        <v>951</v>
      </c>
      <c r="I376" s="116"/>
      <c r="J376" s="124">
        <f>BK376</f>
        <v>0</v>
      </c>
      <c r="L376" s="113"/>
      <c r="M376" s="118"/>
      <c r="P376" s="119">
        <f>P377</f>
        <v>0</v>
      </c>
      <c r="R376" s="119">
        <f>R377</f>
        <v>3.4650000000000002E-4</v>
      </c>
      <c r="T376" s="120">
        <f>T377</f>
        <v>0</v>
      </c>
      <c r="AR376" s="114" t="s">
        <v>87</v>
      </c>
      <c r="AT376" s="121" t="s">
        <v>76</v>
      </c>
      <c r="AU376" s="121" t="s">
        <v>85</v>
      </c>
      <c r="AY376" s="114" t="s">
        <v>140</v>
      </c>
      <c r="BK376" s="122">
        <f>BK377</f>
        <v>0</v>
      </c>
    </row>
    <row r="377" spans="2:65" s="1" customFormat="1" ht="24.2" customHeight="1">
      <c r="B377" s="29"/>
      <c r="C377" s="125" t="s">
        <v>952</v>
      </c>
      <c r="D377" s="125" t="s">
        <v>142</v>
      </c>
      <c r="E377" s="126" t="s">
        <v>953</v>
      </c>
      <c r="F377" s="127" t="s">
        <v>954</v>
      </c>
      <c r="G377" s="128" t="s">
        <v>171</v>
      </c>
      <c r="H377" s="129">
        <v>3.85</v>
      </c>
      <c r="I377" s="130"/>
      <c r="J377" s="131">
        <f>ROUND(I377*H377,2)</f>
        <v>0</v>
      </c>
      <c r="K377" s="127" t="s">
        <v>146</v>
      </c>
      <c r="L377" s="29"/>
      <c r="M377" s="132" t="s">
        <v>1</v>
      </c>
      <c r="N377" s="133" t="s">
        <v>42</v>
      </c>
      <c r="P377" s="134">
        <f>O377*H377</f>
        <v>0</v>
      </c>
      <c r="Q377" s="134">
        <v>9.0000000000000006E-5</v>
      </c>
      <c r="R377" s="134">
        <f>Q377*H377</f>
        <v>3.4650000000000002E-4</v>
      </c>
      <c r="S377" s="134">
        <v>0</v>
      </c>
      <c r="T377" s="135">
        <f>S377*H377</f>
        <v>0</v>
      </c>
      <c r="AR377" s="136" t="s">
        <v>208</v>
      </c>
      <c r="AT377" s="136" t="s">
        <v>142</v>
      </c>
      <c r="AU377" s="136" t="s">
        <v>87</v>
      </c>
      <c r="AY377" s="14" t="s">
        <v>140</v>
      </c>
      <c r="BE377" s="137">
        <f>IF(N377="základní",J377,0)</f>
        <v>0</v>
      </c>
      <c r="BF377" s="137">
        <f>IF(N377="snížená",J377,0)</f>
        <v>0</v>
      </c>
      <c r="BG377" s="137">
        <f>IF(N377="zákl. přenesená",J377,0)</f>
        <v>0</v>
      </c>
      <c r="BH377" s="137">
        <f>IF(N377="sníž. přenesená",J377,0)</f>
        <v>0</v>
      </c>
      <c r="BI377" s="137">
        <f>IF(N377="nulová",J377,0)</f>
        <v>0</v>
      </c>
      <c r="BJ377" s="14" t="s">
        <v>85</v>
      </c>
      <c r="BK377" s="137">
        <f>ROUND(I377*H377,2)</f>
        <v>0</v>
      </c>
      <c r="BL377" s="14" t="s">
        <v>208</v>
      </c>
      <c r="BM377" s="136" t="s">
        <v>955</v>
      </c>
    </row>
    <row r="378" spans="2:65" s="11" customFormat="1" ht="22.9" customHeight="1">
      <c r="B378" s="113"/>
      <c r="D378" s="114" t="s">
        <v>76</v>
      </c>
      <c r="E378" s="123" t="s">
        <v>956</v>
      </c>
      <c r="F378" s="123" t="s">
        <v>957</v>
      </c>
      <c r="I378" s="116"/>
      <c r="J378" s="124">
        <f>BK378</f>
        <v>0</v>
      </c>
      <c r="L378" s="113"/>
      <c r="M378" s="118"/>
      <c r="P378" s="119">
        <f>SUM(P379:P380)</f>
        <v>0</v>
      </c>
      <c r="R378" s="119">
        <f>SUM(R379:R380)</f>
        <v>0.22932000000000002</v>
      </c>
      <c r="T378" s="120">
        <f>SUM(T379:T380)</f>
        <v>0</v>
      </c>
      <c r="AR378" s="114" t="s">
        <v>87</v>
      </c>
      <c r="AT378" s="121" t="s">
        <v>76</v>
      </c>
      <c r="AU378" s="121" t="s">
        <v>85</v>
      </c>
      <c r="AY378" s="114" t="s">
        <v>140</v>
      </c>
      <c r="BK378" s="122">
        <f>SUM(BK379:BK380)</f>
        <v>0</v>
      </c>
    </row>
    <row r="379" spans="2:65" s="1" customFormat="1" ht="33" customHeight="1">
      <c r="B379" s="29"/>
      <c r="C379" s="125" t="s">
        <v>958</v>
      </c>
      <c r="D379" s="125" t="s">
        <v>142</v>
      </c>
      <c r="E379" s="126" t="s">
        <v>959</v>
      </c>
      <c r="F379" s="127" t="s">
        <v>960</v>
      </c>
      <c r="G379" s="128" t="s">
        <v>171</v>
      </c>
      <c r="H379" s="129">
        <v>468</v>
      </c>
      <c r="I379" s="130"/>
      <c r="J379" s="131">
        <f>ROUND(I379*H379,2)</f>
        <v>0</v>
      </c>
      <c r="K379" s="127" t="s">
        <v>146</v>
      </c>
      <c r="L379" s="29"/>
      <c r="M379" s="132" t="s">
        <v>1</v>
      </c>
      <c r="N379" s="133" t="s">
        <v>42</v>
      </c>
      <c r="P379" s="134">
        <f>O379*H379</f>
        <v>0</v>
      </c>
      <c r="Q379" s="134">
        <v>2.0000000000000001E-4</v>
      </c>
      <c r="R379" s="134">
        <f>Q379*H379</f>
        <v>9.3600000000000003E-2</v>
      </c>
      <c r="S379" s="134">
        <v>0</v>
      </c>
      <c r="T379" s="135">
        <f>S379*H379</f>
        <v>0</v>
      </c>
      <c r="AR379" s="136" t="s">
        <v>208</v>
      </c>
      <c r="AT379" s="136" t="s">
        <v>142</v>
      </c>
      <c r="AU379" s="136" t="s">
        <v>87</v>
      </c>
      <c r="AY379" s="14" t="s">
        <v>140</v>
      </c>
      <c r="BE379" s="137">
        <f>IF(N379="základní",J379,0)</f>
        <v>0</v>
      </c>
      <c r="BF379" s="137">
        <f>IF(N379="snížená",J379,0)</f>
        <v>0</v>
      </c>
      <c r="BG379" s="137">
        <f>IF(N379="zákl. přenesená",J379,0)</f>
        <v>0</v>
      </c>
      <c r="BH379" s="137">
        <f>IF(N379="sníž. přenesená",J379,0)</f>
        <v>0</v>
      </c>
      <c r="BI379" s="137">
        <f>IF(N379="nulová",J379,0)</f>
        <v>0</v>
      </c>
      <c r="BJ379" s="14" t="s">
        <v>85</v>
      </c>
      <c r="BK379" s="137">
        <f>ROUND(I379*H379,2)</f>
        <v>0</v>
      </c>
      <c r="BL379" s="14" t="s">
        <v>208</v>
      </c>
      <c r="BM379" s="136" t="s">
        <v>961</v>
      </c>
    </row>
    <row r="380" spans="2:65" s="1" customFormat="1" ht="33" customHeight="1">
      <c r="B380" s="29"/>
      <c r="C380" s="125" t="s">
        <v>962</v>
      </c>
      <c r="D380" s="125" t="s">
        <v>142</v>
      </c>
      <c r="E380" s="126" t="s">
        <v>963</v>
      </c>
      <c r="F380" s="127" t="s">
        <v>964</v>
      </c>
      <c r="G380" s="128" t="s">
        <v>171</v>
      </c>
      <c r="H380" s="129">
        <v>468</v>
      </c>
      <c r="I380" s="130"/>
      <c r="J380" s="131">
        <f>ROUND(I380*H380,2)</f>
        <v>0</v>
      </c>
      <c r="K380" s="127" t="s">
        <v>146</v>
      </c>
      <c r="L380" s="29"/>
      <c r="M380" s="132" t="s">
        <v>1</v>
      </c>
      <c r="N380" s="133" t="s">
        <v>42</v>
      </c>
      <c r="P380" s="134">
        <f>O380*H380</f>
        <v>0</v>
      </c>
      <c r="Q380" s="134">
        <v>2.9E-4</v>
      </c>
      <c r="R380" s="134">
        <f>Q380*H380</f>
        <v>0.13572000000000001</v>
      </c>
      <c r="S380" s="134">
        <v>0</v>
      </c>
      <c r="T380" s="135">
        <f>S380*H380</f>
        <v>0</v>
      </c>
      <c r="AR380" s="136" t="s">
        <v>208</v>
      </c>
      <c r="AT380" s="136" t="s">
        <v>142</v>
      </c>
      <c r="AU380" s="136" t="s">
        <v>87</v>
      </c>
      <c r="AY380" s="14" t="s">
        <v>140</v>
      </c>
      <c r="BE380" s="137">
        <f>IF(N380="základní",J380,0)</f>
        <v>0</v>
      </c>
      <c r="BF380" s="137">
        <f>IF(N380="snížená",J380,0)</f>
        <v>0</v>
      </c>
      <c r="BG380" s="137">
        <f>IF(N380="zákl. přenesená",J380,0)</f>
        <v>0</v>
      </c>
      <c r="BH380" s="137">
        <f>IF(N380="sníž. přenesená",J380,0)</f>
        <v>0</v>
      </c>
      <c r="BI380" s="137">
        <f>IF(N380="nulová",J380,0)</f>
        <v>0</v>
      </c>
      <c r="BJ380" s="14" t="s">
        <v>85</v>
      </c>
      <c r="BK380" s="137">
        <f>ROUND(I380*H380,2)</f>
        <v>0</v>
      </c>
      <c r="BL380" s="14" t="s">
        <v>208</v>
      </c>
      <c r="BM380" s="136" t="s">
        <v>965</v>
      </c>
    </row>
    <row r="381" spans="2:65" s="11" customFormat="1" ht="25.9" customHeight="1">
      <c r="B381" s="113"/>
      <c r="D381" s="114" t="s">
        <v>76</v>
      </c>
      <c r="E381" s="115" t="s">
        <v>966</v>
      </c>
      <c r="F381" s="115" t="s">
        <v>967</v>
      </c>
      <c r="I381" s="116"/>
      <c r="J381" s="117">
        <f>BK381</f>
        <v>0</v>
      </c>
      <c r="L381" s="113"/>
      <c r="M381" s="118"/>
      <c r="P381" s="119">
        <f>P382</f>
        <v>0</v>
      </c>
      <c r="R381" s="119">
        <f>R382</f>
        <v>0</v>
      </c>
      <c r="T381" s="120">
        <f>T382</f>
        <v>0</v>
      </c>
      <c r="AR381" s="114" t="s">
        <v>147</v>
      </c>
      <c r="AT381" s="121" t="s">
        <v>76</v>
      </c>
      <c r="AU381" s="121" t="s">
        <v>77</v>
      </c>
      <c r="AY381" s="114" t="s">
        <v>140</v>
      </c>
      <c r="BK381" s="122">
        <f>BK382</f>
        <v>0</v>
      </c>
    </row>
    <row r="382" spans="2:65" s="1" customFormat="1" ht="37.9" customHeight="1">
      <c r="B382" s="29"/>
      <c r="C382" s="125" t="s">
        <v>968</v>
      </c>
      <c r="D382" s="125" t="s">
        <v>142</v>
      </c>
      <c r="E382" s="126" t="s">
        <v>969</v>
      </c>
      <c r="F382" s="127" t="s">
        <v>970</v>
      </c>
      <c r="G382" s="128" t="s">
        <v>971</v>
      </c>
      <c r="H382" s="129">
        <v>16</v>
      </c>
      <c r="I382" s="130"/>
      <c r="J382" s="131">
        <f>ROUND(I382*H382,2)</f>
        <v>0</v>
      </c>
      <c r="K382" s="127" t="s">
        <v>146</v>
      </c>
      <c r="L382" s="29"/>
      <c r="M382" s="132" t="s">
        <v>1</v>
      </c>
      <c r="N382" s="133" t="s">
        <v>42</v>
      </c>
      <c r="P382" s="134">
        <f>O382*H382</f>
        <v>0</v>
      </c>
      <c r="Q382" s="134">
        <v>0</v>
      </c>
      <c r="R382" s="134">
        <f>Q382*H382</f>
        <v>0</v>
      </c>
      <c r="S382" s="134">
        <v>0</v>
      </c>
      <c r="T382" s="135">
        <f>S382*H382</f>
        <v>0</v>
      </c>
      <c r="AR382" s="136" t="s">
        <v>972</v>
      </c>
      <c r="AT382" s="136" t="s">
        <v>142</v>
      </c>
      <c r="AU382" s="136" t="s">
        <v>85</v>
      </c>
      <c r="AY382" s="14" t="s">
        <v>140</v>
      </c>
      <c r="BE382" s="137">
        <f>IF(N382="základní",J382,0)</f>
        <v>0</v>
      </c>
      <c r="BF382" s="137">
        <f>IF(N382="snížená",J382,0)</f>
        <v>0</v>
      </c>
      <c r="BG382" s="137">
        <f>IF(N382="zákl. přenesená",J382,0)</f>
        <v>0</v>
      </c>
      <c r="BH382" s="137">
        <f>IF(N382="sníž. přenesená",J382,0)</f>
        <v>0</v>
      </c>
      <c r="BI382" s="137">
        <f>IF(N382="nulová",J382,0)</f>
        <v>0</v>
      </c>
      <c r="BJ382" s="14" t="s">
        <v>85</v>
      </c>
      <c r="BK382" s="137">
        <f>ROUND(I382*H382,2)</f>
        <v>0</v>
      </c>
      <c r="BL382" s="14" t="s">
        <v>972</v>
      </c>
      <c r="BM382" s="136" t="s">
        <v>973</v>
      </c>
    </row>
    <row r="383" spans="2:65" s="11" customFormat="1" ht="25.9" customHeight="1">
      <c r="B383" s="113"/>
      <c r="D383" s="114" t="s">
        <v>76</v>
      </c>
      <c r="E383" s="115" t="s">
        <v>974</v>
      </c>
      <c r="F383" s="115" t="s">
        <v>975</v>
      </c>
      <c r="I383" s="116"/>
      <c r="J383" s="117">
        <f>BK383</f>
        <v>0</v>
      </c>
      <c r="L383" s="113"/>
      <c r="M383" s="118"/>
      <c r="P383" s="119">
        <f>P384+P386+P388</f>
        <v>0</v>
      </c>
      <c r="R383" s="119">
        <f>R384+R386+R388</f>
        <v>0</v>
      </c>
      <c r="T383" s="120">
        <f>T384+T386+T388</f>
        <v>0</v>
      </c>
      <c r="AR383" s="114" t="s">
        <v>164</v>
      </c>
      <c r="AT383" s="121" t="s">
        <v>76</v>
      </c>
      <c r="AU383" s="121" t="s">
        <v>77</v>
      </c>
      <c r="AY383" s="114" t="s">
        <v>140</v>
      </c>
      <c r="BK383" s="122">
        <f>BK384+BK386+BK388</f>
        <v>0</v>
      </c>
    </row>
    <row r="384" spans="2:65" s="11" customFormat="1" ht="22.9" customHeight="1">
      <c r="B384" s="113"/>
      <c r="D384" s="114" t="s">
        <v>76</v>
      </c>
      <c r="E384" s="123" t="s">
        <v>976</v>
      </c>
      <c r="F384" s="123" t="s">
        <v>977</v>
      </c>
      <c r="I384" s="116"/>
      <c r="J384" s="124">
        <f>BK384</f>
        <v>0</v>
      </c>
      <c r="L384" s="113"/>
      <c r="M384" s="118"/>
      <c r="P384" s="119">
        <f>P385</f>
        <v>0</v>
      </c>
      <c r="R384" s="119">
        <f>R385</f>
        <v>0</v>
      </c>
      <c r="T384" s="120">
        <f>T385</f>
        <v>0</v>
      </c>
      <c r="AR384" s="114" t="s">
        <v>164</v>
      </c>
      <c r="AT384" s="121" t="s">
        <v>76</v>
      </c>
      <c r="AU384" s="121" t="s">
        <v>85</v>
      </c>
      <c r="AY384" s="114" t="s">
        <v>140</v>
      </c>
      <c r="BK384" s="122">
        <f>BK385</f>
        <v>0</v>
      </c>
    </row>
    <row r="385" spans="2:65" s="1" customFormat="1" ht="16.5" customHeight="1">
      <c r="B385" s="29"/>
      <c r="C385" s="125" t="s">
        <v>978</v>
      </c>
      <c r="D385" s="125" t="s">
        <v>142</v>
      </c>
      <c r="E385" s="126" t="s">
        <v>979</v>
      </c>
      <c r="F385" s="127" t="s">
        <v>977</v>
      </c>
      <c r="G385" s="128" t="s">
        <v>980</v>
      </c>
      <c r="H385" s="129">
        <v>1</v>
      </c>
      <c r="I385" s="130"/>
      <c r="J385" s="131">
        <f>ROUND(I385*H385,2)</f>
        <v>0</v>
      </c>
      <c r="K385" s="127" t="s">
        <v>157</v>
      </c>
      <c r="L385" s="29"/>
      <c r="M385" s="132" t="s">
        <v>1</v>
      </c>
      <c r="N385" s="133" t="s">
        <v>42</v>
      </c>
      <c r="P385" s="134">
        <f>O385*H385</f>
        <v>0</v>
      </c>
      <c r="Q385" s="134">
        <v>0</v>
      </c>
      <c r="R385" s="134">
        <f>Q385*H385</f>
        <v>0</v>
      </c>
      <c r="S385" s="134">
        <v>0</v>
      </c>
      <c r="T385" s="135">
        <f>S385*H385</f>
        <v>0</v>
      </c>
      <c r="AR385" s="136" t="s">
        <v>981</v>
      </c>
      <c r="AT385" s="136" t="s">
        <v>142</v>
      </c>
      <c r="AU385" s="136" t="s">
        <v>87</v>
      </c>
      <c r="AY385" s="14" t="s">
        <v>140</v>
      </c>
      <c r="BE385" s="137">
        <f>IF(N385="základní",J385,0)</f>
        <v>0</v>
      </c>
      <c r="BF385" s="137">
        <f>IF(N385="snížená",J385,0)</f>
        <v>0</v>
      </c>
      <c r="BG385" s="137">
        <f>IF(N385="zákl. přenesená",J385,0)</f>
        <v>0</v>
      </c>
      <c r="BH385" s="137">
        <f>IF(N385="sníž. přenesená",J385,0)</f>
        <v>0</v>
      </c>
      <c r="BI385" s="137">
        <f>IF(N385="nulová",J385,0)</f>
        <v>0</v>
      </c>
      <c r="BJ385" s="14" t="s">
        <v>85</v>
      </c>
      <c r="BK385" s="137">
        <f>ROUND(I385*H385,2)</f>
        <v>0</v>
      </c>
      <c r="BL385" s="14" t="s">
        <v>981</v>
      </c>
      <c r="BM385" s="136" t="s">
        <v>982</v>
      </c>
    </row>
    <row r="386" spans="2:65" s="11" customFormat="1" ht="22.9" customHeight="1">
      <c r="B386" s="113"/>
      <c r="D386" s="114" t="s">
        <v>76</v>
      </c>
      <c r="E386" s="123" t="s">
        <v>983</v>
      </c>
      <c r="F386" s="123" t="s">
        <v>984</v>
      </c>
      <c r="I386" s="116"/>
      <c r="J386" s="124">
        <f>BK386</f>
        <v>0</v>
      </c>
      <c r="L386" s="113"/>
      <c r="M386" s="118"/>
      <c r="P386" s="119">
        <f>P387</f>
        <v>0</v>
      </c>
      <c r="R386" s="119">
        <f>R387</f>
        <v>0</v>
      </c>
      <c r="T386" s="120">
        <f>T387</f>
        <v>0</v>
      </c>
      <c r="AR386" s="114" t="s">
        <v>164</v>
      </c>
      <c r="AT386" s="121" t="s">
        <v>76</v>
      </c>
      <c r="AU386" s="121" t="s">
        <v>85</v>
      </c>
      <c r="AY386" s="114" t="s">
        <v>140</v>
      </c>
      <c r="BK386" s="122">
        <f>BK387</f>
        <v>0</v>
      </c>
    </row>
    <row r="387" spans="2:65" s="1" customFormat="1" ht="16.5" customHeight="1">
      <c r="B387" s="29"/>
      <c r="C387" s="125" t="s">
        <v>985</v>
      </c>
      <c r="D387" s="125" t="s">
        <v>142</v>
      </c>
      <c r="E387" s="126" t="s">
        <v>986</v>
      </c>
      <c r="F387" s="127" t="s">
        <v>987</v>
      </c>
      <c r="G387" s="128" t="s">
        <v>980</v>
      </c>
      <c r="H387" s="129">
        <v>1</v>
      </c>
      <c r="I387" s="130"/>
      <c r="J387" s="131">
        <f>ROUND(I387*H387,2)</f>
        <v>0</v>
      </c>
      <c r="K387" s="127" t="s">
        <v>157</v>
      </c>
      <c r="L387" s="29"/>
      <c r="M387" s="132" t="s">
        <v>1</v>
      </c>
      <c r="N387" s="133" t="s">
        <v>42</v>
      </c>
      <c r="P387" s="134">
        <f>O387*H387</f>
        <v>0</v>
      </c>
      <c r="Q387" s="134">
        <v>0</v>
      </c>
      <c r="R387" s="134">
        <f>Q387*H387</f>
        <v>0</v>
      </c>
      <c r="S387" s="134">
        <v>0</v>
      </c>
      <c r="T387" s="135">
        <f>S387*H387</f>
        <v>0</v>
      </c>
      <c r="AR387" s="136" t="s">
        <v>981</v>
      </c>
      <c r="AT387" s="136" t="s">
        <v>142</v>
      </c>
      <c r="AU387" s="136" t="s">
        <v>87</v>
      </c>
      <c r="AY387" s="14" t="s">
        <v>140</v>
      </c>
      <c r="BE387" s="137">
        <f>IF(N387="základní",J387,0)</f>
        <v>0</v>
      </c>
      <c r="BF387" s="137">
        <f>IF(N387="snížená",J387,0)</f>
        <v>0</v>
      </c>
      <c r="BG387" s="137">
        <f>IF(N387="zákl. přenesená",J387,0)</f>
        <v>0</v>
      </c>
      <c r="BH387" s="137">
        <f>IF(N387="sníž. přenesená",J387,0)</f>
        <v>0</v>
      </c>
      <c r="BI387" s="137">
        <f>IF(N387="nulová",J387,0)</f>
        <v>0</v>
      </c>
      <c r="BJ387" s="14" t="s">
        <v>85</v>
      </c>
      <c r="BK387" s="137">
        <f>ROUND(I387*H387,2)</f>
        <v>0</v>
      </c>
      <c r="BL387" s="14" t="s">
        <v>981</v>
      </c>
      <c r="BM387" s="136" t="s">
        <v>988</v>
      </c>
    </row>
    <row r="388" spans="2:65" s="11" customFormat="1" ht="22.9" customHeight="1">
      <c r="B388" s="113"/>
      <c r="D388" s="114" t="s">
        <v>76</v>
      </c>
      <c r="E388" s="123" t="s">
        <v>989</v>
      </c>
      <c r="F388" s="123" t="s">
        <v>990</v>
      </c>
      <c r="I388" s="116"/>
      <c r="J388" s="124">
        <f>BK388</f>
        <v>0</v>
      </c>
      <c r="L388" s="113"/>
      <c r="M388" s="118"/>
      <c r="P388" s="119">
        <f>SUM(P389:P390)</f>
        <v>0</v>
      </c>
      <c r="R388" s="119">
        <f>SUM(R389:R390)</f>
        <v>0</v>
      </c>
      <c r="T388" s="120">
        <f>SUM(T389:T390)</f>
        <v>0</v>
      </c>
      <c r="AR388" s="114" t="s">
        <v>164</v>
      </c>
      <c r="AT388" s="121" t="s">
        <v>76</v>
      </c>
      <c r="AU388" s="121" t="s">
        <v>85</v>
      </c>
      <c r="AY388" s="114" t="s">
        <v>140</v>
      </c>
      <c r="BK388" s="122">
        <f>SUM(BK389:BK390)</f>
        <v>0</v>
      </c>
    </row>
    <row r="389" spans="2:65" s="1" customFormat="1" ht="16.5" customHeight="1">
      <c r="B389" s="29"/>
      <c r="C389" s="125" t="s">
        <v>991</v>
      </c>
      <c r="D389" s="125" t="s">
        <v>142</v>
      </c>
      <c r="E389" s="126" t="s">
        <v>992</v>
      </c>
      <c r="F389" s="127" t="s">
        <v>993</v>
      </c>
      <c r="G389" s="128" t="s">
        <v>980</v>
      </c>
      <c r="H389" s="129">
        <v>1</v>
      </c>
      <c r="I389" s="130"/>
      <c r="J389" s="131">
        <f>ROUND(I389*H389,2)</f>
        <v>0</v>
      </c>
      <c r="K389" s="127" t="s">
        <v>157</v>
      </c>
      <c r="L389" s="29"/>
      <c r="M389" s="132" t="s">
        <v>1</v>
      </c>
      <c r="N389" s="133" t="s">
        <v>42</v>
      </c>
      <c r="P389" s="134">
        <f>O389*H389</f>
        <v>0</v>
      </c>
      <c r="Q389" s="134">
        <v>0</v>
      </c>
      <c r="R389" s="134">
        <f>Q389*H389</f>
        <v>0</v>
      </c>
      <c r="S389" s="134">
        <v>0</v>
      </c>
      <c r="T389" s="135">
        <f>S389*H389</f>
        <v>0</v>
      </c>
      <c r="AR389" s="136" t="s">
        <v>981</v>
      </c>
      <c r="AT389" s="136" t="s">
        <v>142</v>
      </c>
      <c r="AU389" s="136" t="s">
        <v>87</v>
      </c>
      <c r="AY389" s="14" t="s">
        <v>140</v>
      </c>
      <c r="BE389" s="137">
        <f>IF(N389="základní",J389,0)</f>
        <v>0</v>
      </c>
      <c r="BF389" s="137">
        <f>IF(N389="snížená",J389,0)</f>
        <v>0</v>
      </c>
      <c r="BG389" s="137">
        <f>IF(N389="zákl. přenesená",J389,0)</f>
        <v>0</v>
      </c>
      <c r="BH389" s="137">
        <f>IF(N389="sníž. přenesená",J389,0)</f>
        <v>0</v>
      </c>
      <c r="BI389" s="137">
        <f>IF(N389="nulová",J389,0)</f>
        <v>0</v>
      </c>
      <c r="BJ389" s="14" t="s">
        <v>85</v>
      </c>
      <c r="BK389" s="137">
        <f>ROUND(I389*H389,2)</f>
        <v>0</v>
      </c>
      <c r="BL389" s="14" t="s">
        <v>981</v>
      </c>
      <c r="BM389" s="136" t="s">
        <v>994</v>
      </c>
    </row>
    <row r="390" spans="2:65" s="1" customFormat="1" ht="16.5" customHeight="1">
      <c r="B390" s="29"/>
      <c r="C390" s="125" t="s">
        <v>995</v>
      </c>
      <c r="D390" s="125" t="s">
        <v>142</v>
      </c>
      <c r="E390" s="126" t="s">
        <v>996</v>
      </c>
      <c r="F390" s="127" t="s">
        <v>997</v>
      </c>
      <c r="G390" s="128" t="s">
        <v>980</v>
      </c>
      <c r="H390" s="129">
        <v>1</v>
      </c>
      <c r="I390" s="130"/>
      <c r="J390" s="131">
        <f>ROUND(I390*H390,2)</f>
        <v>0</v>
      </c>
      <c r="K390" s="127" t="s">
        <v>157</v>
      </c>
      <c r="L390" s="29"/>
      <c r="M390" s="156" t="s">
        <v>1</v>
      </c>
      <c r="N390" s="157" t="s">
        <v>42</v>
      </c>
      <c r="O390" s="158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36" t="s">
        <v>981</v>
      </c>
      <c r="AT390" s="136" t="s">
        <v>142</v>
      </c>
      <c r="AU390" s="136" t="s">
        <v>87</v>
      </c>
      <c r="AY390" s="14" t="s">
        <v>140</v>
      </c>
      <c r="BE390" s="137">
        <f>IF(N390="základní",J390,0)</f>
        <v>0</v>
      </c>
      <c r="BF390" s="137">
        <f>IF(N390="snížená",J390,0)</f>
        <v>0</v>
      </c>
      <c r="BG390" s="137">
        <f>IF(N390="zákl. přenesená",J390,0)</f>
        <v>0</v>
      </c>
      <c r="BH390" s="137">
        <f>IF(N390="sníž. přenesená",J390,0)</f>
        <v>0</v>
      </c>
      <c r="BI390" s="137">
        <f>IF(N390="nulová",J390,0)</f>
        <v>0</v>
      </c>
      <c r="BJ390" s="14" t="s">
        <v>85</v>
      </c>
      <c r="BK390" s="137">
        <f>ROUND(I390*H390,2)</f>
        <v>0</v>
      </c>
      <c r="BL390" s="14" t="s">
        <v>981</v>
      </c>
      <c r="BM390" s="136" t="s">
        <v>998</v>
      </c>
    </row>
    <row r="391" spans="2:65" s="1" customFormat="1" ht="6.95" customHeight="1">
      <c r="B391" s="41"/>
      <c r="C391" s="42"/>
      <c r="D391" s="42"/>
      <c r="E391" s="42"/>
      <c r="F391" s="42"/>
      <c r="G391" s="42"/>
      <c r="H391" s="42"/>
      <c r="I391" s="42"/>
      <c r="J391" s="42"/>
      <c r="K391" s="42"/>
      <c r="L391" s="29"/>
    </row>
  </sheetData>
  <sheetProtection algorithmName="SHA-512" hashValue="qFQvMKqIWzj6P8ZSONlfWQz+/A66afqUvr08kAQ188Y6/2qCgTbL05kD5EHcdHuewg0ppjNKwWmwiu919S22hQ==" saltValue="+JYpCZXv3ZtrEMXuol4Td5Oat/XiEkAHsWpIU2OTDFN4f/wcLnTZPdRr9YTKbA6/YHNx9VODyT/qJdhujNz1GQ==" spinCount="100000" sheet="1" objects="1" scenarios="1" formatColumns="0" formatRows="0" autoFilter="0"/>
  <autoFilter ref="C144:K390" xr:uid="{00000000-0009-0000-0000-000001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část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Merenus</dc:creator>
  <cp:lastModifiedBy>Vojtěch Merenus</cp:lastModifiedBy>
  <dcterms:created xsi:type="dcterms:W3CDTF">2024-09-17T15:47:12Z</dcterms:created>
  <dcterms:modified xsi:type="dcterms:W3CDTF">2024-09-20T15:10:02Z</dcterms:modified>
</cp:coreProperties>
</file>