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vaclavholy/Documents/STAVBY/TDS - Tlustice/"/>
    </mc:Choice>
  </mc:AlternateContent>
  <xr:revisionPtr revIDLastSave="0" documentId="8_{662573BC-A18D-2A4E-B6AB-987209CA325B}" xr6:coauthVersionLast="47" xr6:coauthVersionMax="47" xr10:uidLastSave="{00000000-0000-0000-0000-000000000000}"/>
  <bookViews>
    <workbookView xWindow="0" yWindow="500" windowWidth="51200" windowHeight="26520" activeTab="5" xr2:uid="{00000000-000D-0000-FFFF-FFFF00000000}"/>
  </bookViews>
  <sheets>
    <sheet name="Rekapitulace stavby" sheetId="1" r:id="rId1"/>
    <sheet name="1 - Stavební úpravy" sheetId="2" r:id="rId2"/>
    <sheet name="2 - Zdravotně technické i..." sheetId="3" r:id="rId3"/>
    <sheet name="3 - Vytápění" sheetId="4" r:id="rId4"/>
    <sheet name="4 - Elektroinstalace" sheetId="5" r:id="rId5"/>
    <sheet name="5 - Vedlejší rozpočtové n..." sheetId="6" r:id="rId6"/>
  </sheets>
  <definedNames>
    <definedName name="_xlnm._FilterDatabase" localSheetId="1" hidden="1">'1 - Stavební úpravy'!$C$138:$K$267</definedName>
    <definedName name="_xlnm._FilterDatabase" localSheetId="2" hidden="1">'2 - Zdravotně technické i...'!$C$125:$K$187</definedName>
    <definedName name="_xlnm._FilterDatabase" localSheetId="3" hidden="1">'3 - Vytápění'!$C$120:$K$153</definedName>
    <definedName name="_xlnm._FilterDatabase" localSheetId="4" hidden="1">'4 - Elektroinstalace'!$C$120:$K$221</definedName>
    <definedName name="_xlnm._FilterDatabase" localSheetId="5" hidden="1">'5 - Vedlejší rozpočtové n...'!$C$118:$K$122</definedName>
    <definedName name="_xlnm.Print_Titles" localSheetId="1">'1 - Stavební úpravy'!$138:$138</definedName>
    <definedName name="_xlnm.Print_Titles" localSheetId="2">'2 - Zdravotně technické i...'!$125:$125</definedName>
    <definedName name="_xlnm.Print_Titles" localSheetId="3">'3 - Vytápění'!$120:$120</definedName>
    <definedName name="_xlnm.Print_Titles" localSheetId="4">'4 - Elektroinstalace'!$120:$120</definedName>
    <definedName name="_xlnm.Print_Titles" localSheetId="5">'5 - Vedlejší rozpočtové n...'!$118:$118</definedName>
    <definedName name="_xlnm.Print_Titles" localSheetId="0">'Rekapitulace stavby'!$92:$92</definedName>
    <definedName name="_xlnm.Print_Area" localSheetId="1">'1 - Stavební úpravy'!$C$126:$J$267</definedName>
    <definedName name="_xlnm.Print_Area" localSheetId="2">'2 - Zdravotně technické i...'!$C$113:$J$187</definedName>
    <definedName name="_xlnm.Print_Area" localSheetId="3">'3 - Vytápění'!$C$108:$J$153</definedName>
    <definedName name="_xlnm.Print_Area" localSheetId="4">'4 - Elektroinstalace'!$C$108:$J$221</definedName>
    <definedName name="_xlnm.Print_Area" localSheetId="5">'5 - Vedlejší rozpočtové n...'!$C$106:$J$122</definedName>
    <definedName name="_xlnm.Print_Area" localSheetId="0">'Rekapitulace stavby'!$D$4:$AO$76,'Rekapitulace stavby'!$C$82:$AQ$100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2" i="2" l="1"/>
  <c r="J37" i="6"/>
  <c r="J36" i="6"/>
  <c r="AY99" i="1" s="1"/>
  <c r="J35" i="6"/>
  <c r="AX99" i="1" s="1"/>
  <c r="BI122" i="6"/>
  <c r="BH122" i="6"/>
  <c r="BG122" i="6"/>
  <c r="BF122" i="6"/>
  <c r="T122" i="6"/>
  <c r="T121" i="6"/>
  <c r="T120" i="6" s="1"/>
  <c r="T119" i="6" s="1"/>
  <c r="R122" i="6"/>
  <c r="R121" i="6" s="1"/>
  <c r="P122" i="6"/>
  <c r="P121" i="6"/>
  <c r="P120" i="6" s="1"/>
  <c r="P119" i="6" s="1"/>
  <c r="AU99" i="1" s="1"/>
  <c r="J116" i="6"/>
  <c r="J115" i="6"/>
  <c r="F115" i="6"/>
  <c r="F113" i="6"/>
  <c r="E111" i="6"/>
  <c r="J92" i="6"/>
  <c r="J91" i="6"/>
  <c r="F91" i="6"/>
  <c r="F89" i="6"/>
  <c r="E87" i="6"/>
  <c r="J18" i="6"/>
  <c r="E18" i="6"/>
  <c r="F116" i="6" s="1"/>
  <c r="J17" i="6"/>
  <c r="J12" i="6"/>
  <c r="J113" i="6" s="1"/>
  <c r="E7" i="6"/>
  <c r="E109" i="6"/>
  <c r="J37" i="5"/>
  <c r="J36" i="5"/>
  <c r="AY98" i="1"/>
  <c r="J35" i="5"/>
  <c r="AX98" i="1" s="1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J118" i="5"/>
  <c r="J117" i="5"/>
  <c r="F117" i="5"/>
  <c r="F115" i="5"/>
  <c r="E113" i="5"/>
  <c r="J92" i="5"/>
  <c r="J91" i="5"/>
  <c r="F91" i="5"/>
  <c r="F89" i="5"/>
  <c r="E87" i="5"/>
  <c r="J18" i="5"/>
  <c r="E18" i="5"/>
  <c r="F92" i="5"/>
  <c r="J17" i="5"/>
  <c r="J12" i="5"/>
  <c r="J89" i="5"/>
  <c r="E7" i="5"/>
  <c r="E85" i="5" s="1"/>
  <c r="J37" i="4"/>
  <c r="J36" i="4"/>
  <c r="AY97" i="1" s="1"/>
  <c r="J35" i="4"/>
  <c r="AX97" i="1" s="1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J118" i="4"/>
  <c r="J117" i="4"/>
  <c r="F117" i="4"/>
  <c r="F115" i="4"/>
  <c r="E113" i="4"/>
  <c r="J92" i="4"/>
  <c r="J91" i="4"/>
  <c r="F91" i="4"/>
  <c r="F89" i="4"/>
  <c r="E87" i="4"/>
  <c r="J18" i="4"/>
  <c r="E18" i="4"/>
  <c r="F118" i="4" s="1"/>
  <c r="J17" i="4"/>
  <c r="J12" i="4"/>
  <c r="J89" i="4" s="1"/>
  <c r="E7" i="4"/>
  <c r="E85" i="4"/>
  <c r="J37" i="3"/>
  <c r="J36" i="3"/>
  <c r="AY96" i="1" s="1"/>
  <c r="J35" i="3"/>
  <c r="AX96" i="1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T148" i="3" s="1"/>
  <c r="R149" i="3"/>
  <c r="R148" i="3"/>
  <c r="P149" i="3"/>
  <c r="P148" i="3" s="1"/>
  <c r="BI147" i="3"/>
  <c r="BH147" i="3"/>
  <c r="BG147" i="3"/>
  <c r="BF147" i="3"/>
  <c r="T147" i="3"/>
  <c r="T146" i="3" s="1"/>
  <c r="R147" i="3"/>
  <c r="R146" i="3" s="1"/>
  <c r="P147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J123" i="3"/>
  <c r="J122" i="3"/>
  <c r="F122" i="3"/>
  <c r="F120" i="3"/>
  <c r="E118" i="3"/>
  <c r="J92" i="3"/>
  <c r="J91" i="3"/>
  <c r="F91" i="3"/>
  <c r="F89" i="3"/>
  <c r="E87" i="3"/>
  <c r="J18" i="3"/>
  <c r="E18" i="3"/>
  <c r="F123" i="3" s="1"/>
  <c r="J17" i="3"/>
  <c r="J12" i="3"/>
  <c r="J120" i="3"/>
  <c r="E7" i="3"/>
  <c r="E85" i="3"/>
  <c r="J37" i="2"/>
  <c r="J36" i="2"/>
  <c r="AY95" i="1"/>
  <c r="J35" i="2"/>
  <c r="AX95" i="1" s="1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T195" i="2" s="1"/>
  <c r="R196" i="2"/>
  <c r="R195" i="2" s="1"/>
  <c r="P196" i="2"/>
  <c r="P195" i="2" s="1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T149" i="2" s="1"/>
  <c r="R150" i="2"/>
  <c r="R149" i="2" s="1"/>
  <c r="P150" i="2"/>
  <c r="P149" i="2" s="1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J136" i="2"/>
  <c r="J135" i="2"/>
  <c r="F135" i="2"/>
  <c r="F133" i="2"/>
  <c r="E131" i="2"/>
  <c r="J92" i="2"/>
  <c r="J91" i="2"/>
  <c r="F91" i="2"/>
  <c r="F89" i="2"/>
  <c r="E87" i="2"/>
  <c r="J18" i="2"/>
  <c r="E18" i="2"/>
  <c r="F92" i="2" s="1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BK122" i="6"/>
  <c r="J122" i="6"/>
  <c r="BK220" i="5"/>
  <c r="BK219" i="5"/>
  <c r="BK217" i="5"/>
  <c r="J216" i="5"/>
  <c r="BK214" i="5"/>
  <c r="J213" i="5"/>
  <c r="BK212" i="5"/>
  <c r="BK210" i="5"/>
  <c r="J208" i="5"/>
  <c r="J202" i="5"/>
  <c r="BK201" i="5"/>
  <c r="BK200" i="5"/>
  <c r="BK197" i="5"/>
  <c r="BK196" i="5"/>
  <c r="BK195" i="5"/>
  <c r="BK194" i="5"/>
  <c r="BK193" i="5"/>
  <c r="BK190" i="5"/>
  <c r="BK182" i="5"/>
  <c r="J181" i="5"/>
  <c r="J180" i="5"/>
  <c r="J179" i="5"/>
  <c r="J176" i="5"/>
  <c r="BK175" i="5"/>
  <c r="J174" i="5"/>
  <c r="BK172" i="5"/>
  <c r="BK171" i="5"/>
  <c r="J170" i="5"/>
  <c r="BK167" i="5"/>
  <c r="J165" i="5"/>
  <c r="J158" i="5"/>
  <c r="BK157" i="5"/>
  <c r="BK156" i="5"/>
  <c r="BK155" i="5"/>
  <c r="J155" i="5"/>
  <c r="J154" i="5"/>
  <c r="J153" i="5"/>
  <c r="J151" i="5"/>
  <c r="J150" i="5"/>
  <c r="BK149" i="5"/>
  <c r="J149" i="5"/>
  <c r="BK148" i="5"/>
  <c r="BK147" i="5"/>
  <c r="J146" i="5"/>
  <c r="BK145" i="5"/>
  <c r="J144" i="5"/>
  <c r="J143" i="5"/>
  <c r="J142" i="5"/>
  <c r="BK141" i="5"/>
  <c r="J140" i="5"/>
  <c r="J139" i="5"/>
  <c r="BK138" i="5"/>
  <c r="BK136" i="5"/>
  <c r="BK135" i="5"/>
  <c r="J133" i="5"/>
  <c r="BK132" i="5"/>
  <c r="BK130" i="5"/>
  <c r="BK126" i="5"/>
  <c r="BK125" i="5"/>
  <c r="J123" i="5"/>
  <c r="J145" i="4"/>
  <c r="J142" i="4"/>
  <c r="J140" i="4"/>
  <c r="BK139" i="4"/>
  <c r="J137" i="4"/>
  <c r="J135" i="4"/>
  <c r="BK132" i="4"/>
  <c r="J130" i="4"/>
  <c r="BK128" i="4"/>
  <c r="BK127" i="4"/>
  <c r="BK186" i="3"/>
  <c r="J184" i="3"/>
  <c r="BK183" i="3"/>
  <c r="J182" i="3"/>
  <c r="J181" i="3"/>
  <c r="BK180" i="3"/>
  <c r="J179" i="3"/>
  <c r="BK175" i="3"/>
  <c r="J174" i="3"/>
  <c r="J173" i="3"/>
  <c r="J171" i="3"/>
  <c r="J167" i="3"/>
  <c r="BK164" i="3"/>
  <c r="J162" i="3"/>
  <c r="J161" i="3"/>
  <c r="BK160" i="3"/>
  <c r="J158" i="3"/>
  <c r="BK157" i="3"/>
  <c r="J156" i="3"/>
  <c r="J149" i="3"/>
  <c r="J147" i="3"/>
  <c r="J145" i="3"/>
  <c r="J144" i="3"/>
  <c r="BK143" i="3"/>
  <c r="J142" i="3"/>
  <c r="BK139" i="3"/>
  <c r="J136" i="3"/>
  <c r="J135" i="3"/>
  <c r="J134" i="3"/>
  <c r="BK133" i="3"/>
  <c r="BK132" i="3"/>
  <c r="J131" i="3"/>
  <c r="BK130" i="3"/>
  <c r="BK129" i="3"/>
  <c r="BK264" i="2"/>
  <c r="BK263" i="2"/>
  <c r="J260" i="2"/>
  <c r="J258" i="2"/>
  <c r="BK257" i="2"/>
  <c r="J255" i="2"/>
  <c r="J253" i="2"/>
  <c r="BK248" i="2"/>
  <c r="BK245" i="2"/>
  <c r="J243" i="2"/>
  <c r="J242" i="2"/>
  <c r="BK238" i="2"/>
  <c r="J236" i="2"/>
  <c r="BK235" i="2"/>
  <c r="BK234" i="2"/>
  <c r="BK233" i="2"/>
  <c r="BK232" i="2"/>
  <c r="BK231" i="2"/>
  <c r="J230" i="2"/>
  <c r="J226" i="2"/>
  <c r="J223" i="2"/>
  <c r="BK218" i="2"/>
  <c r="BK214" i="2"/>
  <c r="J211" i="2"/>
  <c r="J210" i="2"/>
  <c r="BK207" i="2"/>
  <c r="BK199" i="2"/>
  <c r="BK196" i="2"/>
  <c r="J192" i="2"/>
  <c r="J190" i="2"/>
  <c r="BK189" i="2"/>
  <c r="BK187" i="2"/>
  <c r="BK183" i="2"/>
  <c r="BK182" i="2"/>
  <c r="BK179" i="2"/>
  <c r="J175" i="2"/>
  <c r="J173" i="2"/>
  <c r="J169" i="2"/>
  <c r="J168" i="2"/>
  <c r="BK167" i="2"/>
  <c r="J166" i="2"/>
  <c r="J165" i="2"/>
  <c r="BK164" i="2"/>
  <c r="BK163" i="2"/>
  <c r="J157" i="2"/>
  <c r="BK154" i="2"/>
  <c r="BK148" i="2"/>
  <c r="J147" i="2"/>
  <c r="J144" i="2"/>
  <c r="J143" i="2"/>
  <c r="BK142" i="2"/>
  <c r="BK221" i="5"/>
  <c r="J220" i="5"/>
  <c r="J217" i="5"/>
  <c r="J212" i="5"/>
  <c r="BK211" i="5"/>
  <c r="J210" i="5"/>
  <c r="BK209" i="5"/>
  <c r="J206" i="5"/>
  <c r="J205" i="5"/>
  <c r="J198" i="5"/>
  <c r="BK191" i="5"/>
  <c r="J188" i="5"/>
  <c r="J187" i="5"/>
  <c r="BK177" i="5"/>
  <c r="BK176" i="5"/>
  <c r="J173" i="5"/>
  <c r="J172" i="5"/>
  <c r="BK170" i="5"/>
  <c r="J169" i="5"/>
  <c r="BK168" i="5"/>
  <c r="J167" i="5"/>
  <c r="BK166" i="5"/>
  <c r="BK165" i="5"/>
  <c r="J164" i="5"/>
  <c r="BK163" i="5"/>
  <c r="BK162" i="5"/>
  <c r="J138" i="5"/>
  <c r="J137" i="5"/>
  <c r="BK134" i="5"/>
  <c r="BK131" i="5"/>
  <c r="J130" i="5"/>
  <c r="J124" i="5"/>
  <c r="BK123" i="5"/>
  <c r="BK150" i="4"/>
  <c r="J149" i="4"/>
  <c r="BK148" i="4"/>
  <c r="J147" i="4"/>
  <c r="BK145" i="4"/>
  <c r="J143" i="4"/>
  <c r="BK141" i="4"/>
  <c r="BK140" i="4"/>
  <c r="J138" i="4"/>
  <c r="J134" i="4"/>
  <c r="BK133" i="4"/>
  <c r="BK130" i="4"/>
  <c r="J124" i="4"/>
  <c r="BK187" i="3"/>
  <c r="J186" i="3"/>
  <c r="J185" i="3"/>
  <c r="BK184" i="3"/>
  <c r="BK181" i="3"/>
  <c r="BK178" i="3"/>
  <c r="J176" i="3"/>
  <c r="J172" i="3"/>
  <c r="BK170" i="3"/>
  <c r="J169" i="3"/>
  <c r="BK166" i="3"/>
  <c r="BK165" i="3"/>
  <c r="BK162" i="3"/>
  <c r="BK161" i="3"/>
  <c r="J160" i="3"/>
  <c r="J159" i="3"/>
  <c r="BK158" i="3"/>
  <c r="J157" i="3"/>
  <c r="BK154" i="3"/>
  <c r="J152" i="3"/>
  <c r="BK149" i="3"/>
  <c r="BK138" i="3"/>
  <c r="BK135" i="3"/>
  <c r="J129" i="3"/>
  <c r="J264" i="2"/>
  <c r="BK261" i="2"/>
  <c r="J256" i="2"/>
  <c r="J252" i="2"/>
  <c r="J250" i="2"/>
  <c r="J247" i="2"/>
  <c r="J244" i="2"/>
  <c r="BK240" i="2"/>
  <c r="BK236" i="2"/>
  <c r="J235" i="2"/>
  <c r="J233" i="2"/>
  <c r="J232" i="2"/>
  <c r="J229" i="2"/>
  <c r="J228" i="2"/>
  <c r="BK225" i="2"/>
  <c r="BK224" i="2"/>
  <c r="BK223" i="2"/>
  <c r="BK221" i="2"/>
  <c r="BK220" i="2"/>
  <c r="J218" i="2"/>
  <c r="J215" i="2"/>
  <c r="BK213" i="2"/>
  <c r="J209" i="2"/>
  <c r="BK205" i="2"/>
  <c r="BK204" i="2"/>
  <c r="BK203" i="2"/>
  <c r="BK201" i="2"/>
  <c r="J200" i="2"/>
  <c r="J199" i="2"/>
  <c r="J194" i="2"/>
  <c r="BK193" i="2"/>
  <c r="BK190" i="2"/>
  <c r="J187" i="2"/>
  <c r="BK180" i="2"/>
  <c r="J179" i="2"/>
  <c r="BK178" i="2"/>
  <c r="BK177" i="2"/>
  <c r="BK175" i="2"/>
  <c r="BK173" i="2"/>
  <c r="BK172" i="2"/>
  <c r="J171" i="2"/>
  <c r="BK165" i="2"/>
  <c r="J163" i="2"/>
  <c r="J159" i="2"/>
  <c r="BK156" i="2"/>
  <c r="BK155" i="2"/>
  <c r="J154" i="2"/>
  <c r="J153" i="2"/>
  <c r="BK152" i="2"/>
  <c r="J150" i="2"/>
  <c r="J148" i="2"/>
  <c r="BK147" i="2"/>
  <c r="BK146" i="2"/>
  <c r="J145" i="2"/>
  <c r="AS94" i="1"/>
  <c r="J219" i="5"/>
  <c r="BK215" i="5"/>
  <c r="J214" i="5"/>
  <c r="J211" i="5"/>
  <c r="BK207" i="5"/>
  <c r="BK204" i="5"/>
  <c r="BK203" i="5"/>
  <c r="J201" i="5"/>
  <c r="J200" i="5"/>
  <c r="BK199" i="5"/>
  <c r="BK198" i="5"/>
  <c r="J197" i="5"/>
  <c r="J196" i="5"/>
  <c r="J195" i="5"/>
  <c r="J191" i="5"/>
  <c r="J190" i="5"/>
  <c r="J189" i="5"/>
  <c r="BK188" i="5"/>
  <c r="BK187" i="5"/>
  <c r="J186" i="5"/>
  <c r="BK185" i="5"/>
  <c r="J184" i="5"/>
  <c r="BK178" i="5"/>
  <c r="J171" i="5"/>
  <c r="J168" i="5"/>
  <c r="BK164" i="5"/>
  <c r="J163" i="5"/>
  <c r="J162" i="5"/>
  <c r="BK161" i="5"/>
  <c r="BK160" i="5"/>
  <c r="BK159" i="5"/>
  <c r="BK158" i="5"/>
  <c r="J157" i="5"/>
  <c r="J156" i="5"/>
  <c r="BK154" i="5"/>
  <c r="BK153" i="5"/>
  <c r="BK151" i="5"/>
  <c r="BK150" i="5"/>
  <c r="J148" i="5"/>
  <c r="J147" i="5"/>
  <c r="BK146" i="5"/>
  <c r="J145" i="5"/>
  <c r="BK144" i="5"/>
  <c r="BK143" i="5"/>
  <c r="BK142" i="5"/>
  <c r="J141" i="5"/>
  <c r="BK140" i="5"/>
  <c r="BK139" i="5"/>
  <c r="BK137" i="5"/>
  <c r="J136" i="5"/>
  <c r="J135" i="5"/>
  <c r="J134" i="5"/>
  <c r="BK133" i="5"/>
  <c r="J132" i="5"/>
  <c r="J131" i="5"/>
  <c r="BK129" i="5"/>
  <c r="BK128" i="5"/>
  <c r="J127" i="5"/>
  <c r="J126" i="5"/>
  <c r="J125" i="5"/>
  <c r="BK124" i="5"/>
  <c r="BK153" i="4"/>
  <c r="J152" i="4"/>
  <c r="BK151" i="4"/>
  <c r="J151" i="4"/>
  <c r="J150" i="4"/>
  <c r="J144" i="4"/>
  <c r="BK142" i="4"/>
  <c r="J141" i="4"/>
  <c r="J133" i="4"/>
  <c r="J132" i="4"/>
  <c r="J131" i="4"/>
  <c r="J129" i="4"/>
  <c r="J127" i="4"/>
  <c r="BK125" i="4"/>
  <c r="BK124" i="4"/>
  <c r="J187" i="3"/>
  <c r="BK185" i="3"/>
  <c r="BK182" i="3"/>
  <c r="J178" i="3"/>
  <c r="BK172" i="3"/>
  <c r="BK169" i="3"/>
  <c r="J168" i="3"/>
  <c r="BK167" i="3"/>
  <c r="J166" i="3"/>
  <c r="BK155" i="3"/>
  <c r="J154" i="3"/>
  <c r="BK153" i="3"/>
  <c r="BK147" i="3"/>
  <c r="BK145" i="3"/>
  <c r="BK144" i="3"/>
  <c r="J143" i="3"/>
  <c r="BK142" i="3"/>
  <c r="BK141" i="3"/>
  <c r="J139" i="3"/>
  <c r="J138" i="3"/>
  <c r="BK136" i="3"/>
  <c r="BK131" i="3"/>
  <c r="J130" i="3"/>
  <c r="BK267" i="2"/>
  <c r="J267" i="2"/>
  <c r="BK266" i="2"/>
  <c r="J266" i="2"/>
  <c r="J263" i="2"/>
  <c r="BK262" i="2"/>
  <c r="J261" i="2"/>
  <c r="J257" i="2"/>
  <c r="BK254" i="2"/>
  <c r="BK253" i="2"/>
  <c r="BK252" i="2"/>
  <c r="BK251" i="2"/>
  <c r="BK247" i="2"/>
  <c r="J246" i="2"/>
  <c r="J245" i="2"/>
  <c r="BK244" i="2"/>
  <c r="BK243" i="2"/>
  <c r="BK239" i="2"/>
  <c r="J234" i="2"/>
  <c r="J231" i="2"/>
  <c r="BK229" i="2"/>
  <c r="BK228" i="2"/>
  <c r="J227" i="2"/>
  <c r="BK226" i="2"/>
  <c r="J224" i="2"/>
  <c r="BK222" i="2"/>
  <c r="J221" i="2"/>
  <c r="BK217" i="2"/>
  <c r="J214" i="2"/>
  <c r="BK211" i="2"/>
  <c r="J208" i="2"/>
  <c r="J207" i="2"/>
  <c r="J205" i="2"/>
  <c r="J202" i="2"/>
  <c r="J191" i="2"/>
  <c r="J189" i="2"/>
  <c r="BK186" i="2"/>
  <c r="J185" i="2"/>
  <c r="BK184" i="2"/>
  <c r="J183" i="2"/>
  <c r="BK181" i="2"/>
  <c r="J180" i="2"/>
  <c r="J176" i="2"/>
  <c r="BK170" i="2"/>
  <c r="BK168" i="2"/>
  <c r="J167" i="2"/>
  <c r="BK166" i="2"/>
  <c r="BK162" i="2"/>
  <c r="J161" i="2"/>
  <c r="J160" i="2"/>
  <c r="BK159" i="2"/>
  <c r="J156" i="2"/>
  <c r="J155" i="2"/>
  <c r="BK150" i="2"/>
  <c r="BK145" i="2"/>
  <c r="BK144" i="2"/>
  <c r="J221" i="5"/>
  <c r="BK216" i="5"/>
  <c r="J215" i="5"/>
  <c r="BK213" i="5"/>
  <c r="J209" i="5"/>
  <c r="BK208" i="5"/>
  <c r="J207" i="5"/>
  <c r="BK206" i="5"/>
  <c r="BK205" i="5"/>
  <c r="J204" i="5"/>
  <c r="J203" i="5"/>
  <c r="BK202" i="5"/>
  <c r="J199" i="5"/>
  <c r="J194" i="5"/>
  <c r="J193" i="5"/>
  <c r="BK189" i="5"/>
  <c r="BK186" i="5"/>
  <c r="J185" i="5"/>
  <c r="BK184" i="5"/>
  <c r="J182" i="5"/>
  <c r="BK181" i="5"/>
  <c r="BK180" i="5"/>
  <c r="BK179" i="5"/>
  <c r="J178" i="5"/>
  <c r="J177" i="5"/>
  <c r="J175" i="5"/>
  <c r="BK174" i="5"/>
  <c r="BK173" i="5"/>
  <c r="BK169" i="5"/>
  <c r="J166" i="5"/>
  <c r="J161" i="5"/>
  <c r="J160" i="5"/>
  <c r="J159" i="5"/>
  <c r="J129" i="5"/>
  <c r="J128" i="5"/>
  <c r="BK127" i="5"/>
  <c r="J153" i="4"/>
  <c r="BK152" i="4"/>
  <c r="BK149" i="4"/>
  <c r="J148" i="4"/>
  <c r="BK147" i="4"/>
  <c r="BK144" i="4"/>
  <c r="BK143" i="4"/>
  <c r="J139" i="4"/>
  <c r="BK138" i="4"/>
  <c r="BK137" i="4"/>
  <c r="BK135" i="4"/>
  <c r="BK134" i="4"/>
  <c r="BK131" i="4"/>
  <c r="BK129" i="4"/>
  <c r="J128" i="4"/>
  <c r="J125" i="4"/>
  <c r="J183" i="3"/>
  <c r="J180" i="3"/>
  <c r="BK179" i="3"/>
  <c r="BK176" i="3"/>
  <c r="J175" i="3"/>
  <c r="BK174" i="3"/>
  <c r="BK173" i="3"/>
  <c r="BK171" i="3"/>
  <c r="J170" i="3"/>
  <c r="BK168" i="3"/>
  <c r="J165" i="3"/>
  <c r="J164" i="3"/>
  <c r="BK159" i="3"/>
  <c r="BK156" i="3"/>
  <c r="J155" i="3"/>
  <c r="J153" i="3"/>
  <c r="BK152" i="3"/>
  <c r="J141" i="3"/>
  <c r="BK134" i="3"/>
  <c r="J133" i="3"/>
  <c r="J132" i="3"/>
  <c r="J262" i="2"/>
  <c r="BK260" i="2"/>
  <c r="BK258" i="2"/>
  <c r="BK256" i="2"/>
  <c r="BK255" i="2"/>
  <c r="J254" i="2"/>
  <c r="J251" i="2"/>
  <c r="BK250" i="2"/>
  <c r="J248" i="2"/>
  <c r="BK246" i="2"/>
  <c r="BK242" i="2"/>
  <c r="J240" i="2"/>
  <c r="J239" i="2"/>
  <c r="J238" i="2"/>
  <c r="BK230" i="2"/>
  <c r="BK227" i="2"/>
  <c r="J225" i="2"/>
  <c r="J222" i="2"/>
  <c r="J220" i="2"/>
  <c r="J217" i="2"/>
  <c r="BK215" i="2"/>
  <c r="J213" i="2"/>
  <c r="BK210" i="2"/>
  <c r="BK209" i="2"/>
  <c r="BK208" i="2"/>
  <c r="J204" i="2"/>
  <c r="J203" i="2"/>
  <c r="BK202" i="2"/>
  <c r="J201" i="2"/>
  <c r="BK200" i="2"/>
  <c r="J196" i="2"/>
  <c r="BK194" i="2"/>
  <c r="J193" i="2"/>
  <c r="BK192" i="2"/>
  <c r="BK191" i="2"/>
  <c r="J186" i="2"/>
  <c r="BK185" i="2"/>
  <c r="J184" i="2"/>
  <c r="J182" i="2"/>
  <c r="J181" i="2"/>
  <c r="J178" i="2"/>
  <c r="J177" i="2"/>
  <c r="BK176" i="2"/>
  <c r="J172" i="2"/>
  <c r="BK171" i="2"/>
  <c r="J170" i="2"/>
  <c r="BK169" i="2"/>
  <c r="J164" i="2"/>
  <c r="J162" i="2"/>
  <c r="BK161" i="2"/>
  <c r="BK160" i="2"/>
  <c r="BK157" i="2"/>
  <c r="BK153" i="2"/>
  <c r="J152" i="2"/>
  <c r="J146" i="2"/>
  <c r="BK143" i="2"/>
  <c r="J142" i="2"/>
  <c r="R120" i="6" l="1"/>
  <c r="R119" i="6" s="1"/>
  <c r="P141" i="2"/>
  <c r="P151" i="2"/>
  <c r="T151" i="2"/>
  <c r="P158" i="2"/>
  <c r="T174" i="2"/>
  <c r="R188" i="2"/>
  <c r="P198" i="2"/>
  <c r="T206" i="2"/>
  <c r="BK212" i="2"/>
  <c r="J212" i="2"/>
  <c r="J110" i="2" s="1"/>
  <c r="R212" i="2"/>
  <c r="T216" i="2"/>
  <c r="BK219" i="2"/>
  <c r="J219" i="2" s="1"/>
  <c r="J113" i="2" s="1"/>
  <c r="BK237" i="2"/>
  <c r="J237" i="2" s="1"/>
  <c r="J114" i="2" s="1"/>
  <c r="BK241" i="2"/>
  <c r="J241" i="2" s="1"/>
  <c r="J115" i="2" s="1"/>
  <c r="R241" i="2"/>
  <c r="T249" i="2"/>
  <c r="BK259" i="2"/>
  <c r="J259" i="2" s="1"/>
  <c r="J118" i="2" s="1"/>
  <c r="T259" i="2"/>
  <c r="P265" i="2"/>
  <c r="T128" i="3"/>
  <c r="T137" i="3"/>
  <c r="T127" i="3" s="1"/>
  <c r="T140" i="3"/>
  <c r="R151" i="3"/>
  <c r="R163" i="3"/>
  <c r="T177" i="3"/>
  <c r="P123" i="4"/>
  <c r="P126" i="4"/>
  <c r="R136" i="4"/>
  <c r="R146" i="4"/>
  <c r="R192" i="5"/>
  <c r="T141" i="2"/>
  <c r="BK158" i="2"/>
  <c r="J158" i="2" s="1"/>
  <c r="J101" i="2" s="1"/>
  <c r="BK174" i="2"/>
  <c r="J174" i="2" s="1"/>
  <c r="J102" i="2" s="1"/>
  <c r="BK188" i="2"/>
  <c r="J188" i="2" s="1"/>
  <c r="J103" i="2" s="1"/>
  <c r="BK198" i="2"/>
  <c r="J198" i="2" s="1"/>
  <c r="R198" i="2"/>
  <c r="R206" i="2"/>
  <c r="T212" i="2"/>
  <c r="R216" i="2"/>
  <c r="T219" i="2"/>
  <c r="T237" i="2"/>
  <c r="T241" i="2"/>
  <c r="R249" i="2"/>
  <c r="P259" i="2"/>
  <c r="T265" i="2"/>
  <c r="BK128" i="3"/>
  <c r="BK137" i="3"/>
  <c r="J137" i="3" s="1"/>
  <c r="J99" i="3" s="1"/>
  <c r="R137" i="3"/>
  <c r="R140" i="3"/>
  <c r="T151" i="3"/>
  <c r="T150" i="3" s="1"/>
  <c r="T163" i="3"/>
  <c r="R177" i="3"/>
  <c r="BK126" i="4"/>
  <c r="J126" i="4" s="1"/>
  <c r="J99" i="4" s="1"/>
  <c r="T126" i="4"/>
  <c r="T136" i="4"/>
  <c r="T146" i="4"/>
  <c r="R218" i="5"/>
  <c r="BK141" i="2"/>
  <c r="J141" i="2" s="1"/>
  <c r="J98" i="2" s="1"/>
  <c r="BK151" i="2"/>
  <c r="J151" i="2"/>
  <c r="J100" i="2" s="1"/>
  <c r="R151" i="2"/>
  <c r="T158" i="2"/>
  <c r="R174" i="2"/>
  <c r="P188" i="2"/>
  <c r="T198" i="2"/>
  <c r="P206" i="2"/>
  <c r="BK216" i="2"/>
  <c r="J216" i="2" s="1"/>
  <c r="J111" i="2" s="1"/>
  <c r="J112" i="2"/>
  <c r="P219" i="2"/>
  <c r="P237" i="2"/>
  <c r="P241" i="2"/>
  <c r="P249" i="2"/>
  <c r="R259" i="2"/>
  <c r="R265" i="2"/>
  <c r="P128" i="3"/>
  <c r="BK140" i="3"/>
  <c r="J140" i="3" s="1"/>
  <c r="J100" i="3" s="1"/>
  <c r="P151" i="3"/>
  <c r="P163" i="3"/>
  <c r="P177" i="3"/>
  <c r="R123" i="4"/>
  <c r="R122" i="4" s="1"/>
  <c r="R121" i="4" s="1"/>
  <c r="R126" i="4"/>
  <c r="P136" i="4"/>
  <c r="P146" i="4"/>
  <c r="BK122" i="5"/>
  <c r="R122" i="5"/>
  <c r="P152" i="5"/>
  <c r="R141" i="2"/>
  <c r="R158" i="2"/>
  <c r="P174" i="2"/>
  <c r="T188" i="2"/>
  <c r="J107" i="2"/>
  <c r="BK206" i="2"/>
  <c r="J206" i="2" s="1"/>
  <c r="J108" i="2" s="1"/>
  <c r="J109" i="2"/>
  <c r="P212" i="2"/>
  <c r="P216" i="2"/>
  <c r="R219" i="2"/>
  <c r="R237" i="2"/>
  <c r="BK249" i="2"/>
  <c r="J249" i="2" s="1"/>
  <c r="J116" i="2" s="1"/>
  <c r="J117" i="2"/>
  <c r="BK265" i="2"/>
  <c r="J265" i="2" s="1"/>
  <c r="J119" i="2" s="1"/>
  <c r="R128" i="3"/>
  <c r="R127" i="3" s="1"/>
  <c r="P137" i="3"/>
  <c r="P140" i="3"/>
  <c r="BK151" i="3"/>
  <c r="J151" i="3" s="1"/>
  <c r="J104" i="3" s="1"/>
  <c r="BK163" i="3"/>
  <c r="J163" i="3" s="1"/>
  <c r="J105" i="3" s="1"/>
  <c r="BK177" i="3"/>
  <c r="J177" i="3" s="1"/>
  <c r="J106" i="3" s="1"/>
  <c r="BK123" i="4"/>
  <c r="J123" i="4" s="1"/>
  <c r="J98" i="4" s="1"/>
  <c r="T123" i="4"/>
  <c r="T122" i="4" s="1"/>
  <c r="T121" i="4" s="1"/>
  <c r="BK136" i="4"/>
  <c r="J136" i="4" s="1"/>
  <c r="J100" i="4" s="1"/>
  <c r="BK146" i="4"/>
  <c r="J146" i="4" s="1"/>
  <c r="J101" i="4" s="1"/>
  <c r="P122" i="5"/>
  <c r="T122" i="5"/>
  <c r="BK152" i="5"/>
  <c r="J152" i="5"/>
  <c r="J98" i="5" s="1"/>
  <c r="R152" i="5"/>
  <c r="T152" i="5"/>
  <c r="BK183" i="5"/>
  <c r="J183" i="5" s="1"/>
  <c r="J99" i="5" s="1"/>
  <c r="P183" i="5"/>
  <c r="R183" i="5"/>
  <c r="T183" i="5"/>
  <c r="BK192" i="5"/>
  <c r="J192" i="5"/>
  <c r="J100" i="5" s="1"/>
  <c r="P192" i="5"/>
  <c r="T192" i="5"/>
  <c r="BK218" i="5"/>
  <c r="J218" i="5" s="1"/>
  <c r="J101" i="5" s="1"/>
  <c r="P218" i="5"/>
  <c r="T218" i="5"/>
  <c r="E129" i="2"/>
  <c r="F136" i="2"/>
  <c r="BE144" i="2"/>
  <c r="BE147" i="2"/>
  <c r="BE148" i="2"/>
  <c r="BE155" i="2"/>
  <c r="BE164" i="2"/>
  <c r="BE165" i="2"/>
  <c r="BE167" i="2"/>
  <c r="BE173" i="2"/>
  <c r="BE179" i="2"/>
  <c r="BE187" i="2"/>
  <c r="BE189" i="2"/>
  <c r="BE211" i="2"/>
  <c r="BE213" i="2"/>
  <c r="BE218" i="2"/>
  <c r="BE223" i="2"/>
  <c r="BE224" i="2"/>
  <c r="BE225" i="2"/>
  <c r="BE228" i="2"/>
  <c r="BE229" i="2"/>
  <c r="BE231" i="2"/>
  <c r="BE233" i="2"/>
  <c r="BE235" i="2"/>
  <c r="BE243" i="2"/>
  <c r="BE244" i="2"/>
  <c r="BE263" i="2"/>
  <c r="E116" i="3"/>
  <c r="BE135" i="3"/>
  <c r="BE138" i="3"/>
  <c r="BE142" i="3"/>
  <c r="BE147" i="3"/>
  <c r="BE157" i="3"/>
  <c r="BE160" i="3"/>
  <c r="BE166" i="3"/>
  <c r="BE182" i="3"/>
  <c r="BE184" i="3"/>
  <c r="BE185" i="3"/>
  <c r="BE186" i="3"/>
  <c r="E111" i="4"/>
  <c r="BE132" i="4"/>
  <c r="BE141" i="4"/>
  <c r="BE150" i="4"/>
  <c r="E111" i="5"/>
  <c r="BE123" i="5"/>
  <c r="BE158" i="5"/>
  <c r="BE162" i="5"/>
  <c r="BE164" i="5"/>
  <c r="BE167" i="5"/>
  <c r="BE170" i="5"/>
  <c r="BE171" i="5"/>
  <c r="BE180" i="5"/>
  <c r="BE181" i="5"/>
  <c r="BE184" i="5"/>
  <c r="BE185" i="5"/>
  <c r="BE186" i="5"/>
  <c r="BE190" i="5"/>
  <c r="BE196" i="5"/>
  <c r="BE197" i="5"/>
  <c r="BE200" i="5"/>
  <c r="BE217" i="5"/>
  <c r="BE142" i="2"/>
  <c r="BE146" i="2"/>
  <c r="BE153" i="2"/>
  <c r="BE169" i="2"/>
  <c r="BE175" i="2"/>
  <c r="BE176" i="2"/>
  <c r="BE178" i="2"/>
  <c r="BE192" i="2"/>
  <c r="BE193" i="2"/>
  <c r="BE194" i="2"/>
  <c r="BE199" i="2"/>
  <c r="BE200" i="2"/>
  <c r="BE202" i="2"/>
  <c r="BE204" i="2"/>
  <c r="BE209" i="2"/>
  <c r="BE215" i="2"/>
  <c r="BE232" i="2"/>
  <c r="BE236" i="2"/>
  <c r="BE240" i="2"/>
  <c r="BE248" i="2"/>
  <c r="BE255" i="2"/>
  <c r="BE257" i="2"/>
  <c r="BE264" i="2"/>
  <c r="BE266" i="2"/>
  <c r="BE267" i="2"/>
  <c r="BK195" i="2"/>
  <c r="J195" i="2" s="1"/>
  <c r="J104" i="2" s="1"/>
  <c r="BE129" i="3"/>
  <c r="BE133" i="3"/>
  <c r="BE134" i="3"/>
  <c r="BE143" i="3"/>
  <c r="BE149" i="3"/>
  <c r="BE156" i="3"/>
  <c r="BE158" i="3"/>
  <c r="BE162" i="3"/>
  <c r="BE164" i="3"/>
  <c r="BE170" i="3"/>
  <c r="BE171" i="3"/>
  <c r="BE172" i="3"/>
  <c r="BE175" i="3"/>
  <c r="BE178" i="3"/>
  <c r="BE180" i="3"/>
  <c r="BE181" i="3"/>
  <c r="BE183" i="3"/>
  <c r="BE187" i="3"/>
  <c r="BK148" i="3"/>
  <c r="J148" i="3" s="1"/>
  <c r="J102" i="3" s="1"/>
  <c r="F92" i="4"/>
  <c r="J115" i="4"/>
  <c r="BE143" i="4"/>
  <c r="BE147" i="4"/>
  <c r="BE148" i="4"/>
  <c r="J115" i="5"/>
  <c r="F118" i="5"/>
  <c r="BE130" i="5"/>
  <c r="BE132" i="5"/>
  <c r="BE135" i="5"/>
  <c r="BE136" i="5"/>
  <c r="BE138" i="5"/>
  <c r="BE139" i="5"/>
  <c r="BE140" i="5"/>
  <c r="BE145" i="5"/>
  <c r="BE146" i="5"/>
  <c r="BE148" i="5"/>
  <c r="BE149" i="5"/>
  <c r="BE150" i="5"/>
  <c r="BE155" i="5"/>
  <c r="BE157" i="5"/>
  <c r="BE165" i="5"/>
  <c r="BE166" i="5"/>
  <c r="BE169" i="5"/>
  <c r="BE172" i="5"/>
  <c r="BE175" i="5"/>
  <c r="BE176" i="5"/>
  <c r="BE182" i="5"/>
  <c r="BE193" i="5"/>
  <c r="BE205" i="5"/>
  <c r="BE208" i="5"/>
  <c r="BE210" i="5"/>
  <c r="BE212" i="5"/>
  <c r="BE216" i="5"/>
  <c r="E85" i="6"/>
  <c r="J89" i="6"/>
  <c r="J133" i="2"/>
  <c r="BE143" i="2"/>
  <c r="BE154" i="2"/>
  <c r="BE159" i="2"/>
  <c r="BE160" i="2"/>
  <c r="BE161" i="2"/>
  <c r="BE162" i="2"/>
  <c r="BE163" i="2"/>
  <c r="BE166" i="2"/>
  <c r="BE181" i="2"/>
  <c r="BE182" i="2"/>
  <c r="BE183" i="2"/>
  <c r="BE186" i="2"/>
  <c r="BE191" i="2"/>
  <c r="BE196" i="2"/>
  <c r="BE207" i="2"/>
  <c r="BE210" i="2"/>
  <c r="BE214" i="2"/>
  <c r="BE222" i="2"/>
  <c r="BE226" i="2"/>
  <c r="BE230" i="2"/>
  <c r="BE234" i="2"/>
  <c r="BE238" i="2"/>
  <c r="BE242" i="2"/>
  <c r="BE245" i="2"/>
  <c r="BE247" i="2"/>
  <c r="BE250" i="2"/>
  <c r="BE251" i="2"/>
  <c r="BE253" i="2"/>
  <c r="BE254" i="2"/>
  <c r="BE256" i="2"/>
  <c r="BE260" i="2"/>
  <c r="BE262" i="2"/>
  <c r="J89" i="3"/>
  <c r="F92" i="3"/>
  <c r="BE130" i="3"/>
  <c r="BE131" i="3"/>
  <c r="BE132" i="3"/>
  <c r="BE139" i="3"/>
  <c r="BE141" i="3"/>
  <c r="BE144" i="3"/>
  <c r="BE145" i="3"/>
  <c r="BE155" i="3"/>
  <c r="BE167" i="3"/>
  <c r="BE173" i="3"/>
  <c r="BE174" i="3"/>
  <c r="BE179" i="3"/>
  <c r="BK146" i="3"/>
  <c r="J146" i="3" s="1"/>
  <c r="J101" i="3" s="1"/>
  <c r="BE125" i="4"/>
  <c r="BE127" i="4"/>
  <c r="BE128" i="4"/>
  <c r="BE131" i="4"/>
  <c r="BE135" i="4"/>
  <c r="BE138" i="4"/>
  <c r="BE139" i="4"/>
  <c r="BE142" i="4"/>
  <c r="BE152" i="4"/>
  <c r="BE125" i="5"/>
  <c r="BE126" i="5"/>
  <c r="BE128" i="5"/>
  <c r="BE161" i="5"/>
  <c r="BE174" i="5"/>
  <c r="BE178" i="5"/>
  <c r="BE179" i="5"/>
  <c r="BE189" i="5"/>
  <c r="BE194" i="5"/>
  <c r="BE195" i="5"/>
  <c r="BE199" i="5"/>
  <c r="BE201" i="5"/>
  <c r="BE202" i="5"/>
  <c r="BE203" i="5"/>
  <c r="BE207" i="5"/>
  <c r="BE211" i="5"/>
  <c r="BE213" i="5"/>
  <c r="BE214" i="5"/>
  <c r="BE215" i="5"/>
  <c r="BE219" i="5"/>
  <c r="BE145" i="2"/>
  <c r="BE150" i="2"/>
  <c r="BE152" i="2"/>
  <c r="BE156" i="2"/>
  <c r="BE157" i="2"/>
  <c r="BE168" i="2"/>
  <c r="BE170" i="2"/>
  <c r="BE171" i="2"/>
  <c r="BE172" i="2"/>
  <c r="BE177" i="2"/>
  <c r="BE180" i="2"/>
  <c r="BE184" i="2"/>
  <c r="BE185" i="2"/>
  <c r="BE190" i="2"/>
  <c r="BE201" i="2"/>
  <c r="BE203" i="2"/>
  <c r="BE205" i="2"/>
  <c r="BE208" i="2"/>
  <c r="BE217" i="2"/>
  <c r="BE220" i="2"/>
  <c r="BE221" i="2"/>
  <c r="BE227" i="2"/>
  <c r="BE239" i="2"/>
  <c r="BE246" i="2"/>
  <c r="BE252" i="2"/>
  <c r="BE258" i="2"/>
  <c r="BE261" i="2"/>
  <c r="BK149" i="2"/>
  <c r="J149" i="2" s="1"/>
  <c r="J99" i="2" s="1"/>
  <c r="BE136" i="3"/>
  <c r="BE152" i="3"/>
  <c r="BE153" i="3"/>
  <c r="BE154" i="3"/>
  <c r="BE159" i="3"/>
  <c r="BE161" i="3"/>
  <c r="BE165" i="3"/>
  <c r="BE168" i="3"/>
  <c r="BE169" i="3"/>
  <c r="BE176" i="3"/>
  <c r="BE124" i="4"/>
  <c r="BE129" i="4"/>
  <c r="BE130" i="4"/>
  <c r="BE133" i="4"/>
  <c r="BE134" i="4"/>
  <c r="BE137" i="4"/>
  <c r="BE140" i="4"/>
  <c r="BE144" i="4"/>
  <c r="BE145" i="4"/>
  <c r="BE149" i="4"/>
  <c r="BE151" i="4"/>
  <c r="BE153" i="4"/>
  <c r="BE124" i="5"/>
  <c r="BE127" i="5"/>
  <c r="BE129" i="5"/>
  <c r="BE131" i="5"/>
  <c r="BE133" i="5"/>
  <c r="BE134" i="5"/>
  <c r="BE137" i="5"/>
  <c r="BE141" i="5"/>
  <c r="BE142" i="5"/>
  <c r="BE143" i="5"/>
  <c r="BE144" i="5"/>
  <c r="BE147" i="5"/>
  <c r="BE151" i="5"/>
  <c r="BE153" i="5"/>
  <c r="BE154" i="5"/>
  <c r="BE156" i="5"/>
  <c r="BE159" i="5"/>
  <c r="BE160" i="5"/>
  <c r="BE163" i="5"/>
  <c r="BE168" i="5"/>
  <c r="BE173" i="5"/>
  <c r="BE177" i="5"/>
  <c r="BE187" i="5"/>
  <c r="BE188" i="5"/>
  <c r="BE191" i="5"/>
  <c r="BE198" i="5"/>
  <c r="BE204" i="5"/>
  <c r="BE206" i="5"/>
  <c r="BE209" i="5"/>
  <c r="BE220" i="5"/>
  <c r="BE221" i="5"/>
  <c r="F92" i="6"/>
  <c r="BE122" i="6"/>
  <c r="BK121" i="6"/>
  <c r="J121" i="6" s="1"/>
  <c r="J99" i="6"/>
  <c r="F37" i="2"/>
  <c r="BD95" i="1" s="1"/>
  <c r="J34" i="5"/>
  <c r="AW98" i="1"/>
  <c r="F35" i="3"/>
  <c r="BB96" i="1" s="1"/>
  <c r="F34" i="2"/>
  <c r="BA95" i="1" s="1"/>
  <c r="F34" i="4"/>
  <c r="BA97" i="1"/>
  <c r="F34" i="5"/>
  <c r="BA98" i="1" s="1"/>
  <c r="F36" i="6"/>
  <c r="BC99" i="1"/>
  <c r="F35" i="4"/>
  <c r="BB97" i="1"/>
  <c r="F34" i="3"/>
  <c r="BA96" i="1" s="1"/>
  <c r="J34" i="2"/>
  <c r="AW95" i="1" s="1"/>
  <c r="F37" i="4"/>
  <c r="BD97" i="1" s="1"/>
  <c r="J34" i="6"/>
  <c r="AW99" i="1" s="1"/>
  <c r="J34" i="4"/>
  <c r="AW97" i="1"/>
  <c r="F36" i="2"/>
  <c r="BC95" i="1" s="1"/>
  <c r="F36" i="4"/>
  <c r="BC97" i="1" s="1"/>
  <c r="F36" i="3"/>
  <c r="BC96" i="1"/>
  <c r="F34" i="6"/>
  <c r="BA99" i="1" s="1"/>
  <c r="F37" i="6"/>
  <c r="BD99" i="1" s="1"/>
  <c r="J34" i="3"/>
  <c r="AW96" i="1"/>
  <c r="F35" i="2"/>
  <c r="BB95" i="1" s="1"/>
  <c r="F35" i="5"/>
  <c r="BB98" i="1" s="1"/>
  <c r="F37" i="3"/>
  <c r="BD96" i="1"/>
  <c r="F36" i="5"/>
  <c r="BC98" i="1"/>
  <c r="F37" i="5"/>
  <c r="BD98" i="1" s="1"/>
  <c r="F35" i="6"/>
  <c r="BB99" i="1" s="1"/>
  <c r="J98" i="6" l="1"/>
  <c r="J120" i="6"/>
  <c r="J119" i="6" s="1"/>
  <c r="J197" i="2"/>
  <c r="J106" i="2"/>
  <c r="P121" i="5"/>
  <c r="AU98" i="1"/>
  <c r="P127" i="3"/>
  <c r="T140" i="2"/>
  <c r="R150" i="3"/>
  <c r="R126" i="3" s="1"/>
  <c r="T121" i="5"/>
  <c r="R121" i="5"/>
  <c r="P150" i="3"/>
  <c r="T197" i="2"/>
  <c r="BK127" i="3"/>
  <c r="R197" i="2"/>
  <c r="P122" i="4"/>
  <c r="P121" i="4"/>
  <c r="AU97" i="1"/>
  <c r="T126" i="3"/>
  <c r="P197" i="2"/>
  <c r="P140" i="2"/>
  <c r="R140" i="2"/>
  <c r="BK121" i="5"/>
  <c r="J121" i="5"/>
  <c r="J96" i="5" s="1"/>
  <c r="BK140" i="2"/>
  <c r="J140" i="2" s="1"/>
  <c r="BK197" i="2"/>
  <c r="J105" i="2" s="1"/>
  <c r="J128" i="3"/>
  <c r="J98" i="3"/>
  <c r="BK122" i="4"/>
  <c r="BK121" i="4" s="1"/>
  <c r="J121" i="4" s="1"/>
  <c r="J96" i="4" s="1"/>
  <c r="BK150" i="3"/>
  <c r="J150" i="3" s="1"/>
  <c r="J103" i="3" s="1"/>
  <c r="J122" i="5"/>
  <c r="J97" i="5"/>
  <c r="BK120" i="6"/>
  <c r="J97" i="6" s="1"/>
  <c r="J33" i="3"/>
  <c r="AV96" i="1" s="1"/>
  <c r="AT96" i="1" s="1"/>
  <c r="J33" i="4"/>
  <c r="AV97" i="1"/>
  <c r="AT97" i="1" s="1"/>
  <c r="BC94" i="1"/>
  <c r="W32" i="1" s="1"/>
  <c r="F33" i="2"/>
  <c r="AZ95" i="1" s="1"/>
  <c r="BA94" i="1"/>
  <c r="W30" i="1" s="1"/>
  <c r="F33" i="4"/>
  <c r="AZ97" i="1"/>
  <c r="BB94" i="1"/>
  <c r="W31" i="1" s="1"/>
  <c r="J33" i="5"/>
  <c r="AV98" i="1"/>
  <c r="AT98" i="1" s="1"/>
  <c r="F33" i="6"/>
  <c r="AZ99" i="1"/>
  <c r="J33" i="6"/>
  <c r="AV99" i="1"/>
  <c r="AT99" i="1" s="1"/>
  <c r="J33" i="2"/>
  <c r="AV95" i="1" s="1"/>
  <c r="AT95" i="1" s="1"/>
  <c r="BD94" i="1"/>
  <c r="W33" i="1" s="1"/>
  <c r="F33" i="5"/>
  <c r="AZ98" i="1"/>
  <c r="F33" i="3"/>
  <c r="AZ96" i="1"/>
  <c r="P139" i="2" l="1"/>
  <c r="AU95" i="1" s="1"/>
  <c r="J139" i="2"/>
  <c r="J97" i="2"/>
  <c r="R139" i="2"/>
  <c r="P126" i="3"/>
  <c r="AU96" i="1" s="1"/>
  <c r="AU94" i="1" s="1"/>
  <c r="BK126" i="3"/>
  <c r="J126" i="3" s="1"/>
  <c r="J30" i="3" s="1"/>
  <c r="AG96" i="1" s="1"/>
  <c r="AN96" i="1" s="1"/>
  <c r="T139" i="2"/>
  <c r="BK139" i="2"/>
  <c r="J30" i="2" s="1"/>
  <c r="AG95" i="1" s="1"/>
  <c r="AN95" i="1" s="1"/>
  <c r="J127" i="3"/>
  <c r="J97" i="3" s="1"/>
  <c r="J122" i="4"/>
  <c r="J97" i="4"/>
  <c r="BK119" i="6"/>
  <c r="J96" i="6" s="1"/>
  <c r="AW94" i="1"/>
  <c r="AK30" i="1" s="1"/>
  <c r="AZ94" i="1"/>
  <c r="AV94" i="1" s="1"/>
  <c r="AK29" i="1" s="1"/>
  <c r="AX94" i="1"/>
  <c r="J30" i="4"/>
  <c r="AG97" i="1"/>
  <c r="AN97" i="1"/>
  <c r="AY94" i="1"/>
  <c r="J30" i="5"/>
  <c r="AG98" i="1" s="1"/>
  <c r="AN98" i="1" s="1"/>
  <c r="J39" i="2" l="1"/>
  <c r="J96" i="3"/>
  <c r="J96" i="2"/>
  <c r="J39" i="4"/>
  <c r="J39" i="3"/>
  <c r="J39" i="5"/>
  <c r="W29" i="1"/>
  <c r="J30" i="6"/>
  <c r="AG99" i="1" s="1"/>
  <c r="AN99" i="1" s="1"/>
  <c r="AT94" i="1"/>
  <c r="J39" i="6" l="1"/>
  <c r="AG94" i="1"/>
  <c r="AN94" i="1" s="1"/>
  <c r="AK26" i="1" l="1"/>
  <c r="AK35" i="1" s="1"/>
</calcChain>
</file>

<file path=xl/sharedStrings.xml><?xml version="1.0" encoding="utf-8"?>
<sst xmlns="http://schemas.openxmlformats.org/spreadsheetml/2006/main" count="5005" uniqueCount="1124">
  <si>
    <t>Export Komplet</t>
  </si>
  <si>
    <t/>
  </si>
  <si>
    <t>2.0</t>
  </si>
  <si>
    <t>False</t>
  </si>
  <si>
    <t>{a950236b-7070-4094-8750-a4efe9c6168b}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</si>
  <si>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</si>
  <si>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</si>
  <si>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</si>
  <si>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</si>
  <si>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</si>
  <si>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</si>
  <si>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</si>
  <si>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</si>
  <si>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HMS202401a</t>
  </si>
  <si>
    <t>Stavba:</t>
  </si>
  <si>
    <t>Studie stavebních úprav - změna užívání, SOŠ Hořovice, Tlustice č.p.28</t>
  </si>
  <si>
    <t>KSO:</t>
  </si>
  <si>
    <t>CC-CZ:</t>
  </si>
  <si>
    <t>Místo:</t>
  </si>
  <si>
    <t xml:space="preserve"> </t>
  </si>
  <si>
    <t>Datum:</t>
  </si>
  <si>
    <t>10. 5. 2024</t>
  </si>
  <si>
    <t>Zadavatel:</t>
  </si>
  <si>
    <t>IČ:</t>
  </si>
  <si>
    <t>SOŠ Hořovice, Palackého náměstí 100/17</t>
  </si>
  <si>
    <t>DIČ:</t>
  </si>
  <si>
    <t>Zhotovitel:</t>
  </si>
  <si>
    <t>Projektant:</t>
  </si>
  <si>
    <t>Pavel Kohout, Ing.Michal Kohout</t>
  </si>
  <si>
    <t>True</t>
  </si>
  <si>
    <t>Zpracovatel:</t>
  </si>
  <si>
    <t>Ladislav Morávek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</si>
  <si>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</si>
  <si>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</si>
  <si>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</si>
  <si>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</si>
  <si>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</si>
  <si>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</si>
  <si>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</si>
  <si>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</si>
  <si>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</si>
  <si>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</si>
  <si>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</si>
  <si>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</si>
  <si>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</si>
  <si>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</si>
  <si>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</si>
  <si>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</si>
  <si>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</si>
  <si>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</si>
  <si>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</si>
  <si>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</si>
  <si>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</si>
  <si>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</si>
  <si>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</si>
  <si>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</si>
  <si>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</si>
  <si>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</si>
  <si>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</si>
  <si>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</si>
  <si>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</si>
  <si>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</si>
  <si>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</si>
  <si>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</si>
  <si>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</si>
  <si>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</si>
  <si>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</si>
  <si>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</si>
  <si>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</si>
  <si>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</si>
  <si>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</si>
  <si>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</si>
  <si>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</si>
  <si>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</si>
  <si>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</si>
  <si>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</si>
  <si>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</si>
  <si>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</si>
  <si>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</si>
  <si>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Stavební úpravy</t>
  </si>
  <si>
    <t>STA</t>
  </si>
  <si>
    <t>{e8ed3f59-fe01-4eb1-ad2f-c799892b5f9c}</t>
  </si>
  <si>
    <t>2</t>
  </si>
  <si>
    <t>Zdravotně technické instalace</t>
  </si>
  <si>
    <t>{566ac3c6-6ee1-45f3-94ee-e55137c82b5c}</t>
  </si>
  <si>
    <t>3</t>
  </si>
  <si>
    <t>Vytápění</t>
  </si>
  <si>
    <t>{d8223397-cc33-4cbd-a438-027e08e6a52e}</t>
  </si>
  <si>
    <t>4</t>
  </si>
  <si>
    <t>Elektroinstalace</t>
  </si>
  <si>
    <t>{6bd4c1b6-2dbf-4028-8322-fd0acd5fd549}</t>
  </si>
  <si>
    <t>5</t>
  </si>
  <si>
    <t>Vedlejší rozpočtové náklady</t>
  </si>
  <si>
    <t>{3097084b-554f-4673-aa0d-3348405a28c0}</t>
  </si>
  <si>
    <t>KRYCÍ LIST SOUPISU PRACÍ</t>
  </si>
  <si>
    <t>Objekt:</t>
  </si>
  <si>
    <t>1 - Stavební úpravy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</si>
  <si>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</si>
  <si>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</si>
  <si>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</si>
  <si>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</si>
  <si>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</si>
  <si>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</si>
  <si>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</si>
  <si>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</si>
  <si>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</si>
  <si>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</si>
  <si>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</si>
  <si>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</si>
  <si>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</si>
  <si>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</si>
  <si>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</si>
  <si>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</si>
  <si>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</si>
  <si>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</si>
  <si>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</si>
  <si>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</si>
  <si>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</si>
  <si>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</si>
  <si>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</si>
  <si>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</si>
  <si>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</si>
  <si>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</si>
  <si>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</si>
  <si>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</si>
  <si>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</si>
  <si>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</si>
  <si>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</si>
  <si>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</si>
  <si>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</si>
  <si>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</si>
  <si>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</si>
  <si>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</si>
  <si>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</si>
  <si>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</si>
  <si>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</si>
  <si>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</si>
  <si>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</si>
  <si>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</si>
  <si>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</si>
  <si>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</si>
  <si>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</si>
  <si>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</si>
  <si>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131213101</t>
  </si>
  <si>
    <t>Hloubení jam v soudržných horninách třídy těžitelnosti I, skupiny 3 ručně</t>
  </si>
  <si>
    <t>m3</t>
  </si>
  <si>
    <t>1700786810</t>
  </si>
  <si>
    <t>162211311</t>
  </si>
  <si>
    <t>Vodorovné přemístění výkopku z horniny třídy těžitelnosti I, skupiny 1 až 3 stavebním kolečkem do 10 m</t>
  </si>
  <si>
    <t>126106234</t>
  </si>
  <si>
    <t>162211319</t>
  </si>
  <si>
    <t>Příplatek k vodorovnému přemístění výkopku z horniny třídy těžitelnosti I, skupiny 1 až 3 stavebním kolečkem ZKD 10 m</t>
  </si>
  <si>
    <t>-319761433</t>
  </si>
  <si>
    <t>162751117</t>
  </si>
  <si>
    <t>Vodorovné přemístění do 10000 m výkopku/sypaniny z horniny třídy těžitelnosti I, skupiny 1 až 3</t>
  </si>
  <si>
    <t>-1028127758</t>
  </si>
  <si>
    <t>167111101</t>
  </si>
  <si>
    <t>Nakládání výkopku z hornin třídy těžitelnosti I, skupiny 1 až 3 do 100 m3 ručně</t>
  </si>
  <si>
    <t>1233652968</t>
  </si>
  <si>
    <t>6</t>
  </si>
  <si>
    <t>171201221</t>
  </si>
  <si>
    <t>Poplatek za uložení na skládce (skládkovné) zeminy a kamení kód odpadu 17 05 04</t>
  </si>
  <si>
    <t>t</t>
  </si>
  <si>
    <t>487475850</t>
  </si>
  <si>
    <t>7</t>
  </si>
  <si>
    <t>171251201</t>
  </si>
  <si>
    <t>Uložení sypaniny na skládky nebo meziskládky</t>
  </si>
  <si>
    <t>-1670128782</t>
  </si>
  <si>
    <t>Zakládání</t>
  </si>
  <si>
    <t>8</t>
  </si>
  <si>
    <t>271532213</t>
  </si>
  <si>
    <t>Podsyp pod základové konstrukce se zhutněním z hrubého kameniva frakce 8 až 16 mm</t>
  </si>
  <si>
    <t>2136985887</t>
  </si>
  <si>
    <t>Svislé a kompletní konstrukce</t>
  </si>
  <si>
    <t>9</t>
  </si>
  <si>
    <t>310239211</t>
  </si>
  <si>
    <t>Zazdívka otvorů pl do 4 m2 ve zdivu nadzákladovém cihlami pálenými na MVC</t>
  </si>
  <si>
    <t>-2031399633</t>
  </si>
  <si>
    <t>10</t>
  </si>
  <si>
    <t>310239411</t>
  </si>
  <si>
    <t>Zazdívka otvorů pl do 4 m2 ve zdivu nadzákladovém cihlami pálenými na MC</t>
  </si>
  <si>
    <t>980128525</t>
  </si>
  <si>
    <t>11</t>
  </si>
  <si>
    <t>317142422</t>
  </si>
  <si>
    <t>Překlad nenosný pórobetonový š 100 mm v do 250 mm na tenkovrstvou maltu dl do 1250 mm</t>
  </si>
  <si>
    <t>kus</t>
  </si>
  <si>
    <t>-736892720</t>
  </si>
  <si>
    <t>12</t>
  </si>
  <si>
    <t>317941123</t>
  </si>
  <si>
    <t>Osazování ocelových válcovaných nosníků na zdivu I, IE, U, UE nebo L do č 22</t>
  </si>
  <si>
    <t>423588468</t>
  </si>
  <si>
    <t>13</t>
  </si>
  <si>
    <t>M</t>
  </si>
  <si>
    <t>13010754</t>
  </si>
  <si>
    <t>ocel profilová IPE 220 jakost 11 375</t>
  </si>
  <si>
    <t>-1803254392</t>
  </si>
  <si>
    <t>14</t>
  </si>
  <si>
    <t>342272225</t>
  </si>
  <si>
    <t>Příčka z pórobetonových hladkých tvárnic na tenkovrstvou maltu tl 100 mm</t>
  </si>
  <si>
    <t>m2</t>
  </si>
  <si>
    <t>92796137</t>
  </si>
  <si>
    <t>Úpravy povrchů, podlahy a osazování výplní</t>
  </si>
  <si>
    <t>611311133</t>
  </si>
  <si>
    <t>Potažení vnitřních kleneb nebo skořepin vápenným štukem tloušťky do 3 mm</t>
  </si>
  <si>
    <t>2061160382</t>
  </si>
  <si>
    <t>16</t>
  </si>
  <si>
    <t>612311121</t>
  </si>
  <si>
    <t>Vápenná omítka hladká jednovrstvá vnitřních stěn nanášená ručně</t>
  </si>
  <si>
    <t>877146260</t>
  </si>
  <si>
    <t>17</t>
  </si>
  <si>
    <t>612311141</t>
  </si>
  <si>
    <t>Vápenná omítka štuková dvouvrstvá vnitřních stěn nanášená ručně</t>
  </si>
  <si>
    <t>-2039263562</t>
  </si>
  <si>
    <t>18</t>
  </si>
  <si>
    <t>612311191</t>
  </si>
  <si>
    <t>Příplatek k vápenné omítce vnitřních stěn za každých dalších 5 mm tloušťky ručně</t>
  </si>
  <si>
    <t>2091719796</t>
  </si>
  <si>
    <t>19</t>
  </si>
  <si>
    <t>20</t>
  </si>
  <si>
    <t>m</t>
  </si>
  <si>
    <t>22</t>
  </si>
  <si>
    <t>23</t>
  </si>
  <si>
    <t>24</t>
  </si>
  <si>
    <t>25</t>
  </si>
  <si>
    <t>26</t>
  </si>
  <si>
    <t>631311115</t>
  </si>
  <si>
    <t>Mazanina tl do 80 mm z betonu prostého bez zvýšených nároků na prostředí tř. C 20/25</t>
  </si>
  <si>
    <t>1897614248</t>
  </si>
  <si>
    <t>27</t>
  </si>
  <si>
    <t>-1164496370</t>
  </si>
  <si>
    <t>28</t>
  </si>
  <si>
    <t>631312141</t>
  </si>
  <si>
    <t>Doplnění rýh v dosavadních mazaninách betonem prostým</t>
  </si>
  <si>
    <t>-606314010</t>
  </si>
  <si>
    <t>29</t>
  </si>
  <si>
    <t>631319011</t>
  </si>
  <si>
    <t>Příplatek k mazanině tl do 80 mm za přehlazení povrchu</t>
  </si>
  <si>
    <t>-1380273849</t>
  </si>
  <si>
    <t>30</t>
  </si>
  <si>
    <t>631319012</t>
  </si>
  <si>
    <t>Příplatek k mazanině tl do 120 mm za přehlazení povrchu</t>
  </si>
  <si>
    <t>1437617030</t>
  </si>
  <si>
    <t>31</t>
  </si>
  <si>
    <t>-446522827</t>
  </si>
  <si>
    <t>32</t>
  </si>
  <si>
    <t>642942111</t>
  </si>
  <si>
    <t>Osazování zárubní nebo rámů dveřních kovových do 2,5 m2 na MC</t>
  </si>
  <si>
    <t>319704057</t>
  </si>
  <si>
    <t>33</t>
  </si>
  <si>
    <t>642942611</t>
  </si>
  <si>
    <t>Osazování zárubní nebo rámů dveřních kovových do 2,5 m2 na montážní pěnu</t>
  </si>
  <si>
    <t>1580751035</t>
  </si>
  <si>
    <t>34</t>
  </si>
  <si>
    <t>55331402</t>
  </si>
  <si>
    <t>zárubeň ocelová pro běžné zdění a pórobeton s drážkou 100 levá/pravá 800</t>
  </si>
  <si>
    <t>1373107450</t>
  </si>
  <si>
    <t>35</t>
  </si>
  <si>
    <t>55331400</t>
  </si>
  <si>
    <t>zárubeň ocelová pro běžné zdění a pórobeton s drážkou 100 levá/pravá 700</t>
  </si>
  <si>
    <t>-1928829185</t>
  </si>
  <si>
    <t>36</t>
  </si>
  <si>
    <t>55331398</t>
  </si>
  <si>
    <t>zárubeň ocelová pro běžné zdění a pórobeton s drážkou 100 levá/pravá 600</t>
  </si>
  <si>
    <t>154397766</t>
  </si>
  <si>
    <t>Ostatní konstrukce a práce, bourání</t>
  </si>
  <si>
    <t>37</t>
  </si>
  <si>
    <t>949101111</t>
  </si>
  <si>
    <t>Lešení pomocné pro objekty pozemních staveb s lešeňovou podlahou v do 1,9 m zatížení do 150 kg/m2</t>
  </si>
  <si>
    <t>-60811279</t>
  </si>
  <si>
    <t>38</t>
  </si>
  <si>
    <t>952901111</t>
  </si>
  <si>
    <t>Vyčištění budov bytové a občanské výstavby při výšce podlaží do 4 m</t>
  </si>
  <si>
    <t>157528551</t>
  </si>
  <si>
    <t>39</t>
  </si>
  <si>
    <t>962031133</t>
  </si>
  <si>
    <t>Bourání příček z cihel pálených na MVC tl do 150 mm</t>
  </si>
  <si>
    <t>-2044660222</t>
  </si>
  <si>
    <t>40</t>
  </si>
  <si>
    <t>962032231</t>
  </si>
  <si>
    <t>Bourání zdiva z cihel pálených nebo vápenopískových na MV nebo MVC přes 1 m3</t>
  </si>
  <si>
    <t>-1935648985</t>
  </si>
  <si>
    <t>41</t>
  </si>
  <si>
    <t>965042241</t>
  </si>
  <si>
    <t>Bourání podkladů pod dlažby nebo mazanin betonových nebo z litého asfaltu tl přes 100 mm pl přes 4 m2</t>
  </si>
  <si>
    <t>1068440277</t>
  </si>
  <si>
    <t>42</t>
  </si>
  <si>
    <t>968062244</t>
  </si>
  <si>
    <t>Vybourání dřevěných rámů oken jednoduchých včetně křídel pl do 1 m2</t>
  </si>
  <si>
    <t>-1012353270</t>
  </si>
  <si>
    <t>43</t>
  </si>
  <si>
    <t>968062245</t>
  </si>
  <si>
    <t>Vybourání dřevěných rámů oken jednoduchých včetně křídel pl do 2 m2</t>
  </si>
  <si>
    <t>677907677</t>
  </si>
  <si>
    <t>44</t>
  </si>
  <si>
    <t>968062558</t>
  </si>
  <si>
    <t>Vybourání dřevěných vrat pl do 5 m2</t>
  </si>
  <si>
    <t>2110020371</t>
  </si>
  <si>
    <t>45</t>
  </si>
  <si>
    <t>968072455</t>
  </si>
  <si>
    <t>Vybourání kovových dveřních zárubní pl do 2 m2</t>
  </si>
  <si>
    <t>249125103</t>
  </si>
  <si>
    <t>46</t>
  </si>
  <si>
    <t>974031666</t>
  </si>
  <si>
    <t>Vysekání rýh ve zdivu cihelném pro vtahování nosníků hl do 150 mm v do 250 mm</t>
  </si>
  <si>
    <t>-282337396</t>
  </si>
  <si>
    <t>47</t>
  </si>
  <si>
    <t>977151121</t>
  </si>
  <si>
    <t>Jádrové vrty diamantovými korunkami do D 120 mm do stavebních materiálů</t>
  </si>
  <si>
    <t>-1074470775</t>
  </si>
  <si>
    <t>48</t>
  </si>
  <si>
    <t>978013191</t>
  </si>
  <si>
    <t>Otlučení (osekání) vnitřní vápenné nebo vápenocementové omítky stěn v rozsahu do 100 %</t>
  </si>
  <si>
    <t>-1687441119</t>
  </si>
  <si>
    <t>49</t>
  </si>
  <si>
    <t>50</t>
  </si>
  <si>
    <t>9999000</t>
  </si>
  <si>
    <t>Ocelový rám z U160 vč. doplnění betonem pod klenou u světlovodu + zřízení zabezpečení klenby podstojkováním při provádění otvoru pro ocelový prstenec a odstranění zabezpečení klenby po dokončení betonáže prstence</t>
  </si>
  <si>
    <t>kpl</t>
  </si>
  <si>
    <t>-1803109530</t>
  </si>
  <si>
    <t>997</t>
  </si>
  <si>
    <t>Přesun sutě</t>
  </si>
  <si>
    <t>51</t>
  </si>
  <si>
    <t>997013111</t>
  </si>
  <si>
    <t>Vnitrostaveništní doprava suti a vybouraných hmot pro budovy v do 6 m s použitím mechanizace</t>
  </si>
  <si>
    <t>-1473055393</t>
  </si>
  <si>
    <t>52</t>
  </si>
  <si>
    <t>997013501</t>
  </si>
  <si>
    <t>Odvoz suti a vybouraných hmot na skládku nebo meziskládku do 1 km se složením</t>
  </si>
  <si>
    <t>-1435819003</t>
  </si>
  <si>
    <t>53</t>
  </si>
  <si>
    <t>997013509</t>
  </si>
  <si>
    <t>Příplatek k odvozu suti a vybouraných hmot na skládku ZKD 1 km přes 1 km</t>
  </si>
  <si>
    <t>-1083365376</t>
  </si>
  <si>
    <t>54</t>
  </si>
  <si>
    <t>997013601</t>
  </si>
  <si>
    <t>Poplatek za uložení na skládce (skládkovné) stavebního odpadu betonového kód odpadu 17 01 01</t>
  </si>
  <si>
    <t>-566054987</t>
  </si>
  <si>
    <t>55</t>
  </si>
  <si>
    <t>997013603</t>
  </si>
  <si>
    <t>Poplatek za uložení na skládce (skládkovné) stavebního odpadu cihelného kód odpadu 17 01 02</t>
  </si>
  <si>
    <t>-1441686106</t>
  </si>
  <si>
    <t>56</t>
  </si>
  <si>
    <t>997013631</t>
  </si>
  <si>
    <t>Poplatek za uložení na skládce (skládkovné) stavebního odpadu směsného kód odpadu 17 09 04</t>
  </si>
  <si>
    <t>-1827524537</t>
  </si>
  <si>
    <t>998</t>
  </si>
  <si>
    <t>Přesun hmot</t>
  </si>
  <si>
    <t>57</t>
  </si>
  <si>
    <t>998011001</t>
  </si>
  <si>
    <t>Přesun hmot pro budovy zděné v do 6 m</t>
  </si>
  <si>
    <t>-1882991676</t>
  </si>
  <si>
    <t>PSV</t>
  </si>
  <si>
    <t>Práce a dodávky PSV</t>
  </si>
  <si>
    <t>711</t>
  </si>
  <si>
    <t>Izolace proti vodě, vlhkosti a plynům</t>
  </si>
  <si>
    <t>58</t>
  </si>
  <si>
    <t>711471051</t>
  </si>
  <si>
    <t>Provedení vodorovné izolace proti tlakové vodě termoplasty lepenou fólií PVC</t>
  </si>
  <si>
    <t>570113013</t>
  </si>
  <si>
    <t>59</t>
  </si>
  <si>
    <t>28322004</t>
  </si>
  <si>
    <t>fólie  hydroizolační pro spodní stavbu tl 1,5mm</t>
  </si>
  <si>
    <t>596107139</t>
  </si>
  <si>
    <t>60</t>
  </si>
  <si>
    <t>711491171</t>
  </si>
  <si>
    <t>Provedení izolace proti tlakové vodě vodorovné z textilií vrstva podkladní</t>
  </si>
  <si>
    <t>-985731061</t>
  </si>
  <si>
    <t>61</t>
  </si>
  <si>
    <t>711491172</t>
  </si>
  <si>
    <t>Provedení izolace proti tlakové vodě vodorovné z textilií vrstva ochranná</t>
  </si>
  <si>
    <t>-1864760826</t>
  </si>
  <si>
    <t>62</t>
  </si>
  <si>
    <t>69311068</t>
  </si>
  <si>
    <t>geotextilie netkaná separační, ochranná, filtrační, drenážní PP 300g/m2</t>
  </si>
  <si>
    <t>765142524</t>
  </si>
  <si>
    <t>63</t>
  </si>
  <si>
    <t>711493112</t>
  </si>
  <si>
    <t>Izolace proti podpovrchové a tlakové vodě vodorovná těsnicí stěrkou jednosložkovou na bázi cementu</t>
  </si>
  <si>
    <t>-2134727026</t>
  </si>
  <si>
    <t>64</t>
  </si>
  <si>
    <t>998711101</t>
  </si>
  <si>
    <t>Přesun hmot tonážní pro izolace proti vodě, vlhkosti a plynům v objektech výšky do 6 m</t>
  </si>
  <si>
    <t>-505423072</t>
  </si>
  <si>
    <t>66</t>
  </si>
  <si>
    <t>68</t>
  </si>
  <si>
    <t>70</t>
  </si>
  <si>
    <t>751</t>
  </si>
  <si>
    <t>Vzduchotechnika</t>
  </si>
  <si>
    <t>71</t>
  </si>
  <si>
    <t>751525052</t>
  </si>
  <si>
    <t>Mtž potrubí plast kruh s přírubou D do 200 mm</t>
  </si>
  <si>
    <t>1635026673</t>
  </si>
  <si>
    <t>72</t>
  </si>
  <si>
    <t>28615065</t>
  </si>
  <si>
    <t>trubka kanalizační HTEM s hrdlem DN 160x1000mm</t>
  </si>
  <si>
    <t>947431635</t>
  </si>
  <si>
    <t>73</t>
  </si>
  <si>
    <t>751611111</t>
  </si>
  <si>
    <t>Montáž vzduchotechnické jednotky s rekuperací tepla nástěnné s výměnou vzduchu do 500 m3/h</t>
  </si>
  <si>
    <t>901175639</t>
  </si>
  <si>
    <t>74</t>
  </si>
  <si>
    <t>4295604a</t>
  </si>
  <si>
    <t>rekuperační jednotka Dalap ZEPHIR Lux 50m3/hod</t>
  </si>
  <si>
    <t>-786752858</t>
  </si>
  <si>
    <t>75</t>
  </si>
  <si>
    <t>998751201</t>
  </si>
  <si>
    <t>Přesun hmot procentní pro vzduchotechniku v objektech v do 12 m</t>
  </si>
  <si>
    <t>%</t>
  </si>
  <si>
    <t>1968381588</t>
  </si>
  <si>
    <t>76</t>
  </si>
  <si>
    <t>78</t>
  </si>
  <si>
    <t>80</t>
  </si>
  <si>
    <t>82</t>
  </si>
  <si>
    <t>763</t>
  </si>
  <si>
    <t>Konstrukce suché výstavby</t>
  </si>
  <si>
    <t>83</t>
  </si>
  <si>
    <t>763121411</t>
  </si>
  <si>
    <t>SDK stěna předsazená tl 62,5 mm profil CW+UW 50 deska 1xA 12,5 bez izolace EI 15</t>
  </si>
  <si>
    <t>-218837265</t>
  </si>
  <si>
    <t>84</t>
  </si>
  <si>
    <t>763411111</t>
  </si>
  <si>
    <t>Sanitární příčky do mokrého prostředí, desky s HPL - laminátem tl 19,6 mm</t>
  </si>
  <si>
    <t>-892840076</t>
  </si>
  <si>
    <t>85</t>
  </si>
  <si>
    <t>763412122</t>
  </si>
  <si>
    <t>Dveře sanitárních příček, desky laminované tl 18 mm, š do 800 mm, v do 2000 mm</t>
  </si>
  <si>
    <t>206717738</t>
  </si>
  <si>
    <t>764</t>
  </si>
  <si>
    <t>Konstrukce klempířské</t>
  </si>
  <si>
    <t>86</t>
  </si>
  <si>
    <t>87</t>
  </si>
  <si>
    <t>764002851</t>
  </si>
  <si>
    <t>Demontáž oplechování parapetů do suti</t>
  </si>
  <si>
    <t>-1737241673</t>
  </si>
  <si>
    <t>88</t>
  </si>
  <si>
    <t>90</t>
  </si>
  <si>
    <t>92</t>
  </si>
  <si>
    <t>93</t>
  </si>
  <si>
    <t>764216644</t>
  </si>
  <si>
    <t>Oplechování rovných parapetů celoplošně lepené z Pz s povrchovou úpravou rš 330 mm</t>
  </si>
  <si>
    <t>-1106265950</t>
  </si>
  <si>
    <t>94</t>
  </si>
  <si>
    <t>96</t>
  </si>
  <si>
    <t>98</t>
  </si>
  <si>
    <t>100</t>
  </si>
  <si>
    <t>102</t>
  </si>
  <si>
    <t>104</t>
  </si>
  <si>
    <t>106</t>
  </si>
  <si>
    <t>108</t>
  </si>
  <si>
    <t>766</t>
  </si>
  <si>
    <t>Konstrukce truhlářské</t>
  </si>
  <si>
    <t>109</t>
  </si>
  <si>
    <t>766660001</t>
  </si>
  <si>
    <t>Montáž dveřních křídel otvíravých jednokřídlových š do 0,8 m do ocelové zárubně</t>
  </si>
  <si>
    <t>-1432731563</t>
  </si>
  <si>
    <t>110</t>
  </si>
  <si>
    <t>61162084</t>
  </si>
  <si>
    <t>dveře jednokřídlé dřevotřískové povrch laminátový plné 600x1970/2100mm</t>
  </si>
  <si>
    <t>-254245724</t>
  </si>
  <si>
    <t>111</t>
  </si>
  <si>
    <t>61162085</t>
  </si>
  <si>
    <t>dveře jednokřídlé dřevotřískové povrch laminátový plné 700x1970/2100mm</t>
  </si>
  <si>
    <t>-1394536506</t>
  </si>
  <si>
    <t>112</t>
  </si>
  <si>
    <t>61162086</t>
  </si>
  <si>
    <t>dveře jednokřídlé dřevotřískové povrch laminátový plné 800x1970/2100mm</t>
  </si>
  <si>
    <t>1444922829</t>
  </si>
  <si>
    <t>113</t>
  </si>
  <si>
    <t>766660729</t>
  </si>
  <si>
    <t>Montáž dveřního interiérového kování - štítku s klikou</t>
  </si>
  <si>
    <t>1458545288</t>
  </si>
  <si>
    <t>114</t>
  </si>
  <si>
    <t>54914610</t>
  </si>
  <si>
    <t>kování dveřní vrchní klika včetně rozet a montážního materiálu R BB nerez PK</t>
  </si>
  <si>
    <t>-2013386510</t>
  </si>
  <si>
    <t>115</t>
  </si>
  <si>
    <t>76699001</t>
  </si>
  <si>
    <t>Montáž plastových oken</t>
  </si>
  <si>
    <t>1278296252</t>
  </si>
  <si>
    <t>116</t>
  </si>
  <si>
    <t>76699002</t>
  </si>
  <si>
    <t>Plastové okno 900x2193mm</t>
  </si>
  <si>
    <t>ks</t>
  </si>
  <si>
    <t>-1239124510</t>
  </si>
  <si>
    <t>117</t>
  </si>
  <si>
    <t>76699003</t>
  </si>
  <si>
    <t>Plastové okno 1500x1925mm</t>
  </si>
  <si>
    <t>2049748303</t>
  </si>
  <si>
    <t>118</t>
  </si>
  <si>
    <t>76699004</t>
  </si>
  <si>
    <t>Plastové okno 1090x2060mm</t>
  </si>
  <si>
    <t>748996582</t>
  </si>
  <si>
    <t>119</t>
  </si>
  <si>
    <t>76699005</t>
  </si>
  <si>
    <t>Plastové okno 1000x2035mm</t>
  </si>
  <si>
    <t>-742067726</t>
  </si>
  <si>
    <t>120</t>
  </si>
  <si>
    <t>76699006</t>
  </si>
  <si>
    <t>Plastové okno 800x900mm</t>
  </si>
  <si>
    <t>759248500</t>
  </si>
  <si>
    <t>121</t>
  </si>
  <si>
    <t>76699007</t>
  </si>
  <si>
    <t>Plastové dveře 900x2030mm</t>
  </si>
  <si>
    <t>-1289942006</t>
  </si>
  <si>
    <t>122</t>
  </si>
  <si>
    <t>76699008</t>
  </si>
  <si>
    <t>Plastové dveře 2křídl. 1900x1900mm</t>
  </si>
  <si>
    <t>-1139407659</t>
  </si>
  <si>
    <t>123</t>
  </si>
  <si>
    <t>76699009</t>
  </si>
  <si>
    <t>Plastové dveře 2křídl. 3000x2650mm</t>
  </si>
  <si>
    <t>-1134746151</t>
  </si>
  <si>
    <t>124</t>
  </si>
  <si>
    <t>76699010</t>
  </si>
  <si>
    <t>Plastové dveře 2křídl. 2400x2630mm</t>
  </si>
  <si>
    <t>-1453779990</t>
  </si>
  <si>
    <t>125</t>
  </si>
  <si>
    <t>998766201</t>
  </si>
  <si>
    <t>Přesun hmot procentní pro konstrukce truhlářské v objektech v do 6 m</t>
  </si>
  <si>
    <t>1942128989</t>
  </si>
  <si>
    <t>767</t>
  </si>
  <si>
    <t>Konstrukce zámečnické</t>
  </si>
  <si>
    <t>126</t>
  </si>
  <si>
    <t>767330111</t>
  </si>
  <si>
    <t>Montáž tubusového světlovodu kopule s lemováním zabudovaného v šikmé střeše</t>
  </si>
  <si>
    <t>1735095780</t>
  </si>
  <si>
    <t>127</t>
  </si>
  <si>
    <t>767330122</t>
  </si>
  <si>
    <t>Montáž tubusového světlovodu tubus, průměru do 350 mm</t>
  </si>
  <si>
    <t>945628604</t>
  </si>
  <si>
    <t>128</t>
  </si>
  <si>
    <t>55381003</t>
  </si>
  <si>
    <t>světlovod tubusový základní sada D 350mm - TWR/TLR</t>
  </si>
  <si>
    <t>sada</t>
  </si>
  <si>
    <t>1562219319</t>
  </si>
  <si>
    <t>771</t>
  </si>
  <si>
    <t>Podlahy z dlaždic</t>
  </si>
  <si>
    <t>129</t>
  </si>
  <si>
    <t>771121011</t>
  </si>
  <si>
    <t>Nátěr penetrační na podlahu</t>
  </si>
  <si>
    <t>1649487264</t>
  </si>
  <si>
    <t>130</t>
  </si>
  <si>
    <t>771474113</t>
  </si>
  <si>
    <t>Montáž soklů z dlaždic keramických rovných flexibilní lepidlo v do 120 mm</t>
  </si>
  <si>
    <t>-1316975457</t>
  </si>
  <si>
    <t>131</t>
  </si>
  <si>
    <t>59761065</t>
  </si>
  <si>
    <t>obklad keramický reliéfní pro interiér přes 4 do 6ks/m2</t>
  </si>
  <si>
    <t>-1293890137</t>
  </si>
  <si>
    <t>132</t>
  </si>
  <si>
    <t>771574153</t>
  </si>
  <si>
    <t>Montáž podlah keramických velkoformátových hladkých lepených flexibilním lepidlem do 4 ks/m2</t>
  </si>
  <si>
    <t>-1796295234</t>
  </si>
  <si>
    <t>133</t>
  </si>
  <si>
    <t>59761004</t>
  </si>
  <si>
    <t>dlažba velkoformátová keramická slinutá reliéfní do interiéru i exteriéru přes 4 do 6 ks/m2</t>
  </si>
  <si>
    <t>1866776696</t>
  </si>
  <si>
    <t>134</t>
  </si>
  <si>
    <t>771591115</t>
  </si>
  <si>
    <t>Podlahy spárování silikonem</t>
  </si>
  <si>
    <t>-82839854</t>
  </si>
  <si>
    <t>135</t>
  </si>
  <si>
    <t>998771101</t>
  </si>
  <si>
    <t>Přesun hmot tonážní pro podlahy z dlaždic v objektech v do 6 m</t>
  </si>
  <si>
    <t>-104635402</t>
  </si>
  <si>
    <t>776</t>
  </si>
  <si>
    <t>Podlahy povlakové</t>
  </si>
  <si>
    <t>136</t>
  </si>
  <si>
    <t>776111115</t>
  </si>
  <si>
    <t>Broušení podkladu povlakových podlah před litím stěrky</t>
  </si>
  <si>
    <t>127585334</t>
  </si>
  <si>
    <t>137</t>
  </si>
  <si>
    <t>776111311</t>
  </si>
  <si>
    <t>Vysátí podkladu povlakových podlah</t>
  </si>
  <si>
    <t>-1216122957</t>
  </si>
  <si>
    <t>138</t>
  </si>
  <si>
    <t>776121111</t>
  </si>
  <si>
    <t>Vodou ředitelná penetrace savého podkladu povlakových podlah ředěná v poměru 1:3</t>
  </si>
  <si>
    <t>-896935060</t>
  </si>
  <si>
    <t>139</t>
  </si>
  <si>
    <t>776141122</t>
  </si>
  <si>
    <t>Vyrovnání podkladu povlakových podlah stěrkou pevnosti 30 MPa tl 5 mm</t>
  </si>
  <si>
    <t>-1701394320</t>
  </si>
  <si>
    <t>140</t>
  </si>
  <si>
    <t>776231111</t>
  </si>
  <si>
    <t>Lepení lamel a čtverců z vinylu standardním lepidlem</t>
  </si>
  <si>
    <t>-1710592382</t>
  </si>
  <si>
    <t>141</t>
  </si>
  <si>
    <t>28411052</t>
  </si>
  <si>
    <t>dílce vinylové tl 3,0mm, nášlapná vrstva 0,70mm, úprava PUR, třída zátěže 23/34/43, otlak 0,05mm, R10, třída otěru T, hořlavost Bfl S1, bez ftalátů</t>
  </si>
  <si>
    <t>706259286</t>
  </si>
  <si>
    <t>142</t>
  </si>
  <si>
    <t>776421111</t>
  </si>
  <si>
    <t>Montáž obvodových lišt lepením</t>
  </si>
  <si>
    <t>618602413</t>
  </si>
  <si>
    <t>143</t>
  </si>
  <si>
    <t>28411007</t>
  </si>
  <si>
    <t>lišta soklová PVC 15x50mm</t>
  </si>
  <si>
    <t>-828194215</t>
  </si>
  <si>
    <t>144</t>
  </si>
  <si>
    <t>998776201</t>
  </si>
  <si>
    <t>Přesun hmot procentní pro podlahy povlakové v objektech v do 6 m</t>
  </si>
  <si>
    <t>252435586</t>
  </si>
  <si>
    <t>146</t>
  </si>
  <si>
    <t>781</t>
  </si>
  <si>
    <t>Dokončovací práce - obklady</t>
  </si>
  <si>
    <t>148</t>
  </si>
  <si>
    <t>781121011</t>
  </si>
  <si>
    <t>Nátěr penetrační na stěnu</t>
  </si>
  <si>
    <t>-649736284</t>
  </si>
  <si>
    <t>149</t>
  </si>
  <si>
    <t>781474153</t>
  </si>
  <si>
    <t>Montáž obkladů vnitřních keramických velkoformátových hladkých do 4 ks/m2 lepených flexibilním lepidlem</t>
  </si>
  <si>
    <t>47126536</t>
  </si>
  <si>
    <t>150</t>
  </si>
  <si>
    <t>9125338</t>
  </si>
  <si>
    <t>151</t>
  </si>
  <si>
    <t>781495115</t>
  </si>
  <si>
    <t>Spárování vnitřních obkladů silikonem</t>
  </si>
  <si>
    <t>-1778741998</t>
  </si>
  <si>
    <t>152</t>
  </si>
  <si>
    <t>998781101</t>
  </si>
  <si>
    <t>Přesun hmot tonážní pro obklady keramické v objektech v do 6 m</t>
  </si>
  <si>
    <t>673486710</t>
  </si>
  <si>
    <t>784</t>
  </si>
  <si>
    <t>Dokončovací práce - malby a tapety</t>
  </si>
  <si>
    <t>153</t>
  </si>
  <si>
    <t>784211001</t>
  </si>
  <si>
    <t>Jednonásobné bílé malby ze směsí za mokra výborně otěruvzdorných v místnostech výšky do 3,80 m</t>
  </si>
  <si>
    <t>1757591130</t>
  </si>
  <si>
    <t>154</t>
  </si>
  <si>
    <t>784211101</t>
  </si>
  <si>
    <t>Dvojnásobné bílé malby ze směsí za mokra výborně otěruvzdorných v místnostech výšky do 3,80 m</t>
  </si>
  <si>
    <t>-108803360</t>
  </si>
  <si>
    <t>2 - Zdravotně technické instalace</t>
  </si>
  <si>
    <t xml:space="preserve">    5 - Komunikace pozemní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</si>
  <si>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</si>
  <si>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</si>
  <si>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</si>
  <si>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</si>
  <si>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113107142</t>
  </si>
  <si>
    <t>Odstranění podkladu živičného tl 100 mm ručně</t>
  </si>
  <si>
    <t>412087213</t>
  </si>
  <si>
    <t>132254203</t>
  </si>
  <si>
    <t>Hloubení zapažených rýh š do 2000 mm v hornině třídy těžitelnosti I, skupiny 3 objem do 100 m3</t>
  </si>
  <si>
    <t>1507755722</t>
  </si>
  <si>
    <t>-1709809081</t>
  </si>
  <si>
    <t>176649898</t>
  </si>
  <si>
    <t>-370161476</t>
  </si>
  <si>
    <t>174152101</t>
  </si>
  <si>
    <t>Zásyp jam, šachet a rýh do 30 m3 sypaninou se zhutněním při překopech inženýrských sítí</t>
  </si>
  <si>
    <t>1706530982</t>
  </si>
  <si>
    <t>175111101</t>
  </si>
  <si>
    <t>Obsypání potrubí ručně sypaninou bez prohození, uloženou do 3 m</t>
  </si>
  <si>
    <t>-1917906473</t>
  </si>
  <si>
    <t>58331289</t>
  </si>
  <si>
    <t>kamenivo těžené drobné frakce 0/2</t>
  </si>
  <si>
    <t>122478330</t>
  </si>
  <si>
    <t>Komunikace pozemní</t>
  </si>
  <si>
    <t>566901143</t>
  </si>
  <si>
    <t>Vyspravení podkladu po překopech ing sítí plochy do 15 m2 kamenivem hrubým drceným tl. 200 mm</t>
  </si>
  <si>
    <t>-518106284</t>
  </si>
  <si>
    <t>572340112</t>
  </si>
  <si>
    <t>Vyspravení krytu komunikací po překopech plochy do 15 m2 asfaltovým betonem ACO (AB) tl 70 mm</t>
  </si>
  <si>
    <t>1669263374</t>
  </si>
  <si>
    <t>Trubní vedení</t>
  </si>
  <si>
    <t>871310310</t>
  </si>
  <si>
    <t>Montáž kanalizačního potrubí hladkého plnostěnného SN 10 z polypropylenu DN 150</t>
  </si>
  <si>
    <t>-1494405949</t>
  </si>
  <si>
    <t>28611134</t>
  </si>
  <si>
    <t>trubka kanalizační PVC DN 160x5000mm SN4</t>
  </si>
  <si>
    <t>257467687</t>
  </si>
  <si>
    <t>892351111</t>
  </si>
  <si>
    <t>Tlaková zkouška vodou potrubí DN 150 nebo 200</t>
  </si>
  <si>
    <t>1661031641</t>
  </si>
  <si>
    <t>899722113</t>
  </si>
  <si>
    <t>Krytí potrubí z plastů výstražnou fólií z PVC 34cm</t>
  </si>
  <si>
    <t>1331045368</t>
  </si>
  <si>
    <t>8997900</t>
  </si>
  <si>
    <t>Napojení kanalizačního potruí do šachty</t>
  </si>
  <si>
    <t>-224523880</t>
  </si>
  <si>
    <t>919735112</t>
  </si>
  <si>
    <t>Řezání stávajícího živičného krytu hl do 100 mm</t>
  </si>
  <si>
    <t>-1654860898</t>
  </si>
  <si>
    <t>998276101</t>
  </si>
  <si>
    <t>Přesun hmot pro trubní vedení z trub z plastických hmot otevřený výkop</t>
  </si>
  <si>
    <t>936970425</t>
  </si>
  <si>
    <t>721</t>
  </si>
  <si>
    <t>Zdravotechnika - vnitřní kanalizace</t>
  </si>
  <si>
    <t>721171916</t>
  </si>
  <si>
    <t>Potrubí z PP propojení potrubí DN 125</t>
  </si>
  <si>
    <t>1617304246</t>
  </si>
  <si>
    <t>721174004</t>
  </si>
  <si>
    <t>Potrubí kanalizační z PP svodné DN 75</t>
  </si>
  <si>
    <t>-2124695347</t>
  </si>
  <si>
    <t>721174005</t>
  </si>
  <si>
    <t>Potrubí kanalizační z PP svodné DN 110</t>
  </si>
  <si>
    <t>717234260</t>
  </si>
  <si>
    <t>721174006</t>
  </si>
  <si>
    <t>Potrubí kanalizační z PP svodné DN 125</t>
  </si>
  <si>
    <t>-2019872298</t>
  </si>
  <si>
    <t>721174026</t>
  </si>
  <si>
    <t>Potrubí kanalizační z PP odpadní DN 125</t>
  </si>
  <si>
    <t>-418661299</t>
  </si>
  <si>
    <t>721174043</t>
  </si>
  <si>
    <t>Potrubí kanalizační z PP připojovací DN 50</t>
  </si>
  <si>
    <t>-118729370</t>
  </si>
  <si>
    <t>721194105</t>
  </si>
  <si>
    <t>Vyvedení a upevnění odpadních výpustek DN 50</t>
  </si>
  <si>
    <t>1603253480</t>
  </si>
  <si>
    <t>721194109</t>
  </si>
  <si>
    <t>Vyvedení a upevnění odpadních výpustek DN 100</t>
  </si>
  <si>
    <t>1561102874</t>
  </si>
  <si>
    <t>721290111</t>
  </si>
  <si>
    <t>Zkouška těsnosti potrubí kanalizace vodou do DN 125</t>
  </si>
  <si>
    <t>780359488</t>
  </si>
  <si>
    <t>72199001</t>
  </si>
  <si>
    <t>Stavební přípomoce</t>
  </si>
  <si>
    <t>1429590658</t>
  </si>
  <si>
    <t>998721101</t>
  </si>
  <si>
    <t>Přesun hmot tonážní pro vnitřní kanalizace v objektech v do 6 m</t>
  </si>
  <si>
    <t>-1313770946</t>
  </si>
  <si>
    <t>722</t>
  </si>
  <si>
    <t>Zdravotechnika - vnitřní vodovod</t>
  </si>
  <si>
    <t>722174002</t>
  </si>
  <si>
    <t>Potrubí vodovodní plastové PPR svar polyfuze PN 16 D 20 x 2,8 mm</t>
  </si>
  <si>
    <t>-1709260577</t>
  </si>
  <si>
    <t>722174003</t>
  </si>
  <si>
    <t>Potrubí vodovodní plastové PPR svar polyfuze PN 16 D 25 x 3,5 mm</t>
  </si>
  <si>
    <t>-827106315</t>
  </si>
  <si>
    <t>722174022</t>
  </si>
  <si>
    <t>Potrubí vodovodní plastové PPR svar polyfuze PN 20 D 20 x 3,4 mm</t>
  </si>
  <si>
    <t>1230131226</t>
  </si>
  <si>
    <t>722181221</t>
  </si>
  <si>
    <t>Ochrana vodovodního potrubí přilepenými termoizolačními trubicemi z PE tl do 9 mm DN do 22 mm</t>
  </si>
  <si>
    <t>233321846</t>
  </si>
  <si>
    <t>722181222</t>
  </si>
  <si>
    <t>Ochrana vodovodního potrubí přilepenými termoizolačními trubicemi z PE tl do 9 mm DN do 45 mm</t>
  </si>
  <si>
    <t>-350372460</t>
  </si>
  <si>
    <t>722181241</t>
  </si>
  <si>
    <t>Ochrana vodovodního potrubí přilepenými termoizolačními trubicemi z PE tl do 20 mm DN do 22 mm</t>
  </si>
  <si>
    <t>-240279344</t>
  </si>
  <si>
    <t>722190401</t>
  </si>
  <si>
    <t>Vyvedení a upevnění výpustku do DN 25</t>
  </si>
  <si>
    <t>-321152752</t>
  </si>
  <si>
    <t>722231222</t>
  </si>
  <si>
    <t>Ventil pojistný mosazný G 3/4 PN 6 do 100°C k bojleru s vnitřním x vnějším závitem</t>
  </si>
  <si>
    <t>1031411515</t>
  </si>
  <si>
    <t>722232043</t>
  </si>
  <si>
    <t>Kohout kulový přímý G 1/2 PN 42 do 185°C vnitřní závit</t>
  </si>
  <si>
    <t>1623433094</t>
  </si>
  <si>
    <t>722232044</t>
  </si>
  <si>
    <t>Kohout kulový přímý G 3/4 PN 42 do 185°C vnitřní závit</t>
  </si>
  <si>
    <t>-1171493324</t>
  </si>
  <si>
    <t>722290226</t>
  </si>
  <si>
    <t>Zkouška těsnosti vodovodního potrubí závitového do DN 50</t>
  </si>
  <si>
    <t>1227537382</t>
  </si>
  <si>
    <t>72299001</t>
  </si>
  <si>
    <t>1396853698</t>
  </si>
  <si>
    <t>998722101</t>
  </si>
  <si>
    <t>Přesun hmot tonážní pro vnitřní vodovod v objektech v do 6 m</t>
  </si>
  <si>
    <t>-350003116</t>
  </si>
  <si>
    <t>725</t>
  </si>
  <si>
    <t>Zdravotechnika - zařizovací předměty</t>
  </si>
  <si>
    <t>725112171</t>
  </si>
  <si>
    <t>Kombi klozet s hlubokým splachováním odpad vodorovný</t>
  </si>
  <si>
    <t>soubor</t>
  </si>
  <si>
    <t>-1382993489</t>
  </si>
  <si>
    <t>725211604</t>
  </si>
  <si>
    <t>Umyvadlo keramické bílé šířky 650 mm bez krytu na sifon připevněné na stěnu šrouby</t>
  </si>
  <si>
    <t>-1815073446</t>
  </si>
  <si>
    <t>725331111</t>
  </si>
  <si>
    <t>Výlevka bez výtokových armatur keramická se sklopnou plastovou mřížkou 500 mm</t>
  </si>
  <si>
    <t>-1224093506</t>
  </si>
  <si>
    <t>725532118</t>
  </si>
  <si>
    <t>Elektrický ohřívač zásobníkový akumulační závěsný svislý 120 l / 3 kW</t>
  </si>
  <si>
    <t>-1953358939</t>
  </si>
  <si>
    <t>725813111</t>
  </si>
  <si>
    <t>Ventil rohový bez připojovací trubičky nebo flexi hadičky G 1/2</t>
  </si>
  <si>
    <t>1748887674</t>
  </si>
  <si>
    <t>725821312</t>
  </si>
  <si>
    <t>Baterie dřezová nástěnná páková s otáčivým kulatým ústím a délkou ramínka 210 mm</t>
  </si>
  <si>
    <t>-332332321</t>
  </si>
  <si>
    <t>725822611</t>
  </si>
  <si>
    <t>Baterie umyvadlová stojánková páková bez výpusti</t>
  </si>
  <si>
    <t>-670210735</t>
  </si>
  <si>
    <t>725861102</t>
  </si>
  <si>
    <t>Zápachová uzávěrka pro umyvadla DN 40</t>
  </si>
  <si>
    <t>-1141163367</t>
  </si>
  <si>
    <t>725862103</t>
  </si>
  <si>
    <t>Zápachová uzávěrka pro dřezy DN 40/50</t>
  </si>
  <si>
    <t>8046899</t>
  </si>
  <si>
    <t>998725101</t>
  </si>
  <si>
    <t>Přesun hmot tonážní pro zařizovací předměty v objektech v do 6 m</t>
  </si>
  <si>
    <t>1634139507</t>
  </si>
  <si>
    <t>3 - Vytápění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</si>
  <si>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</si>
  <si>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</si>
  <si>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</si>
  <si>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</si>
  <si>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731</t>
  </si>
  <si>
    <t>Ústřední vytápění - kotelny</t>
  </si>
  <si>
    <t>7310001</t>
  </si>
  <si>
    <t>Úpravy kotelny pro napojení nových rozvodů topení a radiátorů</t>
  </si>
  <si>
    <t>110506109</t>
  </si>
  <si>
    <t>7310002</t>
  </si>
  <si>
    <t>Topná zkouška</t>
  </si>
  <si>
    <t>hod</t>
  </si>
  <si>
    <t>1181278055</t>
  </si>
  <si>
    <t>733</t>
  </si>
  <si>
    <t>Ústřední vytápění - rozvodné potrubí</t>
  </si>
  <si>
    <t>733223202</t>
  </si>
  <si>
    <t>Potrubí měděné tvrdé spojované tvrdým pájením D 15x1</t>
  </si>
  <si>
    <t>146111581</t>
  </si>
  <si>
    <t>733223203</t>
  </si>
  <si>
    <t>Potrubí měděné tvrdé spojované tvrdým pájením D 18x1</t>
  </si>
  <si>
    <t>-1062707541</t>
  </si>
  <si>
    <t>733223204</t>
  </si>
  <si>
    <t>Potrubí měděné tvrdé spojované tvrdým pájením D 22x1</t>
  </si>
  <si>
    <t>1718089769</t>
  </si>
  <si>
    <t>733223205</t>
  </si>
  <si>
    <t>Potrubí měděné tvrdé spojované tvrdým pájením D 28x1,5</t>
  </si>
  <si>
    <t>-1840611417</t>
  </si>
  <si>
    <t>733291101</t>
  </si>
  <si>
    <t>Zkouška těsnosti potrubí měděné do D 35x1,5</t>
  </si>
  <si>
    <t>-987865667</t>
  </si>
  <si>
    <t>733291905</t>
  </si>
  <si>
    <t>Propojení potrubí měděného při opravě D 28x1,5 mm</t>
  </si>
  <si>
    <t>-1327767524</t>
  </si>
  <si>
    <t>733811212</t>
  </si>
  <si>
    <t>Ochrana potrubí ústředního vytápění termoizolačními trubicemi z PE tl do 6 mm DN do 32 mm</t>
  </si>
  <si>
    <t>132455374</t>
  </si>
  <si>
    <t>73399001</t>
  </si>
  <si>
    <t>Stavení přípomoce</t>
  </si>
  <si>
    <t>1138104037</t>
  </si>
  <si>
    <t>998733101</t>
  </si>
  <si>
    <t>Přesun hmot tonážní pro rozvody potrubí v objektech v do 6 m</t>
  </si>
  <si>
    <t>690182978</t>
  </si>
  <si>
    <t>734</t>
  </si>
  <si>
    <t>Ústřední vytápění - armatury</t>
  </si>
  <si>
    <t>734211120</t>
  </si>
  <si>
    <t>Ventil závitový odvzdušňovací G 1/2 PN 14 do 120°C automatický</t>
  </si>
  <si>
    <t>-231012591</t>
  </si>
  <si>
    <t>734220102</t>
  </si>
  <si>
    <t>Ventil závitový regulační přímý G 1 PN 20 do 100°C vyvažovací</t>
  </si>
  <si>
    <t>-1279172400</t>
  </si>
  <si>
    <t>734221682</t>
  </si>
  <si>
    <t>Termostatická hlavice kapalinová PN 10 do 110°C otopných těles VK</t>
  </si>
  <si>
    <t>-1386447358</t>
  </si>
  <si>
    <t>734261333</t>
  </si>
  <si>
    <t>Šroubení topenářské rohové G 1/2 PN 16 do 120°C</t>
  </si>
  <si>
    <t>26141874</t>
  </si>
  <si>
    <t>734261406</t>
  </si>
  <si>
    <t>Armatura připojovací přímá G 1/2x18 PN 10 do 110°C radiátorů typu VK</t>
  </si>
  <si>
    <t>26372220</t>
  </si>
  <si>
    <t>734261412</t>
  </si>
  <si>
    <t>Šroubení regulační radiátorové rohové G 1/2 bez vypouštění</t>
  </si>
  <si>
    <t>605635796</t>
  </si>
  <si>
    <t>734291123</t>
  </si>
  <si>
    <t>Kohout plnící a vypouštěcí G 1/2 PN 10 do 90°C závitový</t>
  </si>
  <si>
    <t>-2070122331</t>
  </si>
  <si>
    <t>734292715</t>
  </si>
  <si>
    <t>Kohout kulový přímý G 1 PN 42 do 185°C vnitřní závit</t>
  </si>
  <si>
    <t>-1932282680</t>
  </si>
  <si>
    <t>998734101</t>
  </si>
  <si>
    <t>Přesun hmot tonážní pro armatury v objektech v do 6 m</t>
  </si>
  <si>
    <t>1625624378</t>
  </si>
  <si>
    <t>735</t>
  </si>
  <si>
    <t>Ústřední vytápění - otopná tělesa</t>
  </si>
  <si>
    <t>735000912</t>
  </si>
  <si>
    <t>Vyregulování ventilu nebo kohoutu dvojregulačního s termostatickým ovládáním</t>
  </si>
  <si>
    <t>1521595810</t>
  </si>
  <si>
    <t>735152472</t>
  </si>
  <si>
    <t>Otopné těleso panelové VK dvoudeskové 1 přídavná přestupní plocha výška/délka 600/500 mm výkon 644 W</t>
  </si>
  <si>
    <t>1157019768</t>
  </si>
  <si>
    <t>735152495</t>
  </si>
  <si>
    <t>Otopné těleso panelové VK dvoudeskové 1 přídavná přestupní plocha výška/délka 900/800mm výkon 1403 W</t>
  </si>
  <si>
    <t>-199698570</t>
  </si>
  <si>
    <t>735152498</t>
  </si>
  <si>
    <t>Otopné těleso panelové VK dvoudeskové 1 přídavná přestupní plocha výška/délka 900/1100mm výkon 1929W</t>
  </si>
  <si>
    <t>911523444</t>
  </si>
  <si>
    <t>735152695</t>
  </si>
  <si>
    <t>Otopné těleso panelové VK třídeskové 3 přídavné přestupní plochy výška/délka 900/800 mm výkon 2662 W</t>
  </si>
  <si>
    <t>235577741</t>
  </si>
  <si>
    <t>735152696</t>
  </si>
  <si>
    <t>Otopné těleso panelové VK třídeskové 3 přídavné přestupní plochy výška/délka 900/900 mm výkon 2995 W</t>
  </si>
  <si>
    <t>-1860533820</t>
  </si>
  <si>
    <t>998735101</t>
  </si>
  <si>
    <t>Přesun hmot tonážní pro otopná tělesa v objektech v do 6 m</t>
  </si>
  <si>
    <t>654086562</t>
  </si>
  <si>
    <t>4 - Elektroinstalace</t>
  </si>
  <si>
    <t>D1 - El. instalace</t>
  </si>
  <si>
    <t>D2 - El. rozváděče RX1.1, RX1.2</t>
  </si>
  <si>
    <t>D3 - Kabely, vodiče</t>
  </si>
  <si>
    <t>D4 - El. vybavení dílenským laboratorních stolů</t>
  </si>
  <si>
    <t>D5 - Ostatní náklady</t>
  </si>
  <si>
    <t>D1</t>
  </si>
  <si>
    <t>El. instalace</t>
  </si>
  <si>
    <t>Pol1</t>
  </si>
  <si>
    <t>Přístroj ovladače zapínacího (tlačítko) ABB 3559-A91345</t>
  </si>
  <si>
    <t>Pol2</t>
  </si>
  <si>
    <t>Přístroj přepínače střídavého ABB 3559-A06345</t>
  </si>
  <si>
    <t>Pol3</t>
  </si>
  <si>
    <t>Přístroj přepínače křížového ABB 3559-A07345</t>
  </si>
  <si>
    <t>Pol4</t>
  </si>
  <si>
    <t>Přístroj spínače jednopólového ABB 3559-A01345</t>
  </si>
  <si>
    <t>Pol5</t>
  </si>
  <si>
    <t>Kryt jednoduchý ABB Tango 3558A-A651</t>
  </si>
  <si>
    <t>Pol6</t>
  </si>
  <si>
    <t>zásuvka jednonásobná s víčkem ABB Tango 5519A-A02787B</t>
  </si>
  <si>
    <t>Pol7</t>
  </si>
  <si>
    <t>zásuvka jednonásobná ABB Tango 5518A-A2349B</t>
  </si>
  <si>
    <t>Pol8</t>
  </si>
  <si>
    <t>rámeček jednonásobný ABB Tango 3901A-B10B</t>
  </si>
  <si>
    <t>Pol9</t>
  </si>
  <si>
    <t>rámeček dvounásobný ABB Tango 3901A-B20B</t>
  </si>
  <si>
    <t>Pol10</t>
  </si>
  <si>
    <t>rámeček trojnásobný ABB Tango 3901A-B30B</t>
  </si>
  <si>
    <t>Pol11</t>
  </si>
  <si>
    <t>rámeče čtyřnásobný ABB Tango 3901A-B40B</t>
  </si>
  <si>
    <t>Pol12</t>
  </si>
  <si>
    <t>zásuvková kombinace (zásuvková skříň) FAMATEL ZSF V390 IP44 ZSF20101000.1</t>
  </si>
  <si>
    <t>Pol13</t>
  </si>
  <si>
    <t>drátěný elektroinstalační žlab ARKYS M2 100/50</t>
  </si>
  <si>
    <t>Pol14</t>
  </si>
  <si>
    <t>spojka žlabu ARKYS SZM1</t>
  </si>
  <si>
    <t>Pol15</t>
  </si>
  <si>
    <t>držák žlabu ARKYS DZM 3/100</t>
  </si>
  <si>
    <t>Pol16</t>
  </si>
  <si>
    <t>nosník žlabu ARKYS NZM 100</t>
  </si>
  <si>
    <t>Pol17</t>
  </si>
  <si>
    <t>svítidlo LED MODUS PL7000L2W4ND</t>
  </si>
  <si>
    <t>Pol18</t>
  </si>
  <si>
    <t>svítidlo stropní LED 18W</t>
  </si>
  <si>
    <t>Pol19</t>
  </si>
  <si>
    <t>svítidlo stropní LED 18W s integrovaným pohybovým čidlem</t>
  </si>
  <si>
    <t>Pol20</t>
  </si>
  <si>
    <t>Venkovní LED svítidlo, krytí IP65</t>
  </si>
  <si>
    <t>Pol21</t>
  </si>
  <si>
    <t>ekvipotencionální svorkovnice KOPOS EPS 2_XX</t>
  </si>
  <si>
    <t>Pol22</t>
  </si>
  <si>
    <t>Krabice KOPOS KO125E</t>
  </si>
  <si>
    <t>Pol23</t>
  </si>
  <si>
    <t>Elektroinstalační krabice KOPOS KP68</t>
  </si>
  <si>
    <t>Pol24</t>
  </si>
  <si>
    <t>Elektroinstalační krabice KOPOS KP64/4</t>
  </si>
  <si>
    <t>Pol25</t>
  </si>
  <si>
    <t>Nouzové požární tlačítko na povrch Gewiss GW42201 IP55</t>
  </si>
  <si>
    <t>Pol26</t>
  </si>
  <si>
    <t>Odpínač Siemens/OEZ SVA1112-1AA36-0AA0, 125A</t>
  </si>
  <si>
    <t>Pol27</t>
  </si>
  <si>
    <t>Jistič OEZ LTN 2B/1</t>
  </si>
  <si>
    <t>Pol28</t>
  </si>
  <si>
    <t>Napěťová spoušť Siemens/OEZ 3VA9988-0BL33, 208-277V AC</t>
  </si>
  <si>
    <t>Pol29</t>
  </si>
  <si>
    <t>Prázdná el. skříň DCK SS1/K, rozměr 410x510x250 mm, s možností instalace do stěny</t>
  </si>
  <si>
    <t>D2</t>
  </si>
  <si>
    <t>El. rozváděče RX1.1, RX1.2</t>
  </si>
  <si>
    <t>Pol30</t>
  </si>
  <si>
    <t>oceloplechová rozvodnice OEZ NP66 0806025, komplet vč. příslušenství, dle výrobce rozváděče</t>
  </si>
  <si>
    <t>Pol31</t>
  </si>
  <si>
    <t>Vypínač OEZ MSN-125-3</t>
  </si>
  <si>
    <t>Pol32</t>
  </si>
  <si>
    <t>Přepěťová ochrana OEZ SVBC-12,5-3-MZ</t>
  </si>
  <si>
    <t>Pol33</t>
  </si>
  <si>
    <t>Jistič OEZ LTN 50B/3</t>
  </si>
  <si>
    <t>Pol34</t>
  </si>
  <si>
    <t>Jistič OEZ LTN 32C/3</t>
  </si>
  <si>
    <t>Pol35</t>
  </si>
  <si>
    <t>Jistič OEZ LTN 32B/3</t>
  </si>
  <si>
    <t>Pol36</t>
  </si>
  <si>
    <t>Jistič OEZ LTN 10B/1</t>
  </si>
  <si>
    <t>Pol37</t>
  </si>
  <si>
    <t>Jistič OEZ LTN 16B/1</t>
  </si>
  <si>
    <t>Pol38</t>
  </si>
  <si>
    <t>Pol39</t>
  </si>
  <si>
    <t>Jistič OEZ LTN 20B/3</t>
  </si>
  <si>
    <t>Pol40</t>
  </si>
  <si>
    <t>Soumrakový spínač Elko EP SOU-1 230V + externí čidlo</t>
  </si>
  <si>
    <t>Pol41</t>
  </si>
  <si>
    <t>Impulzní relé OEZ MIG 20-20-A230</t>
  </si>
  <si>
    <t>Pol42</t>
  </si>
  <si>
    <t>Proudový chránič s nadproudovou ochranou OEZ OLI 16B-1N-030A</t>
  </si>
  <si>
    <t>Pol43</t>
  </si>
  <si>
    <t>Proudový chránič OEZ OFI-40-4-030 A</t>
  </si>
  <si>
    <t>Pol44</t>
  </si>
  <si>
    <t>Instalační stykač OEZ RSI-32-40-X230</t>
  </si>
  <si>
    <t>Pol45</t>
  </si>
  <si>
    <t>Pomocný spínač pro stykače RSI OEZ PS-RSI-1100</t>
  </si>
  <si>
    <t>Pol46</t>
  </si>
  <si>
    <t>Propojovací lišta OEZ S3L-1000-16</t>
  </si>
  <si>
    <t>Pol47</t>
  </si>
  <si>
    <t>Koncové krytky OEZ EKC-3</t>
  </si>
  <si>
    <t>Pol48</t>
  </si>
  <si>
    <t>Tlačítko Schneider zelené spínací XB5 AA31</t>
  </si>
  <si>
    <t>Pol49</t>
  </si>
  <si>
    <t>Tlačítko Schneider rudé rozpínací XB5 AA42</t>
  </si>
  <si>
    <t>Pol50</t>
  </si>
  <si>
    <t>Tlačítko s aretací - Bezpečnostní vypnutí XB5 AS8442</t>
  </si>
  <si>
    <t>Pol51</t>
  </si>
  <si>
    <t>Signálka Schneider bílá XB5 AVM1, 230V AC</t>
  </si>
  <si>
    <t>Pol52</t>
  </si>
  <si>
    <t>Signálka Schneider rudá XB5 AVM4, 230V AC</t>
  </si>
  <si>
    <t>Pol53</t>
  </si>
  <si>
    <t>Žlutý štítek 60mm, pod tlačítko bezp. vypnutí Schneider ZBY 9101</t>
  </si>
  <si>
    <t>Pol54</t>
  </si>
  <si>
    <t>Transformátor Elzat JT100, 230/24V, 100 VA</t>
  </si>
  <si>
    <t>Pol55</t>
  </si>
  <si>
    <t>Vodič CYA 10 černý</t>
  </si>
  <si>
    <t>Pol56</t>
  </si>
  <si>
    <t>Vodič CYA 10 žlutozelený</t>
  </si>
  <si>
    <t>Pol57</t>
  </si>
  <si>
    <t>Vodič CYA 1 černý</t>
  </si>
  <si>
    <t>Pol58</t>
  </si>
  <si>
    <t>Vodič CYA 1 sv. modrý</t>
  </si>
  <si>
    <t>Pol59</t>
  </si>
  <si>
    <t>Ostatní blíže nespecifikovaný drobný materiál</t>
  </si>
  <si>
    <t>D3</t>
  </si>
  <si>
    <t>Kabely, vodiče</t>
  </si>
  <si>
    <t>Pol60</t>
  </si>
  <si>
    <t>Kabel CYKY-J 4x25</t>
  </si>
  <si>
    <t>Pol61</t>
  </si>
  <si>
    <t>Kabel CYKY-J 5x6</t>
  </si>
  <si>
    <t>Pol62</t>
  </si>
  <si>
    <t>Kabel CYKY-J 5x4</t>
  </si>
  <si>
    <t>Pol63</t>
  </si>
  <si>
    <t>Kabel CYKY-J 3x1,5</t>
  </si>
  <si>
    <t>Pol64</t>
  </si>
  <si>
    <t>Kabel CYKY-O 3x1,5</t>
  </si>
  <si>
    <t>Pol65</t>
  </si>
  <si>
    <t>Kabel  CYKY-O 5x1,5</t>
  </si>
  <si>
    <t>Pol66</t>
  </si>
  <si>
    <t>Kabel CYKY-J 3x2,5</t>
  </si>
  <si>
    <t>Pol67</t>
  </si>
  <si>
    <t>Kabel CAT 5E</t>
  </si>
  <si>
    <t>D4</t>
  </si>
  <si>
    <t>El. vybavení dílenským laboratorních stolů</t>
  </si>
  <si>
    <t>Pol68</t>
  </si>
  <si>
    <t>zásuvka ABB Variant 12-48V 5515N-C05525B, IP54, 10A</t>
  </si>
  <si>
    <t>Pol69</t>
  </si>
  <si>
    <t>vidlice ABB 12-48V, 5538N-C1705B, 10A</t>
  </si>
  <si>
    <t>Pol70</t>
  </si>
  <si>
    <t>zásuvka ABB Variant 230V IP54, 5518N-C02510B</t>
  </si>
  <si>
    <t>Pol71</t>
  </si>
  <si>
    <t>Pol72</t>
  </si>
  <si>
    <t>zásuvka vestavná ABL ABL8632316 24/48V s víčkem</t>
  </si>
  <si>
    <t>Pol73</t>
  </si>
  <si>
    <t>parapetní kanál KOPOS PK110X65D_HD</t>
  </si>
  <si>
    <t>Pol74</t>
  </si>
  <si>
    <t>kryt koncový KOPOS PK110X65D 8211_HB</t>
  </si>
  <si>
    <t>Pol75</t>
  </si>
  <si>
    <t>kryt spojovací KOPOS PK110X65D 8512_HB</t>
  </si>
  <si>
    <t>Pol76</t>
  </si>
  <si>
    <t>přístrojová podložka jednonásobná pro kanály PK KOPOS 8450-11_HB</t>
  </si>
  <si>
    <t>Pol77</t>
  </si>
  <si>
    <t>přístrojová podložka dvounásobná pro kanály PK KOPOS 8450-12_HB</t>
  </si>
  <si>
    <t>Pol78</t>
  </si>
  <si>
    <t>přístrojová krabice pro kanály PK KOPOS KP PK_HB</t>
  </si>
  <si>
    <t>156</t>
  </si>
  <si>
    <t>Pol79</t>
  </si>
  <si>
    <t>zásuvka 400V, 5P, 16A, BALS 112001 IP44</t>
  </si>
  <si>
    <t>158</t>
  </si>
  <si>
    <t>Pol80</t>
  </si>
  <si>
    <t>Tlačítko nouzového zastavení v krabici XALK178E</t>
  </si>
  <si>
    <t>160</t>
  </si>
  <si>
    <t>Pol81</t>
  </si>
  <si>
    <t>kabelová vývodka SCAME 805.3343 PG 13,5 s maticí</t>
  </si>
  <si>
    <t>162</t>
  </si>
  <si>
    <t>Pol82</t>
  </si>
  <si>
    <t>164</t>
  </si>
  <si>
    <t>Pol83</t>
  </si>
  <si>
    <t>Spínaný napájecí zdroj Wago 787-1216 24VDC 4,2A</t>
  </si>
  <si>
    <t>166</t>
  </si>
  <si>
    <t>Pol84</t>
  </si>
  <si>
    <t>Oceloplechová rozvodnice OEZ NP66 0504021, komplet vč. příslušenství, dle výrobce rozváděče</t>
  </si>
  <si>
    <t>168</t>
  </si>
  <si>
    <t>Pol85</t>
  </si>
  <si>
    <t>Vypínač OEZ MSN-63-3</t>
  </si>
  <si>
    <t>170</t>
  </si>
  <si>
    <t>Pol86</t>
  </si>
  <si>
    <t>Napěťová spoušť OEZ SV-LT-X400</t>
  </si>
  <si>
    <t>172</t>
  </si>
  <si>
    <t>Pol87</t>
  </si>
  <si>
    <t>Pomocné spínače OEZ PS-LT-1100</t>
  </si>
  <si>
    <t>174</t>
  </si>
  <si>
    <t>Pol88</t>
  </si>
  <si>
    <t>Proudový chránič OEZ OFI-40-4-030A</t>
  </si>
  <si>
    <t>176</t>
  </si>
  <si>
    <t>178</t>
  </si>
  <si>
    <t>Pol89</t>
  </si>
  <si>
    <t>Jistič OEZ LTN 4B/1</t>
  </si>
  <si>
    <t>180</t>
  </si>
  <si>
    <t>Pol90</t>
  </si>
  <si>
    <t>Jistič OEZ LTN 16B/3</t>
  </si>
  <si>
    <t>182</t>
  </si>
  <si>
    <t>Pol91</t>
  </si>
  <si>
    <t>Prouodvý chránič s nadproudovou ochranou OLI 16B-1N-030A</t>
  </si>
  <si>
    <t>184</t>
  </si>
  <si>
    <t>D5</t>
  </si>
  <si>
    <t>Ostatní náklady</t>
  </si>
  <si>
    <t>Pol92</t>
  </si>
  <si>
    <t>Výchozí revize</t>
  </si>
  <si>
    <t>186</t>
  </si>
  <si>
    <t>Pol93</t>
  </si>
  <si>
    <t>Provedení požárních uzávěrů/ucpávek</t>
  </si>
  <si>
    <t>188</t>
  </si>
  <si>
    <t>Pol94</t>
  </si>
  <si>
    <t>Drobný blíže nespecifikovaný materiál (spojovací mat., sádra…)</t>
  </si>
  <si>
    <t>190</t>
  </si>
  <si>
    <t>5 - Vedlejší rozpočtové náklady</t>
  </si>
  <si>
    <t>VRN - Vedlejší rozpočtové náklady</t>
  </si>
  <si>
    <t xml:space="preserve">    VRN3 - Zařízení staveniště</t>
  </si>
  <si>
    <t xml:space="preserve">    VRN8 - Přesun stavebních kapacit</t>
  </si>
  <si>
    <t>VRN</t>
  </si>
  <si>
    <t>VRN3</t>
  </si>
  <si>
    <t>Zařízení staveniště</t>
  </si>
  <si>
    <t>032903000</t>
  </si>
  <si>
    <t>Náklady na zařízení staveniště</t>
  </si>
  <si>
    <t>1024</t>
  </si>
  <si>
    <t>-505303176</t>
  </si>
  <si>
    <t>Mazanina tl do 200 mm z betonu prostého bez zvýšených nároků na prostředí tř. C 20/25 - strojně hlazená - průmyslová podlaha</t>
  </si>
  <si>
    <t>631311100R</t>
  </si>
  <si>
    <t>Výztuž mazanin z KARI sítí</t>
  </si>
  <si>
    <t>631319200R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</si>
</sst>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opLeftCell="A52" workbookViewId="0"/>
  </sheetViews>
  <sheetFormatPr baseColWidth="10" defaultRowHeight="16"/>
  <cols>
    <col min="1" max="1" width="8.25" customWidth="1"/>
    <col min="2" max="2" width="1.75" customWidth="1"/>
    <col min="3" max="3" width="4.25" customWidth="1"/>
    <col min="4" max="33" width="2.75" customWidth="1"/>
    <col min="34" max="34" width="3.25" customWidth="1"/>
    <col min="35" max="35" width="31.75" customWidth="1"/>
    <col min="36" max="37" width="2.5" customWidth="1"/>
    <col min="38" max="38" width="8.25" customWidth="1"/>
    <col min="39" max="39" width="3.25" customWidth="1"/>
    <col min="40" max="40" width="13.25" customWidth="1"/>
    <col min="41" max="41" width="7.5" customWidth="1"/>
    <col min="42" max="42" width="4.25" customWidth="1"/>
    <col min="43" max="43" width="15.75" hidden="1" customWidth="1"/>
    <col min="44" max="44" width="13.75" customWidth="1"/>
    <col min="45" max="47" width="25.75" hidden="1" customWidth="1"/>
    <col min="48" max="49" width="21.75" hidden="1" customWidth="1"/>
    <col min="50" max="51" width="25" hidden="1" customWidth="1"/>
    <col min="52" max="52" width="21.75" hidden="1" customWidth="1"/>
    <col min="53" max="53" width="19.25" hidden="1" customWidth="1"/>
    <col min="54" max="54" width="25" hidden="1" customWidth="1"/>
    <col min="55" max="55" width="21.75" hidden="1" customWidth="1"/>
    <col min="56" max="56" width="19.25" hidden="1" customWidth="1"/>
    <col min="57" max="57" width="66.5" customWidth="1"/>
    <col min="71" max="91" width="9.25" hidden="1"/>
  </cols>
  <sheetData>
    <row r="1" spans="1:74" ht="11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7" customHeight="1">
      <c r="AR2" s="186" t="s">
        <v>5</v>
      </c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S2" s="13" t="s">
        <v>6</v>
      </c>
      <c r="BT2" s="13" t="s">
        <v>7</v>
      </c>
    </row>
    <row r="3" spans="1:74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5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172" t="s">
        <v>13</v>
      </c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R5" s="16"/>
      <c r="BS5" s="13" t="s">
        <v>6</v>
      </c>
    </row>
    <row r="6" spans="1:74" ht="37" customHeight="1">
      <c r="B6" s="16"/>
      <c r="D6" s="21" t="s">
        <v>14</v>
      </c>
      <c r="K6" s="174" t="s">
        <v>15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R6" s="16"/>
      <c r="BS6" s="13" t="s">
        <v>6</v>
      </c>
    </row>
    <row r="7" spans="1:74" ht="12" customHeight="1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18</v>
      </c>
      <c r="K8" s="20" t="s">
        <v>19</v>
      </c>
      <c r="AK8" s="22" t="s">
        <v>20</v>
      </c>
      <c r="AN8" s="20" t="s">
        <v>21</v>
      </c>
      <c r="AR8" s="16"/>
      <c r="BS8" s="13" t="s">
        <v>6</v>
      </c>
    </row>
    <row r="9" spans="1:74" ht="14.5" customHeight="1">
      <c r="B9" s="16"/>
      <c r="AR9" s="16"/>
      <c r="BS9" s="13" t="s">
        <v>6</v>
      </c>
    </row>
    <row r="10" spans="1:74" ht="12" customHeight="1">
      <c r="B10" s="16"/>
      <c r="D10" s="22" t="s">
        <v>22</v>
      </c>
      <c r="AK10" s="22" t="s">
        <v>23</v>
      </c>
      <c r="AN10" s="20" t="s">
        <v>1</v>
      </c>
      <c r="AR10" s="16"/>
      <c r="BS10" s="13" t="s">
        <v>6</v>
      </c>
    </row>
    <row r="11" spans="1:74" ht="18.5" customHeight="1">
      <c r="B11" s="16"/>
      <c r="E11" s="20" t="s">
        <v>24</v>
      </c>
      <c r="AK11" s="22" t="s">
        <v>25</v>
      </c>
      <c r="AN11" s="20" t="s">
        <v>1</v>
      </c>
      <c r="AR11" s="16"/>
      <c r="BS11" s="13" t="s">
        <v>6</v>
      </c>
    </row>
    <row r="12" spans="1:74" ht="7" customHeight="1">
      <c r="B12" s="16"/>
      <c r="AR12" s="16"/>
      <c r="BS12" s="13" t="s">
        <v>6</v>
      </c>
    </row>
    <row r="13" spans="1:74" ht="12" customHeight="1">
      <c r="B13" s="16"/>
      <c r="D13" s="22" t="s">
        <v>26</v>
      </c>
      <c r="AK13" s="22" t="s">
        <v>23</v>
      </c>
      <c r="AN13" s="20" t="s">
        <v>1</v>
      </c>
      <c r="AR13" s="16"/>
      <c r="BS13" s="13" t="s">
        <v>6</v>
      </c>
    </row>
    <row r="14" spans="1:74" ht="13">
      <c r="B14" s="16"/>
      <c r="E14" s="20" t="s">
        <v>19</v>
      </c>
      <c r="AK14" s="22" t="s">
        <v>25</v>
      </c>
      <c r="AN14" s="20" t="s">
        <v>1</v>
      </c>
      <c r="AR14" s="16"/>
      <c r="BS14" s="13" t="s">
        <v>6</v>
      </c>
    </row>
    <row r="15" spans="1:74" ht="7" customHeight="1">
      <c r="B15" s="16"/>
      <c r="AR15" s="16"/>
      <c r="BS15" s="13" t="s">
        <v>3</v>
      </c>
    </row>
    <row r="16" spans="1:74" ht="12" customHeight="1">
      <c r="B16" s="16"/>
      <c r="D16" s="22" t="s">
        <v>27</v>
      </c>
      <c r="AK16" s="22" t="s">
        <v>23</v>
      </c>
      <c r="AN16" s="20" t="s">
        <v>1</v>
      </c>
      <c r="AR16" s="16"/>
      <c r="BS16" s="13" t="s">
        <v>3</v>
      </c>
    </row>
    <row r="17" spans="2:71" ht="18.5" customHeight="1">
      <c r="B17" s="16"/>
      <c r="E17" s="20" t="s">
        <v>28</v>
      </c>
      <c r="AK17" s="22" t="s">
        <v>25</v>
      </c>
      <c r="AN17" s="20" t="s">
        <v>1</v>
      </c>
      <c r="AR17" s="16"/>
      <c r="BS17" s="13" t="s">
        <v>29</v>
      </c>
    </row>
    <row r="18" spans="2:71" ht="7" customHeight="1">
      <c r="B18" s="16"/>
      <c r="AR18" s="16"/>
      <c r="BS18" s="13" t="s">
        <v>6</v>
      </c>
    </row>
    <row r="19" spans="2:71" ht="12" customHeight="1">
      <c r="B19" s="16"/>
      <c r="D19" s="22" t="s">
        <v>30</v>
      </c>
      <c r="AK19" s="22" t="s">
        <v>23</v>
      </c>
      <c r="AN19" s="20" t="s">
        <v>1</v>
      </c>
      <c r="AR19" s="16"/>
      <c r="BS19" s="13" t="s">
        <v>6</v>
      </c>
    </row>
    <row r="20" spans="2:71" ht="18.5" customHeight="1">
      <c r="B20" s="16"/>
      <c r="E20" s="20" t="s">
        <v>31</v>
      </c>
      <c r="AK20" s="22" t="s">
        <v>25</v>
      </c>
      <c r="AN20" s="20" t="s">
        <v>1</v>
      </c>
      <c r="AR20" s="16"/>
      <c r="BS20" s="13" t="s">
        <v>29</v>
      </c>
    </row>
    <row r="21" spans="2:71" ht="7" customHeight="1">
      <c r="B21" s="16"/>
      <c r="AR21" s="16"/>
    </row>
    <row r="22" spans="2:71" ht="12" customHeight="1">
      <c r="B22" s="16"/>
      <c r="D22" s="22" t="s">
        <v>32</v>
      </c>
      <c r="AR22" s="16"/>
    </row>
    <row r="23" spans="2:71" ht="16.5" customHeight="1">
      <c r="B23" s="16"/>
      <c r="E23" s="175" t="s">
        <v>1</v>
      </c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R23" s="16"/>
    </row>
    <row r="24" spans="2:71" ht="7" customHeight="1">
      <c r="B24" s="16"/>
      <c r="AR24" s="16"/>
    </row>
    <row r="25" spans="2:71" ht="7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6" customHeight="1">
      <c r="B26" s="25"/>
      <c r="D26" s="26" t="s">
        <v>33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76">
        <f>ROUND(AG94,2)</f>
        <v>0</v>
      </c>
      <c r="AL26" s="177"/>
      <c r="AM26" s="177"/>
      <c r="AN26" s="177"/>
      <c r="AO26" s="177"/>
      <c r="AR26" s="25"/>
    </row>
    <row r="27" spans="2:71" s="1" customFormat="1" ht="7" customHeight="1">
      <c r="B27" s="25"/>
      <c r="AR27" s="25"/>
    </row>
    <row r="28" spans="2:71" s="1" customFormat="1" ht="13">
      <c r="B28" s="25"/>
      <c r="L28" s="178" t="s">
        <v>34</v>
      </c>
      <c r="M28" s="178"/>
      <c r="N28" s="178"/>
      <c r="O28" s="178"/>
      <c r="P28" s="178"/>
      <c r="W28" s="178" t="s">
        <v>35</v>
      </c>
      <c r="X28" s="178"/>
      <c r="Y28" s="178"/>
      <c r="Z28" s="178"/>
      <c r="AA28" s="178"/>
      <c r="AB28" s="178"/>
      <c r="AC28" s="178"/>
      <c r="AD28" s="178"/>
      <c r="AE28" s="178"/>
      <c r="AK28" s="178" t="s">
        <v>36</v>
      </c>
      <c r="AL28" s="178"/>
      <c r="AM28" s="178"/>
      <c r="AN28" s="178"/>
      <c r="AO28" s="178"/>
      <c r="AR28" s="25"/>
    </row>
    <row r="29" spans="2:71" s="2" customFormat="1" ht="14.5" customHeight="1">
      <c r="B29" s="29"/>
      <c r="D29" s="22" t="s">
        <v>37</v>
      </c>
      <c r="F29" s="22" t="s">
        <v>38</v>
      </c>
      <c r="L29" s="179">
        <v>0.21</v>
      </c>
      <c r="M29" s="180"/>
      <c r="N29" s="180"/>
      <c r="O29" s="180"/>
      <c r="P29" s="180"/>
      <c r="W29" s="181">
        <f>ROUND(AZ94, 2)</f>
        <v>0</v>
      </c>
      <c r="X29" s="180"/>
      <c r="Y29" s="180"/>
      <c r="Z29" s="180"/>
      <c r="AA29" s="180"/>
      <c r="AB29" s="180"/>
      <c r="AC29" s="180"/>
      <c r="AD29" s="180"/>
      <c r="AE29" s="180"/>
      <c r="AK29" s="181">
        <f>ROUND(AV94, 2)</f>
        <v>0</v>
      </c>
      <c r="AL29" s="180"/>
      <c r="AM29" s="180"/>
      <c r="AN29" s="180"/>
      <c r="AO29" s="180"/>
      <c r="AR29" s="29"/>
    </row>
    <row r="30" spans="2:71" s="2" customFormat="1" ht="14.5" customHeight="1">
      <c r="B30" s="29"/>
      <c r="F30" s="22" t="s">
        <v>39</v>
      </c>
      <c r="L30" s="179">
        <v>0.15</v>
      </c>
      <c r="M30" s="180"/>
      <c r="N30" s="180"/>
      <c r="O30" s="180"/>
      <c r="P30" s="180"/>
      <c r="W30" s="181">
        <f>ROUND(BA94, 2)</f>
        <v>0</v>
      </c>
      <c r="X30" s="180"/>
      <c r="Y30" s="180"/>
      <c r="Z30" s="180"/>
      <c r="AA30" s="180"/>
      <c r="AB30" s="180"/>
      <c r="AC30" s="180"/>
      <c r="AD30" s="180"/>
      <c r="AE30" s="180"/>
      <c r="AK30" s="181">
        <f>ROUND(AW94, 2)</f>
        <v>0</v>
      </c>
      <c r="AL30" s="180"/>
      <c r="AM30" s="180"/>
      <c r="AN30" s="180"/>
      <c r="AO30" s="180"/>
      <c r="AR30" s="29"/>
    </row>
    <row r="31" spans="2:71" s="2" customFormat="1" ht="14.5" hidden="1" customHeight="1">
      <c r="B31" s="29"/>
      <c r="F31" s="22" t="s">
        <v>40</v>
      </c>
      <c r="L31" s="179">
        <v>0.21</v>
      </c>
      <c r="M31" s="180"/>
      <c r="N31" s="180"/>
      <c r="O31" s="180"/>
      <c r="P31" s="180"/>
      <c r="W31" s="181">
        <f>ROUND(BB94, 2)</f>
        <v>0</v>
      </c>
      <c r="X31" s="180"/>
      <c r="Y31" s="180"/>
      <c r="Z31" s="180"/>
      <c r="AA31" s="180"/>
      <c r="AB31" s="180"/>
      <c r="AC31" s="180"/>
      <c r="AD31" s="180"/>
      <c r="AE31" s="180"/>
      <c r="AK31" s="181">
        <v>0</v>
      </c>
      <c r="AL31" s="180"/>
      <c r="AM31" s="180"/>
      <c r="AN31" s="180"/>
      <c r="AO31" s="180"/>
      <c r="AR31" s="29"/>
    </row>
    <row r="32" spans="2:71" s="2" customFormat="1" ht="14.5" hidden="1" customHeight="1">
      <c r="B32" s="29"/>
      <c r="F32" s="22" t="s">
        <v>41</v>
      </c>
      <c r="L32" s="179">
        <v>0.15</v>
      </c>
      <c r="M32" s="180"/>
      <c r="N32" s="180"/>
      <c r="O32" s="180"/>
      <c r="P32" s="180"/>
      <c r="W32" s="181">
        <f>ROUND(BC94, 2)</f>
        <v>0</v>
      </c>
      <c r="X32" s="180"/>
      <c r="Y32" s="180"/>
      <c r="Z32" s="180"/>
      <c r="AA32" s="180"/>
      <c r="AB32" s="180"/>
      <c r="AC32" s="180"/>
      <c r="AD32" s="180"/>
      <c r="AE32" s="180"/>
      <c r="AK32" s="181">
        <v>0</v>
      </c>
      <c r="AL32" s="180"/>
      <c r="AM32" s="180"/>
      <c r="AN32" s="180"/>
      <c r="AO32" s="180"/>
      <c r="AR32" s="29"/>
    </row>
    <row r="33" spans="2:44" s="2" customFormat="1" ht="14.5" hidden="1" customHeight="1">
      <c r="B33" s="29"/>
      <c r="F33" s="22" t="s">
        <v>42</v>
      </c>
      <c r="L33" s="179">
        <v>0</v>
      </c>
      <c r="M33" s="180"/>
      <c r="N33" s="180"/>
      <c r="O33" s="180"/>
      <c r="P33" s="180"/>
      <c r="W33" s="181">
        <f>ROUND(BD94, 2)</f>
        <v>0</v>
      </c>
      <c r="X33" s="180"/>
      <c r="Y33" s="180"/>
      <c r="Z33" s="180"/>
      <c r="AA33" s="180"/>
      <c r="AB33" s="180"/>
      <c r="AC33" s="180"/>
      <c r="AD33" s="180"/>
      <c r="AE33" s="180"/>
      <c r="AK33" s="181">
        <v>0</v>
      </c>
      <c r="AL33" s="180"/>
      <c r="AM33" s="180"/>
      <c r="AN33" s="180"/>
      <c r="AO33" s="180"/>
      <c r="AR33" s="29"/>
    </row>
    <row r="34" spans="2:44" s="1" customFormat="1" ht="7" customHeight="1">
      <c r="B34" s="25"/>
      <c r="AR34" s="25"/>
    </row>
    <row r="35" spans="2:44" s="1" customFormat="1" ht="26" customHeight="1">
      <c r="B35" s="25"/>
      <c r="C35" s="30"/>
      <c r="D35" s="31" t="s">
        <v>43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44</v>
      </c>
      <c r="U35" s="32"/>
      <c r="V35" s="32"/>
      <c r="W35" s="32"/>
      <c r="X35" s="185" t="s">
        <v>45</v>
      </c>
      <c r="Y35" s="183"/>
      <c r="Z35" s="183"/>
      <c r="AA35" s="183"/>
      <c r="AB35" s="183"/>
      <c r="AC35" s="32"/>
      <c r="AD35" s="32"/>
      <c r="AE35" s="32"/>
      <c r="AF35" s="32"/>
      <c r="AG35" s="32"/>
      <c r="AH35" s="32"/>
      <c r="AI35" s="32"/>
      <c r="AJ35" s="32"/>
      <c r="AK35" s="182">
        <f>SUM(AK26:AK33)</f>
        <v>0</v>
      </c>
      <c r="AL35" s="183"/>
      <c r="AM35" s="183"/>
      <c r="AN35" s="183"/>
      <c r="AO35" s="184"/>
      <c r="AP35" s="30"/>
      <c r="AQ35" s="30"/>
      <c r="AR35" s="25"/>
    </row>
    <row r="36" spans="2:44" s="1" customFormat="1" ht="7" customHeight="1">
      <c r="B36" s="25"/>
      <c r="AR36" s="25"/>
    </row>
    <row r="37" spans="2:44" s="1" customFormat="1" ht="14.5" customHeight="1">
      <c r="B37" s="25"/>
      <c r="AR37" s="25"/>
    </row>
    <row r="38" spans="2:44" ht="14.5" customHeight="1">
      <c r="B38" s="16"/>
      <c r="AR38" s="16"/>
    </row>
    <row r="39" spans="2:44" ht="14.5" customHeight="1">
      <c r="B39" s="16"/>
      <c r="AR39" s="16"/>
    </row>
    <row r="40" spans="2:44" ht="14.5" customHeight="1">
      <c r="B40" s="16"/>
      <c r="AR40" s="16"/>
    </row>
    <row r="41" spans="2:44" ht="14.5" customHeight="1">
      <c r="B41" s="16"/>
      <c r="AR41" s="16"/>
    </row>
    <row r="42" spans="2:44" ht="14.5" customHeight="1">
      <c r="B42" s="16"/>
      <c r="AR42" s="16"/>
    </row>
    <row r="43" spans="2:44" ht="14.5" customHeight="1">
      <c r="B43" s="16"/>
      <c r="AR43" s="16"/>
    </row>
    <row r="44" spans="2:44" ht="14.5" customHeight="1">
      <c r="B44" s="16"/>
      <c r="AR44" s="16"/>
    </row>
    <row r="45" spans="2:44" ht="14.5" customHeight="1">
      <c r="B45" s="16"/>
      <c r="AR45" s="16"/>
    </row>
    <row r="46" spans="2:44" ht="14.5" customHeight="1">
      <c r="B46" s="16"/>
      <c r="AR46" s="16"/>
    </row>
    <row r="47" spans="2:44" ht="14.5" customHeight="1">
      <c r="B47" s="16"/>
      <c r="AR47" s="16"/>
    </row>
    <row r="48" spans="2:44" ht="14.5" customHeight="1">
      <c r="B48" s="16"/>
      <c r="AR48" s="16"/>
    </row>
    <row r="49" spans="2:44" s="1" customFormat="1" ht="14.5" customHeight="1">
      <c r="B49" s="25"/>
      <c r="D49" s="34" t="s">
        <v>46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47</v>
      </c>
      <c r="AI49" s="35"/>
      <c r="AJ49" s="35"/>
      <c r="AK49" s="35"/>
      <c r="AL49" s="35"/>
      <c r="AM49" s="35"/>
      <c r="AN49" s="35"/>
      <c r="AO49" s="35"/>
      <c r="AR49" s="25"/>
    </row>
    <row r="50" spans="2:44" ht="11">
      <c r="B50" s="16"/>
      <c r="AR50" s="16"/>
    </row>
    <row r="51" spans="2:44" ht="11">
      <c r="B51" s="16"/>
      <c r="AR51" s="16"/>
    </row>
    <row r="52" spans="2:44" ht="11">
      <c r="B52" s="16"/>
      <c r="AR52" s="16"/>
    </row>
    <row r="53" spans="2:44" ht="11">
      <c r="B53" s="16"/>
      <c r="AR53" s="16"/>
    </row>
    <row r="54" spans="2:44" ht="11">
      <c r="B54" s="16"/>
      <c r="AR54" s="16"/>
    </row>
    <row r="55" spans="2:44" ht="11">
      <c r="B55" s="16"/>
      <c r="AR55" s="16"/>
    </row>
    <row r="56" spans="2:44" ht="11">
      <c r="B56" s="16"/>
      <c r="AR56" s="16"/>
    </row>
    <row r="57" spans="2:44" ht="11">
      <c r="B57" s="16"/>
      <c r="AR57" s="16"/>
    </row>
    <row r="58" spans="2:44" ht="11">
      <c r="B58" s="16"/>
      <c r="AR58" s="16"/>
    </row>
    <row r="59" spans="2:44" ht="11">
      <c r="B59" s="16"/>
      <c r="AR59" s="16"/>
    </row>
    <row r="60" spans="2:44" s="1" customFormat="1" ht="13">
      <c r="B60" s="25"/>
      <c r="D60" s="36" t="s">
        <v>48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49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48</v>
      </c>
      <c r="AI60" s="27"/>
      <c r="AJ60" s="27"/>
      <c r="AK60" s="27"/>
      <c r="AL60" s="27"/>
      <c r="AM60" s="36" t="s">
        <v>49</v>
      </c>
      <c r="AN60" s="27"/>
      <c r="AO60" s="27"/>
      <c r="AR60" s="25"/>
    </row>
    <row r="61" spans="2:44" ht="11">
      <c r="B61" s="16"/>
      <c r="AR61" s="16"/>
    </row>
    <row r="62" spans="2:44" ht="11">
      <c r="B62" s="16"/>
      <c r="AR62" s="16"/>
    </row>
    <row r="63" spans="2:44" ht="11">
      <c r="B63" s="16"/>
      <c r="AR63" s="16"/>
    </row>
    <row r="64" spans="2:44" s="1" customFormat="1" ht="13">
      <c r="B64" s="25"/>
      <c r="D64" s="34" t="s">
        <v>50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51</v>
      </c>
      <c r="AI64" s="35"/>
      <c r="AJ64" s="35"/>
      <c r="AK64" s="35"/>
      <c r="AL64" s="35"/>
      <c r="AM64" s="35"/>
      <c r="AN64" s="35"/>
      <c r="AO64" s="35"/>
      <c r="AR64" s="25"/>
    </row>
    <row r="65" spans="2:44" ht="11">
      <c r="B65" s="16"/>
      <c r="AR65" s="16"/>
    </row>
    <row r="66" spans="2:44" ht="11">
      <c r="B66" s="16"/>
      <c r="AR66" s="16"/>
    </row>
    <row r="67" spans="2:44" ht="11">
      <c r="B67" s="16"/>
      <c r="AR67" s="16"/>
    </row>
    <row r="68" spans="2:44" ht="11">
      <c r="B68" s="16"/>
      <c r="AR68" s="16"/>
    </row>
    <row r="69" spans="2:44" ht="11">
      <c r="B69" s="16"/>
      <c r="AR69" s="16"/>
    </row>
    <row r="70" spans="2:44" ht="11">
      <c r="B70" s="16"/>
      <c r="AR70" s="16"/>
    </row>
    <row r="71" spans="2:44" ht="11">
      <c r="B71" s="16"/>
      <c r="AR71" s="16"/>
    </row>
    <row r="72" spans="2:44" ht="11">
      <c r="B72" s="16"/>
      <c r="AR72" s="16"/>
    </row>
    <row r="73" spans="2:44" ht="11">
      <c r="B73" s="16"/>
      <c r="AR73" s="16"/>
    </row>
    <row r="74" spans="2:44" ht="11">
      <c r="B74" s="16"/>
      <c r="AR74" s="16"/>
    </row>
    <row r="75" spans="2:44" s="1" customFormat="1" ht="13">
      <c r="B75" s="25"/>
      <c r="D75" s="36" t="s">
        <v>48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49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48</v>
      </c>
      <c r="AI75" s="27"/>
      <c r="AJ75" s="27"/>
      <c r="AK75" s="27"/>
      <c r="AL75" s="27"/>
      <c r="AM75" s="36" t="s">
        <v>49</v>
      </c>
      <c r="AN75" s="27"/>
      <c r="AO75" s="27"/>
      <c r="AR75" s="25"/>
    </row>
    <row r="76" spans="2:44" s="1" customFormat="1" ht="11">
      <c r="B76" s="25"/>
      <c r="AR76" s="25"/>
    </row>
    <row r="77" spans="2:44" s="1" customFormat="1" ht="7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7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5" customHeight="1">
      <c r="B82" s="25"/>
      <c r="C82" s="17" t="s">
        <v>52</v>
      </c>
      <c r="AR82" s="25"/>
    </row>
    <row r="83" spans="1:91" s="1" customFormat="1" ht="7" customHeight="1">
      <c r="B83" s="25"/>
      <c r="AR83" s="25"/>
    </row>
    <row r="84" spans="1:91" s="3" customFormat="1" ht="12" customHeight="1">
      <c r="B84" s="41"/>
      <c r="C84" s="22" t="s">
        <v>12</v>
      </c>
      <c r="L84" s="3" t="str">
        <f>K5</f>
        <v>HMS202401a</v>
      </c>
      <c r="AR84" s="41"/>
    </row>
    <row r="85" spans="1:91" s="4" customFormat="1" ht="37" customHeight="1">
      <c r="B85" s="42"/>
      <c r="C85" s="43" t="s">
        <v>14</v>
      </c>
      <c r="L85" s="153" t="str">
        <f>K6</f>
        <v>Studie stavebních úprav - změna užívání, SOŠ Hořovice, Tlustice č.p.28</v>
      </c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R85" s="42"/>
    </row>
    <row r="86" spans="1:91" s="1" customFormat="1" ht="7" customHeight="1">
      <c r="B86" s="25"/>
      <c r="AR86" s="25"/>
    </row>
    <row r="87" spans="1:91" s="1" customFormat="1" ht="12" customHeight="1">
      <c r="B87" s="25"/>
      <c r="C87" s="22" t="s">
        <v>18</v>
      </c>
      <c r="L87" s="44" t="str">
        <f>IF(K8="","",K8)</f>
        <v xml:space="preserve"> </v>
      </c>
      <c r="AI87" s="22" t="s">
        <v>20</v>
      </c>
      <c r="AM87" s="155" t="str">
        <f>IF(AN8= "","",AN8)</f>
        <v>10. 5. 2024</v>
      </c>
      <c r="AN87" s="155"/>
      <c r="AR87" s="25"/>
    </row>
    <row r="88" spans="1:91" s="1" customFormat="1" ht="7" customHeight="1">
      <c r="B88" s="25"/>
      <c r="AR88" s="25"/>
    </row>
    <row r="89" spans="1:91" s="1" customFormat="1" ht="25.75" customHeight="1">
      <c r="B89" s="25"/>
      <c r="C89" s="22" t="s">
        <v>22</v>
      </c>
      <c r="L89" s="3" t="str">
        <f>IF(E11= "","",E11)</f>
        <v>SOŠ Hořovice, Palackého náměstí 100/17</v>
      </c>
      <c r="AI89" s="22" t="s">
        <v>27</v>
      </c>
      <c r="AM89" s="156" t="str">
        <f>IF(E17="","",E17)</f>
        <v>Pavel Kohout, Ing.Michal Kohout</v>
      </c>
      <c r="AN89" s="157"/>
      <c r="AO89" s="157"/>
      <c r="AP89" s="157"/>
      <c r="AR89" s="25"/>
      <c r="AS89" s="158" t="s">
        <v>53</v>
      </c>
      <c r="AT89" s="159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25" customHeight="1">
      <c r="B90" s="25"/>
      <c r="C90" s="22" t="s">
        <v>26</v>
      </c>
      <c r="L90" s="3" t="str">
        <f>IF(E14="","",E14)</f>
        <v xml:space="preserve"> </v>
      </c>
      <c r="AI90" s="22" t="s">
        <v>30</v>
      </c>
      <c r="AM90" s="156" t="str">
        <f>IF(E20="","",E20)</f>
        <v>Ladislav Morávek</v>
      </c>
      <c r="AN90" s="157"/>
      <c r="AO90" s="157"/>
      <c r="AP90" s="157"/>
      <c r="AR90" s="25"/>
      <c r="AS90" s="160"/>
      <c r="AT90" s="161"/>
      <c r="BD90" s="49"/>
    </row>
    <row r="91" spans="1:91" s="1" customFormat="1" ht="10.75" customHeight="1">
      <c r="B91" s="25"/>
      <c r="AR91" s="25"/>
      <c r="AS91" s="160"/>
      <c r="AT91" s="161"/>
      <c r="BD91" s="49"/>
    </row>
    <row r="92" spans="1:91" s="1" customFormat="1" ht="29.25" customHeight="1">
      <c r="B92" s="25"/>
      <c r="C92" s="162" t="s">
        <v>54</v>
      </c>
      <c r="D92" s="163"/>
      <c r="E92" s="163"/>
      <c r="F92" s="163"/>
      <c r="G92" s="163"/>
      <c r="H92" s="50"/>
      <c r="I92" s="164" t="s">
        <v>55</v>
      </c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3"/>
      <c r="AG92" s="166" t="s">
        <v>56</v>
      </c>
      <c r="AH92" s="163"/>
      <c r="AI92" s="163"/>
      <c r="AJ92" s="163"/>
      <c r="AK92" s="163"/>
      <c r="AL92" s="163"/>
      <c r="AM92" s="163"/>
      <c r="AN92" s="164" t="s">
        <v>57</v>
      </c>
      <c r="AO92" s="163"/>
      <c r="AP92" s="165"/>
      <c r="AQ92" s="51" t="s">
        <v>58</v>
      </c>
      <c r="AR92" s="25"/>
      <c r="AS92" s="52" t="s">
        <v>59</v>
      </c>
      <c r="AT92" s="53" t="s">
        <v>60</v>
      </c>
      <c r="AU92" s="53" t="s">
        <v>61</v>
      </c>
      <c r="AV92" s="53" t="s">
        <v>62</v>
      </c>
      <c r="AW92" s="53" t="s">
        <v>63</v>
      </c>
      <c r="AX92" s="53" t="s">
        <v>64</v>
      </c>
      <c r="AY92" s="53" t="s">
        <v>65</v>
      </c>
      <c r="AZ92" s="53" t="s">
        <v>66</v>
      </c>
      <c r="BA92" s="53" t="s">
        <v>67</v>
      </c>
      <c r="BB92" s="53" t="s">
        <v>68</v>
      </c>
      <c r="BC92" s="53" t="s">
        <v>69</v>
      </c>
      <c r="BD92" s="54" t="s">
        <v>70</v>
      </c>
    </row>
    <row r="93" spans="1:91" s="1" customFormat="1" ht="10.75" customHeight="1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5" customHeight="1">
      <c r="B94" s="56"/>
      <c r="C94" s="57" t="s">
        <v>71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70">
        <f>ROUND(SUM(AG95:AG99),2)</f>
        <v>0</v>
      </c>
      <c r="AH94" s="170"/>
      <c r="AI94" s="170"/>
      <c r="AJ94" s="170"/>
      <c r="AK94" s="170"/>
      <c r="AL94" s="170"/>
      <c r="AM94" s="170"/>
      <c r="AN94" s="171">
        <f t="shared" ref="AN94:AN99" si="0">SUM(AG94,AT94)</f>
        <v>0</v>
      </c>
      <c r="AO94" s="171"/>
      <c r="AP94" s="171"/>
      <c r="AQ94" s="60" t="s">
        <v>1</v>
      </c>
      <c r="AR94" s="56"/>
      <c r="AS94" s="61">
        <f>ROUND(SUM(AS95:AS99),2)</f>
        <v>0</v>
      </c>
      <c r="AT94" s="62">
        <f t="shared" ref="AT94:AT99" si="1">ROUND(SUM(AV94:AW94),2)</f>
        <v>0</v>
      </c>
      <c r="AU94" s="63" t="e">
        <f>ROUND(SUM(AU95:AU99),5)</f>
        <v>#REF!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ROUND(SUM(AZ95:AZ99),2)</f>
        <v>0</v>
      </c>
      <c r="BA94" s="62">
        <f>ROUND(SUM(BA95:BA99),2)</f>
        <v>0</v>
      </c>
      <c r="BB94" s="62">
        <f>ROUND(SUM(BB95:BB99),2)</f>
        <v>0</v>
      </c>
      <c r="BC94" s="62">
        <f>ROUND(SUM(BC95:BC99),2)</f>
        <v>0</v>
      </c>
      <c r="BD94" s="64">
        <f>ROUND(SUM(BD95:BD99),2)</f>
        <v>0</v>
      </c>
      <c r="BS94" s="65" t="s">
        <v>72</v>
      </c>
      <c r="BT94" s="65" t="s">
        <v>73</v>
      </c>
      <c r="BU94" s="66" t="s">
        <v>74</v>
      </c>
      <c r="BV94" s="65" t="s">
        <v>75</v>
      </c>
      <c r="BW94" s="65" t="s">
        <v>4</v>
      </c>
      <c r="BX94" s="65" t="s">
        <v>76</v>
      </c>
      <c r="CL94" s="65" t="s">
        <v>1</v>
      </c>
    </row>
    <row r="95" spans="1:91" s="6" customFormat="1" ht="16.5" customHeight="1">
      <c r="A95" s="67" t="s">
        <v>77</v>
      </c>
      <c r="B95" s="68"/>
      <c r="C95" s="69"/>
      <c r="D95" s="169" t="s">
        <v>78</v>
      </c>
      <c r="E95" s="169"/>
      <c r="F95" s="169"/>
      <c r="G95" s="169"/>
      <c r="H95" s="169"/>
      <c r="I95" s="70"/>
      <c r="J95" s="169" t="s">
        <v>79</v>
      </c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7">
        <f>'1 - Stavební úpravy'!J30</f>
        <v>0</v>
      </c>
      <c r="AH95" s="168"/>
      <c r="AI95" s="168"/>
      <c r="AJ95" s="168"/>
      <c r="AK95" s="168"/>
      <c r="AL95" s="168"/>
      <c r="AM95" s="168"/>
      <c r="AN95" s="167">
        <f t="shared" si="0"/>
        <v>0</v>
      </c>
      <c r="AO95" s="168"/>
      <c r="AP95" s="168"/>
      <c r="AQ95" s="71" t="s">
        <v>80</v>
      </c>
      <c r="AR95" s="68"/>
      <c r="AS95" s="72">
        <v>0</v>
      </c>
      <c r="AT95" s="73">
        <f t="shared" si="1"/>
        <v>0</v>
      </c>
      <c r="AU95" s="74" t="e">
        <f>'1 - Stavební úpravy'!P139</f>
        <v>#REF!</v>
      </c>
      <c r="AV95" s="73">
        <f>'1 - Stavební úpravy'!J33</f>
        <v>0</v>
      </c>
      <c r="AW95" s="73">
        <f>'1 - Stavební úpravy'!J34</f>
        <v>0</v>
      </c>
      <c r="AX95" s="73">
        <f>'1 - Stavební úpravy'!J35</f>
        <v>0</v>
      </c>
      <c r="AY95" s="73">
        <f>'1 - Stavební úpravy'!J36</f>
        <v>0</v>
      </c>
      <c r="AZ95" s="73">
        <f>'1 - Stavební úpravy'!F33</f>
        <v>0</v>
      </c>
      <c r="BA95" s="73">
        <f>'1 - Stavební úpravy'!F34</f>
        <v>0</v>
      </c>
      <c r="BB95" s="73">
        <f>'1 - Stavební úpravy'!F35</f>
        <v>0</v>
      </c>
      <c r="BC95" s="73">
        <f>'1 - Stavební úpravy'!F36</f>
        <v>0</v>
      </c>
      <c r="BD95" s="75">
        <f>'1 - Stavební úpravy'!F37</f>
        <v>0</v>
      </c>
      <c r="BT95" s="76" t="s">
        <v>78</v>
      </c>
      <c r="BV95" s="76" t="s">
        <v>75</v>
      </c>
      <c r="BW95" s="76" t="s">
        <v>81</v>
      </c>
      <c r="BX95" s="76" t="s">
        <v>4</v>
      </c>
      <c r="CL95" s="76" t="s">
        <v>1</v>
      </c>
      <c r="CM95" s="76" t="s">
        <v>82</v>
      </c>
    </row>
    <row r="96" spans="1:91" s="6" customFormat="1" ht="16.5" customHeight="1">
      <c r="A96" s="67" t="s">
        <v>77</v>
      </c>
      <c r="B96" s="68"/>
      <c r="C96" s="69"/>
      <c r="D96" s="169" t="s">
        <v>82</v>
      </c>
      <c r="E96" s="169"/>
      <c r="F96" s="169"/>
      <c r="G96" s="169"/>
      <c r="H96" s="169"/>
      <c r="I96" s="70"/>
      <c r="J96" s="169" t="s">
        <v>83</v>
      </c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7">
        <f>'2 - Zdravotně technické i...'!J30</f>
        <v>0</v>
      </c>
      <c r="AH96" s="168"/>
      <c r="AI96" s="168"/>
      <c r="AJ96" s="168"/>
      <c r="AK96" s="168"/>
      <c r="AL96" s="168"/>
      <c r="AM96" s="168"/>
      <c r="AN96" s="167">
        <f t="shared" si="0"/>
        <v>0</v>
      </c>
      <c r="AO96" s="168"/>
      <c r="AP96" s="168"/>
      <c r="AQ96" s="71" t="s">
        <v>80</v>
      </c>
      <c r="AR96" s="68"/>
      <c r="AS96" s="72">
        <v>0</v>
      </c>
      <c r="AT96" s="73">
        <f t="shared" si="1"/>
        <v>0</v>
      </c>
      <c r="AU96" s="74">
        <f>'2 - Zdravotně technické i...'!P126</f>
        <v>436.13218899999998</v>
      </c>
      <c r="AV96" s="73">
        <f>'2 - Zdravotně technické i...'!J33</f>
        <v>0</v>
      </c>
      <c r="AW96" s="73">
        <f>'2 - Zdravotně technické i...'!J34</f>
        <v>0</v>
      </c>
      <c r="AX96" s="73">
        <f>'2 - Zdravotně technické i...'!J35</f>
        <v>0</v>
      </c>
      <c r="AY96" s="73">
        <f>'2 - Zdravotně technické i...'!J36</f>
        <v>0</v>
      </c>
      <c r="AZ96" s="73">
        <f>'2 - Zdravotně technické i...'!F33</f>
        <v>0</v>
      </c>
      <c r="BA96" s="73">
        <f>'2 - Zdravotně technické i...'!F34</f>
        <v>0</v>
      </c>
      <c r="BB96" s="73">
        <f>'2 - Zdravotně technické i...'!F35</f>
        <v>0</v>
      </c>
      <c r="BC96" s="73">
        <f>'2 - Zdravotně technické i...'!F36</f>
        <v>0</v>
      </c>
      <c r="BD96" s="75">
        <f>'2 - Zdravotně technické i...'!F37</f>
        <v>0</v>
      </c>
      <c r="BT96" s="76" t="s">
        <v>78</v>
      </c>
      <c r="BV96" s="76" t="s">
        <v>75</v>
      </c>
      <c r="BW96" s="76" t="s">
        <v>84</v>
      </c>
      <c r="BX96" s="76" t="s">
        <v>4</v>
      </c>
      <c r="CL96" s="76" t="s">
        <v>1</v>
      </c>
      <c r="CM96" s="76" t="s">
        <v>82</v>
      </c>
    </row>
    <row r="97" spans="1:91" s="6" customFormat="1" ht="16.5" customHeight="1">
      <c r="A97" s="67" t="s">
        <v>77</v>
      </c>
      <c r="B97" s="68"/>
      <c r="C97" s="69"/>
      <c r="D97" s="169" t="s">
        <v>85</v>
      </c>
      <c r="E97" s="169"/>
      <c r="F97" s="169"/>
      <c r="G97" s="169"/>
      <c r="H97" s="169"/>
      <c r="I97" s="70"/>
      <c r="J97" s="169" t="s">
        <v>86</v>
      </c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7">
        <f>'3 - Vytápění'!J30</f>
        <v>0</v>
      </c>
      <c r="AH97" s="168"/>
      <c r="AI97" s="168"/>
      <c r="AJ97" s="168"/>
      <c r="AK97" s="168"/>
      <c r="AL97" s="168"/>
      <c r="AM97" s="168"/>
      <c r="AN97" s="167">
        <f t="shared" si="0"/>
        <v>0</v>
      </c>
      <c r="AO97" s="168"/>
      <c r="AP97" s="168"/>
      <c r="AQ97" s="71" t="s">
        <v>80</v>
      </c>
      <c r="AR97" s="68"/>
      <c r="AS97" s="72">
        <v>0</v>
      </c>
      <c r="AT97" s="73">
        <f t="shared" si="1"/>
        <v>0</v>
      </c>
      <c r="AU97" s="74">
        <f>'3 - Vytápění'!P121</f>
        <v>114.01990500000001</v>
      </c>
      <c r="AV97" s="73">
        <f>'3 - Vytápění'!J33</f>
        <v>0</v>
      </c>
      <c r="AW97" s="73">
        <f>'3 - Vytápění'!J34</f>
        <v>0</v>
      </c>
      <c r="AX97" s="73">
        <f>'3 - Vytápění'!J35</f>
        <v>0</v>
      </c>
      <c r="AY97" s="73">
        <f>'3 - Vytápění'!J36</f>
        <v>0</v>
      </c>
      <c r="AZ97" s="73">
        <f>'3 - Vytápění'!F33</f>
        <v>0</v>
      </c>
      <c r="BA97" s="73">
        <f>'3 - Vytápění'!F34</f>
        <v>0</v>
      </c>
      <c r="BB97" s="73">
        <f>'3 - Vytápění'!F35</f>
        <v>0</v>
      </c>
      <c r="BC97" s="73">
        <f>'3 - Vytápění'!F36</f>
        <v>0</v>
      </c>
      <c r="BD97" s="75">
        <f>'3 - Vytápění'!F37</f>
        <v>0</v>
      </c>
      <c r="BT97" s="76" t="s">
        <v>78</v>
      </c>
      <c r="BV97" s="76" t="s">
        <v>75</v>
      </c>
      <c r="BW97" s="76" t="s">
        <v>87</v>
      </c>
      <c r="BX97" s="76" t="s">
        <v>4</v>
      </c>
      <c r="CL97" s="76" t="s">
        <v>1</v>
      </c>
      <c r="CM97" s="76" t="s">
        <v>82</v>
      </c>
    </row>
    <row r="98" spans="1:91" s="6" customFormat="1" ht="16.5" customHeight="1">
      <c r="A98" s="67" t="s">
        <v>77</v>
      </c>
      <c r="B98" s="68"/>
      <c r="C98" s="69"/>
      <c r="D98" s="169" t="s">
        <v>88</v>
      </c>
      <c r="E98" s="169"/>
      <c r="F98" s="169"/>
      <c r="G98" s="169"/>
      <c r="H98" s="169"/>
      <c r="I98" s="70"/>
      <c r="J98" s="169" t="s">
        <v>89</v>
      </c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7">
        <f>'4 - Elektroinstalace'!J30</f>
        <v>0</v>
      </c>
      <c r="AH98" s="168"/>
      <c r="AI98" s="168"/>
      <c r="AJ98" s="168"/>
      <c r="AK98" s="168"/>
      <c r="AL98" s="168"/>
      <c r="AM98" s="168"/>
      <c r="AN98" s="167">
        <f t="shared" si="0"/>
        <v>0</v>
      </c>
      <c r="AO98" s="168"/>
      <c r="AP98" s="168"/>
      <c r="AQ98" s="71" t="s">
        <v>80</v>
      </c>
      <c r="AR98" s="68"/>
      <c r="AS98" s="72">
        <v>0</v>
      </c>
      <c r="AT98" s="73">
        <f t="shared" si="1"/>
        <v>0</v>
      </c>
      <c r="AU98" s="74">
        <f>'4 - Elektroinstalace'!P121</f>
        <v>0</v>
      </c>
      <c r="AV98" s="73">
        <f>'4 - Elektroinstalace'!J33</f>
        <v>0</v>
      </c>
      <c r="AW98" s="73">
        <f>'4 - Elektroinstalace'!J34</f>
        <v>0</v>
      </c>
      <c r="AX98" s="73">
        <f>'4 - Elektroinstalace'!J35</f>
        <v>0</v>
      </c>
      <c r="AY98" s="73">
        <f>'4 - Elektroinstalace'!J36</f>
        <v>0</v>
      </c>
      <c r="AZ98" s="73">
        <f>'4 - Elektroinstalace'!F33</f>
        <v>0</v>
      </c>
      <c r="BA98" s="73">
        <f>'4 - Elektroinstalace'!F34</f>
        <v>0</v>
      </c>
      <c r="BB98" s="73">
        <f>'4 - Elektroinstalace'!F35</f>
        <v>0</v>
      </c>
      <c r="BC98" s="73">
        <f>'4 - Elektroinstalace'!F36</f>
        <v>0</v>
      </c>
      <c r="BD98" s="75">
        <f>'4 - Elektroinstalace'!F37</f>
        <v>0</v>
      </c>
      <c r="BT98" s="76" t="s">
        <v>78</v>
      </c>
      <c r="BV98" s="76" t="s">
        <v>75</v>
      </c>
      <c r="BW98" s="76" t="s">
        <v>90</v>
      </c>
      <c r="BX98" s="76" t="s">
        <v>4</v>
      </c>
      <c r="CL98" s="76" t="s">
        <v>1</v>
      </c>
      <c r="CM98" s="76" t="s">
        <v>82</v>
      </c>
    </row>
    <row r="99" spans="1:91" s="6" customFormat="1" ht="16.5" customHeight="1">
      <c r="A99" s="67" t="s">
        <v>77</v>
      </c>
      <c r="B99" s="68"/>
      <c r="C99" s="69"/>
      <c r="D99" s="169" t="s">
        <v>91</v>
      </c>
      <c r="E99" s="169"/>
      <c r="F99" s="169"/>
      <c r="G99" s="169"/>
      <c r="H99" s="169"/>
      <c r="I99" s="70"/>
      <c r="J99" s="169" t="s">
        <v>92</v>
      </c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7">
        <f>'5 - Vedlejší rozpočtové n...'!J30</f>
        <v>0</v>
      </c>
      <c r="AH99" s="168"/>
      <c r="AI99" s="168"/>
      <c r="AJ99" s="168"/>
      <c r="AK99" s="168"/>
      <c r="AL99" s="168"/>
      <c r="AM99" s="168"/>
      <c r="AN99" s="167">
        <f t="shared" si="0"/>
        <v>0</v>
      </c>
      <c r="AO99" s="168"/>
      <c r="AP99" s="168"/>
      <c r="AQ99" s="71" t="s">
        <v>80</v>
      </c>
      <c r="AR99" s="68"/>
      <c r="AS99" s="77">
        <v>0</v>
      </c>
      <c r="AT99" s="78">
        <f t="shared" si="1"/>
        <v>0</v>
      </c>
      <c r="AU99" s="79" t="e">
        <f>'5 - Vedlejší rozpočtové n...'!P119</f>
        <v>#REF!</v>
      </c>
      <c r="AV99" s="78">
        <f>'5 - Vedlejší rozpočtové n...'!J33</f>
        <v>0</v>
      </c>
      <c r="AW99" s="78">
        <f>'5 - Vedlejší rozpočtové n...'!J34</f>
        <v>0</v>
      </c>
      <c r="AX99" s="78">
        <f>'5 - Vedlejší rozpočtové n...'!J35</f>
        <v>0</v>
      </c>
      <c r="AY99" s="78">
        <f>'5 - Vedlejší rozpočtové n...'!J36</f>
        <v>0</v>
      </c>
      <c r="AZ99" s="78">
        <f>'5 - Vedlejší rozpočtové n...'!F33</f>
        <v>0</v>
      </c>
      <c r="BA99" s="78">
        <f>'5 - Vedlejší rozpočtové n...'!F34</f>
        <v>0</v>
      </c>
      <c r="BB99" s="78">
        <f>'5 - Vedlejší rozpočtové n...'!F35</f>
        <v>0</v>
      </c>
      <c r="BC99" s="78">
        <f>'5 - Vedlejší rozpočtové n...'!F36</f>
        <v>0</v>
      </c>
      <c r="BD99" s="80">
        <f>'5 - Vedlejší rozpočtové n...'!F37</f>
        <v>0</v>
      </c>
      <c r="BT99" s="76" t="s">
        <v>78</v>
      </c>
      <c r="BV99" s="76" t="s">
        <v>75</v>
      </c>
      <c r="BW99" s="76" t="s">
        <v>93</v>
      </c>
      <c r="BX99" s="76" t="s">
        <v>4</v>
      </c>
      <c r="CL99" s="76" t="s">
        <v>1</v>
      </c>
      <c r="CM99" s="76" t="s">
        <v>82</v>
      </c>
    </row>
    <row r="100" spans="1:91" s="1" customFormat="1" ht="30" customHeight="1">
      <c r="B100" s="25"/>
      <c r="AR100" s="25"/>
    </row>
    <row r="101" spans="1:91" s="1" customFormat="1" ht="7" customHeight="1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25"/>
    </row>
  </sheetData>
  <mergeCells count="56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1 - Stavební úpravy'!C2" display="/" xr:uid="{00000000-0004-0000-0000-000000000000}"/>
    <hyperlink ref="A96" location="'2 - Zdravotně technické i...'!C2" display="/" xr:uid="{00000000-0004-0000-0000-000001000000}"/>
    <hyperlink ref="A97" location="'3 - Vytápění'!C2" display="/" xr:uid="{00000000-0004-0000-0000-000002000000}"/>
    <hyperlink ref="A98" location="'4 - Elektroinstalace'!C2" display="/" xr:uid="{00000000-0004-0000-0000-000003000000}"/>
    <hyperlink ref="A99" location="'5 - Vedlejší rozpočtové n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M303"/>
  <sheetViews>
    <sheetView showGridLines="0" topLeftCell="A242" workbookViewId="0">
      <selection activeCell="I267" sqref="I142:I267"/>
    </sheetView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1" spans="2:46" ht="11"/>
    <row r="2" spans="2:46" ht="37" customHeight="1">
      <c r="L2" s="186" t="s">
        <v>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3" t="s">
        <v>81</v>
      </c>
    </row>
    <row r="3" spans="2:46" ht="7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5" hidden="1" customHeight="1">
      <c r="B4" s="16"/>
      <c r="D4" s="17" t="s">
        <v>94</v>
      </c>
      <c r="L4" s="16"/>
      <c r="M4" s="81" t="s">
        <v>10</v>
      </c>
      <c r="AT4" s="13" t="s">
        <v>3</v>
      </c>
    </row>
    <row r="5" spans="2:46" ht="7" hidden="1" customHeight="1">
      <c r="B5" s="16"/>
      <c r="L5" s="16"/>
    </row>
    <row r="6" spans="2:46" ht="12" hidden="1" customHeight="1">
      <c r="B6" s="16"/>
      <c r="D6" s="22" t="s">
        <v>14</v>
      </c>
      <c r="L6" s="16"/>
    </row>
    <row r="7" spans="2:46" ht="26.25" hidden="1" customHeight="1">
      <c r="B7" s="16"/>
      <c r="E7" s="187" t="str">
        <f>'Rekapitulace stavby'!K6</f>
        <v>Studie stavebních úprav - změna užívání, SOŠ Hořovice, Tlustice č.p.28</v>
      </c>
      <c r="F7" s="188"/>
      <c r="G7" s="188"/>
      <c r="H7" s="188"/>
      <c r="L7" s="16"/>
    </row>
    <row r="8" spans="2:46" s="1" customFormat="1" ht="12" hidden="1" customHeight="1">
      <c r="B8" s="25"/>
      <c r="D8" s="22" t="s">
        <v>95</v>
      </c>
      <c r="L8" s="25"/>
    </row>
    <row r="9" spans="2:46" s="1" customFormat="1" ht="16.5" hidden="1" customHeight="1">
      <c r="B9" s="25"/>
      <c r="E9" s="153" t="s">
        <v>96</v>
      </c>
      <c r="F9" s="189"/>
      <c r="G9" s="189"/>
      <c r="H9" s="189"/>
      <c r="L9" s="25"/>
    </row>
    <row r="10" spans="2:46" s="1" customFormat="1" ht="11" hidden="1">
      <c r="B10" s="25"/>
      <c r="L10" s="25"/>
    </row>
    <row r="11" spans="2:46" s="1" customFormat="1" ht="12" hidden="1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hidden="1" customHeight="1">
      <c r="B12" s="25"/>
      <c r="D12" s="22" t="s">
        <v>18</v>
      </c>
      <c r="F12" s="20" t="s">
        <v>19</v>
      </c>
      <c r="I12" s="22" t="s">
        <v>20</v>
      </c>
      <c r="J12" s="45" t="str">
        <f>'Rekapitulace stavby'!AN8</f>
        <v>10. 5. 2024</v>
      </c>
      <c r="L12" s="25"/>
    </row>
    <row r="13" spans="2:46" s="1" customFormat="1" ht="10.75" hidden="1" customHeight="1">
      <c r="B13" s="25"/>
      <c r="L13" s="25"/>
    </row>
    <row r="14" spans="2:46" s="1" customFormat="1" ht="12" hidden="1" customHeight="1">
      <c r="B14" s="25"/>
      <c r="D14" s="22" t="s">
        <v>22</v>
      </c>
      <c r="I14" s="22" t="s">
        <v>23</v>
      </c>
      <c r="J14" s="20" t="s">
        <v>1</v>
      </c>
      <c r="L14" s="25"/>
    </row>
    <row r="15" spans="2:46" s="1" customFormat="1" ht="18" hidden="1" customHeight="1">
      <c r="B15" s="25"/>
      <c r="E15" s="20" t="s">
        <v>24</v>
      </c>
      <c r="I15" s="22" t="s">
        <v>25</v>
      </c>
      <c r="J15" s="20" t="s">
        <v>1</v>
      </c>
      <c r="L15" s="25"/>
    </row>
    <row r="16" spans="2:46" s="1" customFormat="1" ht="7" hidden="1" customHeight="1">
      <c r="B16" s="25"/>
      <c r="L16" s="25"/>
    </row>
    <row r="17" spans="2:12" s="1" customFormat="1" ht="12" hidden="1" customHeight="1">
      <c r="B17" s="25"/>
      <c r="D17" s="22" t="s">
        <v>26</v>
      </c>
      <c r="I17" s="22" t="s">
        <v>23</v>
      </c>
      <c r="J17" s="20" t="str">
        <f>'Rekapitulace stavby'!AN13</f>
        <v/>
      </c>
      <c r="L17" s="25"/>
    </row>
    <row r="18" spans="2:12" s="1" customFormat="1" ht="18" hidden="1" customHeight="1">
      <c r="B18" s="25"/>
      <c r="E18" s="172" t="str">
        <f>'Rekapitulace stavby'!E14</f>
        <v xml:space="preserve"> </v>
      </c>
      <c r="F18" s="172"/>
      <c r="G18" s="172"/>
      <c r="H18" s="172"/>
      <c r="I18" s="22" t="s">
        <v>25</v>
      </c>
      <c r="J18" s="20" t="str">
        <f>'Rekapitulace stavby'!AN14</f>
        <v/>
      </c>
      <c r="L18" s="25"/>
    </row>
    <row r="19" spans="2:12" s="1" customFormat="1" ht="7" hidden="1" customHeight="1">
      <c r="B19" s="25"/>
      <c r="L19" s="25"/>
    </row>
    <row r="20" spans="2:12" s="1" customFormat="1" ht="12" hidden="1" customHeight="1">
      <c r="B20" s="25"/>
      <c r="D20" s="22" t="s">
        <v>27</v>
      </c>
      <c r="I20" s="22" t="s">
        <v>23</v>
      </c>
      <c r="J20" s="20" t="s">
        <v>1</v>
      </c>
      <c r="L20" s="25"/>
    </row>
    <row r="21" spans="2:12" s="1" customFormat="1" ht="18" hidden="1" customHeight="1">
      <c r="B21" s="25"/>
      <c r="E21" s="20" t="s">
        <v>28</v>
      </c>
      <c r="I21" s="22" t="s">
        <v>25</v>
      </c>
      <c r="J21" s="20" t="s">
        <v>1</v>
      </c>
      <c r="L21" s="25"/>
    </row>
    <row r="22" spans="2:12" s="1" customFormat="1" ht="7" hidden="1" customHeight="1">
      <c r="B22" s="25"/>
      <c r="L22" s="25"/>
    </row>
    <row r="23" spans="2:12" s="1" customFormat="1" ht="12" hidden="1" customHeight="1">
      <c r="B23" s="25"/>
      <c r="D23" s="22" t="s">
        <v>30</v>
      </c>
      <c r="I23" s="22" t="s">
        <v>23</v>
      </c>
      <c r="J23" s="20" t="s">
        <v>1</v>
      </c>
      <c r="L23" s="25"/>
    </row>
    <row r="24" spans="2:12" s="1" customFormat="1" ht="18" hidden="1" customHeight="1">
      <c r="B24" s="25"/>
      <c r="E24" s="20" t="s">
        <v>31</v>
      </c>
      <c r="I24" s="22" t="s">
        <v>25</v>
      </c>
      <c r="J24" s="20" t="s">
        <v>1</v>
      </c>
      <c r="L24" s="25"/>
    </row>
    <row r="25" spans="2:12" s="1" customFormat="1" ht="7" hidden="1" customHeight="1">
      <c r="B25" s="25"/>
      <c r="L25" s="25"/>
    </row>
    <row r="26" spans="2:12" s="1" customFormat="1" ht="12" hidden="1" customHeight="1">
      <c r="B26" s="25"/>
      <c r="D26" s="22" t="s">
        <v>32</v>
      </c>
      <c r="L26" s="25"/>
    </row>
    <row r="27" spans="2:12" s="7" customFormat="1" ht="16.5" hidden="1" customHeight="1">
      <c r="B27" s="82"/>
      <c r="E27" s="175" t="s">
        <v>1</v>
      </c>
      <c r="F27" s="175"/>
      <c r="G27" s="175"/>
      <c r="H27" s="175"/>
      <c r="L27" s="82"/>
    </row>
    <row r="28" spans="2:12" s="1" customFormat="1" ht="7" hidden="1" customHeight="1">
      <c r="B28" s="25"/>
      <c r="L28" s="25"/>
    </row>
    <row r="29" spans="2:12" s="1" customFormat="1" ht="7" hidden="1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5" hidden="1" customHeight="1">
      <c r="B30" s="25"/>
      <c r="D30" s="83" t="s">
        <v>33</v>
      </c>
      <c r="J30" s="59">
        <f>ROUND(J139, 2)</f>
        <v>0</v>
      </c>
      <c r="L30" s="25"/>
    </row>
    <row r="31" spans="2:12" s="1" customFormat="1" ht="7" hidden="1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5" hidden="1" customHeight="1">
      <c r="B32" s="25"/>
      <c r="F32" s="28" t="s">
        <v>35</v>
      </c>
      <c r="I32" s="28" t="s">
        <v>34</v>
      </c>
      <c r="J32" s="28" t="s">
        <v>36</v>
      </c>
      <c r="L32" s="25"/>
    </row>
    <row r="33" spans="2:12" s="1" customFormat="1" ht="14.5" hidden="1" customHeight="1">
      <c r="B33" s="25"/>
      <c r="D33" s="48" t="s">
        <v>37</v>
      </c>
      <c r="E33" s="22" t="s">
        <v>38</v>
      </c>
      <c r="F33" s="84">
        <f>ROUND((SUM(BE139:BE267)),  2)</f>
        <v>0</v>
      </c>
      <c r="I33" s="85">
        <v>0.21</v>
      </c>
      <c r="J33" s="84">
        <f>ROUND(((SUM(BE139:BE267))*I33),  2)</f>
        <v>0</v>
      </c>
      <c r="L33" s="25"/>
    </row>
    <row r="34" spans="2:12" s="1" customFormat="1" ht="14.5" hidden="1" customHeight="1">
      <c r="B34" s="25"/>
      <c r="E34" s="22" t="s">
        <v>39</v>
      </c>
      <c r="F34" s="84">
        <f>ROUND((SUM(BF139:BF267)),  2)</f>
        <v>0</v>
      </c>
      <c r="I34" s="85">
        <v>0.15</v>
      </c>
      <c r="J34" s="84">
        <f>ROUND(((SUM(BF139:BF267))*I34),  2)</f>
        <v>0</v>
      </c>
      <c r="L34" s="25"/>
    </row>
    <row r="35" spans="2:12" s="1" customFormat="1" ht="14.5" hidden="1" customHeight="1">
      <c r="B35" s="25"/>
      <c r="E35" s="22" t="s">
        <v>40</v>
      </c>
      <c r="F35" s="84">
        <f>ROUND((SUM(BG139:BG267)),  2)</f>
        <v>0</v>
      </c>
      <c r="I35" s="85">
        <v>0.21</v>
      </c>
      <c r="J35" s="84">
        <f>0</f>
        <v>0</v>
      </c>
      <c r="L35" s="25"/>
    </row>
    <row r="36" spans="2:12" s="1" customFormat="1" ht="14.5" hidden="1" customHeight="1">
      <c r="B36" s="25"/>
      <c r="E36" s="22" t="s">
        <v>41</v>
      </c>
      <c r="F36" s="84">
        <f>ROUND((SUM(BH139:BH267)),  2)</f>
        <v>0</v>
      </c>
      <c r="I36" s="85">
        <v>0.15</v>
      </c>
      <c r="J36" s="84">
        <f>0</f>
        <v>0</v>
      </c>
      <c r="L36" s="25"/>
    </row>
    <row r="37" spans="2:12" s="1" customFormat="1" ht="14.5" hidden="1" customHeight="1">
      <c r="B37" s="25"/>
      <c r="E37" s="22" t="s">
        <v>42</v>
      </c>
      <c r="F37" s="84">
        <f>ROUND((SUM(BI139:BI267)),  2)</f>
        <v>0</v>
      </c>
      <c r="I37" s="85">
        <v>0</v>
      </c>
      <c r="J37" s="84">
        <f>0</f>
        <v>0</v>
      </c>
      <c r="L37" s="25"/>
    </row>
    <row r="38" spans="2:12" s="1" customFormat="1" ht="7" hidden="1" customHeight="1">
      <c r="B38" s="25"/>
      <c r="L38" s="25"/>
    </row>
    <row r="39" spans="2:12" s="1" customFormat="1" ht="25.5" hidden="1" customHeight="1">
      <c r="B39" s="25"/>
      <c r="C39" s="86"/>
      <c r="D39" s="87" t="s">
        <v>43</v>
      </c>
      <c r="E39" s="50"/>
      <c r="F39" s="50"/>
      <c r="G39" s="88" t="s">
        <v>44</v>
      </c>
      <c r="H39" s="89" t="s">
        <v>45</v>
      </c>
      <c r="I39" s="50"/>
      <c r="J39" s="90">
        <f>SUM(J30:J37)</f>
        <v>0</v>
      </c>
      <c r="K39" s="91"/>
      <c r="L39" s="25"/>
    </row>
    <row r="40" spans="2:12" s="1" customFormat="1" ht="14.5" hidden="1" customHeight="1">
      <c r="B40" s="25"/>
      <c r="L40" s="25"/>
    </row>
    <row r="41" spans="2:12" ht="14.5" hidden="1" customHeight="1">
      <c r="B41" s="16"/>
      <c r="L41" s="16"/>
    </row>
    <row r="42" spans="2:12" ht="14.5" hidden="1" customHeight="1">
      <c r="B42" s="16"/>
      <c r="L42" s="16"/>
    </row>
    <row r="43" spans="2:12" ht="14.5" hidden="1" customHeight="1">
      <c r="B43" s="16"/>
      <c r="L43" s="16"/>
    </row>
    <row r="44" spans="2:12" ht="14.5" hidden="1" customHeight="1">
      <c r="B44" s="16"/>
      <c r="L44" s="16"/>
    </row>
    <row r="45" spans="2:12" ht="14.5" hidden="1" customHeight="1">
      <c r="B45" s="16"/>
      <c r="L45" s="16"/>
    </row>
    <row r="46" spans="2:12" ht="14.5" hidden="1" customHeight="1">
      <c r="B46" s="16"/>
      <c r="L46" s="16"/>
    </row>
    <row r="47" spans="2:12" ht="14.5" hidden="1" customHeight="1">
      <c r="B47" s="16"/>
      <c r="L47" s="16"/>
    </row>
    <row r="48" spans="2:12" ht="14.5" hidden="1" customHeight="1">
      <c r="B48" s="16"/>
      <c r="L48" s="16"/>
    </row>
    <row r="49" spans="2:12" ht="14.5" hidden="1" customHeight="1">
      <c r="B49" s="16"/>
      <c r="L49" s="16"/>
    </row>
    <row r="50" spans="2:12" s="1" customFormat="1" ht="14.5" hidden="1" customHeight="1">
      <c r="B50" s="25"/>
      <c r="D50" s="34" t="s">
        <v>46</v>
      </c>
      <c r="E50" s="35"/>
      <c r="F50" s="35"/>
      <c r="G50" s="34" t="s">
        <v>47</v>
      </c>
      <c r="H50" s="35"/>
      <c r="I50" s="35"/>
      <c r="J50" s="35"/>
      <c r="K50" s="35"/>
      <c r="L50" s="25"/>
    </row>
    <row r="51" spans="2:12" ht="11" hidden="1">
      <c r="B51" s="16"/>
      <c r="L51" s="16"/>
    </row>
    <row r="52" spans="2:12" ht="11" hidden="1">
      <c r="B52" s="16"/>
      <c r="L52" s="16"/>
    </row>
    <row r="53" spans="2:12" ht="11" hidden="1">
      <c r="B53" s="16"/>
      <c r="L53" s="16"/>
    </row>
    <row r="54" spans="2:12" ht="11" hidden="1">
      <c r="B54" s="16"/>
      <c r="L54" s="16"/>
    </row>
    <row r="55" spans="2:12" ht="11" hidden="1">
      <c r="B55" s="16"/>
      <c r="L55" s="16"/>
    </row>
    <row r="56" spans="2:12" ht="11" hidden="1">
      <c r="B56" s="16"/>
      <c r="L56" s="16"/>
    </row>
    <row r="57" spans="2:12" ht="11" hidden="1">
      <c r="B57" s="16"/>
      <c r="L57" s="16"/>
    </row>
    <row r="58" spans="2:12" ht="11" hidden="1">
      <c r="B58" s="16"/>
      <c r="L58" s="16"/>
    </row>
    <row r="59" spans="2:12" ht="11" hidden="1">
      <c r="B59" s="16"/>
      <c r="L59" s="16"/>
    </row>
    <row r="60" spans="2:12" ht="11" hidden="1">
      <c r="B60" s="16"/>
      <c r="L60" s="16"/>
    </row>
    <row r="61" spans="2:12" s="1" customFormat="1" ht="13" hidden="1">
      <c r="B61" s="25"/>
      <c r="D61" s="36" t="s">
        <v>48</v>
      </c>
      <c r="E61" s="27"/>
      <c r="F61" s="92" t="s">
        <v>49</v>
      </c>
      <c r="G61" s="36" t="s">
        <v>48</v>
      </c>
      <c r="H61" s="27"/>
      <c r="I61" s="27"/>
      <c r="J61" s="93" t="s">
        <v>49</v>
      </c>
      <c r="K61" s="27"/>
      <c r="L61" s="25"/>
    </row>
    <row r="62" spans="2:12" ht="11" hidden="1">
      <c r="B62" s="16"/>
      <c r="L62" s="16"/>
    </row>
    <row r="63" spans="2:12" ht="11" hidden="1">
      <c r="B63" s="16"/>
      <c r="L63" s="16"/>
    </row>
    <row r="64" spans="2:12" ht="11" hidden="1">
      <c r="B64" s="16"/>
      <c r="L64" s="16"/>
    </row>
    <row r="65" spans="2:12" s="1" customFormat="1" ht="13" hidden="1">
      <c r="B65" s="25"/>
      <c r="D65" s="34" t="s">
        <v>50</v>
      </c>
      <c r="E65" s="35"/>
      <c r="F65" s="35"/>
      <c r="G65" s="34" t="s">
        <v>51</v>
      </c>
      <c r="H65" s="35"/>
      <c r="I65" s="35"/>
      <c r="J65" s="35"/>
      <c r="K65" s="35"/>
      <c r="L65" s="25"/>
    </row>
    <row r="66" spans="2:12" ht="11" hidden="1">
      <c r="B66" s="16"/>
      <c r="L66" s="16"/>
    </row>
    <row r="67" spans="2:12" ht="11" hidden="1">
      <c r="B67" s="16"/>
      <c r="L67" s="16"/>
    </row>
    <row r="68" spans="2:12" ht="11" hidden="1">
      <c r="B68" s="16"/>
      <c r="L68" s="16"/>
    </row>
    <row r="69" spans="2:12" ht="11" hidden="1">
      <c r="B69" s="16"/>
      <c r="L69" s="16"/>
    </row>
    <row r="70" spans="2:12" ht="11" hidden="1">
      <c r="B70" s="16"/>
      <c r="L70" s="16"/>
    </row>
    <row r="71" spans="2:12" ht="11" hidden="1">
      <c r="B71" s="16"/>
      <c r="L71" s="16"/>
    </row>
    <row r="72" spans="2:12" ht="11" hidden="1">
      <c r="B72" s="16"/>
      <c r="L72" s="16"/>
    </row>
    <row r="73" spans="2:12" ht="11" hidden="1">
      <c r="B73" s="16"/>
      <c r="L73" s="16"/>
    </row>
    <row r="74" spans="2:12" ht="11" hidden="1">
      <c r="B74" s="16"/>
      <c r="L74" s="16"/>
    </row>
    <row r="75" spans="2:12" ht="11" hidden="1">
      <c r="B75" s="16"/>
      <c r="L75" s="16"/>
    </row>
    <row r="76" spans="2:12" s="1" customFormat="1" ht="13" hidden="1">
      <c r="B76" s="25"/>
      <c r="D76" s="36" t="s">
        <v>48</v>
      </c>
      <c r="E76" s="27"/>
      <c r="F76" s="92" t="s">
        <v>49</v>
      </c>
      <c r="G76" s="36" t="s">
        <v>48</v>
      </c>
      <c r="H76" s="27"/>
      <c r="I76" s="27"/>
      <c r="J76" s="93" t="s">
        <v>49</v>
      </c>
      <c r="K76" s="27"/>
      <c r="L76" s="25"/>
    </row>
    <row r="77" spans="2:12" s="1" customFormat="1" ht="14.5" hidden="1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78" spans="2:12" ht="11" hidden="1"/>
    <row r="79" spans="2:12" ht="11" hidden="1"/>
    <row r="80" spans="2:12" ht="11" hidden="1"/>
    <row r="81" spans="2:47" s="1" customFormat="1" ht="7" hidden="1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5" hidden="1" customHeight="1">
      <c r="B82" s="25"/>
      <c r="C82" s="17" t="s">
        <v>97</v>
      </c>
      <c r="L82" s="25"/>
    </row>
    <row r="83" spans="2:47" s="1" customFormat="1" ht="7" hidden="1" customHeight="1">
      <c r="B83" s="25"/>
      <c r="L83" s="25"/>
    </row>
    <row r="84" spans="2:47" s="1" customFormat="1" ht="12" hidden="1" customHeight="1">
      <c r="B84" s="25"/>
      <c r="C84" s="22" t="s">
        <v>14</v>
      </c>
      <c r="L84" s="25"/>
    </row>
    <row r="85" spans="2:47" s="1" customFormat="1" ht="26.25" hidden="1" customHeight="1">
      <c r="B85" s="25"/>
      <c r="E85" s="187" t="str">
        <f>E7</f>
        <v>Studie stavebních úprav - změna užívání, SOŠ Hořovice, Tlustice č.p.28</v>
      </c>
      <c r="F85" s="188"/>
      <c r="G85" s="188"/>
      <c r="H85" s="188"/>
      <c r="L85" s="25"/>
    </row>
    <row r="86" spans="2:47" s="1" customFormat="1" ht="12" hidden="1" customHeight="1">
      <c r="B86" s="25"/>
      <c r="C86" s="22" t="s">
        <v>95</v>
      </c>
      <c r="L86" s="25"/>
    </row>
    <row r="87" spans="2:47" s="1" customFormat="1" ht="16.5" hidden="1" customHeight="1">
      <c r="B87" s="25"/>
      <c r="E87" s="153" t="str">
        <f>E9</f>
        <v>1 - Stavební úpravy</v>
      </c>
      <c r="F87" s="189"/>
      <c r="G87" s="189"/>
      <c r="H87" s="189"/>
      <c r="L87" s="25"/>
    </row>
    <row r="88" spans="2:47" s="1" customFormat="1" ht="7" hidden="1" customHeight="1">
      <c r="B88" s="25"/>
      <c r="L88" s="25"/>
    </row>
    <row r="89" spans="2:47" s="1" customFormat="1" ht="12" hidden="1" customHeight="1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>10. 5. 2024</v>
      </c>
      <c r="L89" s="25"/>
    </row>
    <row r="90" spans="2:47" s="1" customFormat="1" ht="7" hidden="1" customHeight="1">
      <c r="B90" s="25"/>
      <c r="L90" s="25"/>
    </row>
    <row r="91" spans="2:47" s="1" customFormat="1" ht="25.75" hidden="1" customHeight="1">
      <c r="B91" s="25"/>
      <c r="C91" s="22" t="s">
        <v>22</v>
      </c>
      <c r="F91" s="20" t="str">
        <f>E15</f>
        <v>SOŠ Hořovice, Palackého náměstí 100/17</v>
      </c>
      <c r="I91" s="22" t="s">
        <v>27</v>
      </c>
      <c r="J91" s="23" t="str">
        <f>E21</f>
        <v>Pavel Kohout, Ing.Michal Kohout</v>
      </c>
      <c r="L91" s="25"/>
    </row>
    <row r="92" spans="2:47" s="1" customFormat="1" ht="15.25" hidden="1" customHeight="1">
      <c r="B92" s="25"/>
      <c r="C92" s="22" t="s">
        <v>26</v>
      </c>
      <c r="F92" s="20" t="str">
        <f>IF(E18="","",E18)</f>
        <v xml:space="preserve"> </v>
      </c>
      <c r="I92" s="22" t="s">
        <v>30</v>
      </c>
      <c r="J92" s="23" t="str">
        <f>E24</f>
        <v>Ladislav Morávek</v>
      </c>
      <c r="L92" s="25"/>
    </row>
    <row r="93" spans="2:47" s="1" customFormat="1" ht="10.25" hidden="1" customHeight="1">
      <c r="B93" s="25"/>
      <c r="L93" s="25"/>
    </row>
    <row r="94" spans="2:47" s="1" customFormat="1" ht="29.25" hidden="1" customHeight="1">
      <c r="B94" s="25"/>
      <c r="C94" s="94" t="s">
        <v>98</v>
      </c>
      <c r="D94" s="86"/>
      <c r="E94" s="86"/>
      <c r="F94" s="86"/>
      <c r="G94" s="86"/>
      <c r="H94" s="86"/>
      <c r="I94" s="86"/>
      <c r="J94" s="95" t="s">
        <v>99</v>
      </c>
      <c r="K94" s="86"/>
      <c r="L94" s="25"/>
    </row>
    <row r="95" spans="2:47" s="1" customFormat="1" ht="10.25" hidden="1" customHeight="1">
      <c r="B95" s="25"/>
      <c r="L95" s="25"/>
    </row>
    <row r="96" spans="2:47" s="1" customFormat="1" ht="22.75" hidden="1" customHeight="1">
      <c r="B96" s="25"/>
      <c r="C96" s="96" t="s">
        <v>100</v>
      </c>
      <c r="J96" s="59">
        <f>J139</f>
        <v>0</v>
      </c>
      <c r="L96" s="25"/>
      <c r="AU96" s="13" t="s">
        <v>101</v>
      </c>
    </row>
    <row r="97" spans="2:12" s="8" customFormat="1" ht="25" hidden="1" customHeight="1">
      <c r="B97" s="97"/>
      <c r="D97" s="98" t="s">
        <v>102</v>
      </c>
      <c r="E97" s="99"/>
      <c r="F97" s="99"/>
      <c r="G97" s="99"/>
      <c r="H97" s="99"/>
      <c r="I97" s="99"/>
      <c r="J97" s="100">
        <f>J140</f>
        <v>0</v>
      </c>
      <c r="L97" s="97"/>
    </row>
    <row r="98" spans="2:12" s="9" customFormat="1" ht="20" hidden="1" customHeight="1">
      <c r="B98" s="101"/>
      <c r="D98" s="102" t="s">
        <v>103</v>
      </c>
      <c r="E98" s="103"/>
      <c r="F98" s="103"/>
      <c r="G98" s="103"/>
      <c r="H98" s="103"/>
      <c r="I98" s="103"/>
      <c r="J98" s="104">
        <f>J141</f>
        <v>0</v>
      </c>
      <c r="L98" s="101"/>
    </row>
    <row r="99" spans="2:12" s="9" customFormat="1" ht="20" hidden="1" customHeight="1">
      <c r="B99" s="101"/>
      <c r="D99" s="102" t="s">
        <v>104</v>
      </c>
      <c r="E99" s="103"/>
      <c r="F99" s="103"/>
      <c r="G99" s="103"/>
      <c r="H99" s="103"/>
      <c r="I99" s="103"/>
      <c r="J99" s="104">
        <f>J149</f>
        <v>0</v>
      </c>
      <c r="L99" s="101"/>
    </row>
    <row r="100" spans="2:12" s="9" customFormat="1" ht="20" hidden="1" customHeight="1">
      <c r="B100" s="101"/>
      <c r="D100" s="102" t="s">
        <v>105</v>
      </c>
      <c r="E100" s="103"/>
      <c r="F100" s="103"/>
      <c r="G100" s="103"/>
      <c r="H100" s="103"/>
      <c r="I100" s="103"/>
      <c r="J100" s="104">
        <f>J151</f>
        <v>0</v>
      </c>
      <c r="L100" s="101"/>
    </row>
    <row r="101" spans="2:12" s="9" customFormat="1" ht="20" hidden="1" customHeight="1">
      <c r="B101" s="101"/>
      <c r="D101" s="102" t="s">
        <v>106</v>
      </c>
      <c r="E101" s="103"/>
      <c r="F101" s="103"/>
      <c r="G101" s="103"/>
      <c r="H101" s="103"/>
      <c r="I101" s="103"/>
      <c r="J101" s="104">
        <f>J158</f>
        <v>0</v>
      </c>
      <c r="L101" s="101"/>
    </row>
    <row r="102" spans="2:12" s="9" customFormat="1" ht="20" hidden="1" customHeight="1">
      <c r="B102" s="101"/>
      <c r="D102" s="102" t="s">
        <v>107</v>
      </c>
      <c r="E102" s="103"/>
      <c r="F102" s="103"/>
      <c r="G102" s="103"/>
      <c r="H102" s="103"/>
      <c r="I102" s="103"/>
      <c r="J102" s="104">
        <f>J174</f>
        <v>0</v>
      </c>
      <c r="L102" s="101"/>
    </row>
    <row r="103" spans="2:12" s="9" customFormat="1" ht="20" hidden="1" customHeight="1">
      <c r="B103" s="101"/>
      <c r="D103" s="102" t="s">
        <v>108</v>
      </c>
      <c r="E103" s="103"/>
      <c r="F103" s="103"/>
      <c r="G103" s="103"/>
      <c r="H103" s="103"/>
      <c r="I103" s="103"/>
      <c r="J103" s="104">
        <f>J188</f>
        <v>0</v>
      </c>
      <c r="L103" s="101"/>
    </row>
    <row r="104" spans="2:12" s="9" customFormat="1" ht="20" hidden="1" customHeight="1">
      <c r="B104" s="101"/>
      <c r="D104" s="102" t="s">
        <v>109</v>
      </c>
      <c r="E104" s="103"/>
      <c r="F104" s="103"/>
      <c r="G104" s="103"/>
      <c r="H104" s="103"/>
      <c r="I104" s="103"/>
      <c r="J104" s="104">
        <f>J195</f>
        <v>0</v>
      </c>
      <c r="L104" s="101"/>
    </row>
    <row r="105" spans="2:12" s="8" customFormat="1" ht="25" hidden="1" customHeight="1">
      <c r="B105" s="97"/>
      <c r="D105" s="98" t="s">
        <v>110</v>
      </c>
      <c r="E105" s="99"/>
      <c r="F105" s="99"/>
      <c r="G105" s="99"/>
      <c r="H105" s="99"/>
      <c r="I105" s="99"/>
      <c r="J105" s="100">
        <f>J197</f>
        <v>0</v>
      </c>
      <c r="L105" s="97"/>
    </row>
    <row r="106" spans="2:12" s="9" customFormat="1" ht="20" hidden="1" customHeight="1">
      <c r="B106" s="101"/>
      <c r="D106" s="102" t="s">
        <v>111</v>
      </c>
      <c r="E106" s="103"/>
      <c r="F106" s="103"/>
      <c r="G106" s="103"/>
      <c r="H106" s="103"/>
      <c r="I106" s="103"/>
      <c r="J106" s="104">
        <f>J198</f>
        <v>0</v>
      </c>
      <c r="L106" s="101"/>
    </row>
    <row r="107" spans="2:12" s="9" customFormat="1" ht="20" hidden="1" customHeight="1">
      <c r="B107" s="101"/>
      <c r="D107" s="102" t="s">
        <v>112</v>
      </c>
      <c r="E107" s="103"/>
      <c r="F107" s="103"/>
      <c r="G107" s="103"/>
      <c r="H107" s="103"/>
      <c r="I107" s="103"/>
      <c r="J107" s="104" t="e">
        <f>#REF!</f>
        <v>#REF!</v>
      </c>
      <c r="L107" s="101"/>
    </row>
    <row r="108" spans="2:12" s="9" customFormat="1" ht="20" hidden="1" customHeight="1">
      <c r="B108" s="101"/>
      <c r="D108" s="102" t="s">
        <v>113</v>
      </c>
      <c r="E108" s="103"/>
      <c r="F108" s="103"/>
      <c r="G108" s="103"/>
      <c r="H108" s="103"/>
      <c r="I108" s="103"/>
      <c r="J108" s="104">
        <f>J206</f>
        <v>0</v>
      </c>
      <c r="L108" s="101"/>
    </row>
    <row r="109" spans="2:12" s="9" customFormat="1" ht="20" hidden="1" customHeight="1">
      <c r="B109" s="101"/>
      <c r="D109" s="102" t="s">
        <v>114</v>
      </c>
      <c r="E109" s="103"/>
      <c r="F109" s="103"/>
      <c r="G109" s="103"/>
      <c r="H109" s="103"/>
      <c r="I109" s="103"/>
      <c r="J109" s="104" t="e">
        <f>#REF!</f>
        <v>#REF!</v>
      </c>
      <c r="L109" s="101"/>
    </row>
    <row r="110" spans="2:12" s="9" customFormat="1" ht="20" hidden="1" customHeight="1">
      <c r="B110" s="101"/>
      <c r="D110" s="102" t="s">
        <v>115</v>
      </c>
      <c r="E110" s="103"/>
      <c r="F110" s="103"/>
      <c r="G110" s="103"/>
      <c r="H110" s="103"/>
      <c r="I110" s="103"/>
      <c r="J110" s="104">
        <f>J212</f>
        <v>0</v>
      </c>
      <c r="L110" s="101"/>
    </row>
    <row r="111" spans="2:12" s="9" customFormat="1" ht="20" hidden="1" customHeight="1">
      <c r="B111" s="101"/>
      <c r="D111" s="102" t="s">
        <v>116</v>
      </c>
      <c r="E111" s="103"/>
      <c r="F111" s="103"/>
      <c r="G111" s="103"/>
      <c r="H111" s="103"/>
      <c r="I111" s="103"/>
      <c r="J111" s="104">
        <f>J216</f>
        <v>0</v>
      </c>
      <c r="L111" s="101"/>
    </row>
    <row r="112" spans="2:12" s="9" customFormat="1" ht="20" hidden="1" customHeight="1">
      <c r="B112" s="101"/>
      <c r="D112" s="102" t="s">
        <v>117</v>
      </c>
      <c r="E112" s="103"/>
      <c r="F112" s="103"/>
      <c r="G112" s="103"/>
      <c r="H112" s="103"/>
      <c r="I112" s="103"/>
      <c r="J112" s="104" t="e">
        <f>#REF!</f>
        <v>#REF!</v>
      </c>
      <c r="L112" s="101"/>
    </row>
    <row r="113" spans="2:12" s="9" customFormat="1" ht="20" hidden="1" customHeight="1">
      <c r="B113" s="101"/>
      <c r="D113" s="102" t="s">
        <v>118</v>
      </c>
      <c r="E113" s="103"/>
      <c r="F113" s="103"/>
      <c r="G113" s="103"/>
      <c r="H113" s="103"/>
      <c r="I113" s="103"/>
      <c r="J113" s="104">
        <f>J219</f>
        <v>0</v>
      </c>
      <c r="L113" s="101"/>
    </row>
    <row r="114" spans="2:12" s="9" customFormat="1" ht="20" hidden="1" customHeight="1">
      <c r="B114" s="101"/>
      <c r="D114" s="102" t="s">
        <v>119</v>
      </c>
      <c r="E114" s="103"/>
      <c r="F114" s="103"/>
      <c r="G114" s="103"/>
      <c r="H114" s="103"/>
      <c r="I114" s="103"/>
      <c r="J114" s="104">
        <f>J237</f>
        <v>0</v>
      </c>
      <c r="L114" s="101"/>
    </row>
    <row r="115" spans="2:12" s="9" customFormat="1" ht="20" hidden="1" customHeight="1">
      <c r="B115" s="101"/>
      <c r="D115" s="102" t="s">
        <v>120</v>
      </c>
      <c r="E115" s="103"/>
      <c r="F115" s="103"/>
      <c r="G115" s="103"/>
      <c r="H115" s="103"/>
      <c r="I115" s="103"/>
      <c r="J115" s="104">
        <f>J241</f>
        <v>0</v>
      </c>
      <c r="L115" s="101"/>
    </row>
    <row r="116" spans="2:12" s="9" customFormat="1" ht="20" hidden="1" customHeight="1">
      <c r="B116" s="101"/>
      <c r="D116" s="102" t="s">
        <v>121</v>
      </c>
      <c r="E116" s="103"/>
      <c r="F116" s="103"/>
      <c r="G116" s="103"/>
      <c r="H116" s="103"/>
      <c r="I116" s="103"/>
      <c r="J116" s="104">
        <f>J249</f>
        <v>0</v>
      </c>
      <c r="L116" s="101"/>
    </row>
    <row r="117" spans="2:12" s="9" customFormat="1" ht="20" hidden="1" customHeight="1">
      <c r="B117" s="101"/>
      <c r="D117" s="102" t="s">
        <v>122</v>
      </c>
      <c r="E117" s="103"/>
      <c r="F117" s="103"/>
      <c r="G117" s="103"/>
      <c r="H117" s="103"/>
      <c r="I117" s="103"/>
      <c r="J117" s="104" t="e">
        <f>#REF!</f>
        <v>#REF!</v>
      </c>
      <c r="L117" s="101"/>
    </row>
    <row r="118" spans="2:12" s="9" customFormat="1" ht="20" hidden="1" customHeight="1">
      <c r="B118" s="101"/>
      <c r="D118" s="102" t="s">
        <v>123</v>
      </c>
      <c r="E118" s="103"/>
      <c r="F118" s="103"/>
      <c r="G118" s="103"/>
      <c r="H118" s="103"/>
      <c r="I118" s="103"/>
      <c r="J118" s="104">
        <f>J259</f>
        <v>0</v>
      </c>
      <c r="L118" s="101"/>
    </row>
    <row r="119" spans="2:12" s="9" customFormat="1" ht="20" hidden="1" customHeight="1">
      <c r="B119" s="101"/>
      <c r="D119" s="102" t="s">
        <v>124</v>
      </c>
      <c r="E119" s="103"/>
      <c r="F119" s="103"/>
      <c r="G119" s="103"/>
      <c r="H119" s="103"/>
      <c r="I119" s="103"/>
      <c r="J119" s="104">
        <f>J265</f>
        <v>0</v>
      </c>
      <c r="L119" s="101"/>
    </row>
    <row r="120" spans="2:12" s="1" customFormat="1" ht="21.75" hidden="1" customHeight="1">
      <c r="B120" s="25"/>
      <c r="L120" s="25"/>
    </row>
    <row r="121" spans="2:12" s="1" customFormat="1" ht="7" hidden="1" customHeight="1"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25"/>
    </row>
    <row r="122" spans="2:12" ht="11" hidden="1"/>
    <row r="123" spans="2:12" ht="11" hidden="1"/>
    <row r="124" spans="2:12" ht="11" hidden="1"/>
    <row r="125" spans="2:12" s="1" customFormat="1" ht="7" customHeight="1"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25"/>
    </row>
    <row r="126" spans="2:12" s="1" customFormat="1" ht="25" customHeight="1">
      <c r="B126" s="25"/>
      <c r="C126" s="17" t="s">
        <v>125</v>
      </c>
      <c r="L126" s="25"/>
    </row>
    <row r="127" spans="2:12" s="1" customFormat="1" ht="7" customHeight="1">
      <c r="B127" s="25"/>
      <c r="L127" s="25"/>
    </row>
    <row r="128" spans="2:12" s="1" customFormat="1" ht="12" customHeight="1">
      <c r="B128" s="25"/>
      <c r="C128" s="22" t="s">
        <v>14</v>
      </c>
      <c r="L128" s="25"/>
    </row>
    <row r="129" spans="2:65" s="1" customFormat="1" ht="26.25" customHeight="1">
      <c r="B129" s="25"/>
      <c r="E129" s="187" t="str">
        <f>E7</f>
        <v>Studie stavebních úprav - změna užívání, SOŠ Hořovice, Tlustice č.p.28</v>
      </c>
      <c r="F129" s="188"/>
      <c r="G129" s="188"/>
      <c r="H129" s="188"/>
      <c r="L129" s="25"/>
    </row>
    <row r="130" spans="2:65" s="1" customFormat="1" ht="12" customHeight="1">
      <c r="B130" s="25"/>
      <c r="C130" s="22" t="s">
        <v>95</v>
      </c>
      <c r="L130" s="25"/>
    </row>
    <row r="131" spans="2:65" s="1" customFormat="1" ht="16.5" customHeight="1">
      <c r="B131" s="25"/>
      <c r="E131" s="153" t="str">
        <f>E9</f>
        <v>1 - Stavební úpravy</v>
      </c>
      <c r="F131" s="189"/>
      <c r="G131" s="189"/>
      <c r="H131" s="189"/>
      <c r="L131" s="25"/>
    </row>
    <row r="132" spans="2:65" s="1" customFormat="1" ht="7" customHeight="1">
      <c r="B132" s="25"/>
      <c r="L132" s="25"/>
    </row>
    <row r="133" spans="2:65" s="1" customFormat="1" ht="12" customHeight="1">
      <c r="B133" s="25"/>
      <c r="C133" s="22" t="s">
        <v>18</v>
      </c>
      <c r="F133" s="20" t="str">
        <f>F12</f>
        <v xml:space="preserve"> </v>
      </c>
      <c r="I133" s="22" t="s">
        <v>20</v>
      </c>
      <c r="J133" s="45" t="str">
        <f>IF(J12="","",J12)</f>
        <v>10. 5. 2024</v>
      </c>
      <c r="L133" s="25"/>
    </row>
    <row r="134" spans="2:65" s="1" customFormat="1" ht="7" customHeight="1">
      <c r="B134" s="25"/>
      <c r="L134" s="25"/>
    </row>
    <row r="135" spans="2:65" s="1" customFormat="1" ht="25.75" customHeight="1">
      <c r="B135" s="25"/>
      <c r="C135" s="22" t="s">
        <v>22</v>
      </c>
      <c r="F135" s="20" t="str">
        <f>E15</f>
        <v>SOŠ Hořovice, Palackého náměstí 100/17</v>
      </c>
      <c r="I135" s="22" t="s">
        <v>27</v>
      </c>
      <c r="J135" s="23" t="str">
        <f>E21</f>
        <v>Pavel Kohout, Ing.Michal Kohout</v>
      </c>
      <c r="L135" s="25"/>
    </row>
    <row r="136" spans="2:65" s="1" customFormat="1" ht="15.25" customHeight="1">
      <c r="B136" s="25"/>
      <c r="C136" s="22" t="s">
        <v>26</v>
      </c>
      <c r="F136" s="20" t="str">
        <f>IF(E18="","",E18)</f>
        <v xml:space="preserve"> </v>
      </c>
      <c r="I136" s="22" t="s">
        <v>30</v>
      </c>
      <c r="J136" s="23" t="str">
        <f>E24</f>
        <v>Ladislav Morávek</v>
      </c>
      <c r="L136" s="25"/>
    </row>
    <row r="137" spans="2:65" s="1" customFormat="1" ht="10.25" customHeight="1">
      <c r="B137" s="25"/>
      <c r="L137" s="25"/>
    </row>
    <row r="138" spans="2:65" s="10" customFormat="1" ht="29.25" customHeight="1">
      <c r="B138" s="105"/>
      <c r="C138" s="106" t="s">
        <v>126</v>
      </c>
      <c r="D138" s="107" t="s">
        <v>58</v>
      </c>
      <c r="E138" s="107" t="s">
        <v>54</v>
      </c>
      <c r="F138" s="107" t="s">
        <v>55</v>
      </c>
      <c r="G138" s="107" t="s">
        <v>127</v>
      </c>
      <c r="H138" s="107" t="s">
        <v>128</v>
      </c>
      <c r="I138" s="107" t="s">
        <v>129</v>
      </c>
      <c r="J138" s="108" t="s">
        <v>99</v>
      </c>
      <c r="K138" s="109" t="s">
        <v>130</v>
      </c>
      <c r="L138" s="105"/>
      <c r="M138" s="52" t="s">
        <v>1</v>
      </c>
      <c r="N138" s="53" t="s">
        <v>37</v>
      </c>
      <c r="O138" s="53" t="s">
        <v>131</v>
      </c>
      <c r="P138" s="53" t="s">
        <v>132</v>
      </c>
      <c r="Q138" s="53" t="s">
        <v>133</v>
      </c>
      <c r="R138" s="53" t="s">
        <v>134</v>
      </c>
      <c r="S138" s="53" t="s">
        <v>135</v>
      </c>
      <c r="T138" s="54" t="s">
        <v>136</v>
      </c>
    </row>
    <row r="139" spans="2:65" s="1" customFormat="1" ht="22.75" customHeight="1">
      <c r="B139" s="25"/>
      <c r="C139" s="57" t="s">
        <v>137</v>
      </c>
      <c r="J139" s="110">
        <f>J140+J197</f>
        <v>0</v>
      </c>
      <c r="L139" s="25"/>
      <c r="M139" s="55"/>
      <c r="N139" s="46"/>
      <c r="O139" s="46"/>
      <c r="P139" s="111" t="e">
        <f>P140+P197</f>
        <v>#REF!</v>
      </c>
      <c r="Q139" s="46"/>
      <c r="R139" s="111" t="e">
        <f>R140+R197</f>
        <v>#REF!</v>
      </c>
      <c r="S139" s="46"/>
      <c r="T139" s="112" t="e">
        <f>T140+T197</f>
        <v>#REF!</v>
      </c>
      <c r="AT139" s="13" t="s">
        <v>72</v>
      </c>
      <c r="AU139" s="13" t="s">
        <v>101</v>
      </c>
      <c r="BK139" s="113" t="e">
        <f>BK140+BK197</f>
        <v>#REF!</v>
      </c>
    </row>
    <row r="140" spans="2:65" s="11" customFormat="1" ht="26" customHeight="1">
      <c r="B140" s="114"/>
      <c r="D140" s="115" t="s">
        <v>72</v>
      </c>
      <c r="E140" s="116" t="s">
        <v>138</v>
      </c>
      <c r="F140" s="116" t="s">
        <v>139</v>
      </c>
      <c r="J140" s="117">
        <f>BK140</f>
        <v>0</v>
      </c>
      <c r="L140" s="114"/>
      <c r="M140" s="118"/>
      <c r="P140" s="119">
        <f>P141+P149+P151+P158+P174+P188+P195</f>
        <v>1989.540246</v>
      </c>
      <c r="R140" s="119">
        <f>R141+R149+R151+R158+R174+R188+R195</f>
        <v>200.62631591000002</v>
      </c>
      <c r="T140" s="120">
        <f>T141+T149+T151+T158+T174+T188+T195</f>
        <v>110.260953</v>
      </c>
      <c r="AR140" s="115" t="s">
        <v>78</v>
      </c>
      <c r="AT140" s="121" t="s">
        <v>72</v>
      </c>
      <c r="AU140" s="121" t="s">
        <v>73</v>
      </c>
      <c r="AY140" s="115" t="s">
        <v>140</v>
      </c>
      <c r="BK140" s="122">
        <f>BK141+BK149+BK151+BK158+BK174+BK188+BK195</f>
        <v>0</v>
      </c>
    </row>
    <row r="141" spans="2:65" s="11" customFormat="1" ht="22.75" customHeight="1">
      <c r="B141" s="114"/>
      <c r="D141" s="115" t="s">
        <v>72</v>
      </c>
      <c r="E141" s="123" t="s">
        <v>78</v>
      </c>
      <c r="F141" s="123" t="s">
        <v>141</v>
      </c>
      <c r="J141" s="124">
        <f>BK141</f>
        <v>0</v>
      </c>
      <c r="L141" s="114"/>
      <c r="M141" s="118"/>
      <c r="P141" s="119">
        <f>SUM(P142:P148)</f>
        <v>498.40420000000006</v>
      </c>
      <c r="R141" s="119">
        <f>SUM(R142:R148)</f>
        <v>0</v>
      </c>
      <c r="T141" s="120">
        <f>SUM(T142:T148)</f>
        <v>0</v>
      </c>
      <c r="AR141" s="115" t="s">
        <v>78</v>
      </c>
      <c r="AT141" s="121" t="s">
        <v>72</v>
      </c>
      <c r="AU141" s="121" t="s">
        <v>78</v>
      </c>
      <c r="AY141" s="115" t="s">
        <v>140</v>
      </c>
      <c r="BK141" s="122">
        <f>SUM(BK142:BK148)</f>
        <v>0</v>
      </c>
    </row>
    <row r="142" spans="2:65" s="1" customFormat="1" ht="24.25" customHeight="1">
      <c r="B142" s="125"/>
      <c r="C142" s="126" t="s">
        <v>78</v>
      </c>
      <c r="D142" s="126" t="s">
        <v>142</v>
      </c>
      <c r="E142" s="127" t="s">
        <v>143</v>
      </c>
      <c r="F142" s="128" t="s">
        <v>144</v>
      </c>
      <c r="G142" s="129" t="s">
        <v>145</v>
      </c>
      <c r="H142" s="130">
        <v>91.4</v>
      </c>
      <c r="I142" s="131"/>
      <c r="J142" s="131">
        <f t="shared" ref="J142:J148" si="0">ROUND(I142*H142,2)</f>
        <v>0</v>
      </c>
      <c r="K142" s="132"/>
      <c r="L142" s="25"/>
      <c r="M142" s="133" t="s">
        <v>1</v>
      </c>
      <c r="N142" s="134" t="s">
        <v>38</v>
      </c>
      <c r="O142" s="135">
        <v>3.613</v>
      </c>
      <c r="P142" s="135">
        <f t="shared" ref="P142:P148" si="1">O142*H142</f>
        <v>330.22820000000002</v>
      </c>
      <c r="Q142" s="135">
        <v>0</v>
      </c>
      <c r="R142" s="135">
        <f t="shared" ref="R142:R148" si="2">Q142*H142</f>
        <v>0</v>
      </c>
      <c r="S142" s="135">
        <v>0</v>
      </c>
      <c r="T142" s="136">
        <f t="shared" ref="T142:T148" si="3">S142*H142</f>
        <v>0</v>
      </c>
      <c r="AR142" s="137" t="s">
        <v>88</v>
      </c>
      <c r="AT142" s="137" t="s">
        <v>142</v>
      </c>
      <c r="AU142" s="137" t="s">
        <v>82</v>
      </c>
      <c r="AY142" s="13" t="s">
        <v>140</v>
      </c>
      <c r="BE142" s="138">
        <f t="shared" ref="BE142:BE148" si="4">IF(N142="základní",J142,0)</f>
        <v>0</v>
      </c>
      <c r="BF142" s="138">
        <f t="shared" ref="BF142:BF148" si="5">IF(N142="snížená",J142,0)</f>
        <v>0</v>
      </c>
      <c r="BG142" s="138">
        <f t="shared" ref="BG142:BG148" si="6">IF(N142="zákl. přenesená",J142,0)</f>
        <v>0</v>
      </c>
      <c r="BH142" s="138">
        <f t="shared" ref="BH142:BH148" si="7">IF(N142="sníž. přenesená",J142,0)</f>
        <v>0</v>
      </c>
      <c r="BI142" s="138">
        <f t="shared" ref="BI142:BI148" si="8">IF(N142="nulová",J142,0)</f>
        <v>0</v>
      </c>
      <c r="BJ142" s="13" t="s">
        <v>78</v>
      </c>
      <c r="BK142" s="138">
        <f t="shared" ref="BK142:BK148" si="9">ROUND(I142*H142,2)</f>
        <v>0</v>
      </c>
      <c r="BL142" s="13" t="s">
        <v>88</v>
      </c>
      <c r="BM142" s="137" t="s">
        <v>146</v>
      </c>
    </row>
    <row r="143" spans="2:65" s="1" customFormat="1" ht="37.75" customHeight="1">
      <c r="B143" s="125"/>
      <c r="C143" s="126" t="s">
        <v>82</v>
      </c>
      <c r="D143" s="126" t="s">
        <v>142</v>
      </c>
      <c r="E143" s="127" t="s">
        <v>147</v>
      </c>
      <c r="F143" s="128" t="s">
        <v>148</v>
      </c>
      <c r="G143" s="129" t="s">
        <v>145</v>
      </c>
      <c r="H143" s="130">
        <v>91.4</v>
      </c>
      <c r="I143" s="131"/>
      <c r="J143" s="131">
        <f t="shared" si="0"/>
        <v>0</v>
      </c>
      <c r="K143" s="132"/>
      <c r="L143" s="25"/>
      <c r="M143" s="133" t="s">
        <v>1</v>
      </c>
      <c r="N143" s="134" t="s">
        <v>38</v>
      </c>
      <c r="O143" s="135">
        <v>0.29099999999999998</v>
      </c>
      <c r="P143" s="135">
        <f t="shared" si="1"/>
        <v>26.5974</v>
      </c>
      <c r="Q143" s="135">
        <v>0</v>
      </c>
      <c r="R143" s="135">
        <f t="shared" si="2"/>
        <v>0</v>
      </c>
      <c r="S143" s="135">
        <v>0</v>
      </c>
      <c r="T143" s="136">
        <f t="shared" si="3"/>
        <v>0</v>
      </c>
      <c r="AR143" s="137" t="s">
        <v>88</v>
      </c>
      <c r="AT143" s="137" t="s">
        <v>142</v>
      </c>
      <c r="AU143" s="137" t="s">
        <v>82</v>
      </c>
      <c r="AY143" s="13" t="s">
        <v>140</v>
      </c>
      <c r="BE143" s="138">
        <f t="shared" si="4"/>
        <v>0</v>
      </c>
      <c r="BF143" s="138">
        <f t="shared" si="5"/>
        <v>0</v>
      </c>
      <c r="BG143" s="138">
        <f t="shared" si="6"/>
        <v>0</v>
      </c>
      <c r="BH143" s="138">
        <f t="shared" si="7"/>
        <v>0</v>
      </c>
      <c r="BI143" s="138">
        <f t="shared" si="8"/>
        <v>0</v>
      </c>
      <c r="BJ143" s="13" t="s">
        <v>78</v>
      </c>
      <c r="BK143" s="138">
        <f t="shared" si="9"/>
        <v>0</v>
      </c>
      <c r="BL143" s="13" t="s">
        <v>88</v>
      </c>
      <c r="BM143" s="137" t="s">
        <v>149</v>
      </c>
    </row>
    <row r="144" spans="2:65" s="1" customFormat="1" ht="37.75" customHeight="1">
      <c r="B144" s="125"/>
      <c r="C144" s="126" t="s">
        <v>85</v>
      </c>
      <c r="D144" s="126" t="s">
        <v>142</v>
      </c>
      <c r="E144" s="127" t="s">
        <v>150</v>
      </c>
      <c r="F144" s="128" t="s">
        <v>151</v>
      </c>
      <c r="G144" s="129" t="s">
        <v>145</v>
      </c>
      <c r="H144" s="130">
        <v>91.4</v>
      </c>
      <c r="I144" s="131"/>
      <c r="J144" s="131">
        <f t="shared" si="0"/>
        <v>0</v>
      </c>
      <c r="K144" s="132"/>
      <c r="L144" s="25"/>
      <c r="M144" s="133" t="s">
        <v>1</v>
      </c>
      <c r="N144" s="134" t="s">
        <v>38</v>
      </c>
      <c r="O144" s="135">
        <v>0.316</v>
      </c>
      <c r="P144" s="135">
        <f t="shared" si="1"/>
        <v>28.882400000000001</v>
      </c>
      <c r="Q144" s="135">
        <v>0</v>
      </c>
      <c r="R144" s="135">
        <f t="shared" si="2"/>
        <v>0</v>
      </c>
      <c r="S144" s="135">
        <v>0</v>
      </c>
      <c r="T144" s="136">
        <f t="shared" si="3"/>
        <v>0</v>
      </c>
      <c r="AR144" s="137" t="s">
        <v>88</v>
      </c>
      <c r="AT144" s="137" t="s">
        <v>142</v>
      </c>
      <c r="AU144" s="137" t="s">
        <v>82</v>
      </c>
      <c r="AY144" s="13" t="s">
        <v>140</v>
      </c>
      <c r="BE144" s="138">
        <f t="shared" si="4"/>
        <v>0</v>
      </c>
      <c r="BF144" s="138">
        <f t="shared" si="5"/>
        <v>0</v>
      </c>
      <c r="BG144" s="138">
        <f t="shared" si="6"/>
        <v>0</v>
      </c>
      <c r="BH144" s="138">
        <f t="shared" si="7"/>
        <v>0</v>
      </c>
      <c r="BI144" s="138">
        <f t="shared" si="8"/>
        <v>0</v>
      </c>
      <c r="BJ144" s="13" t="s">
        <v>78</v>
      </c>
      <c r="BK144" s="138">
        <f t="shared" si="9"/>
        <v>0</v>
      </c>
      <c r="BL144" s="13" t="s">
        <v>88</v>
      </c>
      <c r="BM144" s="137" t="s">
        <v>152</v>
      </c>
    </row>
    <row r="145" spans="2:65" s="1" customFormat="1" ht="24.25" customHeight="1">
      <c r="B145" s="125"/>
      <c r="C145" s="126" t="s">
        <v>88</v>
      </c>
      <c r="D145" s="126" t="s">
        <v>142</v>
      </c>
      <c r="E145" s="127" t="s">
        <v>153</v>
      </c>
      <c r="F145" s="128" t="s">
        <v>154</v>
      </c>
      <c r="G145" s="129" t="s">
        <v>145</v>
      </c>
      <c r="H145" s="130">
        <v>91.4</v>
      </c>
      <c r="I145" s="131"/>
      <c r="J145" s="131">
        <f t="shared" si="0"/>
        <v>0</v>
      </c>
      <c r="K145" s="132"/>
      <c r="L145" s="25"/>
      <c r="M145" s="133" t="s">
        <v>1</v>
      </c>
      <c r="N145" s="134" t="s">
        <v>38</v>
      </c>
      <c r="O145" s="135">
        <v>8.6999999999999994E-2</v>
      </c>
      <c r="P145" s="135">
        <f t="shared" si="1"/>
        <v>7.9517999999999995</v>
      </c>
      <c r="Q145" s="135">
        <v>0</v>
      </c>
      <c r="R145" s="135">
        <f t="shared" si="2"/>
        <v>0</v>
      </c>
      <c r="S145" s="135">
        <v>0</v>
      </c>
      <c r="T145" s="136">
        <f t="shared" si="3"/>
        <v>0</v>
      </c>
      <c r="AR145" s="137" t="s">
        <v>88</v>
      </c>
      <c r="AT145" s="137" t="s">
        <v>142</v>
      </c>
      <c r="AU145" s="137" t="s">
        <v>82</v>
      </c>
      <c r="AY145" s="13" t="s">
        <v>140</v>
      </c>
      <c r="BE145" s="138">
        <f t="shared" si="4"/>
        <v>0</v>
      </c>
      <c r="BF145" s="138">
        <f t="shared" si="5"/>
        <v>0</v>
      </c>
      <c r="BG145" s="138">
        <f t="shared" si="6"/>
        <v>0</v>
      </c>
      <c r="BH145" s="138">
        <f t="shared" si="7"/>
        <v>0</v>
      </c>
      <c r="BI145" s="138">
        <f t="shared" si="8"/>
        <v>0</v>
      </c>
      <c r="BJ145" s="13" t="s">
        <v>78</v>
      </c>
      <c r="BK145" s="138">
        <f t="shared" si="9"/>
        <v>0</v>
      </c>
      <c r="BL145" s="13" t="s">
        <v>88</v>
      </c>
      <c r="BM145" s="137" t="s">
        <v>155</v>
      </c>
    </row>
    <row r="146" spans="2:65" s="1" customFormat="1" ht="24.25" customHeight="1">
      <c r="B146" s="125"/>
      <c r="C146" s="126" t="s">
        <v>91</v>
      </c>
      <c r="D146" s="126" t="s">
        <v>142</v>
      </c>
      <c r="E146" s="127" t="s">
        <v>156</v>
      </c>
      <c r="F146" s="128" t="s">
        <v>157</v>
      </c>
      <c r="G146" s="129" t="s">
        <v>145</v>
      </c>
      <c r="H146" s="130">
        <v>91.4</v>
      </c>
      <c r="I146" s="131"/>
      <c r="J146" s="131">
        <f t="shared" si="0"/>
        <v>0</v>
      </c>
      <c r="K146" s="132"/>
      <c r="L146" s="25"/>
      <c r="M146" s="133" t="s">
        <v>1</v>
      </c>
      <c r="N146" s="134" t="s">
        <v>38</v>
      </c>
      <c r="O146" s="135">
        <v>1.137</v>
      </c>
      <c r="P146" s="135">
        <f t="shared" si="1"/>
        <v>103.9218</v>
      </c>
      <c r="Q146" s="135">
        <v>0</v>
      </c>
      <c r="R146" s="135">
        <f t="shared" si="2"/>
        <v>0</v>
      </c>
      <c r="S146" s="135">
        <v>0</v>
      </c>
      <c r="T146" s="136">
        <f t="shared" si="3"/>
        <v>0</v>
      </c>
      <c r="AR146" s="137" t="s">
        <v>88</v>
      </c>
      <c r="AT146" s="137" t="s">
        <v>142</v>
      </c>
      <c r="AU146" s="137" t="s">
        <v>82</v>
      </c>
      <c r="AY146" s="13" t="s">
        <v>140</v>
      </c>
      <c r="BE146" s="138">
        <f t="shared" si="4"/>
        <v>0</v>
      </c>
      <c r="BF146" s="138">
        <f t="shared" si="5"/>
        <v>0</v>
      </c>
      <c r="BG146" s="138">
        <f t="shared" si="6"/>
        <v>0</v>
      </c>
      <c r="BH146" s="138">
        <f t="shared" si="7"/>
        <v>0</v>
      </c>
      <c r="BI146" s="138">
        <f t="shared" si="8"/>
        <v>0</v>
      </c>
      <c r="BJ146" s="13" t="s">
        <v>78</v>
      </c>
      <c r="BK146" s="138">
        <f t="shared" si="9"/>
        <v>0</v>
      </c>
      <c r="BL146" s="13" t="s">
        <v>88</v>
      </c>
      <c r="BM146" s="137" t="s">
        <v>158</v>
      </c>
    </row>
    <row r="147" spans="2:65" s="1" customFormat="1" ht="24.25" customHeight="1">
      <c r="B147" s="125"/>
      <c r="C147" s="126" t="s">
        <v>159</v>
      </c>
      <c r="D147" s="126" t="s">
        <v>142</v>
      </c>
      <c r="E147" s="127" t="s">
        <v>160</v>
      </c>
      <c r="F147" s="128" t="s">
        <v>161</v>
      </c>
      <c r="G147" s="129" t="s">
        <v>162</v>
      </c>
      <c r="H147" s="130">
        <v>155.38</v>
      </c>
      <c r="I147" s="131"/>
      <c r="J147" s="131">
        <f t="shared" si="0"/>
        <v>0</v>
      </c>
      <c r="K147" s="132"/>
      <c r="L147" s="25"/>
      <c r="M147" s="133" t="s">
        <v>1</v>
      </c>
      <c r="N147" s="134" t="s">
        <v>38</v>
      </c>
      <c r="O147" s="135">
        <v>0</v>
      </c>
      <c r="P147" s="135">
        <f t="shared" si="1"/>
        <v>0</v>
      </c>
      <c r="Q147" s="135">
        <v>0</v>
      </c>
      <c r="R147" s="135">
        <f t="shared" si="2"/>
        <v>0</v>
      </c>
      <c r="S147" s="135">
        <v>0</v>
      </c>
      <c r="T147" s="136">
        <f t="shared" si="3"/>
        <v>0</v>
      </c>
      <c r="AR147" s="137" t="s">
        <v>88</v>
      </c>
      <c r="AT147" s="137" t="s">
        <v>142</v>
      </c>
      <c r="AU147" s="137" t="s">
        <v>82</v>
      </c>
      <c r="AY147" s="13" t="s">
        <v>140</v>
      </c>
      <c r="BE147" s="138">
        <f t="shared" si="4"/>
        <v>0</v>
      </c>
      <c r="BF147" s="138">
        <f t="shared" si="5"/>
        <v>0</v>
      </c>
      <c r="BG147" s="138">
        <f t="shared" si="6"/>
        <v>0</v>
      </c>
      <c r="BH147" s="138">
        <f t="shared" si="7"/>
        <v>0</v>
      </c>
      <c r="BI147" s="138">
        <f t="shared" si="8"/>
        <v>0</v>
      </c>
      <c r="BJ147" s="13" t="s">
        <v>78</v>
      </c>
      <c r="BK147" s="138">
        <f t="shared" si="9"/>
        <v>0</v>
      </c>
      <c r="BL147" s="13" t="s">
        <v>88</v>
      </c>
      <c r="BM147" s="137" t="s">
        <v>163</v>
      </c>
    </row>
    <row r="148" spans="2:65" s="1" customFormat="1" ht="14.5" customHeight="1">
      <c r="B148" s="125"/>
      <c r="C148" s="126" t="s">
        <v>164</v>
      </c>
      <c r="D148" s="126" t="s">
        <v>142</v>
      </c>
      <c r="E148" s="127" t="s">
        <v>165</v>
      </c>
      <c r="F148" s="128" t="s">
        <v>166</v>
      </c>
      <c r="G148" s="129" t="s">
        <v>145</v>
      </c>
      <c r="H148" s="130">
        <v>91.4</v>
      </c>
      <c r="I148" s="131"/>
      <c r="J148" s="131">
        <f t="shared" si="0"/>
        <v>0</v>
      </c>
      <c r="K148" s="132"/>
      <c r="L148" s="25"/>
      <c r="M148" s="133" t="s">
        <v>1</v>
      </c>
      <c r="N148" s="134" t="s">
        <v>38</v>
      </c>
      <c r="O148" s="135">
        <v>8.9999999999999993E-3</v>
      </c>
      <c r="P148" s="135">
        <f t="shared" si="1"/>
        <v>0.8226</v>
      </c>
      <c r="Q148" s="135">
        <v>0</v>
      </c>
      <c r="R148" s="135">
        <f t="shared" si="2"/>
        <v>0</v>
      </c>
      <c r="S148" s="135">
        <v>0</v>
      </c>
      <c r="T148" s="136">
        <f t="shared" si="3"/>
        <v>0</v>
      </c>
      <c r="AR148" s="137" t="s">
        <v>88</v>
      </c>
      <c r="AT148" s="137" t="s">
        <v>142</v>
      </c>
      <c r="AU148" s="137" t="s">
        <v>82</v>
      </c>
      <c r="AY148" s="13" t="s">
        <v>140</v>
      </c>
      <c r="BE148" s="138">
        <f t="shared" si="4"/>
        <v>0</v>
      </c>
      <c r="BF148" s="138">
        <f t="shared" si="5"/>
        <v>0</v>
      </c>
      <c r="BG148" s="138">
        <f t="shared" si="6"/>
        <v>0</v>
      </c>
      <c r="BH148" s="138">
        <f t="shared" si="7"/>
        <v>0</v>
      </c>
      <c r="BI148" s="138">
        <f t="shared" si="8"/>
        <v>0</v>
      </c>
      <c r="BJ148" s="13" t="s">
        <v>78</v>
      </c>
      <c r="BK148" s="138">
        <f t="shared" si="9"/>
        <v>0</v>
      </c>
      <c r="BL148" s="13" t="s">
        <v>88</v>
      </c>
      <c r="BM148" s="137" t="s">
        <v>167</v>
      </c>
    </row>
    <row r="149" spans="2:65" s="11" customFormat="1" ht="22.75" customHeight="1">
      <c r="B149" s="114"/>
      <c r="D149" s="115" t="s">
        <v>72</v>
      </c>
      <c r="E149" s="123" t="s">
        <v>82</v>
      </c>
      <c r="F149" s="123" t="s">
        <v>168</v>
      </c>
      <c r="J149" s="124">
        <f>BK149</f>
        <v>0</v>
      </c>
      <c r="L149" s="114"/>
      <c r="M149" s="118"/>
      <c r="P149" s="119">
        <f>P150</f>
        <v>23.421250000000001</v>
      </c>
      <c r="R149" s="119">
        <f>R150</f>
        <v>49.356000000000009</v>
      </c>
      <c r="T149" s="120">
        <f>T150</f>
        <v>0</v>
      </c>
      <c r="AR149" s="115" t="s">
        <v>78</v>
      </c>
      <c r="AT149" s="121" t="s">
        <v>72</v>
      </c>
      <c r="AU149" s="121" t="s">
        <v>78</v>
      </c>
      <c r="AY149" s="115" t="s">
        <v>140</v>
      </c>
      <c r="BK149" s="122">
        <f>BK150</f>
        <v>0</v>
      </c>
    </row>
    <row r="150" spans="2:65" s="1" customFormat="1" ht="24.25" customHeight="1">
      <c r="B150" s="125"/>
      <c r="C150" s="126" t="s">
        <v>169</v>
      </c>
      <c r="D150" s="126" t="s">
        <v>142</v>
      </c>
      <c r="E150" s="127" t="s">
        <v>170</v>
      </c>
      <c r="F150" s="128" t="s">
        <v>171</v>
      </c>
      <c r="G150" s="129" t="s">
        <v>145</v>
      </c>
      <c r="H150" s="130">
        <v>22.85</v>
      </c>
      <c r="I150" s="131"/>
      <c r="J150" s="131">
        <f>ROUND(I150*H150,2)</f>
        <v>0</v>
      </c>
      <c r="K150" s="132"/>
      <c r="L150" s="25"/>
      <c r="M150" s="133" t="s">
        <v>1</v>
      </c>
      <c r="N150" s="134" t="s">
        <v>38</v>
      </c>
      <c r="O150" s="135">
        <v>1.0249999999999999</v>
      </c>
      <c r="P150" s="135">
        <f>O150*H150</f>
        <v>23.421250000000001</v>
      </c>
      <c r="Q150" s="135">
        <v>2.16</v>
      </c>
      <c r="R150" s="135">
        <f>Q150*H150</f>
        <v>49.356000000000009</v>
      </c>
      <c r="S150" s="135">
        <v>0</v>
      </c>
      <c r="T150" s="136">
        <f>S150*H150</f>
        <v>0</v>
      </c>
      <c r="AR150" s="137" t="s">
        <v>88</v>
      </c>
      <c r="AT150" s="137" t="s">
        <v>142</v>
      </c>
      <c r="AU150" s="137" t="s">
        <v>82</v>
      </c>
      <c r="AY150" s="13" t="s">
        <v>140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3" t="s">
        <v>78</v>
      </c>
      <c r="BK150" s="138">
        <f>ROUND(I150*H150,2)</f>
        <v>0</v>
      </c>
      <c r="BL150" s="13" t="s">
        <v>88</v>
      </c>
      <c r="BM150" s="137" t="s">
        <v>172</v>
      </c>
    </row>
    <row r="151" spans="2:65" s="11" customFormat="1" ht="22.75" customHeight="1">
      <c r="B151" s="114"/>
      <c r="D151" s="115" t="s">
        <v>72</v>
      </c>
      <c r="E151" s="123" t="s">
        <v>85</v>
      </c>
      <c r="F151" s="123" t="s">
        <v>173</v>
      </c>
      <c r="J151" s="124">
        <f>BK151</f>
        <v>0</v>
      </c>
      <c r="L151" s="114"/>
      <c r="M151" s="118"/>
      <c r="P151" s="119">
        <f>SUM(P152:P157)</f>
        <v>39.387604000000003</v>
      </c>
      <c r="R151" s="119">
        <f>SUM(R152:R157)</f>
        <v>14.748403420000001</v>
      </c>
      <c r="T151" s="120">
        <f>SUM(T152:T157)</f>
        <v>0</v>
      </c>
      <c r="AR151" s="115" t="s">
        <v>78</v>
      </c>
      <c r="AT151" s="121" t="s">
        <v>72</v>
      </c>
      <c r="AU151" s="121" t="s">
        <v>78</v>
      </c>
      <c r="AY151" s="115" t="s">
        <v>140</v>
      </c>
      <c r="BK151" s="122">
        <f>SUM(BK152:BK157)</f>
        <v>0</v>
      </c>
    </row>
    <row r="152" spans="2:65" s="1" customFormat="1" ht="24.25" customHeight="1">
      <c r="B152" s="125"/>
      <c r="C152" s="126" t="s">
        <v>174</v>
      </c>
      <c r="D152" s="126" t="s">
        <v>142</v>
      </c>
      <c r="E152" s="127" t="s">
        <v>175</v>
      </c>
      <c r="F152" s="128" t="s">
        <v>176</v>
      </c>
      <c r="G152" s="129" t="s">
        <v>145</v>
      </c>
      <c r="H152" s="130">
        <v>3.64</v>
      </c>
      <c r="I152" s="131"/>
      <c r="J152" s="131">
        <f t="shared" ref="J152:J157" si="10">ROUND(I152*H152,2)</f>
        <v>0</v>
      </c>
      <c r="K152" s="132"/>
      <c r="L152" s="25"/>
      <c r="M152" s="133" t="s">
        <v>1</v>
      </c>
      <c r="N152" s="134" t="s">
        <v>38</v>
      </c>
      <c r="O152" s="135">
        <v>3.8420000000000001</v>
      </c>
      <c r="P152" s="135">
        <f t="shared" ref="P152:P157" si="11">O152*H152</f>
        <v>13.98488</v>
      </c>
      <c r="Q152" s="135">
        <v>1.8774999999999999</v>
      </c>
      <c r="R152" s="135">
        <f t="shared" ref="R152:R157" si="12">Q152*H152</f>
        <v>6.8341000000000003</v>
      </c>
      <c r="S152" s="135">
        <v>0</v>
      </c>
      <c r="T152" s="136">
        <f t="shared" ref="T152:T157" si="13">S152*H152</f>
        <v>0</v>
      </c>
      <c r="AR152" s="137" t="s">
        <v>88</v>
      </c>
      <c r="AT152" s="137" t="s">
        <v>142</v>
      </c>
      <c r="AU152" s="137" t="s">
        <v>82</v>
      </c>
      <c r="AY152" s="13" t="s">
        <v>140</v>
      </c>
      <c r="BE152" s="138">
        <f t="shared" ref="BE152:BE157" si="14">IF(N152="základní",J152,0)</f>
        <v>0</v>
      </c>
      <c r="BF152" s="138">
        <f t="shared" ref="BF152:BF157" si="15">IF(N152="snížená",J152,0)</f>
        <v>0</v>
      </c>
      <c r="BG152" s="138">
        <f t="shared" ref="BG152:BG157" si="16">IF(N152="zákl. přenesená",J152,0)</f>
        <v>0</v>
      </c>
      <c r="BH152" s="138">
        <f t="shared" ref="BH152:BH157" si="17">IF(N152="sníž. přenesená",J152,0)</f>
        <v>0</v>
      </c>
      <c r="BI152" s="138">
        <f t="shared" ref="BI152:BI157" si="18">IF(N152="nulová",J152,0)</f>
        <v>0</v>
      </c>
      <c r="BJ152" s="13" t="s">
        <v>78</v>
      </c>
      <c r="BK152" s="138">
        <f t="shared" ref="BK152:BK157" si="19">ROUND(I152*H152,2)</f>
        <v>0</v>
      </c>
      <c r="BL152" s="13" t="s">
        <v>88</v>
      </c>
      <c r="BM152" s="137" t="s">
        <v>177</v>
      </c>
    </row>
    <row r="153" spans="2:65" s="1" customFormat="1" ht="24.25" customHeight="1">
      <c r="B153" s="125"/>
      <c r="C153" s="126" t="s">
        <v>178</v>
      </c>
      <c r="D153" s="126" t="s">
        <v>142</v>
      </c>
      <c r="E153" s="127" t="s">
        <v>179</v>
      </c>
      <c r="F153" s="128" t="s">
        <v>180</v>
      </c>
      <c r="G153" s="129" t="s">
        <v>145</v>
      </c>
      <c r="H153" s="130">
        <v>3.71</v>
      </c>
      <c r="I153" s="131"/>
      <c r="J153" s="131">
        <f t="shared" si="10"/>
        <v>0</v>
      </c>
      <c r="K153" s="132"/>
      <c r="L153" s="25"/>
      <c r="M153" s="133" t="s">
        <v>1</v>
      </c>
      <c r="N153" s="134" t="s">
        <v>38</v>
      </c>
      <c r="O153" s="135">
        <v>3.8420000000000001</v>
      </c>
      <c r="P153" s="135">
        <f t="shared" si="11"/>
        <v>14.253820000000001</v>
      </c>
      <c r="Q153" s="135">
        <v>1.8774999999999999</v>
      </c>
      <c r="R153" s="135">
        <f t="shared" si="12"/>
        <v>6.9655249999999995</v>
      </c>
      <c r="S153" s="135">
        <v>0</v>
      </c>
      <c r="T153" s="136">
        <f t="shared" si="13"/>
        <v>0</v>
      </c>
      <c r="AR153" s="137" t="s">
        <v>88</v>
      </c>
      <c r="AT153" s="137" t="s">
        <v>142</v>
      </c>
      <c r="AU153" s="137" t="s">
        <v>82</v>
      </c>
      <c r="AY153" s="13" t="s">
        <v>140</v>
      </c>
      <c r="BE153" s="138">
        <f t="shared" si="14"/>
        <v>0</v>
      </c>
      <c r="BF153" s="138">
        <f t="shared" si="15"/>
        <v>0</v>
      </c>
      <c r="BG153" s="138">
        <f t="shared" si="16"/>
        <v>0</v>
      </c>
      <c r="BH153" s="138">
        <f t="shared" si="17"/>
        <v>0</v>
      </c>
      <c r="BI153" s="138">
        <f t="shared" si="18"/>
        <v>0</v>
      </c>
      <c r="BJ153" s="13" t="s">
        <v>78</v>
      </c>
      <c r="BK153" s="138">
        <f t="shared" si="19"/>
        <v>0</v>
      </c>
      <c r="BL153" s="13" t="s">
        <v>88</v>
      </c>
      <c r="BM153" s="137" t="s">
        <v>181</v>
      </c>
    </row>
    <row r="154" spans="2:65" s="1" customFormat="1" ht="24.25" customHeight="1">
      <c r="B154" s="125"/>
      <c r="C154" s="126" t="s">
        <v>182</v>
      </c>
      <c r="D154" s="126" t="s">
        <v>142</v>
      </c>
      <c r="E154" s="127" t="s">
        <v>183</v>
      </c>
      <c r="F154" s="128" t="s">
        <v>184</v>
      </c>
      <c r="G154" s="129" t="s">
        <v>185</v>
      </c>
      <c r="H154" s="130">
        <v>1</v>
      </c>
      <c r="I154" s="131"/>
      <c r="J154" s="131">
        <f t="shared" si="10"/>
        <v>0</v>
      </c>
      <c r="K154" s="132"/>
      <c r="L154" s="25"/>
      <c r="M154" s="133" t="s">
        <v>1</v>
      </c>
      <c r="N154" s="134" t="s">
        <v>38</v>
      </c>
      <c r="O154" s="135">
        <v>0.192</v>
      </c>
      <c r="P154" s="135">
        <f t="shared" si="11"/>
        <v>0.192</v>
      </c>
      <c r="Q154" s="135">
        <v>2.6280000000000001E-2</v>
      </c>
      <c r="R154" s="135">
        <f t="shared" si="12"/>
        <v>2.6280000000000001E-2</v>
      </c>
      <c r="S154" s="135">
        <v>0</v>
      </c>
      <c r="T154" s="136">
        <f t="shared" si="13"/>
        <v>0</v>
      </c>
      <c r="AR154" s="137" t="s">
        <v>88</v>
      </c>
      <c r="AT154" s="137" t="s">
        <v>142</v>
      </c>
      <c r="AU154" s="137" t="s">
        <v>82</v>
      </c>
      <c r="AY154" s="13" t="s">
        <v>140</v>
      </c>
      <c r="BE154" s="138">
        <f t="shared" si="14"/>
        <v>0</v>
      </c>
      <c r="BF154" s="138">
        <f t="shared" si="15"/>
        <v>0</v>
      </c>
      <c r="BG154" s="138">
        <f t="shared" si="16"/>
        <v>0</v>
      </c>
      <c r="BH154" s="138">
        <f t="shared" si="17"/>
        <v>0</v>
      </c>
      <c r="BI154" s="138">
        <f t="shared" si="18"/>
        <v>0</v>
      </c>
      <c r="BJ154" s="13" t="s">
        <v>78</v>
      </c>
      <c r="BK154" s="138">
        <f t="shared" si="19"/>
        <v>0</v>
      </c>
      <c r="BL154" s="13" t="s">
        <v>88</v>
      </c>
      <c r="BM154" s="137" t="s">
        <v>186</v>
      </c>
    </row>
    <row r="155" spans="2:65" s="1" customFormat="1" ht="24.25" customHeight="1">
      <c r="B155" s="125"/>
      <c r="C155" s="126" t="s">
        <v>187</v>
      </c>
      <c r="D155" s="126" t="s">
        <v>142</v>
      </c>
      <c r="E155" s="127" t="s">
        <v>188</v>
      </c>
      <c r="F155" s="128" t="s">
        <v>189</v>
      </c>
      <c r="G155" s="129" t="s">
        <v>162</v>
      </c>
      <c r="H155" s="130">
        <v>0.41299999999999998</v>
      </c>
      <c r="I155" s="131"/>
      <c r="J155" s="131">
        <f t="shared" si="10"/>
        <v>0</v>
      </c>
      <c r="K155" s="132"/>
      <c r="L155" s="25"/>
      <c r="M155" s="133" t="s">
        <v>1</v>
      </c>
      <c r="N155" s="134" t="s">
        <v>38</v>
      </c>
      <c r="O155" s="135">
        <v>16.582999999999998</v>
      </c>
      <c r="P155" s="135">
        <f t="shared" si="11"/>
        <v>6.8487789999999986</v>
      </c>
      <c r="Q155" s="135">
        <v>1.7090000000000001E-2</v>
      </c>
      <c r="R155" s="135">
        <f t="shared" si="12"/>
        <v>7.0581699999999999E-3</v>
      </c>
      <c r="S155" s="135">
        <v>0</v>
      </c>
      <c r="T155" s="136">
        <f t="shared" si="13"/>
        <v>0</v>
      </c>
      <c r="AR155" s="137" t="s">
        <v>88</v>
      </c>
      <c r="AT155" s="137" t="s">
        <v>142</v>
      </c>
      <c r="AU155" s="137" t="s">
        <v>82</v>
      </c>
      <c r="AY155" s="13" t="s">
        <v>140</v>
      </c>
      <c r="BE155" s="138">
        <f t="shared" si="14"/>
        <v>0</v>
      </c>
      <c r="BF155" s="138">
        <f t="shared" si="15"/>
        <v>0</v>
      </c>
      <c r="BG155" s="138">
        <f t="shared" si="16"/>
        <v>0</v>
      </c>
      <c r="BH155" s="138">
        <f t="shared" si="17"/>
        <v>0</v>
      </c>
      <c r="BI155" s="138">
        <f t="shared" si="18"/>
        <v>0</v>
      </c>
      <c r="BJ155" s="13" t="s">
        <v>78</v>
      </c>
      <c r="BK155" s="138">
        <f t="shared" si="19"/>
        <v>0</v>
      </c>
      <c r="BL155" s="13" t="s">
        <v>88</v>
      </c>
      <c r="BM155" s="137" t="s">
        <v>190</v>
      </c>
    </row>
    <row r="156" spans="2:65" s="1" customFormat="1" ht="14.5" customHeight="1">
      <c r="B156" s="125"/>
      <c r="C156" s="139" t="s">
        <v>191</v>
      </c>
      <c r="D156" s="139" t="s">
        <v>192</v>
      </c>
      <c r="E156" s="140" t="s">
        <v>193</v>
      </c>
      <c r="F156" s="141" t="s">
        <v>194</v>
      </c>
      <c r="G156" s="142" t="s">
        <v>162</v>
      </c>
      <c r="H156" s="143">
        <v>0.45400000000000001</v>
      </c>
      <c r="I156" s="144"/>
      <c r="J156" s="144">
        <f t="shared" si="10"/>
        <v>0</v>
      </c>
      <c r="K156" s="145"/>
      <c r="L156" s="146"/>
      <c r="M156" s="147" t="s">
        <v>1</v>
      </c>
      <c r="N156" s="148" t="s">
        <v>38</v>
      </c>
      <c r="O156" s="135">
        <v>0</v>
      </c>
      <c r="P156" s="135">
        <f t="shared" si="11"/>
        <v>0</v>
      </c>
      <c r="Q156" s="135">
        <v>1</v>
      </c>
      <c r="R156" s="135">
        <f t="shared" si="12"/>
        <v>0.45400000000000001</v>
      </c>
      <c r="S156" s="135">
        <v>0</v>
      </c>
      <c r="T156" s="136">
        <f t="shared" si="13"/>
        <v>0</v>
      </c>
      <c r="AR156" s="137" t="s">
        <v>169</v>
      </c>
      <c r="AT156" s="137" t="s">
        <v>192</v>
      </c>
      <c r="AU156" s="137" t="s">
        <v>82</v>
      </c>
      <c r="AY156" s="13" t="s">
        <v>140</v>
      </c>
      <c r="BE156" s="138">
        <f t="shared" si="14"/>
        <v>0</v>
      </c>
      <c r="BF156" s="138">
        <f t="shared" si="15"/>
        <v>0</v>
      </c>
      <c r="BG156" s="138">
        <f t="shared" si="16"/>
        <v>0</v>
      </c>
      <c r="BH156" s="138">
        <f t="shared" si="17"/>
        <v>0</v>
      </c>
      <c r="BI156" s="138">
        <f t="shared" si="18"/>
        <v>0</v>
      </c>
      <c r="BJ156" s="13" t="s">
        <v>78</v>
      </c>
      <c r="BK156" s="138">
        <f t="shared" si="19"/>
        <v>0</v>
      </c>
      <c r="BL156" s="13" t="s">
        <v>88</v>
      </c>
      <c r="BM156" s="137" t="s">
        <v>195</v>
      </c>
    </row>
    <row r="157" spans="2:65" s="1" customFormat="1" ht="24.25" customHeight="1">
      <c r="B157" s="125"/>
      <c r="C157" s="126" t="s">
        <v>196</v>
      </c>
      <c r="D157" s="126" t="s">
        <v>142</v>
      </c>
      <c r="E157" s="127" t="s">
        <v>197</v>
      </c>
      <c r="F157" s="128" t="s">
        <v>198</v>
      </c>
      <c r="G157" s="129" t="s">
        <v>199</v>
      </c>
      <c r="H157" s="130">
        <v>7.8250000000000002</v>
      </c>
      <c r="I157" s="131"/>
      <c r="J157" s="131">
        <f t="shared" si="10"/>
        <v>0</v>
      </c>
      <c r="K157" s="132"/>
      <c r="L157" s="25"/>
      <c r="M157" s="133" t="s">
        <v>1</v>
      </c>
      <c r="N157" s="134" t="s">
        <v>38</v>
      </c>
      <c r="O157" s="135">
        <v>0.52500000000000002</v>
      </c>
      <c r="P157" s="135">
        <f t="shared" si="11"/>
        <v>4.1081250000000002</v>
      </c>
      <c r="Q157" s="135">
        <v>5.8970000000000002E-2</v>
      </c>
      <c r="R157" s="135">
        <f t="shared" si="12"/>
        <v>0.46144025</v>
      </c>
      <c r="S157" s="135">
        <v>0</v>
      </c>
      <c r="T157" s="136">
        <f t="shared" si="13"/>
        <v>0</v>
      </c>
      <c r="AR157" s="137" t="s">
        <v>88</v>
      </c>
      <c r="AT157" s="137" t="s">
        <v>142</v>
      </c>
      <c r="AU157" s="137" t="s">
        <v>82</v>
      </c>
      <c r="AY157" s="13" t="s">
        <v>140</v>
      </c>
      <c r="BE157" s="138">
        <f t="shared" si="14"/>
        <v>0</v>
      </c>
      <c r="BF157" s="138">
        <f t="shared" si="15"/>
        <v>0</v>
      </c>
      <c r="BG157" s="138">
        <f t="shared" si="16"/>
        <v>0</v>
      </c>
      <c r="BH157" s="138">
        <f t="shared" si="17"/>
        <v>0</v>
      </c>
      <c r="BI157" s="138">
        <f t="shared" si="18"/>
        <v>0</v>
      </c>
      <c r="BJ157" s="13" t="s">
        <v>78</v>
      </c>
      <c r="BK157" s="138">
        <f t="shared" si="19"/>
        <v>0</v>
      </c>
      <c r="BL157" s="13" t="s">
        <v>88</v>
      </c>
      <c r="BM157" s="137" t="s">
        <v>200</v>
      </c>
    </row>
    <row r="158" spans="2:65" s="11" customFormat="1" ht="22.75" customHeight="1">
      <c r="B158" s="114"/>
      <c r="D158" s="115" t="s">
        <v>72</v>
      </c>
      <c r="E158" s="123" t="s">
        <v>159</v>
      </c>
      <c r="F158" s="123" t="s">
        <v>201</v>
      </c>
      <c r="J158" s="124">
        <f>BK158</f>
        <v>0</v>
      </c>
      <c r="L158" s="114"/>
      <c r="M158" s="118"/>
      <c r="P158" s="119">
        <f>SUM(P159:P173)</f>
        <v>553.27411500000005</v>
      </c>
      <c r="R158" s="119">
        <f>SUM(R159:R173)</f>
        <v>136.42674049000001</v>
      </c>
      <c r="T158" s="120">
        <f>SUM(T159:T173)</f>
        <v>0</v>
      </c>
      <c r="AR158" s="115" t="s">
        <v>78</v>
      </c>
      <c r="AT158" s="121" t="s">
        <v>72</v>
      </c>
      <c r="AU158" s="121" t="s">
        <v>78</v>
      </c>
      <c r="AY158" s="115" t="s">
        <v>140</v>
      </c>
      <c r="BK158" s="122">
        <f>SUM(BK159:BK173)</f>
        <v>0</v>
      </c>
    </row>
    <row r="159" spans="2:65" s="1" customFormat="1" ht="24.25" customHeight="1">
      <c r="B159" s="125"/>
      <c r="C159" s="126" t="s">
        <v>8</v>
      </c>
      <c r="D159" s="126" t="s">
        <v>142</v>
      </c>
      <c r="E159" s="127" t="s">
        <v>202</v>
      </c>
      <c r="F159" s="128" t="s">
        <v>203</v>
      </c>
      <c r="G159" s="129" t="s">
        <v>199</v>
      </c>
      <c r="H159" s="130">
        <v>310.75</v>
      </c>
      <c r="I159" s="131"/>
      <c r="J159" s="131">
        <f t="shared" ref="J159:J173" si="20">ROUND(I159*H159,2)</f>
        <v>0</v>
      </c>
      <c r="K159" s="132"/>
      <c r="L159" s="25"/>
      <c r="M159" s="133" t="s">
        <v>1</v>
      </c>
      <c r="N159" s="134" t="s">
        <v>38</v>
      </c>
      <c r="O159" s="135">
        <v>0.38100000000000001</v>
      </c>
      <c r="P159" s="135">
        <f t="shared" ref="P159:P173" si="21">O159*H159</f>
        <v>118.39575000000001</v>
      </c>
      <c r="Q159" s="135">
        <v>3.0000000000000001E-3</v>
      </c>
      <c r="R159" s="135">
        <f t="shared" ref="R159:R173" si="22">Q159*H159</f>
        <v>0.93225000000000002</v>
      </c>
      <c r="S159" s="135">
        <v>0</v>
      </c>
      <c r="T159" s="136">
        <f t="shared" ref="T159:T173" si="23">S159*H159</f>
        <v>0</v>
      </c>
      <c r="AR159" s="137" t="s">
        <v>88</v>
      </c>
      <c r="AT159" s="137" t="s">
        <v>142</v>
      </c>
      <c r="AU159" s="137" t="s">
        <v>82</v>
      </c>
      <c r="AY159" s="13" t="s">
        <v>140</v>
      </c>
      <c r="BE159" s="138">
        <f t="shared" ref="BE159:BE173" si="24">IF(N159="základní",J159,0)</f>
        <v>0</v>
      </c>
      <c r="BF159" s="138">
        <f t="shared" ref="BF159:BF173" si="25">IF(N159="snížená",J159,0)</f>
        <v>0</v>
      </c>
      <c r="BG159" s="138">
        <f t="shared" ref="BG159:BG173" si="26">IF(N159="zákl. přenesená",J159,0)</f>
        <v>0</v>
      </c>
      <c r="BH159" s="138">
        <f t="shared" ref="BH159:BH173" si="27">IF(N159="sníž. přenesená",J159,0)</f>
        <v>0</v>
      </c>
      <c r="BI159" s="138">
        <f t="shared" ref="BI159:BI173" si="28">IF(N159="nulová",J159,0)</f>
        <v>0</v>
      </c>
      <c r="BJ159" s="13" t="s">
        <v>78</v>
      </c>
      <c r="BK159" s="138">
        <f t="shared" ref="BK159:BK173" si="29">ROUND(I159*H159,2)</f>
        <v>0</v>
      </c>
      <c r="BL159" s="13" t="s">
        <v>88</v>
      </c>
      <c r="BM159" s="137" t="s">
        <v>204</v>
      </c>
    </row>
    <row r="160" spans="2:65" s="1" customFormat="1" ht="24.25" customHeight="1">
      <c r="B160" s="125"/>
      <c r="C160" s="126" t="s">
        <v>205</v>
      </c>
      <c r="D160" s="126" t="s">
        <v>142</v>
      </c>
      <c r="E160" s="127" t="s">
        <v>206</v>
      </c>
      <c r="F160" s="128" t="s">
        <v>207</v>
      </c>
      <c r="G160" s="129" t="s">
        <v>199</v>
      </c>
      <c r="H160" s="130">
        <v>39</v>
      </c>
      <c r="I160" s="131"/>
      <c r="J160" s="131">
        <f t="shared" si="20"/>
        <v>0</v>
      </c>
      <c r="K160" s="132"/>
      <c r="L160" s="25"/>
      <c r="M160" s="133" t="s">
        <v>1</v>
      </c>
      <c r="N160" s="134" t="s">
        <v>38</v>
      </c>
      <c r="O160" s="135">
        <v>0.38</v>
      </c>
      <c r="P160" s="135">
        <f t="shared" si="21"/>
        <v>14.82</v>
      </c>
      <c r="Q160" s="135">
        <v>1.47E-2</v>
      </c>
      <c r="R160" s="135">
        <f t="shared" si="22"/>
        <v>0.57330000000000003</v>
      </c>
      <c r="S160" s="135">
        <v>0</v>
      </c>
      <c r="T160" s="136">
        <f t="shared" si="23"/>
        <v>0</v>
      </c>
      <c r="AR160" s="137" t="s">
        <v>88</v>
      </c>
      <c r="AT160" s="137" t="s">
        <v>142</v>
      </c>
      <c r="AU160" s="137" t="s">
        <v>82</v>
      </c>
      <c r="AY160" s="13" t="s">
        <v>140</v>
      </c>
      <c r="BE160" s="138">
        <f t="shared" si="24"/>
        <v>0</v>
      </c>
      <c r="BF160" s="138">
        <f t="shared" si="25"/>
        <v>0</v>
      </c>
      <c r="BG160" s="138">
        <f t="shared" si="26"/>
        <v>0</v>
      </c>
      <c r="BH160" s="138">
        <f t="shared" si="27"/>
        <v>0</v>
      </c>
      <c r="BI160" s="138">
        <f t="shared" si="28"/>
        <v>0</v>
      </c>
      <c r="BJ160" s="13" t="s">
        <v>78</v>
      </c>
      <c r="BK160" s="138">
        <f t="shared" si="29"/>
        <v>0</v>
      </c>
      <c r="BL160" s="13" t="s">
        <v>88</v>
      </c>
      <c r="BM160" s="137" t="s">
        <v>208</v>
      </c>
    </row>
    <row r="161" spans="2:65" s="1" customFormat="1" ht="24.25" customHeight="1">
      <c r="B161" s="125"/>
      <c r="C161" s="126" t="s">
        <v>209</v>
      </c>
      <c r="D161" s="126" t="s">
        <v>142</v>
      </c>
      <c r="E161" s="127" t="s">
        <v>210</v>
      </c>
      <c r="F161" s="128" t="s">
        <v>211</v>
      </c>
      <c r="G161" s="129" t="s">
        <v>199</v>
      </c>
      <c r="H161" s="130">
        <v>329.048</v>
      </c>
      <c r="I161" s="131"/>
      <c r="J161" s="131">
        <f t="shared" si="20"/>
        <v>0</v>
      </c>
      <c r="K161" s="132"/>
      <c r="L161" s="25"/>
      <c r="M161" s="133" t="s">
        <v>1</v>
      </c>
      <c r="N161" s="134" t="s">
        <v>38</v>
      </c>
      <c r="O161" s="135">
        <v>0.46</v>
      </c>
      <c r="P161" s="135">
        <f t="shared" si="21"/>
        <v>151.36208000000002</v>
      </c>
      <c r="Q161" s="135">
        <v>1.7330000000000002E-2</v>
      </c>
      <c r="R161" s="135">
        <f t="shared" si="22"/>
        <v>5.7024018400000003</v>
      </c>
      <c r="S161" s="135">
        <v>0</v>
      </c>
      <c r="T161" s="136">
        <f t="shared" si="23"/>
        <v>0</v>
      </c>
      <c r="AR161" s="137" t="s">
        <v>88</v>
      </c>
      <c r="AT161" s="137" t="s">
        <v>142</v>
      </c>
      <c r="AU161" s="137" t="s">
        <v>82</v>
      </c>
      <c r="AY161" s="13" t="s">
        <v>140</v>
      </c>
      <c r="BE161" s="138">
        <f t="shared" si="24"/>
        <v>0</v>
      </c>
      <c r="BF161" s="138">
        <f t="shared" si="25"/>
        <v>0</v>
      </c>
      <c r="BG161" s="138">
        <f t="shared" si="26"/>
        <v>0</v>
      </c>
      <c r="BH161" s="138">
        <f t="shared" si="27"/>
        <v>0</v>
      </c>
      <c r="BI161" s="138">
        <f t="shared" si="28"/>
        <v>0</v>
      </c>
      <c r="BJ161" s="13" t="s">
        <v>78</v>
      </c>
      <c r="BK161" s="138">
        <f t="shared" si="29"/>
        <v>0</v>
      </c>
      <c r="BL161" s="13" t="s">
        <v>88</v>
      </c>
      <c r="BM161" s="137" t="s">
        <v>212</v>
      </c>
    </row>
    <row r="162" spans="2:65" s="1" customFormat="1" ht="24.25" customHeight="1">
      <c r="B162" s="125"/>
      <c r="C162" s="126" t="s">
        <v>213</v>
      </c>
      <c r="D162" s="126" t="s">
        <v>142</v>
      </c>
      <c r="E162" s="127" t="s">
        <v>214</v>
      </c>
      <c r="F162" s="128" t="s">
        <v>215</v>
      </c>
      <c r="G162" s="129" t="s">
        <v>199</v>
      </c>
      <c r="H162" s="130">
        <f>2*368.048</f>
        <v>736.096</v>
      </c>
      <c r="I162" s="131"/>
      <c r="J162" s="131">
        <f t="shared" si="20"/>
        <v>0</v>
      </c>
      <c r="K162" s="132"/>
      <c r="L162" s="25"/>
      <c r="M162" s="133" t="s">
        <v>1</v>
      </c>
      <c r="N162" s="134" t="s">
        <v>38</v>
      </c>
      <c r="O162" s="135">
        <v>8.5000000000000006E-2</v>
      </c>
      <c r="P162" s="135">
        <f t="shared" si="21"/>
        <v>62.568160000000006</v>
      </c>
      <c r="Q162" s="135">
        <v>7.3499999999999998E-3</v>
      </c>
      <c r="R162" s="135">
        <f t="shared" si="22"/>
        <v>5.4103056</v>
      </c>
      <c r="S162" s="135">
        <v>0</v>
      </c>
      <c r="T162" s="136">
        <f t="shared" si="23"/>
        <v>0</v>
      </c>
      <c r="AR162" s="137" t="s">
        <v>88</v>
      </c>
      <c r="AT162" s="137" t="s">
        <v>142</v>
      </c>
      <c r="AU162" s="137" t="s">
        <v>82</v>
      </c>
      <c r="AY162" s="13" t="s">
        <v>140</v>
      </c>
      <c r="BE162" s="138">
        <f t="shared" si="24"/>
        <v>0</v>
      </c>
      <c r="BF162" s="138">
        <f t="shared" si="25"/>
        <v>0</v>
      </c>
      <c r="BG162" s="138">
        <f t="shared" si="26"/>
        <v>0</v>
      </c>
      <c r="BH162" s="138">
        <f t="shared" si="27"/>
        <v>0</v>
      </c>
      <c r="BI162" s="138">
        <f t="shared" si="28"/>
        <v>0</v>
      </c>
      <c r="BJ162" s="13" t="s">
        <v>78</v>
      </c>
      <c r="BK162" s="138">
        <f t="shared" si="29"/>
        <v>0</v>
      </c>
      <c r="BL162" s="13" t="s">
        <v>88</v>
      </c>
      <c r="BM162" s="137" t="s">
        <v>216</v>
      </c>
    </row>
    <row r="163" spans="2:65" s="1" customFormat="1" ht="24.25" customHeight="1">
      <c r="B163" s="125"/>
      <c r="C163" s="126" t="s">
        <v>224</v>
      </c>
      <c r="D163" s="126" t="s">
        <v>142</v>
      </c>
      <c r="E163" s="127" t="s">
        <v>225</v>
      </c>
      <c r="F163" s="128" t="s">
        <v>226</v>
      </c>
      <c r="G163" s="129" t="s">
        <v>145</v>
      </c>
      <c r="H163" s="130">
        <v>11.425000000000001</v>
      </c>
      <c r="I163" s="131"/>
      <c r="J163" s="131">
        <f t="shared" si="20"/>
        <v>0</v>
      </c>
      <c r="K163" s="132"/>
      <c r="L163" s="25"/>
      <c r="M163" s="133" t="s">
        <v>1</v>
      </c>
      <c r="N163" s="134" t="s">
        <v>38</v>
      </c>
      <c r="O163" s="135">
        <v>3.2130000000000001</v>
      </c>
      <c r="P163" s="135">
        <f t="shared" si="21"/>
        <v>36.708525000000002</v>
      </c>
      <c r="Q163" s="135">
        <v>2.45329</v>
      </c>
      <c r="R163" s="135">
        <f t="shared" si="22"/>
        <v>28.02883825</v>
      </c>
      <c r="S163" s="135">
        <v>0</v>
      </c>
      <c r="T163" s="136">
        <f t="shared" si="23"/>
        <v>0</v>
      </c>
      <c r="AR163" s="137" t="s">
        <v>88</v>
      </c>
      <c r="AT163" s="137" t="s">
        <v>142</v>
      </c>
      <c r="AU163" s="137" t="s">
        <v>82</v>
      </c>
      <c r="AY163" s="13" t="s">
        <v>140</v>
      </c>
      <c r="BE163" s="138">
        <f t="shared" si="24"/>
        <v>0</v>
      </c>
      <c r="BF163" s="138">
        <f t="shared" si="25"/>
        <v>0</v>
      </c>
      <c r="BG163" s="138">
        <f t="shared" si="26"/>
        <v>0</v>
      </c>
      <c r="BH163" s="138">
        <f t="shared" si="27"/>
        <v>0</v>
      </c>
      <c r="BI163" s="138">
        <f t="shared" si="28"/>
        <v>0</v>
      </c>
      <c r="BJ163" s="13" t="s">
        <v>78</v>
      </c>
      <c r="BK163" s="138">
        <f t="shared" si="29"/>
        <v>0</v>
      </c>
      <c r="BL163" s="13" t="s">
        <v>88</v>
      </c>
      <c r="BM163" s="137" t="s">
        <v>227</v>
      </c>
    </row>
    <row r="164" spans="2:65" s="1" customFormat="1" ht="39">
      <c r="B164" s="125"/>
      <c r="C164" s="126" t="s">
        <v>228</v>
      </c>
      <c r="D164" s="126" t="s">
        <v>142</v>
      </c>
      <c r="E164" s="127" t="s">
        <v>1121</v>
      </c>
      <c r="F164" s="128" t="s">
        <v>1120</v>
      </c>
      <c r="G164" s="129" t="s">
        <v>145</v>
      </c>
      <c r="H164" s="130">
        <v>38.08</v>
      </c>
      <c r="I164" s="131"/>
      <c r="J164" s="131">
        <f t="shared" si="20"/>
        <v>0</v>
      </c>
      <c r="K164" s="132"/>
      <c r="L164" s="25"/>
      <c r="M164" s="133" t="s">
        <v>1</v>
      </c>
      <c r="N164" s="134" t="s">
        <v>38</v>
      </c>
      <c r="O164" s="135">
        <v>2.58</v>
      </c>
      <c r="P164" s="135">
        <f t="shared" si="21"/>
        <v>98.246399999999994</v>
      </c>
      <c r="Q164" s="135">
        <v>2.45329</v>
      </c>
      <c r="R164" s="135">
        <f t="shared" si="22"/>
        <v>93.421283199999991</v>
      </c>
      <c r="S164" s="135">
        <v>0</v>
      </c>
      <c r="T164" s="136">
        <f t="shared" si="23"/>
        <v>0</v>
      </c>
      <c r="AR164" s="137" t="s">
        <v>88</v>
      </c>
      <c r="AT164" s="137" t="s">
        <v>142</v>
      </c>
      <c r="AU164" s="137" t="s">
        <v>82</v>
      </c>
      <c r="AY164" s="13" t="s">
        <v>140</v>
      </c>
      <c r="BE164" s="138">
        <f t="shared" si="24"/>
        <v>0</v>
      </c>
      <c r="BF164" s="138">
        <f t="shared" si="25"/>
        <v>0</v>
      </c>
      <c r="BG164" s="138">
        <f t="shared" si="26"/>
        <v>0</v>
      </c>
      <c r="BH164" s="138">
        <f t="shared" si="27"/>
        <v>0</v>
      </c>
      <c r="BI164" s="138">
        <f t="shared" si="28"/>
        <v>0</v>
      </c>
      <c r="BJ164" s="13" t="s">
        <v>78</v>
      </c>
      <c r="BK164" s="138">
        <f t="shared" si="29"/>
        <v>0</v>
      </c>
      <c r="BL164" s="13" t="s">
        <v>88</v>
      </c>
      <c r="BM164" s="137" t="s">
        <v>229</v>
      </c>
    </row>
    <row r="165" spans="2:65" s="1" customFormat="1" ht="24.25" customHeight="1">
      <c r="B165" s="125"/>
      <c r="C165" s="126" t="s">
        <v>230</v>
      </c>
      <c r="D165" s="126" t="s">
        <v>142</v>
      </c>
      <c r="E165" s="127" t="s">
        <v>231</v>
      </c>
      <c r="F165" s="128" t="s">
        <v>232</v>
      </c>
      <c r="G165" s="129" t="s">
        <v>145</v>
      </c>
      <c r="H165" s="130">
        <v>0.99</v>
      </c>
      <c r="I165" s="131"/>
      <c r="J165" s="131">
        <f t="shared" si="20"/>
        <v>0</v>
      </c>
      <c r="K165" s="132"/>
      <c r="L165" s="25"/>
      <c r="M165" s="133" t="s">
        <v>1</v>
      </c>
      <c r="N165" s="134" t="s">
        <v>38</v>
      </c>
      <c r="O165" s="135">
        <v>5.33</v>
      </c>
      <c r="P165" s="135">
        <f t="shared" si="21"/>
        <v>5.2766999999999999</v>
      </c>
      <c r="Q165" s="135">
        <v>2.2563399999999998</v>
      </c>
      <c r="R165" s="135">
        <f t="shared" si="22"/>
        <v>2.2337765999999997</v>
      </c>
      <c r="S165" s="135">
        <v>0</v>
      </c>
      <c r="T165" s="136">
        <f t="shared" si="23"/>
        <v>0</v>
      </c>
      <c r="AR165" s="137" t="s">
        <v>88</v>
      </c>
      <c r="AT165" s="137" t="s">
        <v>142</v>
      </c>
      <c r="AU165" s="137" t="s">
        <v>82</v>
      </c>
      <c r="AY165" s="13" t="s">
        <v>140</v>
      </c>
      <c r="BE165" s="138">
        <f t="shared" si="24"/>
        <v>0</v>
      </c>
      <c r="BF165" s="138">
        <f t="shared" si="25"/>
        <v>0</v>
      </c>
      <c r="BG165" s="138">
        <f t="shared" si="26"/>
        <v>0</v>
      </c>
      <c r="BH165" s="138">
        <f t="shared" si="27"/>
        <v>0</v>
      </c>
      <c r="BI165" s="138">
        <f t="shared" si="28"/>
        <v>0</v>
      </c>
      <c r="BJ165" s="13" t="s">
        <v>78</v>
      </c>
      <c r="BK165" s="138">
        <f t="shared" si="29"/>
        <v>0</v>
      </c>
      <c r="BL165" s="13" t="s">
        <v>88</v>
      </c>
      <c r="BM165" s="137" t="s">
        <v>233</v>
      </c>
    </row>
    <row r="166" spans="2:65" s="1" customFormat="1" ht="24.25" customHeight="1">
      <c r="B166" s="125"/>
      <c r="C166" s="126" t="s">
        <v>234</v>
      </c>
      <c r="D166" s="126" t="s">
        <v>142</v>
      </c>
      <c r="E166" s="127" t="s">
        <v>235</v>
      </c>
      <c r="F166" s="128" t="s">
        <v>236</v>
      </c>
      <c r="G166" s="129" t="s">
        <v>145</v>
      </c>
      <c r="H166" s="130">
        <v>11.425000000000001</v>
      </c>
      <c r="I166" s="131"/>
      <c r="J166" s="131">
        <f t="shared" si="20"/>
        <v>0</v>
      </c>
      <c r="K166" s="132"/>
      <c r="L166" s="25"/>
      <c r="M166" s="133" t="s">
        <v>1</v>
      </c>
      <c r="N166" s="134" t="s">
        <v>38</v>
      </c>
      <c r="O166" s="135">
        <v>2.7</v>
      </c>
      <c r="P166" s="135">
        <f t="shared" si="21"/>
        <v>30.847500000000004</v>
      </c>
      <c r="Q166" s="135">
        <v>0</v>
      </c>
      <c r="R166" s="135">
        <f t="shared" si="22"/>
        <v>0</v>
      </c>
      <c r="S166" s="135">
        <v>0</v>
      </c>
      <c r="T166" s="136">
        <f t="shared" si="23"/>
        <v>0</v>
      </c>
      <c r="AR166" s="137" t="s">
        <v>88</v>
      </c>
      <c r="AT166" s="137" t="s">
        <v>142</v>
      </c>
      <c r="AU166" s="137" t="s">
        <v>82</v>
      </c>
      <c r="AY166" s="13" t="s">
        <v>140</v>
      </c>
      <c r="BE166" s="138">
        <f t="shared" si="24"/>
        <v>0</v>
      </c>
      <c r="BF166" s="138">
        <f t="shared" si="25"/>
        <v>0</v>
      </c>
      <c r="BG166" s="138">
        <f t="shared" si="26"/>
        <v>0</v>
      </c>
      <c r="BH166" s="138">
        <f t="shared" si="27"/>
        <v>0</v>
      </c>
      <c r="BI166" s="138">
        <f t="shared" si="28"/>
        <v>0</v>
      </c>
      <c r="BJ166" s="13" t="s">
        <v>78</v>
      </c>
      <c r="BK166" s="138">
        <f t="shared" si="29"/>
        <v>0</v>
      </c>
      <c r="BL166" s="13" t="s">
        <v>88</v>
      </c>
      <c r="BM166" s="137" t="s">
        <v>237</v>
      </c>
    </row>
    <row r="167" spans="2:65" s="1" customFormat="1" ht="24.25" customHeight="1">
      <c r="B167" s="125"/>
      <c r="C167" s="126" t="s">
        <v>238</v>
      </c>
      <c r="D167" s="126" t="s">
        <v>142</v>
      </c>
      <c r="E167" s="127" t="s">
        <v>239</v>
      </c>
      <c r="F167" s="128" t="s">
        <v>240</v>
      </c>
      <c r="G167" s="129" t="s">
        <v>145</v>
      </c>
      <c r="H167" s="130">
        <v>22.85</v>
      </c>
      <c r="I167" s="131"/>
      <c r="J167" s="131">
        <f t="shared" si="20"/>
        <v>0</v>
      </c>
      <c r="K167" s="132"/>
      <c r="L167" s="25"/>
      <c r="M167" s="133" t="s">
        <v>1</v>
      </c>
      <c r="N167" s="134" t="s">
        <v>38</v>
      </c>
      <c r="O167" s="135">
        <v>1.35</v>
      </c>
      <c r="P167" s="135">
        <f t="shared" si="21"/>
        <v>30.847500000000004</v>
      </c>
      <c r="Q167" s="135">
        <v>0</v>
      </c>
      <c r="R167" s="135">
        <f t="shared" si="22"/>
        <v>0</v>
      </c>
      <c r="S167" s="135">
        <v>0</v>
      </c>
      <c r="T167" s="136">
        <f t="shared" si="23"/>
        <v>0</v>
      </c>
      <c r="AR167" s="137" t="s">
        <v>88</v>
      </c>
      <c r="AT167" s="137" t="s">
        <v>142</v>
      </c>
      <c r="AU167" s="137" t="s">
        <v>82</v>
      </c>
      <c r="AY167" s="13" t="s">
        <v>140</v>
      </c>
      <c r="BE167" s="138">
        <f t="shared" si="24"/>
        <v>0</v>
      </c>
      <c r="BF167" s="138">
        <f t="shared" si="25"/>
        <v>0</v>
      </c>
      <c r="BG167" s="138">
        <f t="shared" si="26"/>
        <v>0</v>
      </c>
      <c r="BH167" s="138">
        <f t="shared" si="27"/>
        <v>0</v>
      </c>
      <c r="BI167" s="138">
        <f t="shared" si="28"/>
        <v>0</v>
      </c>
      <c r="BJ167" s="13" t="s">
        <v>78</v>
      </c>
      <c r="BK167" s="138">
        <f t="shared" si="29"/>
        <v>0</v>
      </c>
      <c r="BL167" s="13" t="s">
        <v>88</v>
      </c>
      <c r="BM167" s="137" t="s">
        <v>241</v>
      </c>
    </row>
    <row r="168" spans="2:65" s="1" customFormat="1" ht="24.25" customHeight="1">
      <c r="B168" s="125"/>
      <c r="C168" s="126" t="s">
        <v>242</v>
      </c>
      <c r="D168" s="126" t="s">
        <v>142</v>
      </c>
      <c r="E168" s="127" t="s">
        <v>1123</v>
      </c>
      <c r="F168" s="128" t="s">
        <v>1122</v>
      </c>
      <c r="G168" s="129" t="s">
        <v>162</v>
      </c>
      <c r="H168" s="130">
        <v>2.5</v>
      </c>
      <c r="I168" s="131"/>
      <c r="J168" s="131">
        <f t="shared" si="20"/>
        <v>0</v>
      </c>
      <c r="K168" s="132"/>
      <c r="L168" s="25"/>
      <c r="M168" s="133" t="s">
        <v>1</v>
      </c>
      <c r="N168" s="134" t="s">
        <v>38</v>
      </c>
      <c r="O168" s="135">
        <v>3.5000000000000003E-2</v>
      </c>
      <c r="P168" s="135">
        <f t="shared" si="21"/>
        <v>8.7500000000000008E-2</v>
      </c>
      <c r="Q168" s="135">
        <v>3.0300000000000001E-3</v>
      </c>
      <c r="R168" s="135">
        <f t="shared" si="22"/>
        <v>7.5750000000000001E-3</v>
      </c>
      <c r="S168" s="135">
        <v>0</v>
      </c>
      <c r="T168" s="136">
        <f t="shared" si="23"/>
        <v>0</v>
      </c>
      <c r="AR168" s="137" t="s">
        <v>88</v>
      </c>
      <c r="AT168" s="137" t="s">
        <v>142</v>
      </c>
      <c r="AU168" s="137" t="s">
        <v>82</v>
      </c>
      <c r="AY168" s="13" t="s">
        <v>140</v>
      </c>
      <c r="BE168" s="138">
        <f t="shared" si="24"/>
        <v>0</v>
      </c>
      <c r="BF168" s="138">
        <f t="shared" si="25"/>
        <v>0</v>
      </c>
      <c r="BG168" s="138">
        <f t="shared" si="26"/>
        <v>0</v>
      </c>
      <c r="BH168" s="138">
        <f t="shared" si="27"/>
        <v>0</v>
      </c>
      <c r="BI168" s="138">
        <f t="shared" si="28"/>
        <v>0</v>
      </c>
      <c r="BJ168" s="13" t="s">
        <v>78</v>
      </c>
      <c r="BK168" s="138">
        <f t="shared" si="29"/>
        <v>0</v>
      </c>
      <c r="BL168" s="13" t="s">
        <v>88</v>
      </c>
      <c r="BM168" s="137" t="s">
        <v>243</v>
      </c>
    </row>
    <row r="169" spans="2:65" s="1" customFormat="1" ht="24.25" customHeight="1">
      <c r="B169" s="125"/>
      <c r="C169" s="126" t="s">
        <v>244</v>
      </c>
      <c r="D169" s="126" t="s">
        <v>142</v>
      </c>
      <c r="E169" s="127" t="s">
        <v>245</v>
      </c>
      <c r="F169" s="128" t="s">
        <v>246</v>
      </c>
      <c r="G169" s="129" t="s">
        <v>185</v>
      </c>
      <c r="H169" s="130">
        <v>1</v>
      </c>
      <c r="I169" s="131"/>
      <c r="J169" s="131">
        <f t="shared" si="20"/>
        <v>0</v>
      </c>
      <c r="K169" s="132"/>
      <c r="L169" s="25"/>
      <c r="M169" s="133" t="s">
        <v>1</v>
      </c>
      <c r="N169" s="134" t="s">
        <v>38</v>
      </c>
      <c r="O169" s="135">
        <v>0.754</v>
      </c>
      <c r="P169" s="135">
        <f t="shared" si="21"/>
        <v>0.754</v>
      </c>
      <c r="Q169" s="135">
        <v>1.7770000000000001E-2</v>
      </c>
      <c r="R169" s="135">
        <f t="shared" si="22"/>
        <v>1.7770000000000001E-2</v>
      </c>
      <c r="S169" s="135">
        <v>0</v>
      </c>
      <c r="T169" s="136">
        <f t="shared" si="23"/>
        <v>0</v>
      </c>
      <c r="AR169" s="137" t="s">
        <v>88</v>
      </c>
      <c r="AT169" s="137" t="s">
        <v>142</v>
      </c>
      <c r="AU169" s="137" t="s">
        <v>82</v>
      </c>
      <c r="AY169" s="13" t="s">
        <v>140</v>
      </c>
      <c r="BE169" s="138">
        <f t="shared" si="24"/>
        <v>0</v>
      </c>
      <c r="BF169" s="138">
        <f t="shared" si="25"/>
        <v>0</v>
      </c>
      <c r="BG169" s="138">
        <f t="shared" si="26"/>
        <v>0</v>
      </c>
      <c r="BH169" s="138">
        <f t="shared" si="27"/>
        <v>0</v>
      </c>
      <c r="BI169" s="138">
        <f t="shared" si="28"/>
        <v>0</v>
      </c>
      <c r="BJ169" s="13" t="s">
        <v>78</v>
      </c>
      <c r="BK169" s="138">
        <f t="shared" si="29"/>
        <v>0</v>
      </c>
      <c r="BL169" s="13" t="s">
        <v>88</v>
      </c>
      <c r="BM169" s="137" t="s">
        <v>247</v>
      </c>
    </row>
    <row r="170" spans="2:65" s="1" customFormat="1" ht="24.25" customHeight="1">
      <c r="B170" s="125"/>
      <c r="C170" s="126" t="s">
        <v>248</v>
      </c>
      <c r="D170" s="126" t="s">
        <v>142</v>
      </c>
      <c r="E170" s="127" t="s">
        <v>249</v>
      </c>
      <c r="F170" s="128" t="s">
        <v>250</v>
      </c>
      <c r="G170" s="129" t="s">
        <v>185</v>
      </c>
      <c r="H170" s="130">
        <v>4</v>
      </c>
      <c r="I170" s="131"/>
      <c r="J170" s="131">
        <f t="shared" si="20"/>
        <v>0</v>
      </c>
      <c r="K170" s="132"/>
      <c r="L170" s="25"/>
      <c r="M170" s="133" t="s">
        <v>1</v>
      </c>
      <c r="N170" s="134" t="s">
        <v>38</v>
      </c>
      <c r="O170" s="135">
        <v>0.84</v>
      </c>
      <c r="P170" s="135">
        <f t="shared" si="21"/>
        <v>3.36</v>
      </c>
      <c r="Q170" s="135">
        <v>4.8000000000000001E-4</v>
      </c>
      <c r="R170" s="135">
        <f t="shared" si="22"/>
        <v>1.92E-3</v>
      </c>
      <c r="S170" s="135">
        <v>0</v>
      </c>
      <c r="T170" s="136">
        <f t="shared" si="23"/>
        <v>0</v>
      </c>
      <c r="AR170" s="137" t="s">
        <v>88</v>
      </c>
      <c r="AT170" s="137" t="s">
        <v>142</v>
      </c>
      <c r="AU170" s="137" t="s">
        <v>82</v>
      </c>
      <c r="AY170" s="13" t="s">
        <v>140</v>
      </c>
      <c r="BE170" s="138">
        <f t="shared" si="24"/>
        <v>0</v>
      </c>
      <c r="BF170" s="138">
        <f t="shared" si="25"/>
        <v>0</v>
      </c>
      <c r="BG170" s="138">
        <f t="shared" si="26"/>
        <v>0</v>
      </c>
      <c r="BH170" s="138">
        <f t="shared" si="27"/>
        <v>0</v>
      </c>
      <c r="BI170" s="138">
        <f t="shared" si="28"/>
        <v>0</v>
      </c>
      <c r="BJ170" s="13" t="s">
        <v>78</v>
      </c>
      <c r="BK170" s="138">
        <f t="shared" si="29"/>
        <v>0</v>
      </c>
      <c r="BL170" s="13" t="s">
        <v>88</v>
      </c>
      <c r="BM170" s="137" t="s">
        <v>251</v>
      </c>
    </row>
    <row r="171" spans="2:65" s="1" customFormat="1" ht="24.25" customHeight="1">
      <c r="B171" s="125"/>
      <c r="C171" s="139" t="s">
        <v>252</v>
      </c>
      <c r="D171" s="139" t="s">
        <v>192</v>
      </c>
      <c r="E171" s="140" t="s">
        <v>253</v>
      </c>
      <c r="F171" s="141" t="s">
        <v>254</v>
      </c>
      <c r="G171" s="142" t="s">
        <v>185</v>
      </c>
      <c r="H171" s="143">
        <v>2</v>
      </c>
      <c r="I171" s="144"/>
      <c r="J171" s="144">
        <f t="shared" si="20"/>
        <v>0</v>
      </c>
      <c r="K171" s="145"/>
      <c r="L171" s="146"/>
      <c r="M171" s="147" t="s">
        <v>1</v>
      </c>
      <c r="N171" s="148" t="s">
        <v>38</v>
      </c>
      <c r="O171" s="135">
        <v>0</v>
      </c>
      <c r="P171" s="135">
        <f t="shared" si="21"/>
        <v>0</v>
      </c>
      <c r="Q171" s="135">
        <v>1.992E-2</v>
      </c>
      <c r="R171" s="135">
        <f t="shared" si="22"/>
        <v>3.984E-2</v>
      </c>
      <c r="S171" s="135">
        <v>0</v>
      </c>
      <c r="T171" s="136">
        <f t="shared" si="23"/>
        <v>0</v>
      </c>
      <c r="AR171" s="137" t="s">
        <v>169</v>
      </c>
      <c r="AT171" s="137" t="s">
        <v>192</v>
      </c>
      <c r="AU171" s="137" t="s">
        <v>82</v>
      </c>
      <c r="AY171" s="13" t="s">
        <v>140</v>
      </c>
      <c r="BE171" s="138">
        <f t="shared" si="24"/>
        <v>0</v>
      </c>
      <c r="BF171" s="138">
        <f t="shared" si="25"/>
        <v>0</v>
      </c>
      <c r="BG171" s="138">
        <f t="shared" si="26"/>
        <v>0</v>
      </c>
      <c r="BH171" s="138">
        <f t="shared" si="27"/>
        <v>0</v>
      </c>
      <c r="BI171" s="138">
        <f t="shared" si="28"/>
        <v>0</v>
      </c>
      <c r="BJ171" s="13" t="s">
        <v>78</v>
      </c>
      <c r="BK171" s="138">
        <f t="shared" si="29"/>
        <v>0</v>
      </c>
      <c r="BL171" s="13" t="s">
        <v>88</v>
      </c>
      <c r="BM171" s="137" t="s">
        <v>255</v>
      </c>
    </row>
    <row r="172" spans="2:65" s="1" customFormat="1" ht="24.25" customHeight="1">
      <c r="B172" s="125"/>
      <c r="C172" s="139" t="s">
        <v>256</v>
      </c>
      <c r="D172" s="139" t="s">
        <v>192</v>
      </c>
      <c r="E172" s="140" t="s">
        <v>257</v>
      </c>
      <c r="F172" s="141" t="s">
        <v>258</v>
      </c>
      <c r="G172" s="142" t="s">
        <v>185</v>
      </c>
      <c r="H172" s="143">
        <v>2</v>
      </c>
      <c r="I172" s="144"/>
      <c r="J172" s="144">
        <f t="shared" si="20"/>
        <v>0</v>
      </c>
      <c r="K172" s="145"/>
      <c r="L172" s="146"/>
      <c r="M172" s="147" t="s">
        <v>1</v>
      </c>
      <c r="N172" s="148" t="s">
        <v>38</v>
      </c>
      <c r="O172" s="135">
        <v>0</v>
      </c>
      <c r="P172" s="135">
        <f t="shared" si="21"/>
        <v>0</v>
      </c>
      <c r="Q172" s="135">
        <v>1.9359999999999999E-2</v>
      </c>
      <c r="R172" s="135">
        <f t="shared" si="22"/>
        <v>3.8719999999999997E-2</v>
      </c>
      <c r="S172" s="135">
        <v>0</v>
      </c>
      <c r="T172" s="136">
        <f t="shared" si="23"/>
        <v>0</v>
      </c>
      <c r="AR172" s="137" t="s">
        <v>169</v>
      </c>
      <c r="AT172" s="137" t="s">
        <v>192</v>
      </c>
      <c r="AU172" s="137" t="s">
        <v>82</v>
      </c>
      <c r="AY172" s="13" t="s">
        <v>140</v>
      </c>
      <c r="BE172" s="138">
        <f t="shared" si="24"/>
        <v>0</v>
      </c>
      <c r="BF172" s="138">
        <f t="shared" si="25"/>
        <v>0</v>
      </c>
      <c r="BG172" s="138">
        <f t="shared" si="26"/>
        <v>0</v>
      </c>
      <c r="BH172" s="138">
        <f t="shared" si="27"/>
        <v>0</v>
      </c>
      <c r="BI172" s="138">
        <f t="shared" si="28"/>
        <v>0</v>
      </c>
      <c r="BJ172" s="13" t="s">
        <v>78</v>
      </c>
      <c r="BK172" s="138">
        <f t="shared" si="29"/>
        <v>0</v>
      </c>
      <c r="BL172" s="13" t="s">
        <v>88</v>
      </c>
      <c r="BM172" s="137" t="s">
        <v>259</v>
      </c>
    </row>
    <row r="173" spans="2:65" s="1" customFormat="1" ht="24.25" customHeight="1">
      <c r="B173" s="125"/>
      <c r="C173" s="139" t="s">
        <v>260</v>
      </c>
      <c r="D173" s="139" t="s">
        <v>192</v>
      </c>
      <c r="E173" s="140" t="s">
        <v>261</v>
      </c>
      <c r="F173" s="141" t="s">
        <v>262</v>
      </c>
      <c r="G173" s="142" t="s">
        <v>185</v>
      </c>
      <c r="H173" s="143">
        <v>1</v>
      </c>
      <c r="I173" s="144"/>
      <c r="J173" s="144">
        <f t="shared" si="20"/>
        <v>0</v>
      </c>
      <c r="K173" s="145"/>
      <c r="L173" s="146"/>
      <c r="M173" s="147" t="s">
        <v>1</v>
      </c>
      <c r="N173" s="148" t="s">
        <v>38</v>
      </c>
      <c r="O173" s="135">
        <v>0</v>
      </c>
      <c r="P173" s="135">
        <f t="shared" si="21"/>
        <v>0</v>
      </c>
      <c r="Q173" s="135">
        <v>1.8759999999999999E-2</v>
      </c>
      <c r="R173" s="135">
        <f t="shared" si="22"/>
        <v>1.8759999999999999E-2</v>
      </c>
      <c r="S173" s="135">
        <v>0</v>
      </c>
      <c r="T173" s="136">
        <f t="shared" si="23"/>
        <v>0</v>
      </c>
      <c r="AR173" s="137" t="s">
        <v>169</v>
      </c>
      <c r="AT173" s="137" t="s">
        <v>192</v>
      </c>
      <c r="AU173" s="137" t="s">
        <v>82</v>
      </c>
      <c r="AY173" s="13" t="s">
        <v>140</v>
      </c>
      <c r="BE173" s="138">
        <f t="shared" si="24"/>
        <v>0</v>
      </c>
      <c r="BF173" s="138">
        <f t="shared" si="25"/>
        <v>0</v>
      </c>
      <c r="BG173" s="138">
        <f t="shared" si="26"/>
        <v>0</v>
      </c>
      <c r="BH173" s="138">
        <f t="shared" si="27"/>
        <v>0</v>
      </c>
      <c r="BI173" s="138">
        <f t="shared" si="28"/>
        <v>0</v>
      </c>
      <c r="BJ173" s="13" t="s">
        <v>78</v>
      </c>
      <c r="BK173" s="138">
        <f t="shared" si="29"/>
        <v>0</v>
      </c>
      <c r="BL173" s="13" t="s">
        <v>88</v>
      </c>
      <c r="BM173" s="137" t="s">
        <v>263</v>
      </c>
    </row>
    <row r="174" spans="2:65" s="11" customFormat="1" ht="22.75" customHeight="1">
      <c r="B174" s="114"/>
      <c r="D174" s="115" t="s">
        <v>72</v>
      </c>
      <c r="E174" s="123" t="s">
        <v>174</v>
      </c>
      <c r="F174" s="123" t="s">
        <v>264</v>
      </c>
      <c r="J174" s="124">
        <f>BK174</f>
        <v>0</v>
      </c>
      <c r="L174" s="114"/>
      <c r="M174" s="118"/>
      <c r="P174" s="119">
        <f>SUM(P175:P187)</f>
        <v>499.32670299999995</v>
      </c>
      <c r="R174" s="119">
        <f>SUM(R175:R187)</f>
        <v>9.5171999999999993E-2</v>
      </c>
      <c r="T174" s="120">
        <f>SUM(T175:T187)</f>
        <v>110.260953</v>
      </c>
      <c r="AR174" s="115" t="s">
        <v>78</v>
      </c>
      <c r="AT174" s="121" t="s">
        <v>72</v>
      </c>
      <c r="AU174" s="121" t="s">
        <v>78</v>
      </c>
      <c r="AY174" s="115" t="s">
        <v>140</v>
      </c>
      <c r="BK174" s="122">
        <f>SUM(BK175:BK187)</f>
        <v>0</v>
      </c>
    </row>
    <row r="175" spans="2:65" s="1" customFormat="1" ht="24.25" customHeight="1">
      <c r="B175" s="125"/>
      <c r="C175" s="126" t="s">
        <v>265</v>
      </c>
      <c r="D175" s="126" t="s">
        <v>142</v>
      </c>
      <c r="E175" s="127" t="s">
        <v>266</v>
      </c>
      <c r="F175" s="128" t="s">
        <v>267</v>
      </c>
      <c r="G175" s="129" t="s">
        <v>199</v>
      </c>
      <c r="H175" s="130">
        <v>639.4</v>
      </c>
      <c r="I175" s="131"/>
      <c r="J175" s="131">
        <f t="shared" ref="J175:J187" si="30">ROUND(I175*H175,2)</f>
        <v>0</v>
      </c>
      <c r="K175" s="132"/>
      <c r="L175" s="25"/>
      <c r="M175" s="133" t="s">
        <v>1</v>
      </c>
      <c r="N175" s="134" t="s">
        <v>38</v>
      </c>
      <c r="O175" s="135">
        <v>0.105</v>
      </c>
      <c r="P175" s="135">
        <f t="shared" ref="P175:P187" si="31">O175*H175</f>
        <v>67.137</v>
      </c>
      <c r="Q175" s="135">
        <v>1.2999999999999999E-4</v>
      </c>
      <c r="R175" s="135">
        <f t="shared" ref="R175:R187" si="32">Q175*H175</f>
        <v>8.3121999999999988E-2</v>
      </c>
      <c r="S175" s="135">
        <v>0</v>
      </c>
      <c r="T175" s="136">
        <f t="shared" ref="T175:T187" si="33">S175*H175</f>
        <v>0</v>
      </c>
      <c r="AR175" s="137" t="s">
        <v>88</v>
      </c>
      <c r="AT175" s="137" t="s">
        <v>142</v>
      </c>
      <c r="AU175" s="137" t="s">
        <v>82</v>
      </c>
      <c r="AY175" s="13" t="s">
        <v>140</v>
      </c>
      <c r="BE175" s="138">
        <f t="shared" ref="BE175:BE187" si="34">IF(N175="základní",J175,0)</f>
        <v>0</v>
      </c>
      <c r="BF175" s="138">
        <f t="shared" ref="BF175:BF187" si="35">IF(N175="snížená",J175,0)</f>
        <v>0</v>
      </c>
      <c r="BG175" s="138">
        <f t="shared" ref="BG175:BG187" si="36">IF(N175="zákl. přenesená",J175,0)</f>
        <v>0</v>
      </c>
      <c r="BH175" s="138">
        <f t="shared" ref="BH175:BH187" si="37">IF(N175="sníž. přenesená",J175,0)</f>
        <v>0</v>
      </c>
      <c r="BI175" s="138">
        <f t="shared" ref="BI175:BI187" si="38">IF(N175="nulová",J175,0)</f>
        <v>0</v>
      </c>
      <c r="BJ175" s="13" t="s">
        <v>78</v>
      </c>
      <c r="BK175" s="138">
        <f t="shared" ref="BK175:BK187" si="39">ROUND(I175*H175,2)</f>
        <v>0</v>
      </c>
      <c r="BL175" s="13" t="s">
        <v>88</v>
      </c>
      <c r="BM175" s="137" t="s">
        <v>268</v>
      </c>
    </row>
    <row r="176" spans="2:65" s="1" customFormat="1" ht="24.25" customHeight="1">
      <c r="B176" s="125"/>
      <c r="C176" s="126" t="s">
        <v>269</v>
      </c>
      <c r="D176" s="126" t="s">
        <v>142</v>
      </c>
      <c r="E176" s="127" t="s">
        <v>270</v>
      </c>
      <c r="F176" s="128" t="s">
        <v>271</v>
      </c>
      <c r="G176" s="129" t="s">
        <v>199</v>
      </c>
      <c r="H176" s="130">
        <v>282.5</v>
      </c>
      <c r="I176" s="131"/>
      <c r="J176" s="131">
        <f t="shared" si="30"/>
        <v>0</v>
      </c>
      <c r="K176" s="132"/>
      <c r="L176" s="25"/>
      <c r="M176" s="133" t="s">
        <v>1</v>
      </c>
      <c r="N176" s="134" t="s">
        <v>38</v>
      </c>
      <c r="O176" s="135">
        <v>0.308</v>
      </c>
      <c r="P176" s="135">
        <f t="shared" si="31"/>
        <v>87.01</v>
      </c>
      <c r="Q176" s="135">
        <v>4.0000000000000003E-5</v>
      </c>
      <c r="R176" s="135">
        <f t="shared" si="32"/>
        <v>1.1300000000000001E-2</v>
      </c>
      <c r="S176" s="135">
        <v>0</v>
      </c>
      <c r="T176" s="136">
        <f t="shared" si="33"/>
        <v>0</v>
      </c>
      <c r="AR176" s="137" t="s">
        <v>88</v>
      </c>
      <c r="AT176" s="137" t="s">
        <v>142</v>
      </c>
      <c r="AU176" s="137" t="s">
        <v>82</v>
      </c>
      <c r="AY176" s="13" t="s">
        <v>140</v>
      </c>
      <c r="BE176" s="138">
        <f t="shared" si="34"/>
        <v>0</v>
      </c>
      <c r="BF176" s="138">
        <f t="shared" si="35"/>
        <v>0</v>
      </c>
      <c r="BG176" s="138">
        <f t="shared" si="36"/>
        <v>0</v>
      </c>
      <c r="BH176" s="138">
        <f t="shared" si="37"/>
        <v>0</v>
      </c>
      <c r="BI176" s="138">
        <f t="shared" si="38"/>
        <v>0</v>
      </c>
      <c r="BJ176" s="13" t="s">
        <v>78</v>
      </c>
      <c r="BK176" s="138">
        <f t="shared" si="39"/>
        <v>0</v>
      </c>
      <c r="BL176" s="13" t="s">
        <v>88</v>
      </c>
      <c r="BM176" s="137" t="s">
        <v>272</v>
      </c>
    </row>
    <row r="177" spans="2:65" s="1" customFormat="1" ht="26">
      <c r="B177" s="125"/>
      <c r="C177" s="126" t="s">
        <v>273</v>
      </c>
      <c r="D177" s="126" t="s">
        <v>142</v>
      </c>
      <c r="E177" s="127" t="s">
        <v>274</v>
      </c>
      <c r="F177" s="128" t="s">
        <v>275</v>
      </c>
      <c r="G177" s="129" t="s">
        <v>199</v>
      </c>
      <c r="H177" s="130">
        <v>7.6950000000000003</v>
      </c>
      <c r="I177" s="131"/>
      <c r="J177" s="131">
        <f t="shared" si="30"/>
        <v>0</v>
      </c>
      <c r="K177" s="132"/>
      <c r="L177" s="25"/>
      <c r="M177" s="133" t="s">
        <v>1</v>
      </c>
      <c r="N177" s="134" t="s">
        <v>38</v>
      </c>
      <c r="O177" s="135">
        <v>0.28399999999999997</v>
      </c>
      <c r="P177" s="135">
        <f t="shared" si="31"/>
        <v>2.1853799999999999</v>
      </c>
      <c r="Q177" s="135">
        <v>0</v>
      </c>
      <c r="R177" s="135">
        <f t="shared" si="32"/>
        <v>0</v>
      </c>
      <c r="S177" s="135">
        <v>0.26100000000000001</v>
      </c>
      <c r="T177" s="136">
        <f t="shared" si="33"/>
        <v>2.0083950000000002</v>
      </c>
      <c r="AR177" s="137" t="s">
        <v>88</v>
      </c>
      <c r="AT177" s="137" t="s">
        <v>142</v>
      </c>
      <c r="AU177" s="137" t="s">
        <v>82</v>
      </c>
      <c r="AY177" s="13" t="s">
        <v>140</v>
      </c>
      <c r="BE177" s="138">
        <f t="shared" si="34"/>
        <v>0</v>
      </c>
      <c r="BF177" s="138">
        <f t="shared" si="35"/>
        <v>0</v>
      </c>
      <c r="BG177" s="138">
        <f t="shared" si="36"/>
        <v>0</v>
      </c>
      <c r="BH177" s="138">
        <f t="shared" si="37"/>
        <v>0</v>
      </c>
      <c r="BI177" s="138">
        <f t="shared" si="38"/>
        <v>0</v>
      </c>
      <c r="BJ177" s="13" t="s">
        <v>78</v>
      </c>
      <c r="BK177" s="138">
        <f t="shared" si="39"/>
        <v>0</v>
      </c>
      <c r="BL177" s="13" t="s">
        <v>88</v>
      </c>
      <c r="BM177" s="137" t="s">
        <v>276</v>
      </c>
    </row>
    <row r="178" spans="2:65" s="1" customFormat="1" ht="24.25" customHeight="1">
      <c r="B178" s="125"/>
      <c r="C178" s="126" t="s">
        <v>277</v>
      </c>
      <c r="D178" s="126" t="s">
        <v>142</v>
      </c>
      <c r="E178" s="127" t="s">
        <v>278</v>
      </c>
      <c r="F178" s="128" t="s">
        <v>279</v>
      </c>
      <c r="G178" s="129" t="s">
        <v>145</v>
      </c>
      <c r="H178" s="130">
        <v>7.1539999999999999</v>
      </c>
      <c r="I178" s="131"/>
      <c r="J178" s="131">
        <f t="shared" si="30"/>
        <v>0</v>
      </c>
      <c r="K178" s="132"/>
      <c r="L178" s="25"/>
      <c r="M178" s="133" t="s">
        <v>1</v>
      </c>
      <c r="N178" s="134" t="s">
        <v>38</v>
      </c>
      <c r="O178" s="135">
        <v>1.52</v>
      </c>
      <c r="P178" s="135">
        <f t="shared" si="31"/>
        <v>10.874079999999999</v>
      </c>
      <c r="Q178" s="135">
        <v>0</v>
      </c>
      <c r="R178" s="135">
        <f t="shared" si="32"/>
        <v>0</v>
      </c>
      <c r="S178" s="135">
        <v>1.8</v>
      </c>
      <c r="T178" s="136">
        <f t="shared" si="33"/>
        <v>12.8772</v>
      </c>
      <c r="AR178" s="137" t="s">
        <v>88</v>
      </c>
      <c r="AT178" s="137" t="s">
        <v>142</v>
      </c>
      <c r="AU178" s="137" t="s">
        <v>82</v>
      </c>
      <c r="AY178" s="13" t="s">
        <v>140</v>
      </c>
      <c r="BE178" s="138">
        <f t="shared" si="34"/>
        <v>0</v>
      </c>
      <c r="BF178" s="138">
        <f t="shared" si="35"/>
        <v>0</v>
      </c>
      <c r="BG178" s="138">
        <f t="shared" si="36"/>
        <v>0</v>
      </c>
      <c r="BH178" s="138">
        <f t="shared" si="37"/>
        <v>0</v>
      </c>
      <c r="BI178" s="138">
        <f t="shared" si="38"/>
        <v>0</v>
      </c>
      <c r="BJ178" s="13" t="s">
        <v>78</v>
      </c>
      <c r="BK178" s="138">
        <f t="shared" si="39"/>
        <v>0</v>
      </c>
      <c r="BL178" s="13" t="s">
        <v>88</v>
      </c>
      <c r="BM178" s="137" t="s">
        <v>280</v>
      </c>
    </row>
    <row r="179" spans="2:65" s="1" customFormat="1" ht="37.75" customHeight="1">
      <c r="B179" s="125"/>
      <c r="C179" s="126" t="s">
        <v>281</v>
      </c>
      <c r="D179" s="126" t="s">
        <v>142</v>
      </c>
      <c r="E179" s="127" t="s">
        <v>282</v>
      </c>
      <c r="F179" s="128" t="s">
        <v>283</v>
      </c>
      <c r="G179" s="129" t="s">
        <v>145</v>
      </c>
      <c r="H179" s="130">
        <v>34.274999999999999</v>
      </c>
      <c r="I179" s="131"/>
      <c r="J179" s="131">
        <f t="shared" si="30"/>
        <v>0</v>
      </c>
      <c r="K179" s="132"/>
      <c r="L179" s="25"/>
      <c r="M179" s="133" t="s">
        <v>1</v>
      </c>
      <c r="N179" s="134" t="s">
        <v>38</v>
      </c>
      <c r="O179" s="135">
        <v>5.867</v>
      </c>
      <c r="P179" s="135">
        <f t="shared" si="31"/>
        <v>201.09142499999999</v>
      </c>
      <c r="Q179" s="135">
        <v>0</v>
      </c>
      <c r="R179" s="135">
        <f t="shared" si="32"/>
        <v>0</v>
      </c>
      <c r="S179" s="135">
        <v>2.2000000000000002</v>
      </c>
      <c r="T179" s="136">
        <f t="shared" si="33"/>
        <v>75.405000000000001</v>
      </c>
      <c r="AR179" s="137" t="s">
        <v>88</v>
      </c>
      <c r="AT179" s="137" t="s">
        <v>142</v>
      </c>
      <c r="AU179" s="137" t="s">
        <v>82</v>
      </c>
      <c r="AY179" s="13" t="s">
        <v>140</v>
      </c>
      <c r="BE179" s="138">
        <f t="shared" si="34"/>
        <v>0</v>
      </c>
      <c r="BF179" s="138">
        <f t="shared" si="35"/>
        <v>0</v>
      </c>
      <c r="BG179" s="138">
        <f t="shared" si="36"/>
        <v>0</v>
      </c>
      <c r="BH179" s="138">
        <f t="shared" si="37"/>
        <v>0</v>
      </c>
      <c r="BI179" s="138">
        <f t="shared" si="38"/>
        <v>0</v>
      </c>
      <c r="BJ179" s="13" t="s">
        <v>78</v>
      </c>
      <c r="BK179" s="138">
        <f t="shared" si="39"/>
        <v>0</v>
      </c>
      <c r="BL179" s="13" t="s">
        <v>88</v>
      </c>
      <c r="BM179" s="137" t="s">
        <v>284</v>
      </c>
    </row>
    <row r="180" spans="2:65" s="1" customFormat="1" ht="24.25" customHeight="1">
      <c r="B180" s="125"/>
      <c r="C180" s="126" t="s">
        <v>285</v>
      </c>
      <c r="D180" s="126" t="s">
        <v>142</v>
      </c>
      <c r="E180" s="127" t="s">
        <v>286</v>
      </c>
      <c r="F180" s="128" t="s">
        <v>287</v>
      </c>
      <c r="G180" s="129" t="s">
        <v>199</v>
      </c>
      <c r="H180" s="130">
        <v>5.9119999999999999</v>
      </c>
      <c r="I180" s="131"/>
      <c r="J180" s="131">
        <f t="shared" si="30"/>
        <v>0</v>
      </c>
      <c r="K180" s="132"/>
      <c r="L180" s="25"/>
      <c r="M180" s="133" t="s">
        <v>1</v>
      </c>
      <c r="N180" s="134" t="s">
        <v>38</v>
      </c>
      <c r="O180" s="135">
        <v>0.67</v>
      </c>
      <c r="P180" s="135">
        <f t="shared" si="31"/>
        <v>3.9610400000000001</v>
      </c>
      <c r="Q180" s="135">
        <v>0</v>
      </c>
      <c r="R180" s="135">
        <f t="shared" si="32"/>
        <v>0</v>
      </c>
      <c r="S180" s="135">
        <v>4.1000000000000002E-2</v>
      </c>
      <c r="T180" s="136">
        <f t="shared" si="33"/>
        <v>0.242392</v>
      </c>
      <c r="AR180" s="137" t="s">
        <v>88</v>
      </c>
      <c r="AT180" s="137" t="s">
        <v>142</v>
      </c>
      <c r="AU180" s="137" t="s">
        <v>82</v>
      </c>
      <c r="AY180" s="13" t="s">
        <v>140</v>
      </c>
      <c r="BE180" s="138">
        <f t="shared" si="34"/>
        <v>0</v>
      </c>
      <c r="BF180" s="138">
        <f t="shared" si="35"/>
        <v>0</v>
      </c>
      <c r="BG180" s="138">
        <f t="shared" si="36"/>
        <v>0</v>
      </c>
      <c r="BH180" s="138">
        <f t="shared" si="37"/>
        <v>0</v>
      </c>
      <c r="BI180" s="138">
        <f t="shared" si="38"/>
        <v>0</v>
      </c>
      <c r="BJ180" s="13" t="s">
        <v>78</v>
      </c>
      <c r="BK180" s="138">
        <f t="shared" si="39"/>
        <v>0</v>
      </c>
      <c r="BL180" s="13" t="s">
        <v>88</v>
      </c>
      <c r="BM180" s="137" t="s">
        <v>288</v>
      </c>
    </row>
    <row r="181" spans="2:65" s="1" customFormat="1" ht="24.25" customHeight="1">
      <c r="B181" s="125"/>
      <c r="C181" s="126" t="s">
        <v>289</v>
      </c>
      <c r="D181" s="126" t="s">
        <v>142</v>
      </c>
      <c r="E181" s="127" t="s">
        <v>290</v>
      </c>
      <c r="F181" s="128" t="s">
        <v>291</v>
      </c>
      <c r="G181" s="129" t="s">
        <v>199</v>
      </c>
      <c r="H181" s="130">
        <v>4.5979999999999999</v>
      </c>
      <c r="I181" s="131"/>
      <c r="J181" s="131">
        <f t="shared" si="30"/>
        <v>0</v>
      </c>
      <c r="K181" s="132"/>
      <c r="L181" s="25"/>
      <c r="M181" s="133" t="s">
        <v>1</v>
      </c>
      <c r="N181" s="134" t="s">
        <v>38</v>
      </c>
      <c r="O181" s="135">
        <v>0.39100000000000001</v>
      </c>
      <c r="P181" s="135">
        <f t="shared" si="31"/>
        <v>1.7978179999999999</v>
      </c>
      <c r="Q181" s="135">
        <v>0</v>
      </c>
      <c r="R181" s="135">
        <f t="shared" si="32"/>
        <v>0</v>
      </c>
      <c r="S181" s="135">
        <v>3.1E-2</v>
      </c>
      <c r="T181" s="136">
        <f t="shared" si="33"/>
        <v>0.142538</v>
      </c>
      <c r="AR181" s="137" t="s">
        <v>88</v>
      </c>
      <c r="AT181" s="137" t="s">
        <v>142</v>
      </c>
      <c r="AU181" s="137" t="s">
        <v>82</v>
      </c>
      <c r="AY181" s="13" t="s">
        <v>140</v>
      </c>
      <c r="BE181" s="138">
        <f t="shared" si="34"/>
        <v>0</v>
      </c>
      <c r="BF181" s="138">
        <f t="shared" si="35"/>
        <v>0</v>
      </c>
      <c r="BG181" s="138">
        <f t="shared" si="36"/>
        <v>0</v>
      </c>
      <c r="BH181" s="138">
        <f t="shared" si="37"/>
        <v>0</v>
      </c>
      <c r="BI181" s="138">
        <f t="shared" si="38"/>
        <v>0</v>
      </c>
      <c r="BJ181" s="13" t="s">
        <v>78</v>
      </c>
      <c r="BK181" s="138">
        <f t="shared" si="39"/>
        <v>0</v>
      </c>
      <c r="BL181" s="13" t="s">
        <v>88</v>
      </c>
      <c r="BM181" s="137" t="s">
        <v>292</v>
      </c>
    </row>
    <row r="182" spans="2:65" s="1" customFormat="1" ht="14.5" customHeight="1">
      <c r="B182" s="125"/>
      <c r="C182" s="126" t="s">
        <v>293</v>
      </c>
      <c r="D182" s="126" t="s">
        <v>142</v>
      </c>
      <c r="E182" s="127" t="s">
        <v>294</v>
      </c>
      <c r="F182" s="128" t="s">
        <v>295</v>
      </c>
      <c r="G182" s="129" t="s">
        <v>199</v>
      </c>
      <c r="H182" s="130">
        <v>17.872</v>
      </c>
      <c r="I182" s="131"/>
      <c r="J182" s="131">
        <f t="shared" si="30"/>
        <v>0</v>
      </c>
      <c r="K182" s="132"/>
      <c r="L182" s="25"/>
      <c r="M182" s="133" t="s">
        <v>1</v>
      </c>
      <c r="N182" s="134" t="s">
        <v>38</v>
      </c>
      <c r="O182" s="135">
        <v>0.41499999999999998</v>
      </c>
      <c r="P182" s="135">
        <f t="shared" si="31"/>
        <v>7.4168799999999999</v>
      </c>
      <c r="Q182" s="135">
        <v>0</v>
      </c>
      <c r="R182" s="135">
        <f t="shared" si="32"/>
        <v>0</v>
      </c>
      <c r="S182" s="135">
        <v>0.06</v>
      </c>
      <c r="T182" s="136">
        <f t="shared" si="33"/>
        <v>1.0723199999999999</v>
      </c>
      <c r="AR182" s="137" t="s">
        <v>88</v>
      </c>
      <c r="AT182" s="137" t="s">
        <v>142</v>
      </c>
      <c r="AU182" s="137" t="s">
        <v>82</v>
      </c>
      <c r="AY182" s="13" t="s">
        <v>140</v>
      </c>
      <c r="BE182" s="138">
        <f t="shared" si="34"/>
        <v>0</v>
      </c>
      <c r="BF182" s="138">
        <f t="shared" si="35"/>
        <v>0</v>
      </c>
      <c r="BG182" s="138">
        <f t="shared" si="36"/>
        <v>0</v>
      </c>
      <c r="BH182" s="138">
        <f t="shared" si="37"/>
        <v>0</v>
      </c>
      <c r="BI182" s="138">
        <f t="shared" si="38"/>
        <v>0</v>
      </c>
      <c r="BJ182" s="13" t="s">
        <v>78</v>
      </c>
      <c r="BK182" s="138">
        <f t="shared" si="39"/>
        <v>0</v>
      </c>
      <c r="BL182" s="13" t="s">
        <v>88</v>
      </c>
      <c r="BM182" s="137" t="s">
        <v>296</v>
      </c>
    </row>
    <row r="183" spans="2:65" s="1" customFormat="1" ht="14.5" customHeight="1">
      <c r="B183" s="125"/>
      <c r="C183" s="126" t="s">
        <v>297</v>
      </c>
      <c r="D183" s="126" t="s">
        <v>142</v>
      </c>
      <c r="E183" s="127" t="s">
        <v>298</v>
      </c>
      <c r="F183" s="128" t="s">
        <v>299</v>
      </c>
      <c r="G183" s="129" t="s">
        <v>199</v>
      </c>
      <c r="H183" s="130">
        <v>10.4</v>
      </c>
      <c r="I183" s="131"/>
      <c r="J183" s="131">
        <f t="shared" si="30"/>
        <v>0</v>
      </c>
      <c r="K183" s="132"/>
      <c r="L183" s="25"/>
      <c r="M183" s="133" t="s">
        <v>1</v>
      </c>
      <c r="N183" s="134" t="s">
        <v>38</v>
      </c>
      <c r="O183" s="135">
        <v>0.93899999999999995</v>
      </c>
      <c r="P183" s="135">
        <f t="shared" si="31"/>
        <v>9.7655999999999992</v>
      </c>
      <c r="Q183" s="135">
        <v>0</v>
      </c>
      <c r="R183" s="135">
        <f t="shared" si="32"/>
        <v>0</v>
      </c>
      <c r="S183" s="135">
        <v>7.5999999999999998E-2</v>
      </c>
      <c r="T183" s="136">
        <f t="shared" si="33"/>
        <v>0.79039999999999999</v>
      </c>
      <c r="AR183" s="137" t="s">
        <v>88</v>
      </c>
      <c r="AT183" s="137" t="s">
        <v>142</v>
      </c>
      <c r="AU183" s="137" t="s">
        <v>82</v>
      </c>
      <c r="AY183" s="13" t="s">
        <v>140</v>
      </c>
      <c r="BE183" s="138">
        <f t="shared" si="34"/>
        <v>0</v>
      </c>
      <c r="BF183" s="138">
        <f t="shared" si="35"/>
        <v>0</v>
      </c>
      <c r="BG183" s="138">
        <f t="shared" si="36"/>
        <v>0</v>
      </c>
      <c r="BH183" s="138">
        <f t="shared" si="37"/>
        <v>0</v>
      </c>
      <c r="BI183" s="138">
        <f t="shared" si="38"/>
        <v>0</v>
      </c>
      <c r="BJ183" s="13" t="s">
        <v>78</v>
      </c>
      <c r="BK183" s="138">
        <f t="shared" si="39"/>
        <v>0</v>
      </c>
      <c r="BL183" s="13" t="s">
        <v>88</v>
      </c>
      <c r="BM183" s="137" t="s">
        <v>300</v>
      </c>
    </row>
    <row r="184" spans="2:65" s="1" customFormat="1" ht="24.25" customHeight="1">
      <c r="B184" s="125"/>
      <c r="C184" s="126" t="s">
        <v>301</v>
      </c>
      <c r="D184" s="126" t="s">
        <v>142</v>
      </c>
      <c r="E184" s="127" t="s">
        <v>302</v>
      </c>
      <c r="F184" s="128" t="s">
        <v>303</v>
      </c>
      <c r="G184" s="129" t="s">
        <v>219</v>
      </c>
      <c r="H184" s="130">
        <v>11.5</v>
      </c>
      <c r="I184" s="131"/>
      <c r="J184" s="131">
        <f t="shared" si="30"/>
        <v>0</v>
      </c>
      <c r="K184" s="132"/>
      <c r="L184" s="25"/>
      <c r="M184" s="133" t="s">
        <v>1</v>
      </c>
      <c r="N184" s="134" t="s">
        <v>38</v>
      </c>
      <c r="O184" s="135">
        <v>0.93</v>
      </c>
      <c r="P184" s="135">
        <f t="shared" si="31"/>
        <v>10.695</v>
      </c>
      <c r="Q184" s="135">
        <v>0</v>
      </c>
      <c r="R184" s="135">
        <f t="shared" si="32"/>
        <v>0</v>
      </c>
      <c r="S184" s="135">
        <v>6.5000000000000002E-2</v>
      </c>
      <c r="T184" s="136">
        <f t="shared" si="33"/>
        <v>0.74750000000000005</v>
      </c>
      <c r="AR184" s="137" t="s">
        <v>88</v>
      </c>
      <c r="AT184" s="137" t="s">
        <v>142</v>
      </c>
      <c r="AU184" s="137" t="s">
        <v>82</v>
      </c>
      <c r="AY184" s="13" t="s">
        <v>140</v>
      </c>
      <c r="BE184" s="138">
        <f t="shared" si="34"/>
        <v>0</v>
      </c>
      <c r="BF184" s="138">
        <f t="shared" si="35"/>
        <v>0</v>
      </c>
      <c r="BG184" s="138">
        <f t="shared" si="36"/>
        <v>0</v>
      </c>
      <c r="BH184" s="138">
        <f t="shared" si="37"/>
        <v>0</v>
      </c>
      <c r="BI184" s="138">
        <f t="shared" si="38"/>
        <v>0</v>
      </c>
      <c r="BJ184" s="13" t="s">
        <v>78</v>
      </c>
      <c r="BK184" s="138">
        <f t="shared" si="39"/>
        <v>0</v>
      </c>
      <c r="BL184" s="13" t="s">
        <v>88</v>
      </c>
      <c r="BM184" s="137" t="s">
        <v>304</v>
      </c>
    </row>
    <row r="185" spans="2:65" s="1" customFormat="1" ht="24.25" customHeight="1">
      <c r="B185" s="125"/>
      <c r="C185" s="126" t="s">
        <v>305</v>
      </c>
      <c r="D185" s="126" t="s">
        <v>142</v>
      </c>
      <c r="E185" s="127" t="s">
        <v>306</v>
      </c>
      <c r="F185" s="128" t="s">
        <v>307</v>
      </c>
      <c r="G185" s="129" t="s">
        <v>219</v>
      </c>
      <c r="H185" s="130">
        <v>1</v>
      </c>
      <c r="I185" s="131"/>
      <c r="J185" s="131">
        <f t="shared" si="30"/>
        <v>0</v>
      </c>
      <c r="K185" s="132"/>
      <c r="L185" s="25"/>
      <c r="M185" s="133" t="s">
        <v>1</v>
      </c>
      <c r="N185" s="134" t="s">
        <v>38</v>
      </c>
      <c r="O185" s="135">
        <v>1.7</v>
      </c>
      <c r="P185" s="135">
        <f t="shared" si="31"/>
        <v>1.7</v>
      </c>
      <c r="Q185" s="135">
        <v>7.5000000000000002E-4</v>
      </c>
      <c r="R185" s="135">
        <f t="shared" si="32"/>
        <v>7.5000000000000002E-4</v>
      </c>
      <c r="S185" s="135">
        <v>4.4999999999999998E-2</v>
      </c>
      <c r="T185" s="136">
        <f t="shared" si="33"/>
        <v>4.4999999999999998E-2</v>
      </c>
      <c r="AR185" s="137" t="s">
        <v>88</v>
      </c>
      <c r="AT185" s="137" t="s">
        <v>142</v>
      </c>
      <c r="AU185" s="137" t="s">
        <v>82</v>
      </c>
      <c r="AY185" s="13" t="s">
        <v>140</v>
      </c>
      <c r="BE185" s="138">
        <f t="shared" si="34"/>
        <v>0</v>
      </c>
      <c r="BF185" s="138">
        <f t="shared" si="35"/>
        <v>0</v>
      </c>
      <c r="BG185" s="138">
        <f t="shared" si="36"/>
        <v>0</v>
      </c>
      <c r="BH185" s="138">
        <f t="shared" si="37"/>
        <v>0</v>
      </c>
      <c r="BI185" s="138">
        <f t="shared" si="38"/>
        <v>0</v>
      </c>
      <c r="BJ185" s="13" t="s">
        <v>78</v>
      </c>
      <c r="BK185" s="138">
        <f t="shared" si="39"/>
        <v>0</v>
      </c>
      <c r="BL185" s="13" t="s">
        <v>88</v>
      </c>
      <c r="BM185" s="137" t="s">
        <v>308</v>
      </c>
    </row>
    <row r="186" spans="2:65" s="1" customFormat="1" ht="24.25" customHeight="1">
      <c r="B186" s="125"/>
      <c r="C186" s="126" t="s">
        <v>309</v>
      </c>
      <c r="D186" s="126" t="s">
        <v>142</v>
      </c>
      <c r="E186" s="127" t="s">
        <v>310</v>
      </c>
      <c r="F186" s="128" t="s">
        <v>311</v>
      </c>
      <c r="G186" s="129" t="s">
        <v>199</v>
      </c>
      <c r="H186" s="130">
        <v>368.048</v>
      </c>
      <c r="I186" s="131"/>
      <c r="J186" s="131">
        <f t="shared" si="30"/>
        <v>0</v>
      </c>
      <c r="K186" s="132"/>
      <c r="L186" s="25"/>
      <c r="M186" s="133" t="s">
        <v>1</v>
      </c>
      <c r="N186" s="134" t="s">
        <v>38</v>
      </c>
      <c r="O186" s="135">
        <v>0.26</v>
      </c>
      <c r="P186" s="135">
        <f t="shared" si="31"/>
        <v>95.692480000000003</v>
      </c>
      <c r="Q186" s="135">
        <v>0</v>
      </c>
      <c r="R186" s="135">
        <f t="shared" si="32"/>
        <v>0</v>
      </c>
      <c r="S186" s="135">
        <v>4.5999999999999999E-2</v>
      </c>
      <c r="T186" s="136">
        <f t="shared" si="33"/>
        <v>16.930208</v>
      </c>
      <c r="AR186" s="137" t="s">
        <v>88</v>
      </c>
      <c r="AT186" s="137" t="s">
        <v>142</v>
      </c>
      <c r="AU186" s="137" t="s">
        <v>82</v>
      </c>
      <c r="AY186" s="13" t="s">
        <v>140</v>
      </c>
      <c r="BE186" s="138">
        <f t="shared" si="34"/>
        <v>0</v>
      </c>
      <c r="BF186" s="138">
        <f t="shared" si="35"/>
        <v>0</v>
      </c>
      <c r="BG186" s="138">
        <f t="shared" si="36"/>
        <v>0</v>
      </c>
      <c r="BH186" s="138">
        <f t="shared" si="37"/>
        <v>0</v>
      </c>
      <c r="BI186" s="138">
        <f t="shared" si="38"/>
        <v>0</v>
      </c>
      <c r="BJ186" s="13" t="s">
        <v>78</v>
      </c>
      <c r="BK186" s="138">
        <f t="shared" si="39"/>
        <v>0</v>
      </c>
      <c r="BL186" s="13" t="s">
        <v>88</v>
      </c>
      <c r="BM186" s="137" t="s">
        <v>312</v>
      </c>
    </row>
    <row r="187" spans="2:65" s="1" customFormat="1" ht="62.75" customHeight="1">
      <c r="B187" s="125"/>
      <c r="C187" s="126" t="s">
        <v>314</v>
      </c>
      <c r="D187" s="126" t="s">
        <v>142</v>
      </c>
      <c r="E187" s="127" t="s">
        <v>315</v>
      </c>
      <c r="F187" s="128" t="s">
        <v>316</v>
      </c>
      <c r="G187" s="129" t="s">
        <v>317</v>
      </c>
      <c r="H187" s="130">
        <v>1</v>
      </c>
      <c r="I187" s="131"/>
      <c r="J187" s="131">
        <f t="shared" si="30"/>
        <v>0</v>
      </c>
      <c r="K187" s="132"/>
      <c r="L187" s="25"/>
      <c r="M187" s="133" t="s">
        <v>1</v>
      </c>
      <c r="N187" s="134" t="s">
        <v>38</v>
      </c>
      <c r="O187" s="135">
        <v>0</v>
      </c>
      <c r="P187" s="135">
        <f t="shared" si="31"/>
        <v>0</v>
      </c>
      <c r="Q187" s="135">
        <v>0</v>
      </c>
      <c r="R187" s="135">
        <f t="shared" si="32"/>
        <v>0</v>
      </c>
      <c r="S187" s="135">
        <v>0</v>
      </c>
      <c r="T187" s="136">
        <f t="shared" si="33"/>
        <v>0</v>
      </c>
      <c r="AR187" s="137" t="s">
        <v>88</v>
      </c>
      <c r="AT187" s="137" t="s">
        <v>142</v>
      </c>
      <c r="AU187" s="137" t="s">
        <v>82</v>
      </c>
      <c r="AY187" s="13" t="s">
        <v>140</v>
      </c>
      <c r="BE187" s="138">
        <f t="shared" si="34"/>
        <v>0</v>
      </c>
      <c r="BF187" s="138">
        <f t="shared" si="35"/>
        <v>0</v>
      </c>
      <c r="BG187" s="138">
        <f t="shared" si="36"/>
        <v>0</v>
      </c>
      <c r="BH187" s="138">
        <f t="shared" si="37"/>
        <v>0</v>
      </c>
      <c r="BI187" s="138">
        <f t="shared" si="38"/>
        <v>0</v>
      </c>
      <c r="BJ187" s="13" t="s">
        <v>78</v>
      </c>
      <c r="BK187" s="138">
        <f t="shared" si="39"/>
        <v>0</v>
      </c>
      <c r="BL187" s="13" t="s">
        <v>88</v>
      </c>
      <c r="BM187" s="137" t="s">
        <v>318</v>
      </c>
    </row>
    <row r="188" spans="2:65" s="11" customFormat="1" ht="22.75" customHeight="1">
      <c r="B188" s="114"/>
      <c r="D188" s="115" t="s">
        <v>72</v>
      </c>
      <c r="E188" s="123" t="s">
        <v>319</v>
      </c>
      <c r="F188" s="123" t="s">
        <v>320</v>
      </c>
      <c r="J188" s="124">
        <f>BK188</f>
        <v>0</v>
      </c>
      <c r="L188" s="114"/>
      <c r="M188" s="118"/>
      <c r="P188" s="119">
        <f>SUM(P189:P194)</f>
        <v>240.03487699999999</v>
      </c>
      <c r="R188" s="119">
        <f>SUM(R189:R194)</f>
        <v>0</v>
      </c>
      <c r="T188" s="120">
        <f>SUM(T189:T194)</f>
        <v>0</v>
      </c>
      <c r="AR188" s="115" t="s">
        <v>78</v>
      </c>
      <c r="AT188" s="121" t="s">
        <v>72</v>
      </c>
      <c r="AU188" s="121" t="s">
        <v>78</v>
      </c>
      <c r="AY188" s="115" t="s">
        <v>140</v>
      </c>
      <c r="BK188" s="122">
        <f>SUM(BK189:BK194)</f>
        <v>0</v>
      </c>
    </row>
    <row r="189" spans="2:65" s="1" customFormat="1" ht="24.25" customHeight="1">
      <c r="B189" s="125"/>
      <c r="C189" s="126" t="s">
        <v>321</v>
      </c>
      <c r="D189" s="126" t="s">
        <v>142</v>
      </c>
      <c r="E189" s="127" t="s">
        <v>322</v>
      </c>
      <c r="F189" s="128" t="s">
        <v>323</v>
      </c>
      <c r="G189" s="129" t="s">
        <v>162</v>
      </c>
      <c r="H189" s="130">
        <v>142.96299999999999</v>
      </c>
      <c r="I189" s="131"/>
      <c r="J189" s="131">
        <f t="shared" ref="J189:J194" si="40">ROUND(I189*H189,2)</f>
        <v>0</v>
      </c>
      <c r="K189" s="132"/>
      <c r="L189" s="25"/>
      <c r="M189" s="133" t="s">
        <v>1</v>
      </c>
      <c r="N189" s="134" t="s">
        <v>38</v>
      </c>
      <c r="O189" s="135">
        <v>1.47</v>
      </c>
      <c r="P189" s="135">
        <f t="shared" ref="P189:P194" si="41">O189*H189</f>
        <v>210.15561</v>
      </c>
      <c r="Q189" s="135">
        <v>0</v>
      </c>
      <c r="R189" s="135">
        <f t="shared" ref="R189:R194" si="42">Q189*H189</f>
        <v>0</v>
      </c>
      <c r="S189" s="135">
        <v>0</v>
      </c>
      <c r="T189" s="136">
        <f t="shared" ref="T189:T194" si="43">S189*H189</f>
        <v>0</v>
      </c>
      <c r="AR189" s="137" t="s">
        <v>88</v>
      </c>
      <c r="AT189" s="137" t="s">
        <v>142</v>
      </c>
      <c r="AU189" s="137" t="s">
        <v>82</v>
      </c>
      <c r="AY189" s="13" t="s">
        <v>140</v>
      </c>
      <c r="BE189" s="138">
        <f t="shared" ref="BE189:BE194" si="44">IF(N189="základní",J189,0)</f>
        <v>0</v>
      </c>
      <c r="BF189" s="138">
        <f t="shared" ref="BF189:BF194" si="45">IF(N189="snížená",J189,0)</f>
        <v>0</v>
      </c>
      <c r="BG189" s="138">
        <f t="shared" ref="BG189:BG194" si="46">IF(N189="zákl. přenesená",J189,0)</f>
        <v>0</v>
      </c>
      <c r="BH189" s="138">
        <f t="shared" ref="BH189:BH194" si="47">IF(N189="sníž. přenesená",J189,0)</f>
        <v>0</v>
      </c>
      <c r="BI189" s="138">
        <f t="shared" ref="BI189:BI194" si="48">IF(N189="nulová",J189,0)</f>
        <v>0</v>
      </c>
      <c r="BJ189" s="13" t="s">
        <v>78</v>
      </c>
      <c r="BK189" s="138">
        <f t="shared" ref="BK189:BK194" si="49">ROUND(I189*H189,2)</f>
        <v>0</v>
      </c>
      <c r="BL189" s="13" t="s">
        <v>88</v>
      </c>
      <c r="BM189" s="137" t="s">
        <v>324</v>
      </c>
    </row>
    <row r="190" spans="2:65" s="1" customFormat="1" ht="24.25" customHeight="1">
      <c r="B190" s="125"/>
      <c r="C190" s="126" t="s">
        <v>325</v>
      </c>
      <c r="D190" s="126" t="s">
        <v>142</v>
      </c>
      <c r="E190" s="127" t="s">
        <v>326</v>
      </c>
      <c r="F190" s="128" t="s">
        <v>327</v>
      </c>
      <c r="G190" s="129" t="s">
        <v>162</v>
      </c>
      <c r="H190" s="130">
        <v>142.96299999999999</v>
      </c>
      <c r="I190" s="131"/>
      <c r="J190" s="131">
        <f t="shared" si="40"/>
        <v>0</v>
      </c>
      <c r="K190" s="132"/>
      <c r="L190" s="25"/>
      <c r="M190" s="133" t="s">
        <v>1</v>
      </c>
      <c r="N190" s="134" t="s">
        <v>38</v>
      </c>
      <c r="O190" s="135">
        <v>0.125</v>
      </c>
      <c r="P190" s="135">
        <f t="shared" si="41"/>
        <v>17.870374999999999</v>
      </c>
      <c r="Q190" s="135">
        <v>0</v>
      </c>
      <c r="R190" s="135">
        <f t="shared" si="42"/>
        <v>0</v>
      </c>
      <c r="S190" s="135">
        <v>0</v>
      </c>
      <c r="T190" s="136">
        <f t="shared" si="43"/>
        <v>0</v>
      </c>
      <c r="AR190" s="137" t="s">
        <v>88</v>
      </c>
      <c r="AT190" s="137" t="s">
        <v>142</v>
      </c>
      <c r="AU190" s="137" t="s">
        <v>82</v>
      </c>
      <c r="AY190" s="13" t="s">
        <v>140</v>
      </c>
      <c r="BE190" s="138">
        <f t="shared" si="44"/>
        <v>0</v>
      </c>
      <c r="BF190" s="138">
        <f t="shared" si="45"/>
        <v>0</v>
      </c>
      <c r="BG190" s="138">
        <f t="shared" si="46"/>
        <v>0</v>
      </c>
      <c r="BH190" s="138">
        <f t="shared" si="47"/>
        <v>0</v>
      </c>
      <c r="BI190" s="138">
        <f t="shared" si="48"/>
        <v>0</v>
      </c>
      <c r="BJ190" s="13" t="s">
        <v>78</v>
      </c>
      <c r="BK190" s="138">
        <f t="shared" si="49"/>
        <v>0</v>
      </c>
      <c r="BL190" s="13" t="s">
        <v>88</v>
      </c>
      <c r="BM190" s="137" t="s">
        <v>328</v>
      </c>
    </row>
    <row r="191" spans="2:65" s="1" customFormat="1" ht="24.25" customHeight="1">
      <c r="B191" s="125"/>
      <c r="C191" s="126" t="s">
        <v>329</v>
      </c>
      <c r="D191" s="126" t="s">
        <v>142</v>
      </c>
      <c r="E191" s="127" t="s">
        <v>330</v>
      </c>
      <c r="F191" s="128" t="s">
        <v>331</v>
      </c>
      <c r="G191" s="129" t="s">
        <v>162</v>
      </c>
      <c r="H191" s="130">
        <v>2001.482</v>
      </c>
      <c r="I191" s="131"/>
      <c r="J191" s="131">
        <f t="shared" si="40"/>
        <v>0</v>
      </c>
      <c r="K191" s="132"/>
      <c r="L191" s="25"/>
      <c r="M191" s="133" t="s">
        <v>1</v>
      </c>
      <c r="N191" s="134" t="s">
        <v>38</v>
      </c>
      <c r="O191" s="135">
        <v>6.0000000000000001E-3</v>
      </c>
      <c r="P191" s="135">
        <f t="shared" si="41"/>
        <v>12.008891999999999</v>
      </c>
      <c r="Q191" s="135">
        <v>0</v>
      </c>
      <c r="R191" s="135">
        <f t="shared" si="42"/>
        <v>0</v>
      </c>
      <c r="S191" s="135">
        <v>0</v>
      </c>
      <c r="T191" s="136">
        <f t="shared" si="43"/>
        <v>0</v>
      </c>
      <c r="AR191" s="137" t="s">
        <v>88</v>
      </c>
      <c r="AT191" s="137" t="s">
        <v>142</v>
      </c>
      <c r="AU191" s="137" t="s">
        <v>82</v>
      </c>
      <c r="AY191" s="13" t="s">
        <v>140</v>
      </c>
      <c r="BE191" s="138">
        <f t="shared" si="44"/>
        <v>0</v>
      </c>
      <c r="BF191" s="138">
        <f t="shared" si="45"/>
        <v>0</v>
      </c>
      <c r="BG191" s="138">
        <f t="shared" si="46"/>
        <v>0</v>
      </c>
      <c r="BH191" s="138">
        <f t="shared" si="47"/>
        <v>0</v>
      </c>
      <c r="BI191" s="138">
        <f t="shared" si="48"/>
        <v>0</v>
      </c>
      <c r="BJ191" s="13" t="s">
        <v>78</v>
      </c>
      <c r="BK191" s="138">
        <f t="shared" si="49"/>
        <v>0</v>
      </c>
      <c r="BL191" s="13" t="s">
        <v>88</v>
      </c>
      <c r="BM191" s="137" t="s">
        <v>332</v>
      </c>
    </row>
    <row r="192" spans="2:65" s="1" customFormat="1" ht="24.25" customHeight="1">
      <c r="B192" s="125"/>
      <c r="C192" s="126" t="s">
        <v>333</v>
      </c>
      <c r="D192" s="126" t="s">
        <v>142</v>
      </c>
      <c r="E192" s="127" t="s">
        <v>334</v>
      </c>
      <c r="F192" s="128" t="s">
        <v>335</v>
      </c>
      <c r="G192" s="129" t="s">
        <v>162</v>
      </c>
      <c r="H192" s="130">
        <v>75.405000000000001</v>
      </c>
      <c r="I192" s="131"/>
      <c r="J192" s="131">
        <f t="shared" si="40"/>
        <v>0</v>
      </c>
      <c r="K192" s="132"/>
      <c r="L192" s="25"/>
      <c r="M192" s="133" t="s">
        <v>1</v>
      </c>
      <c r="N192" s="134" t="s">
        <v>38</v>
      </c>
      <c r="O192" s="135">
        <v>0</v>
      </c>
      <c r="P192" s="135">
        <f t="shared" si="41"/>
        <v>0</v>
      </c>
      <c r="Q192" s="135">
        <v>0</v>
      </c>
      <c r="R192" s="135">
        <f t="shared" si="42"/>
        <v>0</v>
      </c>
      <c r="S192" s="135">
        <v>0</v>
      </c>
      <c r="T192" s="136">
        <f t="shared" si="43"/>
        <v>0</v>
      </c>
      <c r="AR192" s="137" t="s">
        <v>88</v>
      </c>
      <c r="AT192" s="137" t="s">
        <v>142</v>
      </c>
      <c r="AU192" s="137" t="s">
        <v>82</v>
      </c>
      <c r="AY192" s="13" t="s">
        <v>140</v>
      </c>
      <c r="BE192" s="138">
        <f t="shared" si="44"/>
        <v>0</v>
      </c>
      <c r="BF192" s="138">
        <f t="shared" si="45"/>
        <v>0</v>
      </c>
      <c r="BG192" s="138">
        <f t="shared" si="46"/>
        <v>0</v>
      </c>
      <c r="BH192" s="138">
        <f t="shared" si="47"/>
        <v>0</v>
      </c>
      <c r="BI192" s="138">
        <f t="shared" si="48"/>
        <v>0</v>
      </c>
      <c r="BJ192" s="13" t="s">
        <v>78</v>
      </c>
      <c r="BK192" s="138">
        <f t="shared" si="49"/>
        <v>0</v>
      </c>
      <c r="BL192" s="13" t="s">
        <v>88</v>
      </c>
      <c r="BM192" s="137" t="s">
        <v>336</v>
      </c>
    </row>
    <row r="193" spans="2:65" s="1" customFormat="1" ht="24.25" customHeight="1">
      <c r="B193" s="125"/>
      <c r="C193" s="126" t="s">
        <v>337</v>
      </c>
      <c r="D193" s="126" t="s">
        <v>142</v>
      </c>
      <c r="E193" s="127" t="s">
        <v>338</v>
      </c>
      <c r="F193" s="128" t="s">
        <v>339</v>
      </c>
      <c r="G193" s="129" t="s">
        <v>162</v>
      </c>
      <c r="H193" s="130">
        <v>15.632999999999999</v>
      </c>
      <c r="I193" s="131"/>
      <c r="J193" s="131">
        <f t="shared" si="40"/>
        <v>0</v>
      </c>
      <c r="K193" s="132"/>
      <c r="L193" s="25"/>
      <c r="M193" s="133" t="s">
        <v>1</v>
      </c>
      <c r="N193" s="134" t="s">
        <v>38</v>
      </c>
      <c r="O193" s="135">
        <v>0</v>
      </c>
      <c r="P193" s="135">
        <f t="shared" si="41"/>
        <v>0</v>
      </c>
      <c r="Q193" s="135">
        <v>0</v>
      </c>
      <c r="R193" s="135">
        <f t="shared" si="42"/>
        <v>0</v>
      </c>
      <c r="S193" s="135">
        <v>0</v>
      </c>
      <c r="T193" s="136">
        <f t="shared" si="43"/>
        <v>0</v>
      </c>
      <c r="AR193" s="137" t="s">
        <v>88</v>
      </c>
      <c r="AT193" s="137" t="s">
        <v>142</v>
      </c>
      <c r="AU193" s="137" t="s">
        <v>82</v>
      </c>
      <c r="AY193" s="13" t="s">
        <v>140</v>
      </c>
      <c r="BE193" s="138">
        <f t="shared" si="44"/>
        <v>0</v>
      </c>
      <c r="BF193" s="138">
        <f t="shared" si="45"/>
        <v>0</v>
      </c>
      <c r="BG193" s="138">
        <f t="shared" si="46"/>
        <v>0</v>
      </c>
      <c r="BH193" s="138">
        <f t="shared" si="47"/>
        <v>0</v>
      </c>
      <c r="BI193" s="138">
        <f t="shared" si="48"/>
        <v>0</v>
      </c>
      <c r="BJ193" s="13" t="s">
        <v>78</v>
      </c>
      <c r="BK193" s="138">
        <f t="shared" si="49"/>
        <v>0</v>
      </c>
      <c r="BL193" s="13" t="s">
        <v>88</v>
      </c>
      <c r="BM193" s="137" t="s">
        <v>340</v>
      </c>
    </row>
    <row r="194" spans="2:65" s="1" customFormat="1" ht="24.25" customHeight="1">
      <c r="B194" s="125"/>
      <c r="C194" s="126" t="s">
        <v>341</v>
      </c>
      <c r="D194" s="126" t="s">
        <v>142</v>
      </c>
      <c r="E194" s="127" t="s">
        <v>342</v>
      </c>
      <c r="F194" s="128" t="s">
        <v>343</v>
      </c>
      <c r="G194" s="129" t="s">
        <v>162</v>
      </c>
      <c r="H194" s="130">
        <v>51.924999999999997</v>
      </c>
      <c r="I194" s="131"/>
      <c r="J194" s="131">
        <f t="shared" si="40"/>
        <v>0</v>
      </c>
      <c r="K194" s="132"/>
      <c r="L194" s="25"/>
      <c r="M194" s="133" t="s">
        <v>1</v>
      </c>
      <c r="N194" s="134" t="s">
        <v>38</v>
      </c>
      <c r="O194" s="135">
        <v>0</v>
      </c>
      <c r="P194" s="135">
        <f t="shared" si="41"/>
        <v>0</v>
      </c>
      <c r="Q194" s="135">
        <v>0</v>
      </c>
      <c r="R194" s="135">
        <f t="shared" si="42"/>
        <v>0</v>
      </c>
      <c r="S194" s="135">
        <v>0</v>
      </c>
      <c r="T194" s="136">
        <f t="shared" si="43"/>
        <v>0</v>
      </c>
      <c r="AR194" s="137" t="s">
        <v>88</v>
      </c>
      <c r="AT194" s="137" t="s">
        <v>142</v>
      </c>
      <c r="AU194" s="137" t="s">
        <v>82</v>
      </c>
      <c r="AY194" s="13" t="s">
        <v>140</v>
      </c>
      <c r="BE194" s="138">
        <f t="shared" si="44"/>
        <v>0</v>
      </c>
      <c r="BF194" s="138">
        <f t="shared" si="45"/>
        <v>0</v>
      </c>
      <c r="BG194" s="138">
        <f t="shared" si="46"/>
        <v>0</v>
      </c>
      <c r="BH194" s="138">
        <f t="shared" si="47"/>
        <v>0</v>
      </c>
      <c r="BI194" s="138">
        <f t="shared" si="48"/>
        <v>0</v>
      </c>
      <c r="BJ194" s="13" t="s">
        <v>78</v>
      </c>
      <c r="BK194" s="138">
        <f t="shared" si="49"/>
        <v>0</v>
      </c>
      <c r="BL194" s="13" t="s">
        <v>88</v>
      </c>
      <c r="BM194" s="137" t="s">
        <v>344</v>
      </c>
    </row>
    <row r="195" spans="2:65" s="11" customFormat="1" ht="22.75" customHeight="1">
      <c r="B195" s="114"/>
      <c r="D195" s="115" t="s">
        <v>72</v>
      </c>
      <c r="E195" s="123" t="s">
        <v>345</v>
      </c>
      <c r="F195" s="123" t="s">
        <v>346</v>
      </c>
      <c r="J195" s="124">
        <f>BK195</f>
        <v>0</v>
      </c>
      <c r="L195" s="114"/>
      <c r="M195" s="118"/>
      <c r="P195" s="119">
        <f>P196</f>
        <v>135.691497</v>
      </c>
      <c r="R195" s="119">
        <f>R196</f>
        <v>0</v>
      </c>
      <c r="T195" s="120">
        <f>T196</f>
        <v>0</v>
      </c>
      <c r="AR195" s="115" t="s">
        <v>78</v>
      </c>
      <c r="AT195" s="121" t="s">
        <v>72</v>
      </c>
      <c r="AU195" s="121" t="s">
        <v>78</v>
      </c>
      <c r="AY195" s="115" t="s">
        <v>140</v>
      </c>
      <c r="BK195" s="122">
        <f>BK196</f>
        <v>0</v>
      </c>
    </row>
    <row r="196" spans="2:65" s="1" customFormat="1" ht="14.5" customHeight="1">
      <c r="B196" s="125"/>
      <c r="C196" s="126" t="s">
        <v>347</v>
      </c>
      <c r="D196" s="126" t="s">
        <v>142</v>
      </c>
      <c r="E196" s="127" t="s">
        <v>348</v>
      </c>
      <c r="F196" s="128" t="s">
        <v>349</v>
      </c>
      <c r="G196" s="129" t="s">
        <v>162</v>
      </c>
      <c r="H196" s="130">
        <v>163.28700000000001</v>
      </c>
      <c r="I196" s="131"/>
      <c r="J196" s="131">
        <f>ROUND(I196*H196,2)</f>
        <v>0</v>
      </c>
      <c r="K196" s="132"/>
      <c r="L196" s="25"/>
      <c r="M196" s="133" t="s">
        <v>1</v>
      </c>
      <c r="N196" s="134" t="s">
        <v>38</v>
      </c>
      <c r="O196" s="135">
        <v>0.83099999999999996</v>
      </c>
      <c r="P196" s="135">
        <f>O196*H196</f>
        <v>135.691497</v>
      </c>
      <c r="Q196" s="135">
        <v>0</v>
      </c>
      <c r="R196" s="135">
        <f>Q196*H196</f>
        <v>0</v>
      </c>
      <c r="S196" s="135">
        <v>0</v>
      </c>
      <c r="T196" s="136">
        <f>S196*H196</f>
        <v>0</v>
      </c>
      <c r="AR196" s="137" t="s">
        <v>88</v>
      </c>
      <c r="AT196" s="137" t="s">
        <v>142</v>
      </c>
      <c r="AU196" s="137" t="s">
        <v>82</v>
      </c>
      <c r="AY196" s="13" t="s">
        <v>140</v>
      </c>
      <c r="BE196" s="138">
        <f>IF(N196="základní",J196,0)</f>
        <v>0</v>
      </c>
      <c r="BF196" s="138">
        <f>IF(N196="snížená",J196,0)</f>
        <v>0</v>
      </c>
      <c r="BG196" s="138">
        <f>IF(N196="zákl. přenesená",J196,0)</f>
        <v>0</v>
      </c>
      <c r="BH196" s="138">
        <f>IF(N196="sníž. přenesená",J196,0)</f>
        <v>0</v>
      </c>
      <c r="BI196" s="138">
        <f>IF(N196="nulová",J196,0)</f>
        <v>0</v>
      </c>
      <c r="BJ196" s="13" t="s">
        <v>78</v>
      </c>
      <c r="BK196" s="138">
        <f>ROUND(I196*H196,2)</f>
        <v>0</v>
      </c>
      <c r="BL196" s="13" t="s">
        <v>88</v>
      </c>
      <c r="BM196" s="137" t="s">
        <v>350</v>
      </c>
    </row>
    <row r="197" spans="2:65" s="11" customFormat="1" ht="26" customHeight="1">
      <c r="B197" s="114"/>
      <c r="D197" s="115" t="s">
        <v>72</v>
      </c>
      <c r="E197" s="116" t="s">
        <v>351</v>
      </c>
      <c r="F197" s="116" t="s">
        <v>352</v>
      </c>
      <c r="J197" s="117">
        <f>J198+J206+J212+J216+J219+J237+J241+J249+J259+J265</f>
        <v>0</v>
      </c>
      <c r="L197" s="114"/>
      <c r="M197" s="118"/>
      <c r="P197" s="119" t="e">
        <f>P198+#REF!+P206+#REF!+P212+P216+#REF!+P219+P237+P241+P249+#REF!+P259+P265</f>
        <v>#REF!</v>
      </c>
      <c r="R197" s="119" t="e">
        <f>R198+#REF!+R206+#REF!+R212+R216+#REF!+R219+R237+R241+R249+#REF!+R259+R265</f>
        <v>#REF!</v>
      </c>
      <c r="T197" s="120" t="e">
        <f>T198+#REF!+T206+#REF!+T212+T216+#REF!+T219+T237+T241+T249+#REF!+T259+T265</f>
        <v>#REF!</v>
      </c>
      <c r="AR197" s="115" t="s">
        <v>82</v>
      </c>
      <c r="AT197" s="121" t="s">
        <v>72</v>
      </c>
      <c r="AU197" s="121" t="s">
        <v>73</v>
      </c>
      <c r="AY197" s="115" t="s">
        <v>140</v>
      </c>
      <c r="BK197" s="122" t="e">
        <f>BK198+#REF!+BK206+#REF!+BK212+BK216+#REF!+BK219+BK237+BK241+BK249+#REF!+BK259+BK265</f>
        <v>#REF!</v>
      </c>
    </row>
    <row r="198" spans="2:65" s="11" customFormat="1" ht="22.75" customHeight="1">
      <c r="B198" s="114"/>
      <c r="D198" s="115" t="s">
        <v>72</v>
      </c>
      <c r="E198" s="123" t="s">
        <v>353</v>
      </c>
      <c r="F198" s="123" t="s">
        <v>354</v>
      </c>
      <c r="J198" s="124">
        <f>BK198</f>
        <v>0</v>
      </c>
      <c r="L198" s="114"/>
      <c r="M198" s="118"/>
      <c r="P198" s="119">
        <f>SUM(P199:P205)</f>
        <v>124.453247</v>
      </c>
      <c r="R198" s="119">
        <f>SUM(R199:R205)</f>
        <v>0.75904799999999994</v>
      </c>
      <c r="T198" s="120">
        <f>SUM(T199:T205)</f>
        <v>0</v>
      </c>
      <c r="AR198" s="115" t="s">
        <v>82</v>
      </c>
      <c r="AT198" s="121" t="s">
        <v>72</v>
      </c>
      <c r="AU198" s="121" t="s">
        <v>78</v>
      </c>
      <c r="AY198" s="115" t="s">
        <v>140</v>
      </c>
      <c r="BK198" s="122">
        <f>SUM(BK199:BK205)</f>
        <v>0</v>
      </c>
    </row>
    <row r="199" spans="2:65" s="1" customFormat="1" ht="24.25" customHeight="1">
      <c r="B199" s="125"/>
      <c r="C199" s="126" t="s">
        <v>355</v>
      </c>
      <c r="D199" s="126" t="s">
        <v>142</v>
      </c>
      <c r="E199" s="127" t="s">
        <v>356</v>
      </c>
      <c r="F199" s="128" t="s">
        <v>357</v>
      </c>
      <c r="G199" s="129" t="s">
        <v>199</v>
      </c>
      <c r="H199" s="130">
        <v>228.5</v>
      </c>
      <c r="I199" s="131"/>
      <c r="J199" s="131">
        <f t="shared" ref="J199:J205" si="50">ROUND(I199*H199,2)</f>
        <v>0</v>
      </c>
      <c r="K199" s="132"/>
      <c r="L199" s="25"/>
      <c r="M199" s="133" t="s">
        <v>1</v>
      </c>
      <c r="N199" s="134" t="s">
        <v>38</v>
      </c>
      <c r="O199" s="135">
        <v>0.28999999999999998</v>
      </c>
      <c r="P199" s="135">
        <f t="shared" ref="P199:P205" si="51">O199*H199</f>
        <v>66.265000000000001</v>
      </c>
      <c r="Q199" s="135">
        <v>3.0000000000000001E-5</v>
      </c>
      <c r="R199" s="135">
        <f t="shared" ref="R199:R205" si="52">Q199*H199</f>
        <v>6.855E-3</v>
      </c>
      <c r="S199" s="135">
        <v>0</v>
      </c>
      <c r="T199" s="136">
        <f t="shared" ref="T199:T205" si="53">S199*H199</f>
        <v>0</v>
      </c>
      <c r="AR199" s="137" t="s">
        <v>205</v>
      </c>
      <c r="AT199" s="137" t="s">
        <v>142</v>
      </c>
      <c r="AU199" s="137" t="s">
        <v>82</v>
      </c>
      <c r="AY199" s="13" t="s">
        <v>140</v>
      </c>
      <c r="BE199" s="138">
        <f t="shared" ref="BE199:BE205" si="54">IF(N199="základní",J199,0)</f>
        <v>0</v>
      </c>
      <c r="BF199" s="138">
        <f t="shared" ref="BF199:BF205" si="55">IF(N199="snížená",J199,0)</f>
        <v>0</v>
      </c>
      <c r="BG199" s="138">
        <f t="shared" ref="BG199:BG205" si="56">IF(N199="zákl. přenesená",J199,0)</f>
        <v>0</v>
      </c>
      <c r="BH199" s="138">
        <f t="shared" ref="BH199:BH205" si="57">IF(N199="sníž. přenesená",J199,0)</f>
        <v>0</v>
      </c>
      <c r="BI199" s="138">
        <f t="shared" ref="BI199:BI205" si="58">IF(N199="nulová",J199,0)</f>
        <v>0</v>
      </c>
      <c r="BJ199" s="13" t="s">
        <v>78</v>
      </c>
      <c r="BK199" s="138">
        <f t="shared" ref="BK199:BK205" si="59">ROUND(I199*H199,2)</f>
        <v>0</v>
      </c>
      <c r="BL199" s="13" t="s">
        <v>205</v>
      </c>
      <c r="BM199" s="137" t="s">
        <v>358</v>
      </c>
    </row>
    <row r="200" spans="2:65" s="1" customFormat="1" ht="14.5" customHeight="1">
      <c r="B200" s="125"/>
      <c r="C200" s="139" t="s">
        <v>359</v>
      </c>
      <c r="D200" s="139" t="s">
        <v>192</v>
      </c>
      <c r="E200" s="140" t="s">
        <v>360</v>
      </c>
      <c r="F200" s="141" t="s">
        <v>361</v>
      </c>
      <c r="G200" s="142" t="s">
        <v>199</v>
      </c>
      <c r="H200" s="143">
        <v>228.5</v>
      </c>
      <c r="I200" s="144"/>
      <c r="J200" s="144">
        <f t="shared" si="50"/>
        <v>0</v>
      </c>
      <c r="K200" s="145"/>
      <c r="L200" s="146"/>
      <c r="M200" s="147" t="s">
        <v>1</v>
      </c>
      <c r="N200" s="148" t="s">
        <v>38</v>
      </c>
      <c r="O200" s="135">
        <v>0</v>
      </c>
      <c r="P200" s="135">
        <f t="shared" si="51"/>
        <v>0</v>
      </c>
      <c r="Q200" s="135">
        <v>2.0999999999999999E-3</v>
      </c>
      <c r="R200" s="135">
        <f t="shared" si="52"/>
        <v>0.47984999999999994</v>
      </c>
      <c r="S200" s="135">
        <v>0</v>
      </c>
      <c r="T200" s="136">
        <f t="shared" si="53"/>
        <v>0</v>
      </c>
      <c r="AR200" s="137" t="s">
        <v>244</v>
      </c>
      <c r="AT200" s="137" t="s">
        <v>192</v>
      </c>
      <c r="AU200" s="137" t="s">
        <v>82</v>
      </c>
      <c r="AY200" s="13" t="s">
        <v>140</v>
      </c>
      <c r="BE200" s="138">
        <f t="shared" si="54"/>
        <v>0</v>
      </c>
      <c r="BF200" s="138">
        <f t="shared" si="55"/>
        <v>0</v>
      </c>
      <c r="BG200" s="138">
        <f t="shared" si="56"/>
        <v>0</v>
      </c>
      <c r="BH200" s="138">
        <f t="shared" si="57"/>
        <v>0</v>
      </c>
      <c r="BI200" s="138">
        <f t="shared" si="58"/>
        <v>0</v>
      </c>
      <c r="BJ200" s="13" t="s">
        <v>78</v>
      </c>
      <c r="BK200" s="138">
        <f t="shared" si="59"/>
        <v>0</v>
      </c>
      <c r="BL200" s="13" t="s">
        <v>205</v>
      </c>
      <c r="BM200" s="137" t="s">
        <v>362</v>
      </c>
    </row>
    <row r="201" spans="2:65" s="1" customFormat="1" ht="24.25" customHeight="1">
      <c r="B201" s="125"/>
      <c r="C201" s="126" t="s">
        <v>363</v>
      </c>
      <c r="D201" s="126" t="s">
        <v>142</v>
      </c>
      <c r="E201" s="127" t="s">
        <v>364</v>
      </c>
      <c r="F201" s="128" t="s">
        <v>365</v>
      </c>
      <c r="G201" s="129" t="s">
        <v>199</v>
      </c>
      <c r="H201" s="130">
        <v>228.5</v>
      </c>
      <c r="I201" s="131"/>
      <c r="J201" s="131">
        <f t="shared" si="50"/>
        <v>0</v>
      </c>
      <c r="K201" s="132"/>
      <c r="L201" s="25"/>
      <c r="M201" s="133" t="s">
        <v>1</v>
      </c>
      <c r="N201" s="134" t="s">
        <v>38</v>
      </c>
      <c r="O201" s="135">
        <v>0.09</v>
      </c>
      <c r="P201" s="135">
        <f t="shared" si="51"/>
        <v>20.564999999999998</v>
      </c>
      <c r="Q201" s="135">
        <v>0</v>
      </c>
      <c r="R201" s="135">
        <f t="shared" si="52"/>
        <v>0</v>
      </c>
      <c r="S201" s="135">
        <v>0</v>
      </c>
      <c r="T201" s="136">
        <f t="shared" si="53"/>
        <v>0</v>
      </c>
      <c r="AR201" s="137" t="s">
        <v>205</v>
      </c>
      <c r="AT201" s="137" t="s">
        <v>142</v>
      </c>
      <c r="AU201" s="137" t="s">
        <v>82</v>
      </c>
      <c r="AY201" s="13" t="s">
        <v>140</v>
      </c>
      <c r="BE201" s="138">
        <f t="shared" si="54"/>
        <v>0</v>
      </c>
      <c r="BF201" s="138">
        <f t="shared" si="55"/>
        <v>0</v>
      </c>
      <c r="BG201" s="138">
        <f t="shared" si="56"/>
        <v>0</v>
      </c>
      <c r="BH201" s="138">
        <f t="shared" si="57"/>
        <v>0</v>
      </c>
      <c r="BI201" s="138">
        <f t="shared" si="58"/>
        <v>0</v>
      </c>
      <c r="BJ201" s="13" t="s">
        <v>78</v>
      </c>
      <c r="BK201" s="138">
        <f t="shared" si="59"/>
        <v>0</v>
      </c>
      <c r="BL201" s="13" t="s">
        <v>205</v>
      </c>
      <c r="BM201" s="137" t="s">
        <v>366</v>
      </c>
    </row>
    <row r="202" spans="2:65" s="1" customFormat="1" ht="24.25" customHeight="1">
      <c r="B202" s="125"/>
      <c r="C202" s="126" t="s">
        <v>367</v>
      </c>
      <c r="D202" s="126" t="s">
        <v>142</v>
      </c>
      <c r="E202" s="127" t="s">
        <v>368</v>
      </c>
      <c r="F202" s="128" t="s">
        <v>369</v>
      </c>
      <c r="G202" s="129" t="s">
        <v>199</v>
      </c>
      <c r="H202" s="130">
        <v>282.5</v>
      </c>
      <c r="I202" s="131"/>
      <c r="J202" s="131">
        <f t="shared" si="50"/>
        <v>0</v>
      </c>
      <c r="K202" s="132"/>
      <c r="L202" s="25"/>
      <c r="M202" s="133" t="s">
        <v>1</v>
      </c>
      <c r="N202" s="134" t="s">
        <v>38</v>
      </c>
      <c r="O202" s="135">
        <v>0.11</v>
      </c>
      <c r="P202" s="135">
        <f t="shared" si="51"/>
        <v>31.074999999999999</v>
      </c>
      <c r="Q202" s="135">
        <v>0</v>
      </c>
      <c r="R202" s="135">
        <f t="shared" si="52"/>
        <v>0</v>
      </c>
      <c r="S202" s="135">
        <v>0</v>
      </c>
      <c r="T202" s="136">
        <f t="shared" si="53"/>
        <v>0</v>
      </c>
      <c r="AR202" s="137" t="s">
        <v>205</v>
      </c>
      <c r="AT202" s="137" t="s">
        <v>142</v>
      </c>
      <c r="AU202" s="137" t="s">
        <v>82</v>
      </c>
      <c r="AY202" s="13" t="s">
        <v>140</v>
      </c>
      <c r="BE202" s="138">
        <f t="shared" si="54"/>
        <v>0</v>
      </c>
      <c r="BF202" s="138">
        <f t="shared" si="55"/>
        <v>0</v>
      </c>
      <c r="BG202" s="138">
        <f t="shared" si="56"/>
        <v>0</v>
      </c>
      <c r="BH202" s="138">
        <f t="shared" si="57"/>
        <v>0</v>
      </c>
      <c r="BI202" s="138">
        <f t="shared" si="58"/>
        <v>0</v>
      </c>
      <c r="BJ202" s="13" t="s">
        <v>78</v>
      </c>
      <c r="BK202" s="138">
        <f t="shared" si="59"/>
        <v>0</v>
      </c>
      <c r="BL202" s="13" t="s">
        <v>205</v>
      </c>
      <c r="BM202" s="137" t="s">
        <v>370</v>
      </c>
    </row>
    <row r="203" spans="2:65" s="1" customFormat="1" ht="24.25" customHeight="1">
      <c r="B203" s="125"/>
      <c r="C203" s="139" t="s">
        <v>371</v>
      </c>
      <c r="D203" s="139" t="s">
        <v>192</v>
      </c>
      <c r="E203" s="140" t="s">
        <v>372</v>
      </c>
      <c r="F203" s="141" t="s">
        <v>373</v>
      </c>
      <c r="G203" s="142" t="s">
        <v>199</v>
      </c>
      <c r="H203" s="143">
        <v>525.54999999999995</v>
      </c>
      <c r="I203" s="144"/>
      <c r="J203" s="144">
        <f t="shared" si="50"/>
        <v>0</v>
      </c>
      <c r="K203" s="145"/>
      <c r="L203" s="146"/>
      <c r="M203" s="147" t="s">
        <v>1</v>
      </c>
      <c r="N203" s="148" t="s">
        <v>38</v>
      </c>
      <c r="O203" s="135">
        <v>0</v>
      </c>
      <c r="P203" s="135">
        <f t="shared" si="51"/>
        <v>0</v>
      </c>
      <c r="Q203" s="135">
        <v>2.9999999999999997E-4</v>
      </c>
      <c r="R203" s="135">
        <f t="shared" si="52"/>
        <v>0.15766499999999997</v>
      </c>
      <c r="S203" s="135">
        <v>0</v>
      </c>
      <c r="T203" s="136">
        <f t="shared" si="53"/>
        <v>0</v>
      </c>
      <c r="AR203" s="137" t="s">
        <v>169</v>
      </c>
      <c r="AT203" s="137" t="s">
        <v>192</v>
      </c>
      <c r="AU203" s="137" t="s">
        <v>82</v>
      </c>
      <c r="AY203" s="13" t="s">
        <v>140</v>
      </c>
      <c r="BE203" s="138">
        <f t="shared" si="54"/>
        <v>0</v>
      </c>
      <c r="BF203" s="138">
        <f t="shared" si="55"/>
        <v>0</v>
      </c>
      <c r="BG203" s="138">
        <f t="shared" si="56"/>
        <v>0</v>
      </c>
      <c r="BH203" s="138">
        <f t="shared" si="57"/>
        <v>0</v>
      </c>
      <c r="BI203" s="138">
        <f t="shared" si="58"/>
        <v>0</v>
      </c>
      <c r="BJ203" s="13" t="s">
        <v>78</v>
      </c>
      <c r="BK203" s="138">
        <f t="shared" si="59"/>
        <v>0</v>
      </c>
      <c r="BL203" s="13" t="s">
        <v>88</v>
      </c>
      <c r="BM203" s="137" t="s">
        <v>374</v>
      </c>
    </row>
    <row r="204" spans="2:65" s="1" customFormat="1" ht="24.25" customHeight="1">
      <c r="B204" s="125"/>
      <c r="C204" s="126" t="s">
        <v>375</v>
      </c>
      <c r="D204" s="126" t="s">
        <v>142</v>
      </c>
      <c r="E204" s="127" t="s">
        <v>376</v>
      </c>
      <c r="F204" s="128" t="s">
        <v>377</v>
      </c>
      <c r="G204" s="129" t="s">
        <v>199</v>
      </c>
      <c r="H204" s="130">
        <v>25.484000000000002</v>
      </c>
      <c r="I204" s="131"/>
      <c r="J204" s="131">
        <f t="shared" si="50"/>
        <v>0</v>
      </c>
      <c r="K204" s="132"/>
      <c r="L204" s="25"/>
      <c r="M204" s="133" t="s">
        <v>1</v>
      </c>
      <c r="N204" s="134" t="s">
        <v>38</v>
      </c>
      <c r="O204" s="135">
        <v>0.22</v>
      </c>
      <c r="P204" s="135">
        <f t="shared" si="51"/>
        <v>5.6064800000000004</v>
      </c>
      <c r="Q204" s="135">
        <v>4.4999999999999997E-3</v>
      </c>
      <c r="R204" s="135">
        <f t="shared" si="52"/>
        <v>0.114678</v>
      </c>
      <c r="S204" s="135">
        <v>0</v>
      </c>
      <c r="T204" s="136">
        <f t="shared" si="53"/>
        <v>0</v>
      </c>
      <c r="AR204" s="137" t="s">
        <v>205</v>
      </c>
      <c r="AT204" s="137" t="s">
        <v>142</v>
      </c>
      <c r="AU204" s="137" t="s">
        <v>82</v>
      </c>
      <c r="AY204" s="13" t="s">
        <v>140</v>
      </c>
      <c r="BE204" s="138">
        <f t="shared" si="54"/>
        <v>0</v>
      </c>
      <c r="BF204" s="138">
        <f t="shared" si="55"/>
        <v>0</v>
      </c>
      <c r="BG204" s="138">
        <f t="shared" si="56"/>
        <v>0</v>
      </c>
      <c r="BH204" s="138">
        <f t="shared" si="57"/>
        <v>0</v>
      </c>
      <c r="BI204" s="138">
        <f t="shared" si="58"/>
        <v>0</v>
      </c>
      <c r="BJ204" s="13" t="s">
        <v>78</v>
      </c>
      <c r="BK204" s="138">
        <f t="shared" si="59"/>
        <v>0</v>
      </c>
      <c r="BL204" s="13" t="s">
        <v>205</v>
      </c>
      <c r="BM204" s="137" t="s">
        <v>378</v>
      </c>
    </row>
    <row r="205" spans="2:65" s="1" customFormat="1" ht="24.25" customHeight="1">
      <c r="B205" s="125"/>
      <c r="C205" s="126" t="s">
        <v>379</v>
      </c>
      <c r="D205" s="126" t="s">
        <v>142</v>
      </c>
      <c r="E205" s="127" t="s">
        <v>380</v>
      </c>
      <c r="F205" s="128" t="s">
        <v>381</v>
      </c>
      <c r="G205" s="129" t="s">
        <v>162</v>
      </c>
      <c r="H205" s="130">
        <v>0.60099999999999998</v>
      </c>
      <c r="I205" s="131"/>
      <c r="J205" s="131">
        <f t="shared" si="50"/>
        <v>0</v>
      </c>
      <c r="K205" s="132"/>
      <c r="L205" s="25"/>
      <c r="M205" s="133" t="s">
        <v>1</v>
      </c>
      <c r="N205" s="134" t="s">
        <v>38</v>
      </c>
      <c r="O205" s="135">
        <v>1.5669999999999999</v>
      </c>
      <c r="P205" s="135">
        <f t="shared" si="51"/>
        <v>0.94176699999999991</v>
      </c>
      <c r="Q205" s="135">
        <v>0</v>
      </c>
      <c r="R205" s="135">
        <f t="shared" si="52"/>
        <v>0</v>
      </c>
      <c r="S205" s="135">
        <v>0</v>
      </c>
      <c r="T205" s="136">
        <f t="shared" si="53"/>
        <v>0</v>
      </c>
      <c r="AR205" s="137" t="s">
        <v>205</v>
      </c>
      <c r="AT205" s="137" t="s">
        <v>142</v>
      </c>
      <c r="AU205" s="137" t="s">
        <v>82</v>
      </c>
      <c r="AY205" s="13" t="s">
        <v>140</v>
      </c>
      <c r="BE205" s="138">
        <f t="shared" si="54"/>
        <v>0</v>
      </c>
      <c r="BF205" s="138">
        <f t="shared" si="55"/>
        <v>0</v>
      </c>
      <c r="BG205" s="138">
        <f t="shared" si="56"/>
        <v>0</v>
      </c>
      <c r="BH205" s="138">
        <f t="shared" si="57"/>
        <v>0</v>
      </c>
      <c r="BI205" s="138">
        <f t="shared" si="58"/>
        <v>0</v>
      </c>
      <c r="BJ205" s="13" t="s">
        <v>78</v>
      </c>
      <c r="BK205" s="138">
        <f t="shared" si="59"/>
        <v>0</v>
      </c>
      <c r="BL205" s="13" t="s">
        <v>205</v>
      </c>
      <c r="BM205" s="137" t="s">
        <v>382</v>
      </c>
    </row>
    <row r="206" spans="2:65" s="11" customFormat="1" ht="22.75" customHeight="1">
      <c r="B206" s="114"/>
      <c r="D206" s="115" t="s">
        <v>72</v>
      </c>
      <c r="E206" s="123" t="s">
        <v>386</v>
      </c>
      <c r="F206" s="123" t="s">
        <v>387</v>
      </c>
      <c r="J206" s="124">
        <f>BK206</f>
        <v>0</v>
      </c>
      <c r="L206" s="114"/>
      <c r="M206" s="118"/>
      <c r="P206" s="119">
        <f>SUM(P207:P211)</f>
        <v>5.1713800000000001</v>
      </c>
      <c r="R206" s="119">
        <f>SUM(R207:R211)</f>
        <v>2.998E-2</v>
      </c>
      <c r="T206" s="120">
        <f>SUM(T207:T211)</f>
        <v>0</v>
      </c>
      <c r="AR206" s="115" t="s">
        <v>82</v>
      </c>
      <c r="AT206" s="121" t="s">
        <v>72</v>
      </c>
      <c r="AU206" s="121" t="s">
        <v>78</v>
      </c>
      <c r="AY206" s="115" t="s">
        <v>140</v>
      </c>
      <c r="BK206" s="122">
        <f>SUM(BK207:BK211)</f>
        <v>0</v>
      </c>
    </row>
    <row r="207" spans="2:65" s="1" customFormat="1" ht="14.5" customHeight="1">
      <c r="B207" s="125"/>
      <c r="C207" s="126" t="s">
        <v>388</v>
      </c>
      <c r="D207" s="126" t="s">
        <v>142</v>
      </c>
      <c r="E207" s="127" t="s">
        <v>389</v>
      </c>
      <c r="F207" s="128" t="s">
        <v>390</v>
      </c>
      <c r="G207" s="129" t="s">
        <v>219</v>
      </c>
      <c r="H207" s="130">
        <v>6.17</v>
      </c>
      <c r="I207" s="131"/>
      <c r="J207" s="131">
        <f>ROUND(I207*H207,2)</f>
        <v>0</v>
      </c>
      <c r="K207" s="132"/>
      <c r="L207" s="25"/>
      <c r="M207" s="133" t="s">
        <v>1</v>
      </c>
      <c r="N207" s="134" t="s">
        <v>38</v>
      </c>
      <c r="O207" s="135">
        <v>0.51400000000000001</v>
      </c>
      <c r="P207" s="135">
        <f>O207*H207</f>
        <v>3.1713800000000001</v>
      </c>
      <c r="Q207" s="135">
        <v>0</v>
      </c>
      <c r="R207" s="135">
        <f>Q207*H207</f>
        <v>0</v>
      </c>
      <c r="S207" s="135">
        <v>0</v>
      </c>
      <c r="T207" s="136">
        <f>S207*H207</f>
        <v>0</v>
      </c>
      <c r="AR207" s="137" t="s">
        <v>205</v>
      </c>
      <c r="AT207" s="137" t="s">
        <v>142</v>
      </c>
      <c r="AU207" s="137" t="s">
        <v>82</v>
      </c>
      <c r="AY207" s="13" t="s">
        <v>140</v>
      </c>
      <c r="BE207" s="138">
        <f>IF(N207="základní",J207,0)</f>
        <v>0</v>
      </c>
      <c r="BF207" s="138">
        <f>IF(N207="snížená",J207,0)</f>
        <v>0</v>
      </c>
      <c r="BG207" s="138">
        <f>IF(N207="zákl. přenesená",J207,0)</f>
        <v>0</v>
      </c>
      <c r="BH207" s="138">
        <f>IF(N207="sníž. přenesená",J207,0)</f>
        <v>0</v>
      </c>
      <c r="BI207" s="138">
        <f>IF(N207="nulová",J207,0)</f>
        <v>0</v>
      </c>
      <c r="BJ207" s="13" t="s">
        <v>78</v>
      </c>
      <c r="BK207" s="138">
        <f>ROUND(I207*H207,2)</f>
        <v>0</v>
      </c>
      <c r="BL207" s="13" t="s">
        <v>205</v>
      </c>
      <c r="BM207" s="137" t="s">
        <v>391</v>
      </c>
    </row>
    <row r="208" spans="2:65" s="1" customFormat="1" ht="26">
      <c r="B208" s="125"/>
      <c r="C208" s="139" t="s">
        <v>392</v>
      </c>
      <c r="D208" s="139" t="s">
        <v>192</v>
      </c>
      <c r="E208" s="140" t="s">
        <v>393</v>
      </c>
      <c r="F208" s="141" t="s">
        <v>394</v>
      </c>
      <c r="G208" s="142" t="s">
        <v>219</v>
      </c>
      <c r="H208" s="143">
        <v>7</v>
      </c>
      <c r="I208" s="144"/>
      <c r="J208" s="144">
        <f>ROUND(I208*H208,2)</f>
        <v>0</v>
      </c>
      <c r="K208" s="145"/>
      <c r="L208" s="146"/>
      <c r="M208" s="147" t="s">
        <v>1</v>
      </c>
      <c r="N208" s="148" t="s">
        <v>38</v>
      </c>
      <c r="O208" s="135">
        <v>0</v>
      </c>
      <c r="P208" s="135">
        <f>O208*H208</f>
        <v>0</v>
      </c>
      <c r="Q208" s="135">
        <v>2.14E-3</v>
      </c>
      <c r="R208" s="135">
        <f>Q208*H208</f>
        <v>1.498E-2</v>
      </c>
      <c r="S208" s="135">
        <v>0</v>
      </c>
      <c r="T208" s="136">
        <f>S208*H208</f>
        <v>0</v>
      </c>
      <c r="AR208" s="137" t="s">
        <v>244</v>
      </c>
      <c r="AT208" s="137" t="s">
        <v>192</v>
      </c>
      <c r="AU208" s="137" t="s">
        <v>82</v>
      </c>
      <c r="AY208" s="13" t="s">
        <v>140</v>
      </c>
      <c r="BE208" s="138">
        <f>IF(N208="základní",J208,0)</f>
        <v>0</v>
      </c>
      <c r="BF208" s="138">
        <f>IF(N208="snížená",J208,0)</f>
        <v>0</v>
      </c>
      <c r="BG208" s="138">
        <f>IF(N208="zákl. přenesená",J208,0)</f>
        <v>0</v>
      </c>
      <c r="BH208" s="138">
        <f>IF(N208="sníž. přenesená",J208,0)</f>
        <v>0</v>
      </c>
      <c r="BI208" s="138">
        <f>IF(N208="nulová",J208,0)</f>
        <v>0</v>
      </c>
      <c r="BJ208" s="13" t="s">
        <v>78</v>
      </c>
      <c r="BK208" s="138">
        <f>ROUND(I208*H208,2)</f>
        <v>0</v>
      </c>
      <c r="BL208" s="13" t="s">
        <v>205</v>
      </c>
      <c r="BM208" s="137" t="s">
        <v>395</v>
      </c>
    </row>
    <row r="209" spans="2:65" s="1" customFormat="1" ht="24.25" customHeight="1">
      <c r="B209" s="125"/>
      <c r="C209" s="126" t="s">
        <v>396</v>
      </c>
      <c r="D209" s="126" t="s">
        <v>142</v>
      </c>
      <c r="E209" s="127" t="s">
        <v>397</v>
      </c>
      <c r="F209" s="128" t="s">
        <v>398</v>
      </c>
      <c r="G209" s="129" t="s">
        <v>185</v>
      </c>
      <c r="H209" s="130">
        <v>1</v>
      </c>
      <c r="I209" s="131"/>
      <c r="J209" s="131">
        <f>ROUND(I209*H209,2)</f>
        <v>0</v>
      </c>
      <c r="K209" s="132"/>
      <c r="L209" s="25"/>
      <c r="M209" s="133" t="s">
        <v>1</v>
      </c>
      <c r="N209" s="134" t="s">
        <v>38</v>
      </c>
      <c r="O209" s="135">
        <v>2</v>
      </c>
      <c r="P209" s="135">
        <f>O209*H209</f>
        <v>2</v>
      </c>
      <c r="Q209" s="135">
        <v>0</v>
      </c>
      <c r="R209" s="135">
        <f>Q209*H209</f>
        <v>0</v>
      </c>
      <c r="S209" s="135">
        <v>0</v>
      </c>
      <c r="T209" s="136">
        <f>S209*H209</f>
        <v>0</v>
      </c>
      <c r="AR209" s="137" t="s">
        <v>205</v>
      </c>
      <c r="AT209" s="137" t="s">
        <v>142</v>
      </c>
      <c r="AU209" s="137" t="s">
        <v>82</v>
      </c>
      <c r="AY209" s="13" t="s">
        <v>140</v>
      </c>
      <c r="BE209" s="138">
        <f>IF(N209="základní",J209,0)</f>
        <v>0</v>
      </c>
      <c r="BF209" s="138">
        <f>IF(N209="snížená",J209,0)</f>
        <v>0</v>
      </c>
      <c r="BG209" s="138">
        <f>IF(N209="zákl. přenesená",J209,0)</f>
        <v>0</v>
      </c>
      <c r="BH209" s="138">
        <f>IF(N209="sníž. přenesená",J209,0)</f>
        <v>0</v>
      </c>
      <c r="BI209" s="138">
        <f>IF(N209="nulová",J209,0)</f>
        <v>0</v>
      </c>
      <c r="BJ209" s="13" t="s">
        <v>78</v>
      </c>
      <c r="BK209" s="138">
        <f>ROUND(I209*H209,2)</f>
        <v>0</v>
      </c>
      <c r="BL209" s="13" t="s">
        <v>205</v>
      </c>
      <c r="BM209" s="137" t="s">
        <v>399</v>
      </c>
    </row>
    <row r="210" spans="2:65" s="1" customFormat="1" ht="26">
      <c r="B210" s="125"/>
      <c r="C210" s="139" t="s">
        <v>400</v>
      </c>
      <c r="D210" s="139" t="s">
        <v>192</v>
      </c>
      <c r="E210" s="140" t="s">
        <v>401</v>
      </c>
      <c r="F210" s="141" t="s">
        <v>402</v>
      </c>
      <c r="G210" s="142" t="s">
        <v>185</v>
      </c>
      <c r="H210" s="143">
        <v>1</v>
      </c>
      <c r="I210" s="144"/>
      <c r="J210" s="144">
        <f>ROUND(I210*H210,2)</f>
        <v>0</v>
      </c>
      <c r="K210" s="145"/>
      <c r="L210" s="146"/>
      <c r="M210" s="147" t="s">
        <v>1</v>
      </c>
      <c r="N210" s="148" t="s">
        <v>38</v>
      </c>
      <c r="O210" s="135">
        <v>0</v>
      </c>
      <c r="P210" s="135">
        <f>O210*H210</f>
        <v>0</v>
      </c>
      <c r="Q210" s="135">
        <v>1.4999999999999999E-2</v>
      </c>
      <c r="R210" s="135">
        <f>Q210*H210</f>
        <v>1.4999999999999999E-2</v>
      </c>
      <c r="S210" s="135">
        <v>0</v>
      </c>
      <c r="T210" s="136">
        <f>S210*H210</f>
        <v>0</v>
      </c>
      <c r="AR210" s="137" t="s">
        <v>244</v>
      </c>
      <c r="AT210" s="137" t="s">
        <v>192</v>
      </c>
      <c r="AU210" s="137" t="s">
        <v>82</v>
      </c>
      <c r="AY210" s="13" t="s">
        <v>140</v>
      </c>
      <c r="BE210" s="138">
        <f>IF(N210="základní",J210,0)</f>
        <v>0</v>
      </c>
      <c r="BF210" s="138">
        <f>IF(N210="snížená",J210,0)</f>
        <v>0</v>
      </c>
      <c r="BG210" s="138">
        <f>IF(N210="zákl. přenesená",J210,0)</f>
        <v>0</v>
      </c>
      <c r="BH210" s="138">
        <f>IF(N210="sníž. přenesená",J210,0)</f>
        <v>0</v>
      </c>
      <c r="BI210" s="138">
        <f>IF(N210="nulová",J210,0)</f>
        <v>0</v>
      </c>
      <c r="BJ210" s="13" t="s">
        <v>78</v>
      </c>
      <c r="BK210" s="138">
        <f>ROUND(I210*H210,2)</f>
        <v>0</v>
      </c>
      <c r="BL210" s="13" t="s">
        <v>205</v>
      </c>
      <c r="BM210" s="137" t="s">
        <v>403</v>
      </c>
    </row>
    <row r="211" spans="2:65" s="1" customFormat="1" ht="24.25" customHeight="1">
      <c r="B211" s="125"/>
      <c r="C211" s="126" t="s">
        <v>404</v>
      </c>
      <c r="D211" s="126" t="s">
        <v>142</v>
      </c>
      <c r="E211" s="127" t="s">
        <v>405</v>
      </c>
      <c r="F211" s="128" t="s">
        <v>406</v>
      </c>
      <c r="G211" s="129" t="s">
        <v>407</v>
      </c>
      <c r="H211" s="130">
        <v>173.434</v>
      </c>
      <c r="I211" s="131"/>
      <c r="J211" s="131">
        <f>ROUND(I211*H211,2)</f>
        <v>0</v>
      </c>
      <c r="K211" s="132"/>
      <c r="L211" s="25"/>
      <c r="M211" s="133" t="s">
        <v>1</v>
      </c>
      <c r="N211" s="134" t="s">
        <v>38</v>
      </c>
      <c r="O211" s="135">
        <v>0</v>
      </c>
      <c r="P211" s="135">
        <f>O211*H211</f>
        <v>0</v>
      </c>
      <c r="Q211" s="135">
        <v>0</v>
      </c>
      <c r="R211" s="135">
        <f>Q211*H211</f>
        <v>0</v>
      </c>
      <c r="S211" s="135">
        <v>0</v>
      </c>
      <c r="T211" s="136">
        <f>S211*H211</f>
        <v>0</v>
      </c>
      <c r="AR211" s="137" t="s">
        <v>205</v>
      </c>
      <c r="AT211" s="137" t="s">
        <v>142</v>
      </c>
      <c r="AU211" s="137" t="s">
        <v>82</v>
      </c>
      <c r="AY211" s="13" t="s">
        <v>140</v>
      </c>
      <c r="BE211" s="138">
        <f>IF(N211="základní",J211,0)</f>
        <v>0</v>
      </c>
      <c r="BF211" s="138">
        <f>IF(N211="snížená",J211,0)</f>
        <v>0</v>
      </c>
      <c r="BG211" s="138">
        <f>IF(N211="zákl. přenesená",J211,0)</f>
        <v>0</v>
      </c>
      <c r="BH211" s="138">
        <f>IF(N211="sníž. přenesená",J211,0)</f>
        <v>0</v>
      </c>
      <c r="BI211" s="138">
        <f>IF(N211="nulová",J211,0)</f>
        <v>0</v>
      </c>
      <c r="BJ211" s="13" t="s">
        <v>78</v>
      </c>
      <c r="BK211" s="138">
        <f>ROUND(I211*H211,2)</f>
        <v>0</v>
      </c>
      <c r="BL211" s="13" t="s">
        <v>205</v>
      </c>
      <c r="BM211" s="137" t="s">
        <v>408</v>
      </c>
    </row>
    <row r="212" spans="2:65" s="11" customFormat="1" ht="22.75" customHeight="1">
      <c r="B212" s="114"/>
      <c r="D212" s="115" t="s">
        <v>72</v>
      </c>
      <c r="E212" s="123" t="s">
        <v>413</v>
      </c>
      <c r="F212" s="123" t="s">
        <v>414</v>
      </c>
      <c r="J212" s="124">
        <f>BK212</f>
        <v>0</v>
      </c>
      <c r="L212" s="114"/>
      <c r="M212" s="118"/>
      <c r="P212" s="119">
        <f>SUM(P213:P215)</f>
        <v>84.25752</v>
      </c>
      <c r="R212" s="119">
        <f>SUM(R213:R215)</f>
        <v>0.91812426000000003</v>
      </c>
      <c r="T212" s="120">
        <f>SUM(T213:T215)</f>
        <v>0</v>
      </c>
      <c r="AR212" s="115" t="s">
        <v>82</v>
      </c>
      <c r="AT212" s="121" t="s">
        <v>72</v>
      </c>
      <c r="AU212" s="121" t="s">
        <v>78</v>
      </c>
      <c r="AY212" s="115" t="s">
        <v>140</v>
      </c>
      <c r="BK212" s="122">
        <f>SUM(BK213:BK215)</f>
        <v>0</v>
      </c>
    </row>
    <row r="213" spans="2:65" s="1" customFormat="1" ht="24.25" customHeight="1">
      <c r="B213" s="125"/>
      <c r="C213" s="126" t="s">
        <v>415</v>
      </c>
      <c r="D213" s="126" t="s">
        <v>142</v>
      </c>
      <c r="E213" s="127" t="s">
        <v>416</v>
      </c>
      <c r="F213" s="128" t="s">
        <v>417</v>
      </c>
      <c r="G213" s="129" t="s">
        <v>199</v>
      </c>
      <c r="H213" s="130">
        <v>51.48</v>
      </c>
      <c r="I213" s="131"/>
      <c r="J213" s="131">
        <f>ROUND(I213*H213,2)</f>
        <v>0</v>
      </c>
      <c r="K213" s="132"/>
      <c r="L213" s="25"/>
      <c r="M213" s="133" t="s">
        <v>1</v>
      </c>
      <c r="N213" s="134" t="s">
        <v>38</v>
      </c>
      <c r="O213" s="135">
        <v>0.69899999999999995</v>
      </c>
      <c r="P213" s="135">
        <f>O213*H213</f>
        <v>35.984519999999996</v>
      </c>
      <c r="Q213" s="135">
        <v>1.1820000000000001E-2</v>
      </c>
      <c r="R213" s="135">
        <f>Q213*H213</f>
        <v>0.60849359999999997</v>
      </c>
      <c r="S213" s="135">
        <v>0</v>
      </c>
      <c r="T213" s="136">
        <f>S213*H213</f>
        <v>0</v>
      </c>
      <c r="AR213" s="137" t="s">
        <v>205</v>
      </c>
      <c r="AT213" s="137" t="s">
        <v>142</v>
      </c>
      <c r="AU213" s="137" t="s">
        <v>82</v>
      </c>
      <c r="AY213" s="13" t="s">
        <v>140</v>
      </c>
      <c r="BE213" s="138">
        <f>IF(N213="základní",J213,0)</f>
        <v>0</v>
      </c>
      <c r="BF213" s="138">
        <f>IF(N213="snížená",J213,0)</f>
        <v>0</v>
      </c>
      <c r="BG213" s="138">
        <f>IF(N213="zákl. přenesená",J213,0)</f>
        <v>0</v>
      </c>
      <c r="BH213" s="138">
        <f>IF(N213="sníž. přenesená",J213,0)</f>
        <v>0</v>
      </c>
      <c r="BI213" s="138">
        <f>IF(N213="nulová",J213,0)</f>
        <v>0</v>
      </c>
      <c r="BJ213" s="13" t="s">
        <v>78</v>
      </c>
      <c r="BK213" s="138">
        <f>ROUND(I213*H213,2)</f>
        <v>0</v>
      </c>
      <c r="BL213" s="13" t="s">
        <v>205</v>
      </c>
      <c r="BM213" s="137" t="s">
        <v>418</v>
      </c>
    </row>
    <row r="214" spans="2:65" s="1" customFormat="1" ht="24.25" customHeight="1">
      <c r="B214" s="125"/>
      <c r="C214" s="126" t="s">
        <v>419</v>
      </c>
      <c r="D214" s="126" t="s">
        <v>142</v>
      </c>
      <c r="E214" s="127" t="s">
        <v>420</v>
      </c>
      <c r="F214" s="128" t="s">
        <v>421</v>
      </c>
      <c r="G214" s="129" t="s">
        <v>199</v>
      </c>
      <c r="H214" s="130">
        <v>12.474</v>
      </c>
      <c r="I214" s="131"/>
      <c r="J214" s="131">
        <f>ROUND(I214*H214,2)</f>
        <v>0</v>
      </c>
      <c r="K214" s="132"/>
      <c r="L214" s="25"/>
      <c r="M214" s="133" t="s">
        <v>1</v>
      </c>
      <c r="N214" s="134" t="s">
        <v>38</v>
      </c>
      <c r="O214" s="135">
        <v>3.5</v>
      </c>
      <c r="P214" s="135">
        <f>O214*H214</f>
        <v>43.658999999999999</v>
      </c>
      <c r="Q214" s="135">
        <v>1.7090000000000001E-2</v>
      </c>
      <c r="R214" s="135">
        <f>Q214*H214</f>
        <v>0.21318066000000002</v>
      </c>
      <c r="S214" s="135">
        <v>0</v>
      </c>
      <c r="T214" s="136">
        <f>S214*H214</f>
        <v>0</v>
      </c>
      <c r="AR214" s="137" t="s">
        <v>205</v>
      </c>
      <c r="AT214" s="137" t="s">
        <v>142</v>
      </c>
      <c r="AU214" s="137" t="s">
        <v>82</v>
      </c>
      <c r="AY214" s="13" t="s">
        <v>140</v>
      </c>
      <c r="BE214" s="138">
        <f>IF(N214="základní",J214,0)</f>
        <v>0</v>
      </c>
      <c r="BF214" s="138">
        <f>IF(N214="snížená",J214,0)</f>
        <v>0</v>
      </c>
      <c r="BG214" s="138">
        <f>IF(N214="zákl. přenesená",J214,0)</f>
        <v>0</v>
      </c>
      <c r="BH214" s="138">
        <f>IF(N214="sníž. přenesená",J214,0)</f>
        <v>0</v>
      </c>
      <c r="BI214" s="138">
        <f>IF(N214="nulová",J214,0)</f>
        <v>0</v>
      </c>
      <c r="BJ214" s="13" t="s">
        <v>78</v>
      </c>
      <c r="BK214" s="138">
        <f>ROUND(I214*H214,2)</f>
        <v>0</v>
      </c>
      <c r="BL214" s="13" t="s">
        <v>205</v>
      </c>
      <c r="BM214" s="137" t="s">
        <v>422</v>
      </c>
    </row>
    <row r="215" spans="2:65" s="1" customFormat="1" ht="24.25" customHeight="1">
      <c r="B215" s="125"/>
      <c r="C215" s="126" t="s">
        <v>423</v>
      </c>
      <c r="D215" s="126" t="s">
        <v>142</v>
      </c>
      <c r="E215" s="127" t="s">
        <v>424</v>
      </c>
      <c r="F215" s="128" t="s">
        <v>425</v>
      </c>
      <c r="G215" s="129" t="s">
        <v>185</v>
      </c>
      <c r="H215" s="130">
        <v>3</v>
      </c>
      <c r="I215" s="131"/>
      <c r="J215" s="131">
        <f>ROUND(I215*H215,2)</f>
        <v>0</v>
      </c>
      <c r="K215" s="132"/>
      <c r="L215" s="25"/>
      <c r="M215" s="133" t="s">
        <v>1</v>
      </c>
      <c r="N215" s="134" t="s">
        <v>38</v>
      </c>
      <c r="O215" s="135">
        <v>1.538</v>
      </c>
      <c r="P215" s="135">
        <f>O215*H215</f>
        <v>4.6139999999999999</v>
      </c>
      <c r="Q215" s="135">
        <v>3.2149999999999998E-2</v>
      </c>
      <c r="R215" s="135">
        <f>Q215*H215</f>
        <v>9.6449999999999994E-2</v>
      </c>
      <c r="S215" s="135">
        <v>0</v>
      </c>
      <c r="T215" s="136">
        <f>S215*H215</f>
        <v>0</v>
      </c>
      <c r="AR215" s="137" t="s">
        <v>205</v>
      </c>
      <c r="AT215" s="137" t="s">
        <v>142</v>
      </c>
      <c r="AU215" s="137" t="s">
        <v>82</v>
      </c>
      <c r="AY215" s="13" t="s">
        <v>140</v>
      </c>
      <c r="BE215" s="138">
        <f>IF(N215="základní",J215,0)</f>
        <v>0</v>
      </c>
      <c r="BF215" s="138">
        <f>IF(N215="snížená",J215,0)</f>
        <v>0</v>
      </c>
      <c r="BG215" s="138">
        <f>IF(N215="zákl. přenesená",J215,0)</f>
        <v>0</v>
      </c>
      <c r="BH215" s="138">
        <f>IF(N215="sníž. přenesená",J215,0)</f>
        <v>0</v>
      </c>
      <c r="BI215" s="138">
        <f>IF(N215="nulová",J215,0)</f>
        <v>0</v>
      </c>
      <c r="BJ215" s="13" t="s">
        <v>78</v>
      </c>
      <c r="BK215" s="138">
        <f>ROUND(I215*H215,2)</f>
        <v>0</v>
      </c>
      <c r="BL215" s="13" t="s">
        <v>205</v>
      </c>
      <c r="BM215" s="137" t="s">
        <v>426</v>
      </c>
    </row>
    <row r="216" spans="2:65" s="11" customFormat="1" ht="22.75" customHeight="1">
      <c r="B216" s="114"/>
      <c r="D216" s="115" t="s">
        <v>72</v>
      </c>
      <c r="E216" s="123" t="s">
        <v>427</v>
      </c>
      <c r="F216" s="123" t="s">
        <v>428</v>
      </c>
      <c r="J216" s="124">
        <f>BK216</f>
        <v>0</v>
      </c>
      <c r="L216" s="114"/>
      <c r="M216" s="118"/>
      <c r="P216" s="119">
        <f>SUM(P217:P218)</f>
        <v>18.189520000000002</v>
      </c>
      <c r="R216" s="119">
        <f>SUM(R217:R218)</f>
        <v>0.12014480000000001</v>
      </c>
      <c r="T216" s="120">
        <f>SUM(T217:T218)</f>
        <v>5.6045200000000003E-2</v>
      </c>
      <c r="AR216" s="115" t="s">
        <v>82</v>
      </c>
      <c r="AT216" s="121" t="s">
        <v>72</v>
      </c>
      <c r="AU216" s="121" t="s">
        <v>78</v>
      </c>
      <c r="AY216" s="115" t="s">
        <v>140</v>
      </c>
      <c r="BK216" s="122">
        <f>SUM(BK217:BK218)</f>
        <v>0</v>
      </c>
    </row>
    <row r="217" spans="2:65" s="1" customFormat="1" ht="14.5" customHeight="1">
      <c r="B217" s="125"/>
      <c r="C217" s="126" t="s">
        <v>430</v>
      </c>
      <c r="D217" s="126" t="s">
        <v>142</v>
      </c>
      <c r="E217" s="127" t="s">
        <v>431</v>
      </c>
      <c r="F217" s="128" t="s">
        <v>432</v>
      </c>
      <c r="G217" s="129" t="s">
        <v>219</v>
      </c>
      <c r="H217" s="130">
        <v>33.56</v>
      </c>
      <c r="I217" s="131"/>
      <c r="J217" s="131">
        <f t="shared" ref="J217:J218" si="60">ROUND(I217*H217,2)</f>
        <v>0</v>
      </c>
      <c r="K217" s="132"/>
      <c r="L217" s="25"/>
      <c r="M217" s="133" t="s">
        <v>1</v>
      </c>
      <c r="N217" s="134" t="s">
        <v>38</v>
      </c>
      <c r="O217" s="135">
        <v>0.19500000000000001</v>
      </c>
      <c r="P217" s="135">
        <f t="shared" ref="P217:P218" si="61">O217*H217</f>
        <v>6.5442000000000009</v>
      </c>
      <c r="Q217" s="135">
        <v>0</v>
      </c>
      <c r="R217" s="135">
        <f t="shared" ref="R217:R218" si="62">Q217*H217</f>
        <v>0</v>
      </c>
      <c r="S217" s="135">
        <v>1.67E-3</v>
      </c>
      <c r="T217" s="136">
        <f t="shared" ref="T217:T218" si="63">S217*H217</f>
        <v>5.6045200000000003E-2</v>
      </c>
      <c r="AR217" s="137" t="s">
        <v>205</v>
      </c>
      <c r="AT217" s="137" t="s">
        <v>142</v>
      </c>
      <c r="AU217" s="137" t="s">
        <v>82</v>
      </c>
      <c r="AY217" s="13" t="s">
        <v>140</v>
      </c>
      <c r="BE217" s="138">
        <f t="shared" ref="BE217:BE218" si="64">IF(N217="základní",J217,0)</f>
        <v>0</v>
      </c>
      <c r="BF217" s="138">
        <f t="shared" ref="BF217:BF218" si="65">IF(N217="snížená",J217,0)</f>
        <v>0</v>
      </c>
      <c r="BG217" s="138">
        <f t="shared" ref="BG217:BG218" si="66">IF(N217="zákl. přenesená",J217,0)</f>
        <v>0</v>
      </c>
      <c r="BH217" s="138">
        <f t="shared" ref="BH217:BH218" si="67">IF(N217="sníž. přenesená",J217,0)</f>
        <v>0</v>
      </c>
      <c r="BI217" s="138">
        <f t="shared" ref="BI217:BI218" si="68">IF(N217="nulová",J217,0)</f>
        <v>0</v>
      </c>
      <c r="BJ217" s="13" t="s">
        <v>78</v>
      </c>
      <c r="BK217" s="138">
        <f t="shared" ref="BK217:BK218" si="69">ROUND(I217*H217,2)</f>
        <v>0</v>
      </c>
      <c r="BL217" s="13" t="s">
        <v>205</v>
      </c>
      <c r="BM217" s="137" t="s">
        <v>433</v>
      </c>
    </row>
    <row r="218" spans="2:65" s="1" customFormat="1" ht="24.25" customHeight="1">
      <c r="B218" s="125"/>
      <c r="C218" s="126" t="s">
        <v>437</v>
      </c>
      <c r="D218" s="126" t="s">
        <v>142</v>
      </c>
      <c r="E218" s="127" t="s">
        <v>438</v>
      </c>
      <c r="F218" s="128" t="s">
        <v>439</v>
      </c>
      <c r="G218" s="129" t="s">
        <v>219</v>
      </c>
      <c r="H218" s="130">
        <v>33.56</v>
      </c>
      <c r="I218" s="131"/>
      <c r="J218" s="131">
        <f t="shared" si="60"/>
        <v>0</v>
      </c>
      <c r="K218" s="132"/>
      <c r="L218" s="25"/>
      <c r="M218" s="133" t="s">
        <v>1</v>
      </c>
      <c r="N218" s="134" t="s">
        <v>38</v>
      </c>
      <c r="O218" s="135">
        <v>0.34699999999999998</v>
      </c>
      <c r="P218" s="135">
        <f t="shared" si="61"/>
        <v>11.64532</v>
      </c>
      <c r="Q218" s="135">
        <v>3.5799999999999998E-3</v>
      </c>
      <c r="R218" s="135">
        <f t="shared" si="62"/>
        <v>0.12014480000000001</v>
      </c>
      <c r="S218" s="135">
        <v>0</v>
      </c>
      <c r="T218" s="136">
        <f t="shared" si="63"/>
        <v>0</v>
      </c>
      <c r="AR218" s="137" t="s">
        <v>205</v>
      </c>
      <c r="AT218" s="137" t="s">
        <v>142</v>
      </c>
      <c r="AU218" s="137" t="s">
        <v>82</v>
      </c>
      <c r="AY218" s="13" t="s">
        <v>140</v>
      </c>
      <c r="BE218" s="138">
        <f t="shared" si="64"/>
        <v>0</v>
      </c>
      <c r="BF218" s="138">
        <f t="shared" si="65"/>
        <v>0</v>
      </c>
      <c r="BG218" s="138">
        <f t="shared" si="66"/>
        <v>0</v>
      </c>
      <c r="BH218" s="138">
        <f t="shared" si="67"/>
        <v>0</v>
      </c>
      <c r="BI218" s="138">
        <f t="shared" si="68"/>
        <v>0</v>
      </c>
      <c r="BJ218" s="13" t="s">
        <v>78</v>
      </c>
      <c r="BK218" s="138">
        <f t="shared" si="69"/>
        <v>0</v>
      </c>
      <c r="BL218" s="13" t="s">
        <v>205</v>
      </c>
      <c r="BM218" s="137" t="s">
        <v>440</v>
      </c>
    </row>
    <row r="219" spans="2:65" s="11" customFormat="1" ht="22.75" customHeight="1">
      <c r="B219" s="114"/>
      <c r="D219" s="115" t="s">
        <v>72</v>
      </c>
      <c r="E219" s="123" t="s">
        <v>449</v>
      </c>
      <c r="F219" s="123" t="s">
        <v>450</v>
      </c>
      <c r="J219" s="124">
        <f>BK219</f>
        <v>0</v>
      </c>
      <c r="L219" s="114"/>
      <c r="M219" s="118"/>
      <c r="P219" s="119">
        <f>SUM(P220:P236)</f>
        <v>10.085000000000001</v>
      </c>
      <c r="R219" s="119">
        <f>SUM(R220:R236)</f>
        <v>9.6000000000000002E-2</v>
      </c>
      <c r="T219" s="120">
        <f>SUM(T220:T236)</f>
        <v>0</v>
      </c>
      <c r="AR219" s="115" t="s">
        <v>82</v>
      </c>
      <c r="AT219" s="121" t="s">
        <v>72</v>
      </c>
      <c r="AU219" s="121" t="s">
        <v>78</v>
      </c>
      <c r="AY219" s="115" t="s">
        <v>140</v>
      </c>
      <c r="BK219" s="122">
        <f>SUM(BK220:BK236)</f>
        <v>0</v>
      </c>
    </row>
    <row r="220" spans="2:65" s="1" customFormat="1" ht="24.25" customHeight="1">
      <c r="B220" s="125"/>
      <c r="C220" s="126" t="s">
        <v>451</v>
      </c>
      <c r="D220" s="126" t="s">
        <v>142</v>
      </c>
      <c r="E220" s="127" t="s">
        <v>452</v>
      </c>
      <c r="F220" s="128" t="s">
        <v>453</v>
      </c>
      <c r="G220" s="129" t="s">
        <v>185</v>
      </c>
      <c r="H220" s="130">
        <v>5</v>
      </c>
      <c r="I220" s="131"/>
      <c r="J220" s="131">
        <f t="shared" ref="J220:J236" si="70">ROUND(I220*H220,2)</f>
        <v>0</v>
      </c>
      <c r="K220" s="132"/>
      <c r="L220" s="25"/>
      <c r="M220" s="133" t="s">
        <v>1</v>
      </c>
      <c r="N220" s="134" t="s">
        <v>38</v>
      </c>
      <c r="O220" s="135">
        <v>1.6819999999999999</v>
      </c>
      <c r="P220" s="135">
        <f t="shared" ref="P220:P236" si="71">O220*H220</f>
        <v>8.41</v>
      </c>
      <c r="Q220" s="135">
        <v>0</v>
      </c>
      <c r="R220" s="135">
        <f t="shared" ref="R220:R236" si="72">Q220*H220</f>
        <v>0</v>
      </c>
      <c r="S220" s="135">
        <v>0</v>
      </c>
      <c r="T220" s="136">
        <f t="shared" ref="T220:T236" si="73">S220*H220</f>
        <v>0</v>
      </c>
      <c r="AR220" s="137" t="s">
        <v>205</v>
      </c>
      <c r="AT220" s="137" t="s">
        <v>142</v>
      </c>
      <c r="AU220" s="137" t="s">
        <v>82</v>
      </c>
      <c r="AY220" s="13" t="s">
        <v>140</v>
      </c>
      <c r="BE220" s="138">
        <f t="shared" ref="BE220:BE236" si="74">IF(N220="základní",J220,0)</f>
        <v>0</v>
      </c>
      <c r="BF220" s="138">
        <f t="shared" ref="BF220:BF236" si="75">IF(N220="snížená",J220,0)</f>
        <v>0</v>
      </c>
      <c r="BG220" s="138">
        <f t="shared" ref="BG220:BG236" si="76">IF(N220="zákl. přenesená",J220,0)</f>
        <v>0</v>
      </c>
      <c r="BH220" s="138">
        <f t="shared" ref="BH220:BH236" si="77">IF(N220="sníž. přenesená",J220,0)</f>
        <v>0</v>
      </c>
      <c r="BI220" s="138">
        <f t="shared" ref="BI220:BI236" si="78">IF(N220="nulová",J220,0)</f>
        <v>0</v>
      </c>
      <c r="BJ220" s="13" t="s">
        <v>78</v>
      </c>
      <c r="BK220" s="138">
        <f t="shared" ref="BK220:BK236" si="79">ROUND(I220*H220,2)</f>
        <v>0</v>
      </c>
      <c r="BL220" s="13" t="s">
        <v>205</v>
      </c>
      <c r="BM220" s="137" t="s">
        <v>454</v>
      </c>
    </row>
    <row r="221" spans="2:65" s="1" customFormat="1" ht="24.25" customHeight="1">
      <c r="B221" s="125"/>
      <c r="C221" s="139" t="s">
        <v>455</v>
      </c>
      <c r="D221" s="139" t="s">
        <v>192</v>
      </c>
      <c r="E221" s="140" t="s">
        <v>456</v>
      </c>
      <c r="F221" s="141" t="s">
        <v>457</v>
      </c>
      <c r="G221" s="142" t="s">
        <v>185</v>
      </c>
      <c r="H221" s="143">
        <v>1</v>
      </c>
      <c r="I221" s="144"/>
      <c r="J221" s="144">
        <f t="shared" si="70"/>
        <v>0</v>
      </c>
      <c r="K221" s="145"/>
      <c r="L221" s="146"/>
      <c r="M221" s="147" t="s">
        <v>1</v>
      </c>
      <c r="N221" s="148" t="s">
        <v>38</v>
      </c>
      <c r="O221" s="135">
        <v>0</v>
      </c>
      <c r="P221" s="135">
        <f t="shared" si="71"/>
        <v>0</v>
      </c>
      <c r="Q221" s="135">
        <v>1.6E-2</v>
      </c>
      <c r="R221" s="135">
        <f t="shared" si="72"/>
        <v>1.6E-2</v>
      </c>
      <c r="S221" s="135">
        <v>0</v>
      </c>
      <c r="T221" s="136">
        <f t="shared" si="73"/>
        <v>0</v>
      </c>
      <c r="AR221" s="137" t="s">
        <v>244</v>
      </c>
      <c r="AT221" s="137" t="s">
        <v>192</v>
      </c>
      <c r="AU221" s="137" t="s">
        <v>82</v>
      </c>
      <c r="AY221" s="13" t="s">
        <v>140</v>
      </c>
      <c r="BE221" s="138">
        <f t="shared" si="74"/>
        <v>0</v>
      </c>
      <c r="BF221" s="138">
        <f t="shared" si="75"/>
        <v>0</v>
      </c>
      <c r="BG221" s="138">
        <f t="shared" si="76"/>
        <v>0</v>
      </c>
      <c r="BH221" s="138">
        <f t="shared" si="77"/>
        <v>0</v>
      </c>
      <c r="BI221" s="138">
        <f t="shared" si="78"/>
        <v>0</v>
      </c>
      <c r="BJ221" s="13" t="s">
        <v>78</v>
      </c>
      <c r="BK221" s="138">
        <f t="shared" si="79"/>
        <v>0</v>
      </c>
      <c r="BL221" s="13" t="s">
        <v>205</v>
      </c>
      <c r="BM221" s="137" t="s">
        <v>458</v>
      </c>
    </row>
    <row r="222" spans="2:65" s="1" customFormat="1" ht="24.25" customHeight="1">
      <c r="B222" s="125"/>
      <c r="C222" s="139" t="s">
        <v>459</v>
      </c>
      <c r="D222" s="139" t="s">
        <v>192</v>
      </c>
      <c r="E222" s="140" t="s">
        <v>460</v>
      </c>
      <c r="F222" s="141" t="s">
        <v>461</v>
      </c>
      <c r="G222" s="142" t="s">
        <v>185</v>
      </c>
      <c r="H222" s="143">
        <v>2</v>
      </c>
      <c r="I222" s="144"/>
      <c r="J222" s="144">
        <f t="shared" si="70"/>
        <v>0</v>
      </c>
      <c r="K222" s="145"/>
      <c r="L222" s="146"/>
      <c r="M222" s="147" t="s">
        <v>1</v>
      </c>
      <c r="N222" s="148" t="s">
        <v>38</v>
      </c>
      <c r="O222" s="135">
        <v>0</v>
      </c>
      <c r="P222" s="135">
        <f t="shared" si="71"/>
        <v>0</v>
      </c>
      <c r="Q222" s="135">
        <v>1.7500000000000002E-2</v>
      </c>
      <c r="R222" s="135">
        <f t="shared" si="72"/>
        <v>3.5000000000000003E-2</v>
      </c>
      <c r="S222" s="135">
        <v>0</v>
      </c>
      <c r="T222" s="136">
        <f t="shared" si="73"/>
        <v>0</v>
      </c>
      <c r="AR222" s="137" t="s">
        <v>244</v>
      </c>
      <c r="AT222" s="137" t="s">
        <v>192</v>
      </c>
      <c r="AU222" s="137" t="s">
        <v>82</v>
      </c>
      <c r="AY222" s="13" t="s">
        <v>140</v>
      </c>
      <c r="BE222" s="138">
        <f t="shared" si="74"/>
        <v>0</v>
      </c>
      <c r="BF222" s="138">
        <f t="shared" si="75"/>
        <v>0</v>
      </c>
      <c r="BG222" s="138">
        <f t="shared" si="76"/>
        <v>0</v>
      </c>
      <c r="BH222" s="138">
        <f t="shared" si="77"/>
        <v>0</v>
      </c>
      <c r="BI222" s="138">
        <f t="shared" si="78"/>
        <v>0</v>
      </c>
      <c r="BJ222" s="13" t="s">
        <v>78</v>
      </c>
      <c r="BK222" s="138">
        <f t="shared" si="79"/>
        <v>0</v>
      </c>
      <c r="BL222" s="13" t="s">
        <v>205</v>
      </c>
      <c r="BM222" s="137" t="s">
        <v>462</v>
      </c>
    </row>
    <row r="223" spans="2:65" s="1" customFormat="1" ht="24.25" customHeight="1">
      <c r="B223" s="125"/>
      <c r="C223" s="139" t="s">
        <v>463</v>
      </c>
      <c r="D223" s="139" t="s">
        <v>192</v>
      </c>
      <c r="E223" s="140" t="s">
        <v>464</v>
      </c>
      <c r="F223" s="141" t="s">
        <v>465</v>
      </c>
      <c r="G223" s="142" t="s">
        <v>185</v>
      </c>
      <c r="H223" s="143">
        <v>2</v>
      </c>
      <c r="I223" s="144"/>
      <c r="J223" s="144">
        <f t="shared" si="70"/>
        <v>0</v>
      </c>
      <c r="K223" s="145"/>
      <c r="L223" s="146"/>
      <c r="M223" s="147" t="s">
        <v>1</v>
      </c>
      <c r="N223" s="148" t="s">
        <v>38</v>
      </c>
      <c r="O223" s="135">
        <v>0</v>
      </c>
      <c r="P223" s="135">
        <f t="shared" si="71"/>
        <v>0</v>
      </c>
      <c r="Q223" s="135">
        <v>1.95E-2</v>
      </c>
      <c r="R223" s="135">
        <f t="shared" si="72"/>
        <v>3.9E-2</v>
      </c>
      <c r="S223" s="135">
        <v>0</v>
      </c>
      <c r="T223" s="136">
        <f t="shared" si="73"/>
        <v>0</v>
      </c>
      <c r="AR223" s="137" t="s">
        <v>244</v>
      </c>
      <c r="AT223" s="137" t="s">
        <v>192</v>
      </c>
      <c r="AU223" s="137" t="s">
        <v>82</v>
      </c>
      <c r="AY223" s="13" t="s">
        <v>140</v>
      </c>
      <c r="BE223" s="138">
        <f t="shared" si="74"/>
        <v>0</v>
      </c>
      <c r="BF223" s="138">
        <f t="shared" si="75"/>
        <v>0</v>
      </c>
      <c r="BG223" s="138">
        <f t="shared" si="76"/>
        <v>0</v>
      </c>
      <c r="BH223" s="138">
        <f t="shared" si="77"/>
        <v>0</v>
      </c>
      <c r="BI223" s="138">
        <f t="shared" si="78"/>
        <v>0</v>
      </c>
      <c r="BJ223" s="13" t="s">
        <v>78</v>
      </c>
      <c r="BK223" s="138">
        <f t="shared" si="79"/>
        <v>0</v>
      </c>
      <c r="BL223" s="13" t="s">
        <v>205</v>
      </c>
      <c r="BM223" s="137" t="s">
        <v>466</v>
      </c>
    </row>
    <row r="224" spans="2:65" s="1" customFormat="1" ht="14.5" customHeight="1">
      <c r="B224" s="125"/>
      <c r="C224" s="126" t="s">
        <v>467</v>
      </c>
      <c r="D224" s="126" t="s">
        <v>142</v>
      </c>
      <c r="E224" s="127" t="s">
        <v>468</v>
      </c>
      <c r="F224" s="128" t="s">
        <v>469</v>
      </c>
      <c r="G224" s="129" t="s">
        <v>185</v>
      </c>
      <c r="H224" s="130">
        <v>5</v>
      </c>
      <c r="I224" s="131"/>
      <c r="J224" s="131">
        <f t="shared" si="70"/>
        <v>0</v>
      </c>
      <c r="K224" s="132"/>
      <c r="L224" s="25"/>
      <c r="M224" s="133" t="s">
        <v>1</v>
      </c>
      <c r="N224" s="134" t="s">
        <v>38</v>
      </c>
      <c r="O224" s="135">
        <v>0.33500000000000002</v>
      </c>
      <c r="P224" s="135">
        <f t="shared" si="71"/>
        <v>1.675</v>
      </c>
      <c r="Q224" s="135">
        <v>0</v>
      </c>
      <c r="R224" s="135">
        <f t="shared" si="72"/>
        <v>0</v>
      </c>
      <c r="S224" s="135">
        <v>0</v>
      </c>
      <c r="T224" s="136">
        <f t="shared" si="73"/>
        <v>0</v>
      </c>
      <c r="AR224" s="137" t="s">
        <v>205</v>
      </c>
      <c r="AT224" s="137" t="s">
        <v>142</v>
      </c>
      <c r="AU224" s="137" t="s">
        <v>82</v>
      </c>
      <c r="AY224" s="13" t="s">
        <v>140</v>
      </c>
      <c r="BE224" s="138">
        <f t="shared" si="74"/>
        <v>0</v>
      </c>
      <c r="BF224" s="138">
        <f t="shared" si="75"/>
        <v>0</v>
      </c>
      <c r="BG224" s="138">
        <f t="shared" si="76"/>
        <v>0</v>
      </c>
      <c r="BH224" s="138">
        <f t="shared" si="77"/>
        <v>0</v>
      </c>
      <c r="BI224" s="138">
        <f t="shared" si="78"/>
        <v>0</v>
      </c>
      <c r="BJ224" s="13" t="s">
        <v>78</v>
      </c>
      <c r="BK224" s="138">
        <f t="shared" si="79"/>
        <v>0</v>
      </c>
      <c r="BL224" s="13" t="s">
        <v>205</v>
      </c>
      <c r="BM224" s="137" t="s">
        <v>470</v>
      </c>
    </row>
    <row r="225" spans="2:65" s="1" customFormat="1" ht="24.25" customHeight="1">
      <c r="B225" s="125"/>
      <c r="C225" s="139" t="s">
        <v>471</v>
      </c>
      <c r="D225" s="139" t="s">
        <v>192</v>
      </c>
      <c r="E225" s="140" t="s">
        <v>472</v>
      </c>
      <c r="F225" s="141" t="s">
        <v>473</v>
      </c>
      <c r="G225" s="142" t="s">
        <v>185</v>
      </c>
      <c r="H225" s="143">
        <v>5</v>
      </c>
      <c r="I225" s="144"/>
      <c r="J225" s="144">
        <f t="shared" si="70"/>
        <v>0</v>
      </c>
      <c r="K225" s="145"/>
      <c r="L225" s="146"/>
      <c r="M225" s="147" t="s">
        <v>1</v>
      </c>
      <c r="N225" s="148" t="s">
        <v>38</v>
      </c>
      <c r="O225" s="135">
        <v>0</v>
      </c>
      <c r="P225" s="135">
        <f t="shared" si="71"/>
        <v>0</v>
      </c>
      <c r="Q225" s="135">
        <v>1.1999999999999999E-3</v>
      </c>
      <c r="R225" s="135">
        <f t="shared" si="72"/>
        <v>5.9999999999999993E-3</v>
      </c>
      <c r="S225" s="135">
        <v>0</v>
      </c>
      <c r="T225" s="136">
        <f t="shared" si="73"/>
        <v>0</v>
      </c>
      <c r="AR225" s="137" t="s">
        <v>244</v>
      </c>
      <c r="AT225" s="137" t="s">
        <v>192</v>
      </c>
      <c r="AU225" s="137" t="s">
        <v>82</v>
      </c>
      <c r="AY225" s="13" t="s">
        <v>140</v>
      </c>
      <c r="BE225" s="138">
        <f t="shared" si="74"/>
        <v>0</v>
      </c>
      <c r="BF225" s="138">
        <f t="shared" si="75"/>
        <v>0</v>
      </c>
      <c r="BG225" s="138">
        <f t="shared" si="76"/>
        <v>0</v>
      </c>
      <c r="BH225" s="138">
        <f t="shared" si="77"/>
        <v>0</v>
      </c>
      <c r="BI225" s="138">
        <f t="shared" si="78"/>
        <v>0</v>
      </c>
      <c r="BJ225" s="13" t="s">
        <v>78</v>
      </c>
      <c r="BK225" s="138">
        <f t="shared" si="79"/>
        <v>0</v>
      </c>
      <c r="BL225" s="13" t="s">
        <v>205</v>
      </c>
      <c r="BM225" s="137" t="s">
        <v>474</v>
      </c>
    </row>
    <row r="226" spans="2:65" s="1" customFormat="1" ht="14.5" customHeight="1">
      <c r="B226" s="125"/>
      <c r="C226" s="126" t="s">
        <v>475</v>
      </c>
      <c r="D226" s="126" t="s">
        <v>142</v>
      </c>
      <c r="E226" s="127" t="s">
        <v>476</v>
      </c>
      <c r="F226" s="128" t="s">
        <v>477</v>
      </c>
      <c r="G226" s="129" t="s">
        <v>317</v>
      </c>
      <c r="H226" s="130">
        <v>1</v>
      </c>
      <c r="I226" s="131"/>
      <c r="J226" s="131">
        <f t="shared" si="70"/>
        <v>0</v>
      </c>
      <c r="K226" s="132"/>
      <c r="L226" s="25"/>
      <c r="M226" s="133" t="s">
        <v>1</v>
      </c>
      <c r="N226" s="134" t="s">
        <v>38</v>
      </c>
      <c r="O226" s="135">
        <v>0</v>
      </c>
      <c r="P226" s="135">
        <f t="shared" si="71"/>
        <v>0</v>
      </c>
      <c r="Q226" s="135">
        <v>0</v>
      </c>
      <c r="R226" s="135">
        <f t="shared" si="72"/>
        <v>0</v>
      </c>
      <c r="S226" s="135">
        <v>0</v>
      </c>
      <c r="T226" s="136">
        <f t="shared" si="73"/>
        <v>0</v>
      </c>
      <c r="AR226" s="137" t="s">
        <v>205</v>
      </c>
      <c r="AT226" s="137" t="s">
        <v>142</v>
      </c>
      <c r="AU226" s="137" t="s">
        <v>82</v>
      </c>
      <c r="AY226" s="13" t="s">
        <v>140</v>
      </c>
      <c r="BE226" s="138">
        <f t="shared" si="74"/>
        <v>0</v>
      </c>
      <c r="BF226" s="138">
        <f t="shared" si="75"/>
        <v>0</v>
      </c>
      <c r="BG226" s="138">
        <f t="shared" si="76"/>
        <v>0</v>
      </c>
      <c r="BH226" s="138">
        <f t="shared" si="77"/>
        <v>0</v>
      </c>
      <c r="BI226" s="138">
        <f t="shared" si="78"/>
        <v>0</v>
      </c>
      <c r="BJ226" s="13" t="s">
        <v>78</v>
      </c>
      <c r="BK226" s="138">
        <f t="shared" si="79"/>
        <v>0</v>
      </c>
      <c r="BL226" s="13" t="s">
        <v>205</v>
      </c>
      <c r="BM226" s="137" t="s">
        <v>478</v>
      </c>
    </row>
    <row r="227" spans="2:65" s="1" customFormat="1" ht="14.5" customHeight="1">
      <c r="B227" s="125"/>
      <c r="C227" s="126" t="s">
        <v>479</v>
      </c>
      <c r="D227" s="126" t="s">
        <v>142</v>
      </c>
      <c r="E227" s="127" t="s">
        <v>480</v>
      </c>
      <c r="F227" s="128" t="s">
        <v>481</v>
      </c>
      <c r="G227" s="129" t="s">
        <v>482</v>
      </c>
      <c r="H227" s="130">
        <v>3</v>
      </c>
      <c r="I227" s="131"/>
      <c r="J227" s="131">
        <f t="shared" si="70"/>
        <v>0</v>
      </c>
      <c r="K227" s="132"/>
      <c r="L227" s="25"/>
      <c r="M227" s="133" t="s">
        <v>1</v>
      </c>
      <c r="N227" s="134" t="s">
        <v>38</v>
      </c>
      <c r="O227" s="135">
        <v>0</v>
      </c>
      <c r="P227" s="135">
        <f t="shared" si="71"/>
        <v>0</v>
      </c>
      <c r="Q227" s="135">
        <v>0</v>
      </c>
      <c r="R227" s="135">
        <f t="shared" si="72"/>
        <v>0</v>
      </c>
      <c r="S227" s="135">
        <v>0</v>
      </c>
      <c r="T227" s="136">
        <f t="shared" si="73"/>
        <v>0</v>
      </c>
      <c r="AR227" s="137" t="s">
        <v>205</v>
      </c>
      <c r="AT227" s="137" t="s">
        <v>142</v>
      </c>
      <c r="AU227" s="137" t="s">
        <v>82</v>
      </c>
      <c r="AY227" s="13" t="s">
        <v>140</v>
      </c>
      <c r="BE227" s="138">
        <f t="shared" si="74"/>
        <v>0</v>
      </c>
      <c r="BF227" s="138">
        <f t="shared" si="75"/>
        <v>0</v>
      </c>
      <c r="BG227" s="138">
        <f t="shared" si="76"/>
        <v>0</v>
      </c>
      <c r="BH227" s="138">
        <f t="shared" si="77"/>
        <v>0</v>
      </c>
      <c r="BI227" s="138">
        <f t="shared" si="78"/>
        <v>0</v>
      </c>
      <c r="BJ227" s="13" t="s">
        <v>78</v>
      </c>
      <c r="BK227" s="138">
        <f t="shared" si="79"/>
        <v>0</v>
      </c>
      <c r="BL227" s="13" t="s">
        <v>205</v>
      </c>
      <c r="BM227" s="137" t="s">
        <v>483</v>
      </c>
    </row>
    <row r="228" spans="2:65" s="1" customFormat="1" ht="14.5" customHeight="1">
      <c r="B228" s="125"/>
      <c r="C228" s="126" t="s">
        <v>484</v>
      </c>
      <c r="D228" s="126" t="s">
        <v>142</v>
      </c>
      <c r="E228" s="127" t="s">
        <v>485</v>
      </c>
      <c r="F228" s="128" t="s">
        <v>486</v>
      </c>
      <c r="G228" s="129" t="s">
        <v>482</v>
      </c>
      <c r="H228" s="130">
        <v>1</v>
      </c>
      <c r="I228" s="131"/>
      <c r="J228" s="131">
        <f t="shared" si="70"/>
        <v>0</v>
      </c>
      <c r="K228" s="132"/>
      <c r="L228" s="25"/>
      <c r="M228" s="133" t="s">
        <v>1</v>
      </c>
      <c r="N228" s="134" t="s">
        <v>38</v>
      </c>
      <c r="O228" s="135">
        <v>0</v>
      </c>
      <c r="P228" s="135">
        <f t="shared" si="71"/>
        <v>0</v>
      </c>
      <c r="Q228" s="135">
        <v>0</v>
      </c>
      <c r="R228" s="135">
        <f t="shared" si="72"/>
        <v>0</v>
      </c>
      <c r="S228" s="135">
        <v>0</v>
      </c>
      <c r="T228" s="136">
        <f t="shared" si="73"/>
        <v>0</v>
      </c>
      <c r="AR228" s="137" t="s">
        <v>205</v>
      </c>
      <c r="AT228" s="137" t="s">
        <v>142</v>
      </c>
      <c r="AU228" s="137" t="s">
        <v>82</v>
      </c>
      <c r="AY228" s="13" t="s">
        <v>140</v>
      </c>
      <c r="BE228" s="138">
        <f t="shared" si="74"/>
        <v>0</v>
      </c>
      <c r="BF228" s="138">
        <f t="shared" si="75"/>
        <v>0</v>
      </c>
      <c r="BG228" s="138">
        <f t="shared" si="76"/>
        <v>0</v>
      </c>
      <c r="BH228" s="138">
        <f t="shared" si="77"/>
        <v>0</v>
      </c>
      <c r="BI228" s="138">
        <f t="shared" si="78"/>
        <v>0</v>
      </c>
      <c r="BJ228" s="13" t="s">
        <v>78</v>
      </c>
      <c r="BK228" s="138">
        <f t="shared" si="79"/>
        <v>0</v>
      </c>
      <c r="BL228" s="13" t="s">
        <v>205</v>
      </c>
      <c r="BM228" s="137" t="s">
        <v>487</v>
      </c>
    </row>
    <row r="229" spans="2:65" s="1" customFormat="1" ht="14.5" customHeight="1">
      <c r="B229" s="125"/>
      <c r="C229" s="126" t="s">
        <v>488</v>
      </c>
      <c r="D229" s="126" t="s">
        <v>142</v>
      </c>
      <c r="E229" s="127" t="s">
        <v>489</v>
      </c>
      <c r="F229" s="128" t="s">
        <v>490</v>
      </c>
      <c r="G229" s="129" t="s">
        <v>482</v>
      </c>
      <c r="H229" s="130">
        <v>1</v>
      </c>
      <c r="I229" s="131"/>
      <c r="J229" s="131">
        <f t="shared" si="70"/>
        <v>0</v>
      </c>
      <c r="K229" s="132"/>
      <c r="L229" s="25"/>
      <c r="M229" s="133" t="s">
        <v>1</v>
      </c>
      <c r="N229" s="134" t="s">
        <v>38</v>
      </c>
      <c r="O229" s="135">
        <v>0</v>
      </c>
      <c r="P229" s="135">
        <f t="shared" si="71"/>
        <v>0</v>
      </c>
      <c r="Q229" s="135">
        <v>0</v>
      </c>
      <c r="R229" s="135">
        <f t="shared" si="72"/>
        <v>0</v>
      </c>
      <c r="S229" s="135">
        <v>0</v>
      </c>
      <c r="T229" s="136">
        <f t="shared" si="73"/>
        <v>0</v>
      </c>
      <c r="AR229" s="137" t="s">
        <v>205</v>
      </c>
      <c r="AT229" s="137" t="s">
        <v>142</v>
      </c>
      <c r="AU229" s="137" t="s">
        <v>82</v>
      </c>
      <c r="AY229" s="13" t="s">
        <v>140</v>
      </c>
      <c r="BE229" s="138">
        <f t="shared" si="74"/>
        <v>0</v>
      </c>
      <c r="BF229" s="138">
        <f t="shared" si="75"/>
        <v>0</v>
      </c>
      <c r="BG229" s="138">
        <f t="shared" si="76"/>
        <v>0</v>
      </c>
      <c r="BH229" s="138">
        <f t="shared" si="77"/>
        <v>0</v>
      </c>
      <c r="BI229" s="138">
        <f t="shared" si="78"/>
        <v>0</v>
      </c>
      <c r="BJ229" s="13" t="s">
        <v>78</v>
      </c>
      <c r="BK229" s="138">
        <f t="shared" si="79"/>
        <v>0</v>
      </c>
      <c r="BL229" s="13" t="s">
        <v>205</v>
      </c>
      <c r="BM229" s="137" t="s">
        <v>491</v>
      </c>
    </row>
    <row r="230" spans="2:65" s="1" customFormat="1" ht="14.5" customHeight="1">
      <c r="B230" s="125"/>
      <c r="C230" s="126" t="s">
        <v>492</v>
      </c>
      <c r="D230" s="126" t="s">
        <v>142</v>
      </c>
      <c r="E230" s="127" t="s">
        <v>493</v>
      </c>
      <c r="F230" s="128" t="s">
        <v>494</v>
      </c>
      <c r="G230" s="129" t="s">
        <v>482</v>
      </c>
      <c r="H230" s="130">
        <v>2</v>
      </c>
      <c r="I230" s="131"/>
      <c r="J230" s="131">
        <f t="shared" si="70"/>
        <v>0</v>
      </c>
      <c r="K230" s="132"/>
      <c r="L230" s="25"/>
      <c r="M230" s="133" t="s">
        <v>1</v>
      </c>
      <c r="N230" s="134" t="s">
        <v>38</v>
      </c>
      <c r="O230" s="135">
        <v>0</v>
      </c>
      <c r="P230" s="135">
        <f t="shared" si="71"/>
        <v>0</v>
      </c>
      <c r="Q230" s="135">
        <v>0</v>
      </c>
      <c r="R230" s="135">
        <f t="shared" si="72"/>
        <v>0</v>
      </c>
      <c r="S230" s="135">
        <v>0</v>
      </c>
      <c r="T230" s="136">
        <f t="shared" si="73"/>
        <v>0</v>
      </c>
      <c r="AR230" s="137" t="s">
        <v>205</v>
      </c>
      <c r="AT230" s="137" t="s">
        <v>142</v>
      </c>
      <c r="AU230" s="137" t="s">
        <v>82</v>
      </c>
      <c r="AY230" s="13" t="s">
        <v>140</v>
      </c>
      <c r="BE230" s="138">
        <f t="shared" si="74"/>
        <v>0</v>
      </c>
      <c r="BF230" s="138">
        <f t="shared" si="75"/>
        <v>0</v>
      </c>
      <c r="BG230" s="138">
        <f t="shared" si="76"/>
        <v>0</v>
      </c>
      <c r="BH230" s="138">
        <f t="shared" si="77"/>
        <v>0</v>
      </c>
      <c r="BI230" s="138">
        <f t="shared" si="78"/>
        <v>0</v>
      </c>
      <c r="BJ230" s="13" t="s">
        <v>78</v>
      </c>
      <c r="BK230" s="138">
        <f t="shared" si="79"/>
        <v>0</v>
      </c>
      <c r="BL230" s="13" t="s">
        <v>205</v>
      </c>
      <c r="BM230" s="137" t="s">
        <v>495</v>
      </c>
    </row>
    <row r="231" spans="2:65" s="1" customFormat="1" ht="14.5" customHeight="1">
      <c r="B231" s="125"/>
      <c r="C231" s="126" t="s">
        <v>496</v>
      </c>
      <c r="D231" s="126" t="s">
        <v>142</v>
      </c>
      <c r="E231" s="127" t="s">
        <v>497</v>
      </c>
      <c r="F231" s="128" t="s">
        <v>498</v>
      </c>
      <c r="G231" s="129" t="s">
        <v>482</v>
      </c>
      <c r="H231" s="130">
        <v>1</v>
      </c>
      <c r="I231" s="131"/>
      <c r="J231" s="131">
        <f t="shared" si="70"/>
        <v>0</v>
      </c>
      <c r="K231" s="132"/>
      <c r="L231" s="25"/>
      <c r="M231" s="133" t="s">
        <v>1</v>
      </c>
      <c r="N231" s="134" t="s">
        <v>38</v>
      </c>
      <c r="O231" s="135">
        <v>0</v>
      </c>
      <c r="P231" s="135">
        <f t="shared" si="71"/>
        <v>0</v>
      </c>
      <c r="Q231" s="135">
        <v>0</v>
      </c>
      <c r="R231" s="135">
        <f t="shared" si="72"/>
        <v>0</v>
      </c>
      <c r="S231" s="135">
        <v>0</v>
      </c>
      <c r="T231" s="136">
        <f t="shared" si="73"/>
        <v>0</v>
      </c>
      <c r="AR231" s="137" t="s">
        <v>205</v>
      </c>
      <c r="AT231" s="137" t="s">
        <v>142</v>
      </c>
      <c r="AU231" s="137" t="s">
        <v>82</v>
      </c>
      <c r="AY231" s="13" t="s">
        <v>140</v>
      </c>
      <c r="BE231" s="138">
        <f t="shared" si="74"/>
        <v>0</v>
      </c>
      <c r="BF231" s="138">
        <f t="shared" si="75"/>
        <v>0</v>
      </c>
      <c r="BG231" s="138">
        <f t="shared" si="76"/>
        <v>0</v>
      </c>
      <c r="BH231" s="138">
        <f t="shared" si="77"/>
        <v>0</v>
      </c>
      <c r="BI231" s="138">
        <f t="shared" si="78"/>
        <v>0</v>
      </c>
      <c r="BJ231" s="13" t="s">
        <v>78</v>
      </c>
      <c r="BK231" s="138">
        <f t="shared" si="79"/>
        <v>0</v>
      </c>
      <c r="BL231" s="13" t="s">
        <v>205</v>
      </c>
      <c r="BM231" s="137" t="s">
        <v>499</v>
      </c>
    </row>
    <row r="232" spans="2:65" s="1" customFormat="1" ht="14.5" customHeight="1">
      <c r="B232" s="125"/>
      <c r="C232" s="126" t="s">
        <v>500</v>
      </c>
      <c r="D232" s="126" t="s">
        <v>142</v>
      </c>
      <c r="E232" s="127" t="s">
        <v>501</v>
      </c>
      <c r="F232" s="128" t="s">
        <v>502</v>
      </c>
      <c r="G232" s="129" t="s">
        <v>482</v>
      </c>
      <c r="H232" s="130">
        <v>1</v>
      </c>
      <c r="I232" s="131"/>
      <c r="J232" s="131">
        <f t="shared" si="70"/>
        <v>0</v>
      </c>
      <c r="K232" s="132"/>
      <c r="L232" s="25"/>
      <c r="M232" s="133" t="s">
        <v>1</v>
      </c>
      <c r="N232" s="134" t="s">
        <v>38</v>
      </c>
      <c r="O232" s="135">
        <v>0</v>
      </c>
      <c r="P232" s="135">
        <f t="shared" si="71"/>
        <v>0</v>
      </c>
      <c r="Q232" s="135">
        <v>0</v>
      </c>
      <c r="R232" s="135">
        <f t="shared" si="72"/>
        <v>0</v>
      </c>
      <c r="S232" s="135">
        <v>0</v>
      </c>
      <c r="T232" s="136">
        <f t="shared" si="73"/>
        <v>0</v>
      </c>
      <c r="AR232" s="137" t="s">
        <v>205</v>
      </c>
      <c r="AT232" s="137" t="s">
        <v>142</v>
      </c>
      <c r="AU232" s="137" t="s">
        <v>82</v>
      </c>
      <c r="AY232" s="13" t="s">
        <v>140</v>
      </c>
      <c r="BE232" s="138">
        <f t="shared" si="74"/>
        <v>0</v>
      </c>
      <c r="BF232" s="138">
        <f t="shared" si="75"/>
        <v>0</v>
      </c>
      <c r="BG232" s="138">
        <f t="shared" si="76"/>
        <v>0</v>
      </c>
      <c r="BH232" s="138">
        <f t="shared" si="77"/>
        <v>0</v>
      </c>
      <c r="BI232" s="138">
        <f t="shared" si="78"/>
        <v>0</v>
      </c>
      <c r="BJ232" s="13" t="s">
        <v>78</v>
      </c>
      <c r="BK232" s="138">
        <f t="shared" si="79"/>
        <v>0</v>
      </c>
      <c r="BL232" s="13" t="s">
        <v>205</v>
      </c>
      <c r="BM232" s="137" t="s">
        <v>503</v>
      </c>
    </row>
    <row r="233" spans="2:65" s="1" customFormat="1" ht="14.5" customHeight="1">
      <c r="B233" s="125"/>
      <c r="C233" s="126" t="s">
        <v>504</v>
      </c>
      <c r="D233" s="126" t="s">
        <v>142</v>
      </c>
      <c r="E233" s="127" t="s">
        <v>505</v>
      </c>
      <c r="F233" s="128" t="s">
        <v>506</v>
      </c>
      <c r="G233" s="129" t="s">
        <v>482</v>
      </c>
      <c r="H233" s="130">
        <v>2</v>
      </c>
      <c r="I233" s="131"/>
      <c r="J233" s="131">
        <f t="shared" si="70"/>
        <v>0</v>
      </c>
      <c r="K233" s="132"/>
      <c r="L233" s="25"/>
      <c r="M233" s="133" t="s">
        <v>1</v>
      </c>
      <c r="N233" s="134" t="s">
        <v>38</v>
      </c>
      <c r="O233" s="135">
        <v>0</v>
      </c>
      <c r="P233" s="135">
        <f t="shared" si="71"/>
        <v>0</v>
      </c>
      <c r="Q233" s="135">
        <v>0</v>
      </c>
      <c r="R233" s="135">
        <f t="shared" si="72"/>
        <v>0</v>
      </c>
      <c r="S233" s="135">
        <v>0</v>
      </c>
      <c r="T233" s="136">
        <f t="shared" si="73"/>
        <v>0</v>
      </c>
      <c r="AR233" s="137" t="s">
        <v>205</v>
      </c>
      <c r="AT233" s="137" t="s">
        <v>142</v>
      </c>
      <c r="AU233" s="137" t="s">
        <v>82</v>
      </c>
      <c r="AY233" s="13" t="s">
        <v>140</v>
      </c>
      <c r="BE233" s="138">
        <f t="shared" si="74"/>
        <v>0</v>
      </c>
      <c r="BF233" s="138">
        <f t="shared" si="75"/>
        <v>0</v>
      </c>
      <c r="BG233" s="138">
        <f t="shared" si="76"/>
        <v>0</v>
      </c>
      <c r="BH233" s="138">
        <f t="shared" si="77"/>
        <v>0</v>
      </c>
      <c r="BI233" s="138">
        <f t="shared" si="78"/>
        <v>0</v>
      </c>
      <c r="BJ233" s="13" t="s">
        <v>78</v>
      </c>
      <c r="BK233" s="138">
        <f t="shared" si="79"/>
        <v>0</v>
      </c>
      <c r="BL233" s="13" t="s">
        <v>205</v>
      </c>
      <c r="BM233" s="137" t="s">
        <v>507</v>
      </c>
    </row>
    <row r="234" spans="2:65" s="1" customFormat="1" ht="14.5" customHeight="1">
      <c r="B234" s="125"/>
      <c r="C234" s="126" t="s">
        <v>508</v>
      </c>
      <c r="D234" s="126" t="s">
        <v>142</v>
      </c>
      <c r="E234" s="127" t="s">
        <v>509</v>
      </c>
      <c r="F234" s="128" t="s">
        <v>510</v>
      </c>
      <c r="G234" s="129" t="s">
        <v>482</v>
      </c>
      <c r="H234" s="130">
        <v>1</v>
      </c>
      <c r="I234" s="131"/>
      <c r="J234" s="131">
        <f t="shared" si="70"/>
        <v>0</v>
      </c>
      <c r="K234" s="132"/>
      <c r="L234" s="25"/>
      <c r="M234" s="133" t="s">
        <v>1</v>
      </c>
      <c r="N234" s="134" t="s">
        <v>38</v>
      </c>
      <c r="O234" s="135">
        <v>0</v>
      </c>
      <c r="P234" s="135">
        <f t="shared" si="71"/>
        <v>0</v>
      </c>
      <c r="Q234" s="135">
        <v>0</v>
      </c>
      <c r="R234" s="135">
        <f t="shared" si="72"/>
        <v>0</v>
      </c>
      <c r="S234" s="135">
        <v>0</v>
      </c>
      <c r="T234" s="136">
        <f t="shared" si="73"/>
        <v>0</v>
      </c>
      <c r="AR234" s="137" t="s">
        <v>205</v>
      </c>
      <c r="AT234" s="137" t="s">
        <v>142</v>
      </c>
      <c r="AU234" s="137" t="s">
        <v>82</v>
      </c>
      <c r="AY234" s="13" t="s">
        <v>140</v>
      </c>
      <c r="BE234" s="138">
        <f t="shared" si="74"/>
        <v>0</v>
      </c>
      <c r="BF234" s="138">
        <f t="shared" si="75"/>
        <v>0</v>
      </c>
      <c r="BG234" s="138">
        <f t="shared" si="76"/>
        <v>0</v>
      </c>
      <c r="BH234" s="138">
        <f t="shared" si="77"/>
        <v>0</v>
      </c>
      <c r="BI234" s="138">
        <f t="shared" si="78"/>
        <v>0</v>
      </c>
      <c r="BJ234" s="13" t="s">
        <v>78</v>
      </c>
      <c r="BK234" s="138">
        <f t="shared" si="79"/>
        <v>0</v>
      </c>
      <c r="BL234" s="13" t="s">
        <v>205</v>
      </c>
      <c r="BM234" s="137" t="s">
        <v>511</v>
      </c>
    </row>
    <row r="235" spans="2:65" s="1" customFormat="1" ht="14.5" customHeight="1">
      <c r="B235" s="125"/>
      <c r="C235" s="126" t="s">
        <v>512</v>
      </c>
      <c r="D235" s="126" t="s">
        <v>142</v>
      </c>
      <c r="E235" s="127" t="s">
        <v>513</v>
      </c>
      <c r="F235" s="128" t="s">
        <v>514</v>
      </c>
      <c r="G235" s="129" t="s">
        <v>482</v>
      </c>
      <c r="H235" s="130">
        <v>1</v>
      </c>
      <c r="I235" s="131"/>
      <c r="J235" s="131">
        <f t="shared" si="70"/>
        <v>0</v>
      </c>
      <c r="K235" s="132"/>
      <c r="L235" s="25"/>
      <c r="M235" s="133" t="s">
        <v>1</v>
      </c>
      <c r="N235" s="134" t="s">
        <v>38</v>
      </c>
      <c r="O235" s="135">
        <v>0</v>
      </c>
      <c r="P235" s="135">
        <f t="shared" si="71"/>
        <v>0</v>
      </c>
      <c r="Q235" s="135">
        <v>0</v>
      </c>
      <c r="R235" s="135">
        <f t="shared" si="72"/>
        <v>0</v>
      </c>
      <c r="S235" s="135">
        <v>0</v>
      </c>
      <c r="T235" s="136">
        <f t="shared" si="73"/>
        <v>0</v>
      </c>
      <c r="AR235" s="137" t="s">
        <v>205</v>
      </c>
      <c r="AT235" s="137" t="s">
        <v>142</v>
      </c>
      <c r="AU235" s="137" t="s">
        <v>82</v>
      </c>
      <c r="AY235" s="13" t="s">
        <v>140</v>
      </c>
      <c r="BE235" s="138">
        <f t="shared" si="74"/>
        <v>0</v>
      </c>
      <c r="BF235" s="138">
        <f t="shared" si="75"/>
        <v>0</v>
      </c>
      <c r="BG235" s="138">
        <f t="shared" si="76"/>
        <v>0</v>
      </c>
      <c r="BH235" s="138">
        <f t="shared" si="77"/>
        <v>0</v>
      </c>
      <c r="BI235" s="138">
        <f t="shared" si="78"/>
        <v>0</v>
      </c>
      <c r="BJ235" s="13" t="s">
        <v>78</v>
      </c>
      <c r="BK235" s="138">
        <f t="shared" si="79"/>
        <v>0</v>
      </c>
      <c r="BL235" s="13" t="s">
        <v>205</v>
      </c>
      <c r="BM235" s="137" t="s">
        <v>515</v>
      </c>
    </row>
    <row r="236" spans="2:65" s="1" customFormat="1" ht="24.25" customHeight="1">
      <c r="B236" s="125"/>
      <c r="C236" s="126" t="s">
        <v>516</v>
      </c>
      <c r="D236" s="126" t="s">
        <v>142</v>
      </c>
      <c r="E236" s="127" t="s">
        <v>517</v>
      </c>
      <c r="F236" s="128" t="s">
        <v>518</v>
      </c>
      <c r="G236" s="129" t="s">
        <v>407</v>
      </c>
      <c r="H236" s="130">
        <v>4042.913</v>
      </c>
      <c r="I236" s="131"/>
      <c r="J236" s="131">
        <f t="shared" si="70"/>
        <v>0</v>
      </c>
      <c r="K236" s="132"/>
      <c r="L236" s="25"/>
      <c r="M236" s="133" t="s">
        <v>1</v>
      </c>
      <c r="N236" s="134" t="s">
        <v>38</v>
      </c>
      <c r="O236" s="135">
        <v>0</v>
      </c>
      <c r="P236" s="135">
        <f t="shared" si="71"/>
        <v>0</v>
      </c>
      <c r="Q236" s="135">
        <v>0</v>
      </c>
      <c r="R236" s="135">
        <f t="shared" si="72"/>
        <v>0</v>
      </c>
      <c r="S236" s="135">
        <v>0</v>
      </c>
      <c r="T236" s="136">
        <f t="shared" si="73"/>
        <v>0</v>
      </c>
      <c r="AR236" s="137" t="s">
        <v>205</v>
      </c>
      <c r="AT236" s="137" t="s">
        <v>142</v>
      </c>
      <c r="AU236" s="137" t="s">
        <v>82</v>
      </c>
      <c r="AY236" s="13" t="s">
        <v>140</v>
      </c>
      <c r="BE236" s="138">
        <f t="shared" si="74"/>
        <v>0</v>
      </c>
      <c r="BF236" s="138">
        <f t="shared" si="75"/>
        <v>0</v>
      </c>
      <c r="BG236" s="138">
        <f t="shared" si="76"/>
        <v>0</v>
      </c>
      <c r="BH236" s="138">
        <f t="shared" si="77"/>
        <v>0</v>
      </c>
      <c r="BI236" s="138">
        <f t="shared" si="78"/>
        <v>0</v>
      </c>
      <c r="BJ236" s="13" t="s">
        <v>78</v>
      </c>
      <c r="BK236" s="138">
        <f t="shared" si="79"/>
        <v>0</v>
      </c>
      <c r="BL236" s="13" t="s">
        <v>205</v>
      </c>
      <c r="BM236" s="137" t="s">
        <v>519</v>
      </c>
    </row>
    <row r="237" spans="2:65" s="11" customFormat="1" ht="22.75" customHeight="1">
      <c r="B237" s="114"/>
      <c r="D237" s="115" t="s">
        <v>72</v>
      </c>
      <c r="E237" s="123" t="s">
        <v>520</v>
      </c>
      <c r="F237" s="123" t="s">
        <v>521</v>
      </c>
      <c r="J237" s="124">
        <f>BK237</f>
        <v>0</v>
      </c>
      <c r="L237" s="114"/>
      <c r="M237" s="118"/>
      <c r="P237" s="119">
        <f>SUM(P238:P240)</f>
        <v>4.9399999999999995</v>
      </c>
      <c r="R237" s="119">
        <f>SUM(R238:R240)</f>
        <v>9.7000000000000003E-3</v>
      </c>
      <c r="T237" s="120">
        <f>SUM(T238:T240)</f>
        <v>0</v>
      </c>
      <c r="AR237" s="115" t="s">
        <v>82</v>
      </c>
      <c r="AT237" s="121" t="s">
        <v>72</v>
      </c>
      <c r="AU237" s="121" t="s">
        <v>78</v>
      </c>
      <c r="AY237" s="115" t="s">
        <v>140</v>
      </c>
      <c r="BK237" s="122">
        <f>SUM(BK238:BK240)</f>
        <v>0</v>
      </c>
    </row>
    <row r="238" spans="2:65" s="1" customFormat="1" ht="24.25" customHeight="1">
      <c r="B238" s="125"/>
      <c r="C238" s="126" t="s">
        <v>522</v>
      </c>
      <c r="D238" s="126" t="s">
        <v>142</v>
      </c>
      <c r="E238" s="127" t="s">
        <v>523</v>
      </c>
      <c r="F238" s="128" t="s">
        <v>524</v>
      </c>
      <c r="G238" s="129" t="s">
        <v>185</v>
      </c>
      <c r="H238" s="130">
        <v>1</v>
      </c>
      <c r="I238" s="131"/>
      <c r="J238" s="131">
        <f>ROUND(I238*H238,2)</f>
        <v>0</v>
      </c>
      <c r="K238" s="132"/>
      <c r="L238" s="25"/>
      <c r="M238" s="133" t="s">
        <v>1</v>
      </c>
      <c r="N238" s="134" t="s">
        <v>38</v>
      </c>
      <c r="O238" s="135">
        <v>4.0999999999999996</v>
      </c>
      <c r="P238" s="135">
        <f>O238*H238</f>
        <v>4.0999999999999996</v>
      </c>
      <c r="Q238" s="135">
        <v>0</v>
      </c>
      <c r="R238" s="135">
        <f>Q238*H238</f>
        <v>0</v>
      </c>
      <c r="S238" s="135">
        <v>0</v>
      </c>
      <c r="T238" s="136">
        <f>S238*H238</f>
        <v>0</v>
      </c>
      <c r="AR238" s="137" t="s">
        <v>205</v>
      </c>
      <c r="AT238" s="137" t="s">
        <v>142</v>
      </c>
      <c r="AU238" s="137" t="s">
        <v>82</v>
      </c>
      <c r="AY238" s="13" t="s">
        <v>140</v>
      </c>
      <c r="BE238" s="138">
        <f>IF(N238="základní",J238,0)</f>
        <v>0</v>
      </c>
      <c r="BF238" s="138">
        <f>IF(N238="snížená",J238,0)</f>
        <v>0</v>
      </c>
      <c r="BG238" s="138">
        <f>IF(N238="zákl. přenesená",J238,0)</f>
        <v>0</v>
      </c>
      <c r="BH238" s="138">
        <f>IF(N238="sníž. přenesená",J238,0)</f>
        <v>0</v>
      </c>
      <c r="BI238" s="138">
        <f>IF(N238="nulová",J238,0)</f>
        <v>0</v>
      </c>
      <c r="BJ238" s="13" t="s">
        <v>78</v>
      </c>
      <c r="BK238" s="138">
        <f>ROUND(I238*H238,2)</f>
        <v>0</v>
      </c>
      <c r="BL238" s="13" t="s">
        <v>205</v>
      </c>
      <c r="BM238" s="137" t="s">
        <v>525</v>
      </c>
    </row>
    <row r="239" spans="2:65" s="1" customFormat="1" ht="24.25" customHeight="1">
      <c r="B239" s="125"/>
      <c r="C239" s="126" t="s">
        <v>526</v>
      </c>
      <c r="D239" s="126" t="s">
        <v>142</v>
      </c>
      <c r="E239" s="127" t="s">
        <v>527</v>
      </c>
      <c r="F239" s="128" t="s">
        <v>528</v>
      </c>
      <c r="G239" s="129" t="s">
        <v>219</v>
      </c>
      <c r="H239" s="130">
        <v>1.4</v>
      </c>
      <c r="I239" s="131"/>
      <c r="J239" s="131">
        <f>ROUND(I239*H239,2)</f>
        <v>0</v>
      </c>
      <c r="K239" s="132"/>
      <c r="L239" s="25"/>
      <c r="M239" s="133" t="s">
        <v>1</v>
      </c>
      <c r="N239" s="134" t="s">
        <v>38</v>
      </c>
      <c r="O239" s="135">
        <v>0.6</v>
      </c>
      <c r="P239" s="135">
        <f>O239*H239</f>
        <v>0.84</v>
      </c>
      <c r="Q239" s="135">
        <v>0</v>
      </c>
      <c r="R239" s="135">
        <f>Q239*H239</f>
        <v>0</v>
      </c>
      <c r="S239" s="135">
        <v>0</v>
      </c>
      <c r="T239" s="136">
        <f>S239*H239</f>
        <v>0</v>
      </c>
      <c r="AR239" s="137" t="s">
        <v>205</v>
      </c>
      <c r="AT239" s="137" t="s">
        <v>142</v>
      </c>
      <c r="AU239" s="137" t="s">
        <v>82</v>
      </c>
      <c r="AY239" s="13" t="s">
        <v>140</v>
      </c>
      <c r="BE239" s="138">
        <f>IF(N239="základní",J239,0)</f>
        <v>0</v>
      </c>
      <c r="BF239" s="138">
        <f>IF(N239="snížená",J239,0)</f>
        <v>0</v>
      </c>
      <c r="BG239" s="138">
        <f>IF(N239="zákl. přenesená",J239,0)</f>
        <v>0</v>
      </c>
      <c r="BH239" s="138">
        <f>IF(N239="sníž. přenesená",J239,0)</f>
        <v>0</v>
      </c>
      <c r="BI239" s="138">
        <f>IF(N239="nulová",J239,0)</f>
        <v>0</v>
      </c>
      <c r="BJ239" s="13" t="s">
        <v>78</v>
      </c>
      <c r="BK239" s="138">
        <f>ROUND(I239*H239,2)</f>
        <v>0</v>
      </c>
      <c r="BL239" s="13" t="s">
        <v>205</v>
      </c>
      <c r="BM239" s="137" t="s">
        <v>529</v>
      </c>
    </row>
    <row r="240" spans="2:65" s="1" customFormat="1" ht="14.5" customHeight="1">
      <c r="B240" s="125"/>
      <c r="C240" s="139" t="s">
        <v>530</v>
      </c>
      <c r="D240" s="139" t="s">
        <v>192</v>
      </c>
      <c r="E240" s="140" t="s">
        <v>531</v>
      </c>
      <c r="F240" s="141" t="s">
        <v>532</v>
      </c>
      <c r="G240" s="142" t="s">
        <v>533</v>
      </c>
      <c r="H240" s="143">
        <v>1</v>
      </c>
      <c r="I240" s="144"/>
      <c r="J240" s="144">
        <f>ROUND(I240*H240,2)</f>
        <v>0</v>
      </c>
      <c r="K240" s="145"/>
      <c r="L240" s="146"/>
      <c r="M240" s="147" t="s">
        <v>1</v>
      </c>
      <c r="N240" s="148" t="s">
        <v>38</v>
      </c>
      <c r="O240" s="135">
        <v>0</v>
      </c>
      <c r="P240" s="135">
        <f>O240*H240</f>
        <v>0</v>
      </c>
      <c r="Q240" s="135">
        <v>9.7000000000000003E-3</v>
      </c>
      <c r="R240" s="135">
        <f>Q240*H240</f>
        <v>9.7000000000000003E-3</v>
      </c>
      <c r="S240" s="135">
        <v>0</v>
      </c>
      <c r="T240" s="136">
        <f>S240*H240</f>
        <v>0</v>
      </c>
      <c r="AR240" s="137" t="s">
        <v>244</v>
      </c>
      <c r="AT240" s="137" t="s">
        <v>192</v>
      </c>
      <c r="AU240" s="137" t="s">
        <v>82</v>
      </c>
      <c r="AY240" s="13" t="s">
        <v>140</v>
      </c>
      <c r="BE240" s="138">
        <f>IF(N240="základní",J240,0)</f>
        <v>0</v>
      </c>
      <c r="BF240" s="138">
        <f>IF(N240="snížená",J240,0)</f>
        <v>0</v>
      </c>
      <c r="BG240" s="138">
        <f>IF(N240="zákl. přenesená",J240,0)</f>
        <v>0</v>
      </c>
      <c r="BH240" s="138">
        <f>IF(N240="sníž. přenesená",J240,0)</f>
        <v>0</v>
      </c>
      <c r="BI240" s="138">
        <f>IF(N240="nulová",J240,0)</f>
        <v>0</v>
      </c>
      <c r="BJ240" s="13" t="s">
        <v>78</v>
      </c>
      <c r="BK240" s="138">
        <f>ROUND(I240*H240,2)</f>
        <v>0</v>
      </c>
      <c r="BL240" s="13" t="s">
        <v>205</v>
      </c>
      <c r="BM240" s="137" t="s">
        <v>534</v>
      </c>
    </row>
    <row r="241" spans="2:65" s="11" customFormat="1" ht="22.75" customHeight="1">
      <c r="B241" s="114"/>
      <c r="D241" s="115" t="s">
        <v>72</v>
      </c>
      <c r="E241" s="123" t="s">
        <v>535</v>
      </c>
      <c r="F241" s="123" t="s">
        <v>536</v>
      </c>
      <c r="J241" s="124">
        <f>BK241</f>
        <v>0</v>
      </c>
      <c r="L241" s="114"/>
      <c r="M241" s="118"/>
      <c r="P241" s="119">
        <f>SUM(P242:P248)</f>
        <v>61.123253999999996</v>
      </c>
      <c r="R241" s="119">
        <f>SUM(R242:R248)</f>
        <v>1.3530005999999999</v>
      </c>
      <c r="T241" s="120">
        <f>SUM(T242:T248)</f>
        <v>0</v>
      </c>
      <c r="AR241" s="115" t="s">
        <v>82</v>
      </c>
      <c r="AT241" s="121" t="s">
        <v>72</v>
      </c>
      <c r="AU241" s="121" t="s">
        <v>78</v>
      </c>
      <c r="AY241" s="115" t="s">
        <v>140</v>
      </c>
      <c r="BK241" s="122">
        <f>SUM(BK242:BK248)</f>
        <v>0</v>
      </c>
    </row>
    <row r="242" spans="2:65" s="1" customFormat="1" ht="14.5" customHeight="1">
      <c r="B242" s="125"/>
      <c r="C242" s="126" t="s">
        <v>537</v>
      </c>
      <c r="D242" s="126" t="s">
        <v>142</v>
      </c>
      <c r="E242" s="127" t="s">
        <v>538</v>
      </c>
      <c r="F242" s="128" t="s">
        <v>539</v>
      </c>
      <c r="G242" s="129" t="s">
        <v>199</v>
      </c>
      <c r="H242" s="130">
        <v>36.229999999999997</v>
      </c>
      <c r="I242" s="131"/>
      <c r="J242" s="131">
        <f t="shared" ref="J242:J248" si="80">ROUND(I242*H242,2)</f>
        <v>0</v>
      </c>
      <c r="K242" s="132"/>
      <c r="L242" s="25"/>
      <c r="M242" s="133" t="s">
        <v>1</v>
      </c>
      <c r="N242" s="134" t="s">
        <v>38</v>
      </c>
      <c r="O242" s="135">
        <v>4.3999999999999997E-2</v>
      </c>
      <c r="P242" s="135">
        <f t="shared" ref="P242:P248" si="81">O242*H242</f>
        <v>1.5941199999999998</v>
      </c>
      <c r="Q242" s="135">
        <v>2.9999999999999997E-4</v>
      </c>
      <c r="R242" s="135">
        <f t="shared" ref="R242:R248" si="82">Q242*H242</f>
        <v>1.0868999999999998E-2</v>
      </c>
      <c r="S242" s="135">
        <v>0</v>
      </c>
      <c r="T242" s="136">
        <f t="shared" ref="T242:T248" si="83">S242*H242</f>
        <v>0</v>
      </c>
      <c r="AR242" s="137" t="s">
        <v>205</v>
      </c>
      <c r="AT242" s="137" t="s">
        <v>142</v>
      </c>
      <c r="AU242" s="137" t="s">
        <v>82</v>
      </c>
      <c r="AY242" s="13" t="s">
        <v>140</v>
      </c>
      <c r="BE242" s="138">
        <f t="shared" ref="BE242:BE248" si="84">IF(N242="základní",J242,0)</f>
        <v>0</v>
      </c>
      <c r="BF242" s="138">
        <f t="shared" ref="BF242:BF248" si="85">IF(N242="snížená",J242,0)</f>
        <v>0</v>
      </c>
      <c r="BG242" s="138">
        <f t="shared" ref="BG242:BG248" si="86">IF(N242="zákl. přenesená",J242,0)</f>
        <v>0</v>
      </c>
      <c r="BH242" s="138">
        <f t="shared" ref="BH242:BH248" si="87">IF(N242="sníž. přenesená",J242,0)</f>
        <v>0</v>
      </c>
      <c r="BI242" s="138">
        <f t="shared" ref="BI242:BI248" si="88">IF(N242="nulová",J242,0)</f>
        <v>0</v>
      </c>
      <c r="BJ242" s="13" t="s">
        <v>78</v>
      </c>
      <c r="BK242" s="138">
        <f t="shared" ref="BK242:BK248" si="89">ROUND(I242*H242,2)</f>
        <v>0</v>
      </c>
      <c r="BL242" s="13" t="s">
        <v>205</v>
      </c>
      <c r="BM242" s="137" t="s">
        <v>540</v>
      </c>
    </row>
    <row r="243" spans="2:65" s="1" customFormat="1" ht="24.25" customHeight="1">
      <c r="B243" s="125"/>
      <c r="C243" s="126" t="s">
        <v>541</v>
      </c>
      <c r="D243" s="126" t="s">
        <v>142</v>
      </c>
      <c r="E243" s="127" t="s">
        <v>542</v>
      </c>
      <c r="F243" s="128" t="s">
        <v>543</v>
      </c>
      <c r="G243" s="129" t="s">
        <v>219</v>
      </c>
      <c r="H243" s="130">
        <v>21.46</v>
      </c>
      <c r="I243" s="131"/>
      <c r="J243" s="131">
        <f t="shared" si="80"/>
        <v>0</v>
      </c>
      <c r="K243" s="132"/>
      <c r="L243" s="25"/>
      <c r="M243" s="133" t="s">
        <v>1</v>
      </c>
      <c r="N243" s="134" t="s">
        <v>38</v>
      </c>
      <c r="O243" s="135">
        <v>0.20899999999999999</v>
      </c>
      <c r="P243" s="135">
        <f t="shared" si="81"/>
        <v>4.4851400000000003</v>
      </c>
      <c r="Q243" s="135">
        <v>5.8E-4</v>
      </c>
      <c r="R243" s="135">
        <f t="shared" si="82"/>
        <v>1.2446800000000001E-2</v>
      </c>
      <c r="S243" s="135">
        <v>0</v>
      </c>
      <c r="T243" s="136">
        <f t="shared" si="83"/>
        <v>0</v>
      </c>
      <c r="AR243" s="137" t="s">
        <v>205</v>
      </c>
      <c r="AT243" s="137" t="s">
        <v>142</v>
      </c>
      <c r="AU243" s="137" t="s">
        <v>82</v>
      </c>
      <c r="AY243" s="13" t="s">
        <v>140</v>
      </c>
      <c r="BE243" s="138">
        <f t="shared" si="84"/>
        <v>0</v>
      </c>
      <c r="BF243" s="138">
        <f t="shared" si="85"/>
        <v>0</v>
      </c>
      <c r="BG243" s="138">
        <f t="shared" si="86"/>
        <v>0</v>
      </c>
      <c r="BH243" s="138">
        <f t="shared" si="87"/>
        <v>0</v>
      </c>
      <c r="BI243" s="138">
        <f t="shared" si="88"/>
        <v>0</v>
      </c>
      <c r="BJ243" s="13" t="s">
        <v>78</v>
      </c>
      <c r="BK243" s="138">
        <f t="shared" si="89"/>
        <v>0</v>
      </c>
      <c r="BL243" s="13" t="s">
        <v>205</v>
      </c>
      <c r="BM243" s="137" t="s">
        <v>544</v>
      </c>
    </row>
    <row r="244" spans="2:65" s="1" customFormat="1" ht="14.5" customHeight="1">
      <c r="B244" s="125"/>
      <c r="C244" s="139" t="s">
        <v>545</v>
      </c>
      <c r="D244" s="139" t="s">
        <v>192</v>
      </c>
      <c r="E244" s="140" t="s">
        <v>546</v>
      </c>
      <c r="F244" s="141" t="s">
        <v>547</v>
      </c>
      <c r="G244" s="142" t="s">
        <v>199</v>
      </c>
      <c r="H244" s="143">
        <v>3.5409999999999999</v>
      </c>
      <c r="I244" s="144"/>
      <c r="J244" s="144">
        <f t="shared" si="80"/>
        <v>0</v>
      </c>
      <c r="K244" s="145"/>
      <c r="L244" s="146"/>
      <c r="M244" s="147" t="s">
        <v>1</v>
      </c>
      <c r="N244" s="148" t="s">
        <v>38</v>
      </c>
      <c r="O244" s="135">
        <v>0</v>
      </c>
      <c r="P244" s="135">
        <f t="shared" si="81"/>
        <v>0</v>
      </c>
      <c r="Q244" s="135">
        <v>1.8499999999999999E-2</v>
      </c>
      <c r="R244" s="135">
        <f t="shared" si="82"/>
        <v>6.5508499999999997E-2</v>
      </c>
      <c r="S244" s="135">
        <v>0</v>
      </c>
      <c r="T244" s="136">
        <f t="shared" si="83"/>
        <v>0</v>
      </c>
      <c r="AR244" s="137" t="s">
        <v>244</v>
      </c>
      <c r="AT244" s="137" t="s">
        <v>192</v>
      </c>
      <c r="AU244" s="137" t="s">
        <v>82</v>
      </c>
      <c r="AY244" s="13" t="s">
        <v>140</v>
      </c>
      <c r="BE244" s="138">
        <f t="shared" si="84"/>
        <v>0</v>
      </c>
      <c r="BF244" s="138">
        <f t="shared" si="85"/>
        <v>0</v>
      </c>
      <c r="BG244" s="138">
        <f t="shared" si="86"/>
        <v>0</v>
      </c>
      <c r="BH244" s="138">
        <f t="shared" si="87"/>
        <v>0</v>
      </c>
      <c r="BI244" s="138">
        <f t="shared" si="88"/>
        <v>0</v>
      </c>
      <c r="BJ244" s="13" t="s">
        <v>78</v>
      </c>
      <c r="BK244" s="138">
        <f t="shared" si="89"/>
        <v>0</v>
      </c>
      <c r="BL244" s="13" t="s">
        <v>205</v>
      </c>
      <c r="BM244" s="137" t="s">
        <v>548</v>
      </c>
    </row>
    <row r="245" spans="2:65" s="1" customFormat="1" ht="24.25" customHeight="1">
      <c r="B245" s="125"/>
      <c r="C245" s="126" t="s">
        <v>549</v>
      </c>
      <c r="D245" s="126" t="s">
        <v>142</v>
      </c>
      <c r="E245" s="127" t="s">
        <v>550</v>
      </c>
      <c r="F245" s="128" t="s">
        <v>551</v>
      </c>
      <c r="G245" s="129" t="s">
        <v>199</v>
      </c>
      <c r="H245" s="130">
        <v>36.229999999999997</v>
      </c>
      <c r="I245" s="131"/>
      <c r="J245" s="131">
        <f t="shared" si="80"/>
        <v>0</v>
      </c>
      <c r="K245" s="132"/>
      <c r="L245" s="25"/>
      <c r="M245" s="133" t="s">
        <v>1</v>
      </c>
      <c r="N245" s="134" t="s">
        <v>38</v>
      </c>
      <c r="O245" s="135">
        <v>1.43</v>
      </c>
      <c r="P245" s="135">
        <f t="shared" si="81"/>
        <v>51.808899999999994</v>
      </c>
      <c r="Q245" s="135">
        <v>8.9999999999999993E-3</v>
      </c>
      <c r="R245" s="135">
        <f t="shared" si="82"/>
        <v>0.32606999999999997</v>
      </c>
      <c r="S245" s="135">
        <v>0</v>
      </c>
      <c r="T245" s="136">
        <f t="shared" si="83"/>
        <v>0</v>
      </c>
      <c r="AR245" s="137" t="s">
        <v>205</v>
      </c>
      <c r="AT245" s="137" t="s">
        <v>142</v>
      </c>
      <c r="AU245" s="137" t="s">
        <v>82</v>
      </c>
      <c r="AY245" s="13" t="s">
        <v>140</v>
      </c>
      <c r="BE245" s="138">
        <f t="shared" si="84"/>
        <v>0</v>
      </c>
      <c r="BF245" s="138">
        <f t="shared" si="85"/>
        <v>0</v>
      </c>
      <c r="BG245" s="138">
        <f t="shared" si="86"/>
        <v>0</v>
      </c>
      <c r="BH245" s="138">
        <f t="shared" si="87"/>
        <v>0</v>
      </c>
      <c r="BI245" s="138">
        <f t="shared" si="88"/>
        <v>0</v>
      </c>
      <c r="BJ245" s="13" t="s">
        <v>78</v>
      </c>
      <c r="BK245" s="138">
        <f t="shared" si="89"/>
        <v>0</v>
      </c>
      <c r="BL245" s="13" t="s">
        <v>205</v>
      </c>
      <c r="BM245" s="137" t="s">
        <v>552</v>
      </c>
    </row>
    <row r="246" spans="2:65" s="1" customFormat="1" ht="24.25" customHeight="1">
      <c r="B246" s="125"/>
      <c r="C246" s="139" t="s">
        <v>553</v>
      </c>
      <c r="D246" s="139" t="s">
        <v>192</v>
      </c>
      <c r="E246" s="140" t="s">
        <v>554</v>
      </c>
      <c r="F246" s="141" t="s">
        <v>555</v>
      </c>
      <c r="G246" s="142" t="s">
        <v>199</v>
      </c>
      <c r="H246" s="143">
        <v>41.664999999999999</v>
      </c>
      <c r="I246" s="144"/>
      <c r="J246" s="144">
        <f t="shared" si="80"/>
        <v>0</v>
      </c>
      <c r="K246" s="145"/>
      <c r="L246" s="146"/>
      <c r="M246" s="147" t="s">
        <v>1</v>
      </c>
      <c r="N246" s="148" t="s">
        <v>38</v>
      </c>
      <c r="O246" s="135">
        <v>0</v>
      </c>
      <c r="P246" s="135">
        <f t="shared" si="81"/>
        <v>0</v>
      </c>
      <c r="Q246" s="135">
        <v>2.2499999999999999E-2</v>
      </c>
      <c r="R246" s="135">
        <f t="shared" si="82"/>
        <v>0.93746249999999998</v>
      </c>
      <c r="S246" s="135">
        <v>0</v>
      </c>
      <c r="T246" s="136">
        <f t="shared" si="83"/>
        <v>0</v>
      </c>
      <c r="AR246" s="137" t="s">
        <v>244</v>
      </c>
      <c r="AT246" s="137" t="s">
        <v>192</v>
      </c>
      <c r="AU246" s="137" t="s">
        <v>82</v>
      </c>
      <c r="AY246" s="13" t="s">
        <v>140</v>
      </c>
      <c r="BE246" s="138">
        <f t="shared" si="84"/>
        <v>0</v>
      </c>
      <c r="BF246" s="138">
        <f t="shared" si="85"/>
        <v>0</v>
      </c>
      <c r="BG246" s="138">
        <f t="shared" si="86"/>
        <v>0</v>
      </c>
      <c r="BH246" s="138">
        <f t="shared" si="87"/>
        <v>0</v>
      </c>
      <c r="BI246" s="138">
        <f t="shared" si="88"/>
        <v>0</v>
      </c>
      <c r="BJ246" s="13" t="s">
        <v>78</v>
      </c>
      <c r="BK246" s="138">
        <f t="shared" si="89"/>
        <v>0</v>
      </c>
      <c r="BL246" s="13" t="s">
        <v>205</v>
      </c>
      <c r="BM246" s="137" t="s">
        <v>556</v>
      </c>
    </row>
    <row r="247" spans="2:65" s="1" customFormat="1" ht="14.5" customHeight="1">
      <c r="B247" s="125"/>
      <c r="C247" s="126" t="s">
        <v>557</v>
      </c>
      <c r="D247" s="126" t="s">
        <v>142</v>
      </c>
      <c r="E247" s="127" t="s">
        <v>558</v>
      </c>
      <c r="F247" s="128" t="s">
        <v>559</v>
      </c>
      <c r="G247" s="129" t="s">
        <v>219</v>
      </c>
      <c r="H247" s="130">
        <v>21.46</v>
      </c>
      <c r="I247" s="131"/>
      <c r="J247" s="131">
        <f t="shared" si="80"/>
        <v>0</v>
      </c>
      <c r="K247" s="132"/>
      <c r="L247" s="25"/>
      <c r="M247" s="133" t="s">
        <v>1</v>
      </c>
      <c r="N247" s="134" t="s">
        <v>38</v>
      </c>
      <c r="O247" s="135">
        <v>0.05</v>
      </c>
      <c r="P247" s="135">
        <f t="shared" si="81"/>
        <v>1.0730000000000002</v>
      </c>
      <c r="Q247" s="135">
        <v>3.0000000000000001E-5</v>
      </c>
      <c r="R247" s="135">
        <f t="shared" si="82"/>
        <v>6.4380000000000004E-4</v>
      </c>
      <c r="S247" s="135">
        <v>0</v>
      </c>
      <c r="T247" s="136">
        <f t="shared" si="83"/>
        <v>0</v>
      </c>
      <c r="AR247" s="137" t="s">
        <v>205</v>
      </c>
      <c r="AT247" s="137" t="s">
        <v>142</v>
      </c>
      <c r="AU247" s="137" t="s">
        <v>82</v>
      </c>
      <c r="AY247" s="13" t="s">
        <v>140</v>
      </c>
      <c r="BE247" s="138">
        <f t="shared" si="84"/>
        <v>0</v>
      </c>
      <c r="BF247" s="138">
        <f t="shared" si="85"/>
        <v>0</v>
      </c>
      <c r="BG247" s="138">
        <f t="shared" si="86"/>
        <v>0</v>
      </c>
      <c r="BH247" s="138">
        <f t="shared" si="87"/>
        <v>0</v>
      </c>
      <c r="BI247" s="138">
        <f t="shared" si="88"/>
        <v>0</v>
      </c>
      <c r="BJ247" s="13" t="s">
        <v>78</v>
      </c>
      <c r="BK247" s="138">
        <f t="shared" si="89"/>
        <v>0</v>
      </c>
      <c r="BL247" s="13" t="s">
        <v>205</v>
      </c>
      <c r="BM247" s="137" t="s">
        <v>560</v>
      </c>
    </row>
    <row r="248" spans="2:65" s="1" customFormat="1" ht="24.25" customHeight="1">
      <c r="B248" s="125"/>
      <c r="C248" s="126" t="s">
        <v>561</v>
      </c>
      <c r="D248" s="126" t="s">
        <v>142</v>
      </c>
      <c r="E248" s="127" t="s">
        <v>562</v>
      </c>
      <c r="F248" s="128" t="s">
        <v>563</v>
      </c>
      <c r="G248" s="129" t="s">
        <v>162</v>
      </c>
      <c r="H248" s="130">
        <v>1.353</v>
      </c>
      <c r="I248" s="131"/>
      <c r="J248" s="131">
        <f t="shared" si="80"/>
        <v>0</v>
      </c>
      <c r="K248" s="132"/>
      <c r="L248" s="25"/>
      <c r="M248" s="133" t="s">
        <v>1</v>
      </c>
      <c r="N248" s="134" t="s">
        <v>38</v>
      </c>
      <c r="O248" s="135">
        <v>1.5980000000000001</v>
      </c>
      <c r="P248" s="135">
        <f t="shared" si="81"/>
        <v>2.1620940000000002</v>
      </c>
      <c r="Q248" s="135">
        <v>0</v>
      </c>
      <c r="R248" s="135">
        <f t="shared" si="82"/>
        <v>0</v>
      </c>
      <c r="S248" s="135">
        <v>0</v>
      </c>
      <c r="T248" s="136">
        <f t="shared" si="83"/>
        <v>0</v>
      </c>
      <c r="AR248" s="137" t="s">
        <v>205</v>
      </c>
      <c r="AT248" s="137" t="s">
        <v>142</v>
      </c>
      <c r="AU248" s="137" t="s">
        <v>82</v>
      </c>
      <c r="AY248" s="13" t="s">
        <v>140</v>
      </c>
      <c r="BE248" s="138">
        <f t="shared" si="84"/>
        <v>0</v>
      </c>
      <c r="BF248" s="138">
        <f t="shared" si="85"/>
        <v>0</v>
      </c>
      <c r="BG248" s="138">
        <f t="shared" si="86"/>
        <v>0</v>
      </c>
      <c r="BH248" s="138">
        <f t="shared" si="87"/>
        <v>0</v>
      </c>
      <c r="BI248" s="138">
        <f t="shared" si="88"/>
        <v>0</v>
      </c>
      <c r="BJ248" s="13" t="s">
        <v>78</v>
      </c>
      <c r="BK248" s="138">
        <f t="shared" si="89"/>
        <v>0</v>
      </c>
      <c r="BL248" s="13" t="s">
        <v>205</v>
      </c>
      <c r="BM248" s="137" t="s">
        <v>564</v>
      </c>
    </row>
    <row r="249" spans="2:65" s="11" customFormat="1" ht="22.75" customHeight="1">
      <c r="B249" s="114"/>
      <c r="D249" s="115" t="s">
        <v>72</v>
      </c>
      <c r="E249" s="123" t="s">
        <v>565</v>
      </c>
      <c r="F249" s="123" t="s">
        <v>566</v>
      </c>
      <c r="J249" s="124">
        <f>BK249</f>
        <v>0</v>
      </c>
      <c r="L249" s="114"/>
      <c r="M249" s="118"/>
      <c r="P249" s="119">
        <f>SUM(P250:P258)</f>
        <v>12.58587</v>
      </c>
      <c r="R249" s="119">
        <f>SUM(R250:R258)</f>
        <v>0.19872791999999997</v>
      </c>
      <c r="T249" s="120">
        <f>SUM(T250:T258)</f>
        <v>0</v>
      </c>
      <c r="AR249" s="115" t="s">
        <v>82</v>
      </c>
      <c r="AT249" s="121" t="s">
        <v>72</v>
      </c>
      <c r="AU249" s="121" t="s">
        <v>78</v>
      </c>
      <c r="AY249" s="115" t="s">
        <v>140</v>
      </c>
      <c r="BK249" s="122">
        <f>SUM(BK250:BK258)</f>
        <v>0</v>
      </c>
    </row>
    <row r="250" spans="2:65" s="1" customFormat="1" ht="24.25" customHeight="1">
      <c r="B250" s="125"/>
      <c r="C250" s="126" t="s">
        <v>567</v>
      </c>
      <c r="D250" s="126" t="s">
        <v>142</v>
      </c>
      <c r="E250" s="127" t="s">
        <v>568</v>
      </c>
      <c r="F250" s="128" t="s">
        <v>569</v>
      </c>
      <c r="G250" s="129" t="s">
        <v>199</v>
      </c>
      <c r="H250" s="130">
        <v>14.43</v>
      </c>
      <c r="I250" s="131"/>
      <c r="J250" s="131">
        <f t="shared" ref="J250:J258" si="90">ROUND(I250*H250,2)</f>
        <v>0</v>
      </c>
      <c r="K250" s="132"/>
      <c r="L250" s="25"/>
      <c r="M250" s="133" t="s">
        <v>1</v>
      </c>
      <c r="N250" s="134" t="s">
        <v>38</v>
      </c>
      <c r="O250" s="135">
        <v>3.5000000000000003E-2</v>
      </c>
      <c r="P250" s="135">
        <f t="shared" ref="P250:P258" si="91">O250*H250</f>
        <v>0.50505</v>
      </c>
      <c r="Q250" s="135">
        <v>0</v>
      </c>
      <c r="R250" s="135">
        <f t="shared" ref="R250:R258" si="92">Q250*H250</f>
        <v>0</v>
      </c>
      <c r="S250" s="135">
        <v>0</v>
      </c>
      <c r="T250" s="136">
        <f t="shared" ref="T250:T258" si="93">S250*H250</f>
        <v>0</v>
      </c>
      <c r="AR250" s="137" t="s">
        <v>205</v>
      </c>
      <c r="AT250" s="137" t="s">
        <v>142</v>
      </c>
      <c r="AU250" s="137" t="s">
        <v>82</v>
      </c>
      <c r="AY250" s="13" t="s">
        <v>140</v>
      </c>
      <c r="BE250" s="138">
        <f t="shared" ref="BE250:BE258" si="94">IF(N250="základní",J250,0)</f>
        <v>0</v>
      </c>
      <c r="BF250" s="138">
        <f t="shared" ref="BF250:BF258" si="95">IF(N250="snížená",J250,0)</f>
        <v>0</v>
      </c>
      <c r="BG250" s="138">
        <f t="shared" ref="BG250:BG258" si="96">IF(N250="zákl. přenesená",J250,0)</f>
        <v>0</v>
      </c>
      <c r="BH250" s="138">
        <f t="shared" ref="BH250:BH258" si="97">IF(N250="sníž. přenesená",J250,0)</f>
        <v>0</v>
      </c>
      <c r="BI250" s="138">
        <f t="shared" ref="BI250:BI258" si="98">IF(N250="nulová",J250,0)</f>
        <v>0</v>
      </c>
      <c r="BJ250" s="13" t="s">
        <v>78</v>
      </c>
      <c r="BK250" s="138">
        <f t="shared" ref="BK250:BK258" si="99">ROUND(I250*H250,2)</f>
        <v>0</v>
      </c>
      <c r="BL250" s="13" t="s">
        <v>205</v>
      </c>
      <c r="BM250" s="137" t="s">
        <v>570</v>
      </c>
    </row>
    <row r="251" spans="2:65" s="1" customFormat="1" ht="14.5" customHeight="1">
      <c r="B251" s="125"/>
      <c r="C251" s="126" t="s">
        <v>571</v>
      </c>
      <c r="D251" s="126" t="s">
        <v>142</v>
      </c>
      <c r="E251" s="127" t="s">
        <v>572</v>
      </c>
      <c r="F251" s="128" t="s">
        <v>573</v>
      </c>
      <c r="G251" s="129" t="s">
        <v>199</v>
      </c>
      <c r="H251" s="130">
        <v>14.43</v>
      </c>
      <c r="I251" s="131"/>
      <c r="J251" s="131">
        <f t="shared" si="90"/>
        <v>0</v>
      </c>
      <c r="K251" s="132"/>
      <c r="L251" s="25"/>
      <c r="M251" s="133" t="s">
        <v>1</v>
      </c>
      <c r="N251" s="134" t="s">
        <v>38</v>
      </c>
      <c r="O251" s="135">
        <v>2.4E-2</v>
      </c>
      <c r="P251" s="135">
        <f t="shared" si="91"/>
        <v>0.34632000000000002</v>
      </c>
      <c r="Q251" s="135">
        <v>0</v>
      </c>
      <c r="R251" s="135">
        <f t="shared" si="92"/>
        <v>0</v>
      </c>
      <c r="S251" s="135">
        <v>0</v>
      </c>
      <c r="T251" s="136">
        <f t="shared" si="93"/>
        <v>0</v>
      </c>
      <c r="AR251" s="137" t="s">
        <v>205</v>
      </c>
      <c r="AT251" s="137" t="s">
        <v>142</v>
      </c>
      <c r="AU251" s="137" t="s">
        <v>82</v>
      </c>
      <c r="AY251" s="13" t="s">
        <v>140</v>
      </c>
      <c r="BE251" s="138">
        <f t="shared" si="94"/>
        <v>0</v>
      </c>
      <c r="BF251" s="138">
        <f t="shared" si="95"/>
        <v>0</v>
      </c>
      <c r="BG251" s="138">
        <f t="shared" si="96"/>
        <v>0</v>
      </c>
      <c r="BH251" s="138">
        <f t="shared" si="97"/>
        <v>0</v>
      </c>
      <c r="BI251" s="138">
        <f t="shared" si="98"/>
        <v>0</v>
      </c>
      <c r="BJ251" s="13" t="s">
        <v>78</v>
      </c>
      <c r="BK251" s="138">
        <f t="shared" si="99"/>
        <v>0</v>
      </c>
      <c r="BL251" s="13" t="s">
        <v>205</v>
      </c>
      <c r="BM251" s="137" t="s">
        <v>574</v>
      </c>
    </row>
    <row r="252" spans="2:65" s="1" customFormat="1" ht="24.25" customHeight="1">
      <c r="B252" s="125"/>
      <c r="C252" s="126" t="s">
        <v>575</v>
      </c>
      <c r="D252" s="126" t="s">
        <v>142</v>
      </c>
      <c r="E252" s="127" t="s">
        <v>576</v>
      </c>
      <c r="F252" s="128" t="s">
        <v>577</v>
      </c>
      <c r="G252" s="129" t="s">
        <v>199</v>
      </c>
      <c r="H252" s="130">
        <v>14.43</v>
      </c>
      <c r="I252" s="131"/>
      <c r="J252" s="131">
        <f t="shared" si="90"/>
        <v>0</v>
      </c>
      <c r="K252" s="132"/>
      <c r="L252" s="25"/>
      <c r="M252" s="133" t="s">
        <v>1</v>
      </c>
      <c r="N252" s="134" t="s">
        <v>38</v>
      </c>
      <c r="O252" s="135">
        <v>5.8000000000000003E-2</v>
      </c>
      <c r="P252" s="135">
        <f t="shared" si="91"/>
        <v>0.83694000000000002</v>
      </c>
      <c r="Q252" s="135">
        <v>3.0000000000000001E-5</v>
      </c>
      <c r="R252" s="135">
        <f t="shared" si="92"/>
        <v>4.3290000000000001E-4</v>
      </c>
      <c r="S252" s="135">
        <v>0</v>
      </c>
      <c r="T252" s="136">
        <f t="shared" si="93"/>
        <v>0</v>
      </c>
      <c r="AR252" s="137" t="s">
        <v>205</v>
      </c>
      <c r="AT252" s="137" t="s">
        <v>142</v>
      </c>
      <c r="AU252" s="137" t="s">
        <v>82</v>
      </c>
      <c r="AY252" s="13" t="s">
        <v>140</v>
      </c>
      <c r="BE252" s="138">
        <f t="shared" si="94"/>
        <v>0</v>
      </c>
      <c r="BF252" s="138">
        <f t="shared" si="95"/>
        <v>0</v>
      </c>
      <c r="BG252" s="138">
        <f t="shared" si="96"/>
        <v>0</v>
      </c>
      <c r="BH252" s="138">
        <f t="shared" si="97"/>
        <v>0</v>
      </c>
      <c r="BI252" s="138">
        <f t="shared" si="98"/>
        <v>0</v>
      </c>
      <c r="BJ252" s="13" t="s">
        <v>78</v>
      </c>
      <c r="BK252" s="138">
        <f t="shared" si="99"/>
        <v>0</v>
      </c>
      <c r="BL252" s="13" t="s">
        <v>205</v>
      </c>
      <c r="BM252" s="137" t="s">
        <v>578</v>
      </c>
    </row>
    <row r="253" spans="2:65" s="1" customFormat="1" ht="24.25" customHeight="1">
      <c r="B253" s="125"/>
      <c r="C253" s="126" t="s">
        <v>579</v>
      </c>
      <c r="D253" s="126" t="s">
        <v>142</v>
      </c>
      <c r="E253" s="127" t="s">
        <v>580</v>
      </c>
      <c r="F253" s="128" t="s">
        <v>581</v>
      </c>
      <c r="G253" s="129" t="s">
        <v>199</v>
      </c>
      <c r="H253" s="130">
        <v>14.43</v>
      </c>
      <c r="I253" s="131"/>
      <c r="J253" s="131">
        <f t="shared" si="90"/>
        <v>0</v>
      </c>
      <c r="K253" s="132"/>
      <c r="L253" s="25"/>
      <c r="M253" s="133" t="s">
        <v>1</v>
      </c>
      <c r="N253" s="134" t="s">
        <v>38</v>
      </c>
      <c r="O253" s="135">
        <v>0.245</v>
      </c>
      <c r="P253" s="135">
        <f t="shared" si="91"/>
        <v>3.5353499999999998</v>
      </c>
      <c r="Q253" s="135">
        <v>7.4999999999999997E-3</v>
      </c>
      <c r="R253" s="135">
        <f t="shared" si="92"/>
        <v>0.10822499999999999</v>
      </c>
      <c r="S253" s="135">
        <v>0</v>
      </c>
      <c r="T253" s="136">
        <f t="shared" si="93"/>
        <v>0</v>
      </c>
      <c r="AR253" s="137" t="s">
        <v>205</v>
      </c>
      <c r="AT253" s="137" t="s">
        <v>142</v>
      </c>
      <c r="AU253" s="137" t="s">
        <v>82</v>
      </c>
      <c r="AY253" s="13" t="s">
        <v>140</v>
      </c>
      <c r="BE253" s="138">
        <f t="shared" si="94"/>
        <v>0</v>
      </c>
      <c r="BF253" s="138">
        <f t="shared" si="95"/>
        <v>0</v>
      </c>
      <c r="BG253" s="138">
        <f t="shared" si="96"/>
        <v>0</v>
      </c>
      <c r="BH253" s="138">
        <f t="shared" si="97"/>
        <v>0</v>
      </c>
      <c r="BI253" s="138">
        <f t="shared" si="98"/>
        <v>0</v>
      </c>
      <c r="BJ253" s="13" t="s">
        <v>78</v>
      </c>
      <c r="BK253" s="138">
        <f t="shared" si="99"/>
        <v>0</v>
      </c>
      <c r="BL253" s="13" t="s">
        <v>205</v>
      </c>
      <c r="BM253" s="137" t="s">
        <v>582</v>
      </c>
    </row>
    <row r="254" spans="2:65" s="1" customFormat="1" ht="14.5" customHeight="1">
      <c r="B254" s="125"/>
      <c r="C254" s="126" t="s">
        <v>583</v>
      </c>
      <c r="D254" s="126" t="s">
        <v>142</v>
      </c>
      <c r="E254" s="127" t="s">
        <v>584</v>
      </c>
      <c r="F254" s="128" t="s">
        <v>585</v>
      </c>
      <c r="G254" s="129" t="s">
        <v>199</v>
      </c>
      <c r="H254" s="130">
        <v>14.43</v>
      </c>
      <c r="I254" s="131"/>
      <c r="J254" s="131">
        <f t="shared" si="90"/>
        <v>0</v>
      </c>
      <c r="K254" s="132"/>
      <c r="L254" s="25"/>
      <c r="M254" s="133" t="s">
        <v>1</v>
      </c>
      <c r="N254" s="134" t="s">
        <v>38</v>
      </c>
      <c r="O254" s="135">
        <v>0.307</v>
      </c>
      <c r="P254" s="135">
        <f t="shared" si="91"/>
        <v>4.4300100000000002</v>
      </c>
      <c r="Q254" s="135">
        <v>2.9999999999999997E-4</v>
      </c>
      <c r="R254" s="135">
        <f t="shared" si="92"/>
        <v>4.3289999999999995E-3</v>
      </c>
      <c r="S254" s="135">
        <v>0</v>
      </c>
      <c r="T254" s="136">
        <f t="shared" si="93"/>
        <v>0</v>
      </c>
      <c r="AR254" s="137" t="s">
        <v>205</v>
      </c>
      <c r="AT254" s="137" t="s">
        <v>142</v>
      </c>
      <c r="AU254" s="137" t="s">
        <v>82</v>
      </c>
      <c r="AY254" s="13" t="s">
        <v>140</v>
      </c>
      <c r="BE254" s="138">
        <f t="shared" si="94"/>
        <v>0</v>
      </c>
      <c r="BF254" s="138">
        <f t="shared" si="95"/>
        <v>0</v>
      </c>
      <c r="BG254" s="138">
        <f t="shared" si="96"/>
        <v>0</v>
      </c>
      <c r="BH254" s="138">
        <f t="shared" si="97"/>
        <v>0</v>
      </c>
      <c r="BI254" s="138">
        <f t="shared" si="98"/>
        <v>0</v>
      </c>
      <c r="BJ254" s="13" t="s">
        <v>78</v>
      </c>
      <c r="BK254" s="138">
        <f t="shared" si="99"/>
        <v>0</v>
      </c>
      <c r="BL254" s="13" t="s">
        <v>205</v>
      </c>
      <c r="BM254" s="137" t="s">
        <v>586</v>
      </c>
    </row>
    <row r="255" spans="2:65" s="1" customFormat="1" ht="37.75" customHeight="1">
      <c r="B255" s="125"/>
      <c r="C255" s="139" t="s">
        <v>587</v>
      </c>
      <c r="D255" s="139" t="s">
        <v>192</v>
      </c>
      <c r="E255" s="140" t="s">
        <v>588</v>
      </c>
      <c r="F255" s="141" t="s">
        <v>589</v>
      </c>
      <c r="G255" s="142" t="s">
        <v>199</v>
      </c>
      <c r="H255" s="143">
        <v>15.872999999999999</v>
      </c>
      <c r="I255" s="144"/>
      <c r="J255" s="144">
        <f t="shared" si="90"/>
        <v>0</v>
      </c>
      <c r="K255" s="145"/>
      <c r="L255" s="146"/>
      <c r="M255" s="147" t="s">
        <v>1</v>
      </c>
      <c r="N255" s="148" t="s">
        <v>38</v>
      </c>
      <c r="O255" s="135">
        <v>0</v>
      </c>
      <c r="P255" s="135">
        <f t="shared" si="91"/>
        <v>0</v>
      </c>
      <c r="Q255" s="135">
        <v>5.1000000000000004E-3</v>
      </c>
      <c r="R255" s="135">
        <f t="shared" si="92"/>
        <v>8.0952300000000005E-2</v>
      </c>
      <c r="S255" s="135">
        <v>0</v>
      </c>
      <c r="T255" s="136">
        <f t="shared" si="93"/>
        <v>0</v>
      </c>
      <c r="AR255" s="137" t="s">
        <v>244</v>
      </c>
      <c r="AT255" s="137" t="s">
        <v>192</v>
      </c>
      <c r="AU255" s="137" t="s">
        <v>82</v>
      </c>
      <c r="AY255" s="13" t="s">
        <v>140</v>
      </c>
      <c r="BE255" s="138">
        <f t="shared" si="94"/>
        <v>0</v>
      </c>
      <c r="BF255" s="138">
        <f t="shared" si="95"/>
        <v>0</v>
      </c>
      <c r="BG255" s="138">
        <f t="shared" si="96"/>
        <v>0</v>
      </c>
      <c r="BH255" s="138">
        <f t="shared" si="97"/>
        <v>0</v>
      </c>
      <c r="BI255" s="138">
        <f t="shared" si="98"/>
        <v>0</v>
      </c>
      <c r="BJ255" s="13" t="s">
        <v>78</v>
      </c>
      <c r="BK255" s="138">
        <f t="shared" si="99"/>
        <v>0</v>
      </c>
      <c r="BL255" s="13" t="s">
        <v>205</v>
      </c>
      <c r="BM255" s="137" t="s">
        <v>590</v>
      </c>
    </row>
    <row r="256" spans="2:65" s="1" customFormat="1" ht="14.5" customHeight="1">
      <c r="B256" s="125"/>
      <c r="C256" s="126" t="s">
        <v>591</v>
      </c>
      <c r="D256" s="126" t="s">
        <v>142</v>
      </c>
      <c r="E256" s="127" t="s">
        <v>592</v>
      </c>
      <c r="F256" s="128" t="s">
        <v>593</v>
      </c>
      <c r="G256" s="129" t="s">
        <v>219</v>
      </c>
      <c r="H256" s="130">
        <v>16.2</v>
      </c>
      <c r="I256" s="131"/>
      <c r="J256" s="131">
        <f t="shared" si="90"/>
        <v>0</v>
      </c>
      <c r="K256" s="132"/>
      <c r="L256" s="25"/>
      <c r="M256" s="133" t="s">
        <v>1</v>
      </c>
      <c r="N256" s="134" t="s">
        <v>38</v>
      </c>
      <c r="O256" s="135">
        <v>0.18099999999999999</v>
      </c>
      <c r="P256" s="135">
        <f t="shared" si="91"/>
        <v>2.9321999999999999</v>
      </c>
      <c r="Q256" s="135">
        <v>1.0000000000000001E-5</v>
      </c>
      <c r="R256" s="135">
        <f t="shared" si="92"/>
        <v>1.6200000000000001E-4</v>
      </c>
      <c r="S256" s="135">
        <v>0</v>
      </c>
      <c r="T256" s="136">
        <f t="shared" si="93"/>
        <v>0</v>
      </c>
      <c r="AR256" s="137" t="s">
        <v>205</v>
      </c>
      <c r="AT256" s="137" t="s">
        <v>142</v>
      </c>
      <c r="AU256" s="137" t="s">
        <v>82</v>
      </c>
      <c r="AY256" s="13" t="s">
        <v>140</v>
      </c>
      <c r="BE256" s="138">
        <f t="shared" si="94"/>
        <v>0</v>
      </c>
      <c r="BF256" s="138">
        <f t="shared" si="95"/>
        <v>0</v>
      </c>
      <c r="BG256" s="138">
        <f t="shared" si="96"/>
        <v>0</v>
      </c>
      <c r="BH256" s="138">
        <f t="shared" si="97"/>
        <v>0</v>
      </c>
      <c r="BI256" s="138">
        <f t="shared" si="98"/>
        <v>0</v>
      </c>
      <c r="BJ256" s="13" t="s">
        <v>78</v>
      </c>
      <c r="BK256" s="138">
        <f t="shared" si="99"/>
        <v>0</v>
      </c>
      <c r="BL256" s="13" t="s">
        <v>205</v>
      </c>
      <c r="BM256" s="137" t="s">
        <v>594</v>
      </c>
    </row>
    <row r="257" spans="2:65" s="1" customFormat="1" ht="14.5" customHeight="1">
      <c r="B257" s="125"/>
      <c r="C257" s="139" t="s">
        <v>595</v>
      </c>
      <c r="D257" s="139" t="s">
        <v>192</v>
      </c>
      <c r="E257" s="140" t="s">
        <v>596</v>
      </c>
      <c r="F257" s="141" t="s">
        <v>597</v>
      </c>
      <c r="G257" s="142" t="s">
        <v>219</v>
      </c>
      <c r="H257" s="143">
        <v>16.524000000000001</v>
      </c>
      <c r="I257" s="144"/>
      <c r="J257" s="144">
        <f t="shared" si="90"/>
        <v>0</v>
      </c>
      <c r="K257" s="145"/>
      <c r="L257" s="146"/>
      <c r="M257" s="147" t="s">
        <v>1</v>
      </c>
      <c r="N257" s="148" t="s">
        <v>38</v>
      </c>
      <c r="O257" s="135">
        <v>0</v>
      </c>
      <c r="P257" s="135">
        <f t="shared" si="91"/>
        <v>0</v>
      </c>
      <c r="Q257" s="135">
        <v>2.7999999999999998E-4</v>
      </c>
      <c r="R257" s="135">
        <f t="shared" si="92"/>
        <v>4.62672E-3</v>
      </c>
      <c r="S257" s="135">
        <v>0</v>
      </c>
      <c r="T257" s="136">
        <f t="shared" si="93"/>
        <v>0</v>
      </c>
      <c r="AR257" s="137" t="s">
        <v>244</v>
      </c>
      <c r="AT257" s="137" t="s">
        <v>192</v>
      </c>
      <c r="AU257" s="137" t="s">
        <v>82</v>
      </c>
      <c r="AY257" s="13" t="s">
        <v>140</v>
      </c>
      <c r="BE257" s="138">
        <f t="shared" si="94"/>
        <v>0</v>
      </c>
      <c r="BF257" s="138">
        <f t="shared" si="95"/>
        <v>0</v>
      </c>
      <c r="BG257" s="138">
        <f t="shared" si="96"/>
        <v>0</v>
      </c>
      <c r="BH257" s="138">
        <f t="shared" si="97"/>
        <v>0</v>
      </c>
      <c r="BI257" s="138">
        <f t="shared" si="98"/>
        <v>0</v>
      </c>
      <c r="BJ257" s="13" t="s">
        <v>78</v>
      </c>
      <c r="BK257" s="138">
        <f t="shared" si="99"/>
        <v>0</v>
      </c>
      <c r="BL257" s="13" t="s">
        <v>205</v>
      </c>
      <c r="BM257" s="137" t="s">
        <v>598</v>
      </c>
    </row>
    <row r="258" spans="2:65" s="1" customFormat="1" ht="24.25" customHeight="1">
      <c r="B258" s="125"/>
      <c r="C258" s="126" t="s">
        <v>599</v>
      </c>
      <c r="D258" s="126" t="s">
        <v>142</v>
      </c>
      <c r="E258" s="127" t="s">
        <v>600</v>
      </c>
      <c r="F258" s="128" t="s">
        <v>601</v>
      </c>
      <c r="G258" s="129" t="s">
        <v>407</v>
      </c>
      <c r="H258" s="130">
        <v>301.15300000000002</v>
      </c>
      <c r="I258" s="131"/>
      <c r="J258" s="131">
        <f t="shared" si="90"/>
        <v>0</v>
      </c>
      <c r="K258" s="132"/>
      <c r="L258" s="25"/>
      <c r="M258" s="133" t="s">
        <v>1</v>
      </c>
      <c r="N258" s="134" t="s">
        <v>38</v>
      </c>
      <c r="O258" s="135">
        <v>0</v>
      </c>
      <c r="P258" s="135">
        <f t="shared" si="91"/>
        <v>0</v>
      </c>
      <c r="Q258" s="135">
        <v>0</v>
      </c>
      <c r="R258" s="135">
        <f t="shared" si="92"/>
        <v>0</v>
      </c>
      <c r="S258" s="135">
        <v>0</v>
      </c>
      <c r="T258" s="136">
        <f t="shared" si="93"/>
        <v>0</v>
      </c>
      <c r="AR258" s="137" t="s">
        <v>205</v>
      </c>
      <c r="AT258" s="137" t="s">
        <v>142</v>
      </c>
      <c r="AU258" s="137" t="s">
        <v>82</v>
      </c>
      <c r="AY258" s="13" t="s">
        <v>140</v>
      </c>
      <c r="BE258" s="138">
        <f t="shared" si="94"/>
        <v>0</v>
      </c>
      <c r="BF258" s="138">
        <f t="shared" si="95"/>
        <v>0</v>
      </c>
      <c r="BG258" s="138">
        <f t="shared" si="96"/>
        <v>0</v>
      </c>
      <c r="BH258" s="138">
        <f t="shared" si="97"/>
        <v>0</v>
      </c>
      <c r="BI258" s="138">
        <f t="shared" si="98"/>
        <v>0</v>
      </c>
      <c r="BJ258" s="13" t="s">
        <v>78</v>
      </c>
      <c r="BK258" s="138">
        <f t="shared" si="99"/>
        <v>0</v>
      </c>
      <c r="BL258" s="13" t="s">
        <v>205</v>
      </c>
      <c r="BM258" s="137" t="s">
        <v>602</v>
      </c>
    </row>
    <row r="259" spans="2:65" s="11" customFormat="1" ht="22.75" customHeight="1">
      <c r="B259" s="114"/>
      <c r="D259" s="115" t="s">
        <v>72</v>
      </c>
      <c r="E259" s="123" t="s">
        <v>604</v>
      </c>
      <c r="F259" s="123" t="s">
        <v>605</v>
      </c>
      <c r="J259" s="124">
        <f>BK259</f>
        <v>0</v>
      </c>
      <c r="L259" s="114"/>
      <c r="M259" s="118"/>
      <c r="P259" s="119">
        <f>SUM(P260:P264)</f>
        <v>59.616885999999994</v>
      </c>
      <c r="R259" s="119">
        <f>SUM(R260:R264)</f>
        <v>1.1571419999999999</v>
      </c>
      <c r="T259" s="120">
        <f>SUM(T260:T264)</f>
        <v>0</v>
      </c>
      <c r="AR259" s="115" t="s">
        <v>82</v>
      </c>
      <c r="AT259" s="121" t="s">
        <v>72</v>
      </c>
      <c r="AU259" s="121" t="s">
        <v>78</v>
      </c>
      <c r="AY259" s="115" t="s">
        <v>140</v>
      </c>
      <c r="BK259" s="122">
        <f>SUM(BK260:BK264)</f>
        <v>0</v>
      </c>
    </row>
    <row r="260" spans="2:65" s="1" customFormat="1" ht="14.5" customHeight="1">
      <c r="B260" s="125"/>
      <c r="C260" s="126" t="s">
        <v>606</v>
      </c>
      <c r="D260" s="126" t="s">
        <v>142</v>
      </c>
      <c r="E260" s="127" t="s">
        <v>607</v>
      </c>
      <c r="F260" s="128" t="s">
        <v>608</v>
      </c>
      <c r="G260" s="129" t="s">
        <v>199</v>
      </c>
      <c r="H260" s="130">
        <v>39</v>
      </c>
      <c r="I260" s="131"/>
      <c r="J260" s="131">
        <f>ROUND(I260*H260,2)</f>
        <v>0</v>
      </c>
      <c r="K260" s="132"/>
      <c r="L260" s="25"/>
      <c r="M260" s="133" t="s">
        <v>1</v>
      </c>
      <c r="N260" s="134" t="s">
        <v>38</v>
      </c>
      <c r="O260" s="135">
        <v>4.3999999999999997E-2</v>
      </c>
      <c r="P260" s="135">
        <f>O260*H260</f>
        <v>1.716</v>
      </c>
      <c r="Q260" s="135">
        <v>2.9999999999999997E-4</v>
      </c>
      <c r="R260" s="135">
        <f>Q260*H260</f>
        <v>1.1699999999999999E-2</v>
      </c>
      <c r="S260" s="135">
        <v>0</v>
      </c>
      <c r="T260" s="136">
        <f>S260*H260</f>
        <v>0</v>
      </c>
      <c r="AR260" s="137" t="s">
        <v>205</v>
      </c>
      <c r="AT260" s="137" t="s">
        <v>142</v>
      </c>
      <c r="AU260" s="137" t="s">
        <v>82</v>
      </c>
      <c r="AY260" s="13" t="s">
        <v>140</v>
      </c>
      <c r="BE260" s="138">
        <f>IF(N260="základní",J260,0)</f>
        <v>0</v>
      </c>
      <c r="BF260" s="138">
        <f>IF(N260="snížená",J260,0)</f>
        <v>0</v>
      </c>
      <c r="BG260" s="138">
        <f>IF(N260="zákl. přenesená",J260,0)</f>
        <v>0</v>
      </c>
      <c r="BH260" s="138">
        <f>IF(N260="sníž. přenesená",J260,0)</f>
        <v>0</v>
      </c>
      <c r="BI260" s="138">
        <f>IF(N260="nulová",J260,0)</f>
        <v>0</v>
      </c>
      <c r="BJ260" s="13" t="s">
        <v>78</v>
      </c>
      <c r="BK260" s="138">
        <f>ROUND(I260*H260,2)</f>
        <v>0</v>
      </c>
      <c r="BL260" s="13" t="s">
        <v>205</v>
      </c>
      <c r="BM260" s="137" t="s">
        <v>609</v>
      </c>
    </row>
    <row r="261" spans="2:65" s="1" customFormat="1" ht="37.75" customHeight="1">
      <c r="B261" s="125"/>
      <c r="C261" s="126" t="s">
        <v>610</v>
      </c>
      <c r="D261" s="126" t="s">
        <v>142</v>
      </c>
      <c r="E261" s="127" t="s">
        <v>611</v>
      </c>
      <c r="F261" s="128" t="s">
        <v>612</v>
      </c>
      <c r="G261" s="129" t="s">
        <v>199</v>
      </c>
      <c r="H261" s="130">
        <v>39</v>
      </c>
      <c r="I261" s="131"/>
      <c r="J261" s="131">
        <f>ROUND(I261*H261,2)</f>
        <v>0</v>
      </c>
      <c r="K261" s="132"/>
      <c r="L261" s="25"/>
      <c r="M261" s="133" t="s">
        <v>1</v>
      </c>
      <c r="N261" s="134" t="s">
        <v>38</v>
      </c>
      <c r="O261" s="135">
        <v>1.4</v>
      </c>
      <c r="P261" s="135">
        <f>O261*H261</f>
        <v>54.599999999999994</v>
      </c>
      <c r="Q261" s="135">
        <v>8.9999999999999993E-3</v>
      </c>
      <c r="R261" s="135">
        <f>Q261*H261</f>
        <v>0.35099999999999998</v>
      </c>
      <c r="S261" s="135">
        <v>0</v>
      </c>
      <c r="T261" s="136">
        <f>S261*H261</f>
        <v>0</v>
      </c>
      <c r="AR261" s="137" t="s">
        <v>205</v>
      </c>
      <c r="AT261" s="137" t="s">
        <v>142</v>
      </c>
      <c r="AU261" s="137" t="s">
        <v>82</v>
      </c>
      <c r="AY261" s="13" t="s">
        <v>140</v>
      </c>
      <c r="BE261" s="138">
        <f>IF(N261="základní",J261,0)</f>
        <v>0</v>
      </c>
      <c r="BF261" s="138">
        <f>IF(N261="snížená",J261,0)</f>
        <v>0</v>
      </c>
      <c r="BG261" s="138">
        <f>IF(N261="zákl. přenesená",J261,0)</f>
        <v>0</v>
      </c>
      <c r="BH261" s="138">
        <f>IF(N261="sníž. přenesená",J261,0)</f>
        <v>0</v>
      </c>
      <c r="BI261" s="138">
        <f>IF(N261="nulová",J261,0)</f>
        <v>0</v>
      </c>
      <c r="BJ261" s="13" t="s">
        <v>78</v>
      </c>
      <c r="BK261" s="138">
        <f>ROUND(I261*H261,2)</f>
        <v>0</v>
      </c>
      <c r="BL261" s="13" t="s">
        <v>205</v>
      </c>
      <c r="BM261" s="137" t="s">
        <v>613</v>
      </c>
    </row>
    <row r="262" spans="2:65" s="1" customFormat="1" ht="14.5" customHeight="1">
      <c r="B262" s="125"/>
      <c r="C262" s="139" t="s">
        <v>614</v>
      </c>
      <c r="D262" s="139" t="s">
        <v>192</v>
      </c>
      <c r="E262" s="140" t="s">
        <v>546</v>
      </c>
      <c r="F262" s="141" t="s">
        <v>547</v>
      </c>
      <c r="G262" s="142" t="s">
        <v>199</v>
      </c>
      <c r="H262" s="143">
        <v>42.9</v>
      </c>
      <c r="I262" s="144"/>
      <c r="J262" s="144">
        <f>ROUND(I262*H262,2)</f>
        <v>0</v>
      </c>
      <c r="K262" s="145"/>
      <c r="L262" s="146"/>
      <c r="M262" s="147" t="s">
        <v>1</v>
      </c>
      <c r="N262" s="148" t="s">
        <v>38</v>
      </c>
      <c r="O262" s="135">
        <v>0</v>
      </c>
      <c r="P262" s="135">
        <f>O262*H262</f>
        <v>0</v>
      </c>
      <c r="Q262" s="135">
        <v>1.8499999999999999E-2</v>
      </c>
      <c r="R262" s="135">
        <f>Q262*H262</f>
        <v>0.79364999999999997</v>
      </c>
      <c r="S262" s="135">
        <v>0</v>
      </c>
      <c r="T262" s="136">
        <f>S262*H262</f>
        <v>0</v>
      </c>
      <c r="AR262" s="137" t="s">
        <v>244</v>
      </c>
      <c r="AT262" s="137" t="s">
        <v>192</v>
      </c>
      <c r="AU262" s="137" t="s">
        <v>82</v>
      </c>
      <c r="AY262" s="13" t="s">
        <v>140</v>
      </c>
      <c r="BE262" s="138">
        <f>IF(N262="základní",J262,0)</f>
        <v>0</v>
      </c>
      <c r="BF262" s="138">
        <f>IF(N262="snížená",J262,0)</f>
        <v>0</v>
      </c>
      <c r="BG262" s="138">
        <f>IF(N262="zákl. přenesená",J262,0)</f>
        <v>0</v>
      </c>
      <c r="BH262" s="138">
        <f>IF(N262="sníž. přenesená",J262,0)</f>
        <v>0</v>
      </c>
      <c r="BI262" s="138">
        <f>IF(N262="nulová",J262,0)</f>
        <v>0</v>
      </c>
      <c r="BJ262" s="13" t="s">
        <v>78</v>
      </c>
      <c r="BK262" s="138">
        <f>ROUND(I262*H262,2)</f>
        <v>0</v>
      </c>
      <c r="BL262" s="13" t="s">
        <v>205</v>
      </c>
      <c r="BM262" s="137" t="s">
        <v>615</v>
      </c>
    </row>
    <row r="263" spans="2:65" s="1" customFormat="1" ht="14.5" customHeight="1">
      <c r="B263" s="125"/>
      <c r="C263" s="126" t="s">
        <v>616</v>
      </c>
      <c r="D263" s="126" t="s">
        <v>142</v>
      </c>
      <c r="E263" s="127" t="s">
        <v>617</v>
      </c>
      <c r="F263" s="128" t="s">
        <v>618</v>
      </c>
      <c r="G263" s="129" t="s">
        <v>219</v>
      </c>
      <c r="H263" s="130">
        <v>26.4</v>
      </c>
      <c r="I263" s="131"/>
      <c r="J263" s="131">
        <f>ROUND(I263*H263,2)</f>
        <v>0</v>
      </c>
      <c r="K263" s="132"/>
      <c r="L263" s="25"/>
      <c r="M263" s="133" t="s">
        <v>1</v>
      </c>
      <c r="N263" s="134" t="s">
        <v>38</v>
      </c>
      <c r="O263" s="135">
        <v>5.5E-2</v>
      </c>
      <c r="P263" s="135">
        <f>O263*H263</f>
        <v>1.452</v>
      </c>
      <c r="Q263" s="135">
        <v>3.0000000000000001E-5</v>
      </c>
      <c r="R263" s="135">
        <f>Q263*H263</f>
        <v>7.9199999999999995E-4</v>
      </c>
      <c r="S263" s="135">
        <v>0</v>
      </c>
      <c r="T263" s="136">
        <f>S263*H263</f>
        <v>0</v>
      </c>
      <c r="AR263" s="137" t="s">
        <v>205</v>
      </c>
      <c r="AT263" s="137" t="s">
        <v>142</v>
      </c>
      <c r="AU263" s="137" t="s">
        <v>82</v>
      </c>
      <c r="AY263" s="13" t="s">
        <v>140</v>
      </c>
      <c r="BE263" s="138">
        <f>IF(N263="základní",J263,0)</f>
        <v>0</v>
      </c>
      <c r="BF263" s="138">
        <f>IF(N263="snížená",J263,0)</f>
        <v>0</v>
      </c>
      <c r="BG263" s="138">
        <f>IF(N263="zákl. přenesená",J263,0)</f>
        <v>0</v>
      </c>
      <c r="BH263" s="138">
        <f>IF(N263="sníž. přenesená",J263,0)</f>
        <v>0</v>
      </c>
      <c r="BI263" s="138">
        <f>IF(N263="nulová",J263,0)</f>
        <v>0</v>
      </c>
      <c r="BJ263" s="13" t="s">
        <v>78</v>
      </c>
      <c r="BK263" s="138">
        <f>ROUND(I263*H263,2)</f>
        <v>0</v>
      </c>
      <c r="BL263" s="13" t="s">
        <v>205</v>
      </c>
      <c r="BM263" s="137" t="s">
        <v>619</v>
      </c>
    </row>
    <row r="264" spans="2:65" s="1" customFormat="1" ht="24.25" customHeight="1">
      <c r="B264" s="125"/>
      <c r="C264" s="126" t="s">
        <v>620</v>
      </c>
      <c r="D264" s="126" t="s">
        <v>142</v>
      </c>
      <c r="E264" s="127" t="s">
        <v>621</v>
      </c>
      <c r="F264" s="128" t="s">
        <v>622</v>
      </c>
      <c r="G264" s="129" t="s">
        <v>162</v>
      </c>
      <c r="H264" s="130">
        <v>1.157</v>
      </c>
      <c r="I264" s="131"/>
      <c r="J264" s="131">
        <f>ROUND(I264*H264,2)</f>
        <v>0</v>
      </c>
      <c r="K264" s="132"/>
      <c r="L264" s="25"/>
      <c r="M264" s="133" t="s">
        <v>1</v>
      </c>
      <c r="N264" s="134" t="s">
        <v>38</v>
      </c>
      <c r="O264" s="135">
        <v>1.5980000000000001</v>
      </c>
      <c r="P264" s="135">
        <f>O264*H264</f>
        <v>1.8488860000000003</v>
      </c>
      <c r="Q264" s="135">
        <v>0</v>
      </c>
      <c r="R264" s="135">
        <f>Q264*H264</f>
        <v>0</v>
      </c>
      <c r="S264" s="135">
        <v>0</v>
      </c>
      <c r="T264" s="136">
        <f>S264*H264</f>
        <v>0</v>
      </c>
      <c r="AR264" s="137" t="s">
        <v>205</v>
      </c>
      <c r="AT264" s="137" t="s">
        <v>142</v>
      </c>
      <c r="AU264" s="137" t="s">
        <v>82</v>
      </c>
      <c r="AY264" s="13" t="s">
        <v>140</v>
      </c>
      <c r="BE264" s="138">
        <f>IF(N264="základní",J264,0)</f>
        <v>0</v>
      </c>
      <c r="BF264" s="138">
        <f>IF(N264="snížená",J264,0)</f>
        <v>0</v>
      </c>
      <c r="BG264" s="138">
        <f>IF(N264="zákl. přenesená",J264,0)</f>
        <v>0</v>
      </c>
      <c r="BH264" s="138">
        <f>IF(N264="sníž. přenesená",J264,0)</f>
        <v>0</v>
      </c>
      <c r="BI264" s="138">
        <f>IF(N264="nulová",J264,0)</f>
        <v>0</v>
      </c>
      <c r="BJ264" s="13" t="s">
        <v>78</v>
      </c>
      <c r="BK264" s="138">
        <f>ROUND(I264*H264,2)</f>
        <v>0</v>
      </c>
      <c r="BL264" s="13" t="s">
        <v>205</v>
      </c>
      <c r="BM264" s="137" t="s">
        <v>623</v>
      </c>
    </row>
    <row r="265" spans="2:65" s="11" customFormat="1" ht="22.75" customHeight="1">
      <c r="B265" s="114"/>
      <c r="D265" s="115" t="s">
        <v>72</v>
      </c>
      <c r="E265" s="123" t="s">
        <v>624</v>
      </c>
      <c r="F265" s="123" t="s">
        <v>625</v>
      </c>
      <c r="J265" s="124">
        <f>BK265</f>
        <v>0</v>
      </c>
      <c r="L265" s="114"/>
      <c r="M265" s="118"/>
      <c r="P265" s="119">
        <f>SUM(P266:P267)</f>
        <v>100.448286</v>
      </c>
      <c r="R265" s="119">
        <f>SUM(R266:R267)</f>
        <v>0.24952121999999999</v>
      </c>
      <c r="T265" s="120">
        <f>SUM(T266:T267)</f>
        <v>0</v>
      </c>
      <c r="AR265" s="115" t="s">
        <v>82</v>
      </c>
      <c r="AT265" s="121" t="s">
        <v>72</v>
      </c>
      <c r="AU265" s="121" t="s">
        <v>78</v>
      </c>
      <c r="AY265" s="115" t="s">
        <v>140</v>
      </c>
      <c r="BK265" s="122">
        <f>SUM(BK266:BK267)</f>
        <v>0</v>
      </c>
    </row>
    <row r="266" spans="2:65" s="1" customFormat="1" ht="24.25" customHeight="1">
      <c r="B266" s="125"/>
      <c r="C266" s="126" t="s">
        <v>626</v>
      </c>
      <c r="D266" s="126" t="s">
        <v>142</v>
      </c>
      <c r="E266" s="127" t="s">
        <v>627</v>
      </c>
      <c r="F266" s="128" t="s">
        <v>628</v>
      </c>
      <c r="G266" s="129" t="s">
        <v>199</v>
      </c>
      <c r="H266" s="130">
        <v>639.798</v>
      </c>
      <c r="I266" s="131"/>
      <c r="J266" s="131">
        <f>ROUND(I266*H266,2)</f>
        <v>0</v>
      </c>
      <c r="K266" s="132"/>
      <c r="L266" s="25"/>
      <c r="M266" s="133" t="s">
        <v>1</v>
      </c>
      <c r="N266" s="134" t="s">
        <v>38</v>
      </c>
      <c r="O266" s="135">
        <v>5.2999999999999999E-2</v>
      </c>
      <c r="P266" s="135">
        <f>O266*H266</f>
        <v>33.909293999999996</v>
      </c>
      <c r="Q266" s="135">
        <v>1.2999999999999999E-4</v>
      </c>
      <c r="R266" s="135">
        <f>Q266*H266</f>
        <v>8.3173739999999996E-2</v>
      </c>
      <c r="S266" s="135">
        <v>0</v>
      </c>
      <c r="T266" s="136">
        <f>S266*H266</f>
        <v>0</v>
      </c>
      <c r="AR266" s="137" t="s">
        <v>205</v>
      </c>
      <c r="AT266" s="137" t="s">
        <v>142</v>
      </c>
      <c r="AU266" s="137" t="s">
        <v>82</v>
      </c>
      <c r="AY266" s="13" t="s">
        <v>140</v>
      </c>
      <c r="BE266" s="138">
        <f>IF(N266="základní",J266,0)</f>
        <v>0</v>
      </c>
      <c r="BF266" s="138">
        <f>IF(N266="snížená",J266,0)</f>
        <v>0</v>
      </c>
      <c r="BG266" s="138">
        <f>IF(N266="zákl. přenesená",J266,0)</f>
        <v>0</v>
      </c>
      <c r="BH266" s="138">
        <f>IF(N266="sníž. přenesená",J266,0)</f>
        <v>0</v>
      </c>
      <c r="BI266" s="138">
        <f>IF(N266="nulová",J266,0)</f>
        <v>0</v>
      </c>
      <c r="BJ266" s="13" t="s">
        <v>78</v>
      </c>
      <c r="BK266" s="138">
        <f>ROUND(I266*H266,2)</f>
        <v>0</v>
      </c>
      <c r="BL266" s="13" t="s">
        <v>205</v>
      </c>
      <c r="BM266" s="137" t="s">
        <v>629</v>
      </c>
    </row>
    <row r="267" spans="2:65" s="1" customFormat="1" ht="24.25" customHeight="1">
      <c r="B267" s="125"/>
      <c r="C267" s="126" t="s">
        <v>630</v>
      </c>
      <c r="D267" s="126" t="s">
        <v>142</v>
      </c>
      <c r="E267" s="127" t="s">
        <v>631</v>
      </c>
      <c r="F267" s="128" t="s">
        <v>632</v>
      </c>
      <c r="G267" s="129" t="s">
        <v>199</v>
      </c>
      <c r="H267" s="130">
        <v>639.798</v>
      </c>
      <c r="I267" s="131"/>
      <c r="J267" s="131">
        <f>ROUND(I267*H267,2)</f>
        <v>0</v>
      </c>
      <c r="K267" s="132"/>
      <c r="L267" s="25"/>
      <c r="M267" s="149" t="s">
        <v>1</v>
      </c>
      <c r="N267" s="150" t="s">
        <v>38</v>
      </c>
      <c r="O267" s="151">
        <v>0.104</v>
      </c>
      <c r="P267" s="151">
        <f>O267*H267</f>
        <v>66.538991999999993</v>
      </c>
      <c r="Q267" s="151">
        <v>2.5999999999999998E-4</v>
      </c>
      <c r="R267" s="151">
        <f>Q267*H267</f>
        <v>0.16634747999999999</v>
      </c>
      <c r="S267" s="151">
        <v>0</v>
      </c>
      <c r="T267" s="152">
        <f>S267*H267</f>
        <v>0</v>
      </c>
      <c r="AR267" s="137" t="s">
        <v>205</v>
      </c>
      <c r="AT267" s="137" t="s">
        <v>142</v>
      </c>
      <c r="AU267" s="137" t="s">
        <v>82</v>
      </c>
      <c r="AY267" s="13" t="s">
        <v>140</v>
      </c>
      <c r="BE267" s="138">
        <f>IF(N267="základní",J267,0)</f>
        <v>0</v>
      </c>
      <c r="BF267" s="138">
        <f>IF(N267="snížená",J267,0)</f>
        <v>0</v>
      </c>
      <c r="BG267" s="138">
        <f>IF(N267="zákl. přenesená",J267,0)</f>
        <v>0</v>
      </c>
      <c r="BH267" s="138">
        <f>IF(N267="sníž. přenesená",J267,0)</f>
        <v>0</v>
      </c>
      <c r="BI267" s="138">
        <f>IF(N267="nulová",J267,0)</f>
        <v>0</v>
      </c>
      <c r="BJ267" s="13" t="s">
        <v>78</v>
      </c>
      <c r="BK267" s="138">
        <f>ROUND(I267*H267,2)</f>
        <v>0</v>
      </c>
      <c r="BL267" s="13" t="s">
        <v>205</v>
      </c>
      <c r="BM267" s="137" t="s">
        <v>633</v>
      </c>
    </row>
    <row r="268" spans="2:65" s="1" customFormat="1" ht="7" customHeight="1">
      <c r="B268" s="37"/>
      <c r="C268" s="38"/>
      <c r="D268" s="38"/>
      <c r="E268" s="38"/>
      <c r="F268" s="38"/>
      <c r="G268" s="38"/>
      <c r="H268" s="38"/>
      <c r="I268" s="38"/>
      <c r="J268" s="38"/>
      <c r="K268" s="38"/>
      <c r="L268" s="25"/>
    </row>
    <row r="269" spans="2:65" ht="11"/>
    <row r="270" spans="2:65" ht="11"/>
    <row r="271" spans="2:65" ht="11"/>
    <row r="272" spans="2:65" ht="11"/>
    <row r="273" ht="11"/>
    <row r="274" ht="11"/>
    <row r="275" ht="11"/>
    <row r="276" ht="11"/>
    <row r="277" ht="11"/>
    <row r="278" ht="11"/>
    <row r="279" ht="11"/>
    <row r="280" ht="11"/>
    <row r="281" ht="11"/>
    <row r="284" ht="11"/>
    <row r="285" ht="11"/>
    <row r="289" ht="11"/>
    <row r="290" ht="11"/>
    <row r="295" ht="11"/>
    <row r="303" ht="11"/>
  </sheetData>
  <autoFilter ref="C138:K267" xr:uid="{00000000-0009-0000-0000-000001000000}"/>
  <mergeCells count="9">
    <mergeCell ref="E87:H87"/>
    <mergeCell ref="E129:H129"/>
    <mergeCell ref="E131:H13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M188"/>
  <sheetViews>
    <sheetView showGridLines="0" topLeftCell="A164" workbookViewId="0">
      <selection activeCell="I187" sqref="I129:I187"/>
    </sheetView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1" spans="2:46" ht="11"/>
    <row r="2" spans="2:46" ht="37" customHeight="1">
      <c r="L2" s="186" t="s">
        <v>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3" t="s">
        <v>84</v>
      </c>
    </row>
    <row r="3" spans="2:46" ht="7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5" hidden="1" customHeight="1">
      <c r="B4" s="16"/>
      <c r="D4" s="17" t="s">
        <v>94</v>
      </c>
      <c r="L4" s="16"/>
      <c r="M4" s="81" t="s">
        <v>10</v>
      </c>
      <c r="AT4" s="13" t="s">
        <v>3</v>
      </c>
    </row>
    <row r="5" spans="2:46" ht="7" hidden="1" customHeight="1">
      <c r="B5" s="16"/>
      <c r="L5" s="16"/>
    </row>
    <row r="6" spans="2:46" ht="12" hidden="1" customHeight="1">
      <c r="B6" s="16"/>
      <c r="D6" s="22" t="s">
        <v>14</v>
      </c>
      <c r="L6" s="16"/>
    </row>
    <row r="7" spans="2:46" ht="26.25" hidden="1" customHeight="1">
      <c r="B7" s="16"/>
      <c r="E7" s="187" t="str">
        <f>'Rekapitulace stavby'!K6</f>
        <v>Studie stavebních úprav - změna užívání, SOŠ Hořovice, Tlustice č.p.28</v>
      </c>
      <c r="F7" s="188"/>
      <c r="G7" s="188"/>
      <c r="H7" s="188"/>
      <c r="L7" s="16"/>
    </row>
    <row r="8" spans="2:46" s="1" customFormat="1" ht="12" hidden="1" customHeight="1">
      <c r="B8" s="25"/>
      <c r="D8" s="22" t="s">
        <v>95</v>
      </c>
      <c r="L8" s="25"/>
    </row>
    <row r="9" spans="2:46" s="1" customFormat="1" ht="16.5" hidden="1" customHeight="1">
      <c r="B9" s="25"/>
      <c r="E9" s="153" t="s">
        <v>634</v>
      </c>
      <c r="F9" s="189"/>
      <c r="G9" s="189"/>
      <c r="H9" s="189"/>
      <c r="L9" s="25"/>
    </row>
    <row r="10" spans="2:46" s="1" customFormat="1" ht="11" hidden="1">
      <c r="B10" s="25"/>
      <c r="L10" s="25"/>
    </row>
    <row r="11" spans="2:46" s="1" customFormat="1" ht="12" hidden="1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hidden="1" customHeight="1">
      <c r="B12" s="25"/>
      <c r="D12" s="22" t="s">
        <v>18</v>
      </c>
      <c r="F12" s="20" t="s">
        <v>19</v>
      </c>
      <c r="I12" s="22" t="s">
        <v>20</v>
      </c>
      <c r="J12" s="45" t="str">
        <f>'Rekapitulace stavby'!AN8</f>
        <v>10. 5. 2024</v>
      </c>
      <c r="L12" s="25"/>
    </row>
    <row r="13" spans="2:46" s="1" customFormat="1" ht="10.75" hidden="1" customHeight="1">
      <c r="B13" s="25"/>
      <c r="L13" s="25"/>
    </row>
    <row r="14" spans="2:46" s="1" customFormat="1" ht="12" hidden="1" customHeight="1">
      <c r="B14" s="25"/>
      <c r="D14" s="22" t="s">
        <v>22</v>
      </c>
      <c r="I14" s="22" t="s">
        <v>23</v>
      </c>
      <c r="J14" s="20" t="s">
        <v>1</v>
      </c>
      <c r="L14" s="25"/>
    </row>
    <row r="15" spans="2:46" s="1" customFormat="1" ht="18" hidden="1" customHeight="1">
      <c r="B15" s="25"/>
      <c r="E15" s="20" t="s">
        <v>24</v>
      </c>
      <c r="I15" s="22" t="s">
        <v>25</v>
      </c>
      <c r="J15" s="20" t="s">
        <v>1</v>
      </c>
      <c r="L15" s="25"/>
    </row>
    <row r="16" spans="2:46" s="1" customFormat="1" ht="7" hidden="1" customHeight="1">
      <c r="B16" s="25"/>
      <c r="L16" s="25"/>
    </row>
    <row r="17" spans="2:12" s="1" customFormat="1" ht="12" hidden="1" customHeight="1">
      <c r="B17" s="25"/>
      <c r="D17" s="22" t="s">
        <v>26</v>
      </c>
      <c r="I17" s="22" t="s">
        <v>23</v>
      </c>
      <c r="J17" s="20" t="str">
        <f>'Rekapitulace stavby'!AN13</f>
        <v/>
      </c>
      <c r="L17" s="25"/>
    </row>
    <row r="18" spans="2:12" s="1" customFormat="1" ht="18" hidden="1" customHeight="1">
      <c r="B18" s="25"/>
      <c r="E18" s="172" t="str">
        <f>'Rekapitulace stavby'!E14</f>
        <v xml:space="preserve"> </v>
      </c>
      <c r="F18" s="172"/>
      <c r="G18" s="172"/>
      <c r="H18" s="172"/>
      <c r="I18" s="22" t="s">
        <v>25</v>
      </c>
      <c r="J18" s="20" t="str">
        <f>'Rekapitulace stavby'!AN14</f>
        <v/>
      </c>
      <c r="L18" s="25"/>
    </row>
    <row r="19" spans="2:12" s="1" customFormat="1" ht="7" hidden="1" customHeight="1">
      <c r="B19" s="25"/>
      <c r="L19" s="25"/>
    </row>
    <row r="20" spans="2:12" s="1" customFormat="1" ht="12" hidden="1" customHeight="1">
      <c r="B20" s="25"/>
      <c r="D20" s="22" t="s">
        <v>27</v>
      </c>
      <c r="I20" s="22" t="s">
        <v>23</v>
      </c>
      <c r="J20" s="20" t="s">
        <v>1</v>
      </c>
      <c r="L20" s="25"/>
    </row>
    <row r="21" spans="2:12" s="1" customFormat="1" ht="18" hidden="1" customHeight="1">
      <c r="B21" s="25"/>
      <c r="E21" s="20" t="s">
        <v>28</v>
      </c>
      <c r="I21" s="22" t="s">
        <v>25</v>
      </c>
      <c r="J21" s="20" t="s">
        <v>1</v>
      </c>
      <c r="L21" s="25"/>
    </row>
    <row r="22" spans="2:12" s="1" customFormat="1" ht="7" hidden="1" customHeight="1">
      <c r="B22" s="25"/>
      <c r="L22" s="25"/>
    </row>
    <row r="23" spans="2:12" s="1" customFormat="1" ht="12" hidden="1" customHeight="1">
      <c r="B23" s="25"/>
      <c r="D23" s="22" t="s">
        <v>30</v>
      </c>
      <c r="I23" s="22" t="s">
        <v>23</v>
      </c>
      <c r="J23" s="20" t="s">
        <v>1</v>
      </c>
      <c r="L23" s="25"/>
    </row>
    <row r="24" spans="2:12" s="1" customFormat="1" ht="18" hidden="1" customHeight="1">
      <c r="B24" s="25"/>
      <c r="E24" s="20" t="s">
        <v>31</v>
      </c>
      <c r="I24" s="22" t="s">
        <v>25</v>
      </c>
      <c r="J24" s="20" t="s">
        <v>1</v>
      </c>
      <c r="L24" s="25"/>
    </row>
    <row r="25" spans="2:12" s="1" customFormat="1" ht="7" hidden="1" customHeight="1">
      <c r="B25" s="25"/>
      <c r="L25" s="25"/>
    </row>
    <row r="26" spans="2:12" s="1" customFormat="1" ht="12" hidden="1" customHeight="1">
      <c r="B26" s="25"/>
      <c r="D26" s="22" t="s">
        <v>32</v>
      </c>
      <c r="L26" s="25"/>
    </row>
    <row r="27" spans="2:12" s="7" customFormat="1" ht="16.5" hidden="1" customHeight="1">
      <c r="B27" s="82"/>
      <c r="E27" s="175" t="s">
        <v>1</v>
      </c>
      <c r="F27" s="175"/>
      <c r="G27" s="175"/>
      <c r="H27" s="175"/>
      <c r="L27" s="82"/>
    </row>
    <row r="28" spans="2:12" s="1" customFormat="1" ht="7" hidden="1" customHeight="1">
      <c r="B28" s="25"/>
      <c r="L28" s="25"/>
    </row>
    <row r="29" spans="2:12" s="1" customFormat="1" ht="7" hidden="1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5" hidden="1" customHeight="1">
      <c r="B30" s="25"/>
      <c r="D30" s="83" t="s">
        <v>33</v>
      </c>
      <c r="J30" s="59">
        <f>ROUND(J126, 2)</f>
        <v>0</v>
      </c>
      <c r="L30" s="25"/>
    </row>
    <row r="31" spans="2:12" s="1" customFormat="1" ht="7" hidden="1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5" hidden="1" customHeight="1">
      <c r="B32" s="25"/>
      <c r="F32" s="28" t="s">
        <v>35</v>
      </c>
      <c r="I32" s="28" t="s">
        <v>34</v>
      </c>
      <c r="J32" s="28" t="s">
        <v>36</v>
      </c>
      <c r="L32" s="25"/>
    </row>
    <row r="33" spans="2:12" s="1" customFormat="1" ht="14.5" hidden="1" customHeight="1">
      <c r="B33" s="25"/>
      <c r="D33" s="48" t="s">
        <v>37</v>
      </c>
      <c r="E33" s="22" t="s">
        <v>38</v>
      </c>
      <c r="F33" s="84">
        <f>ROUND((SUM(BE126:BE187)),  2)</f>
        <v>0</v>
      </c>
      <c r="I33" s="85">
        <v>0.21</v>
      </c>
      <c r="J33" s="84">
        <f>ROUND(((SUM(BE126:BE187))*I33),  2)</f>
        <v>0</v>
      </c>
      <c r="L33" s="25"/>
    </row>
    <row r="34" spans="2:12" s="1" customFormat="1" ht="14.5" hidden="1" customHeight="1">
      <c r="B34" s="25"/>
      <c r="E34" s="22" t="s">
        <v>39</v>
      </c>
      <c r="F34" s="84">
        <f>ROUND((SUM(BF126:BF187)),  2)</f>
        <v>0</v>
      </c>
      <c r="I34" s="85">
        <v>0.15</v>
      </c>
      <c r="J34" s="84">
        <f>ROUND(((SUM(BF126:BF187))*I34),  2)</f>
        <v>0</v>
      </c>
      <c r="L34" s="25"/>
    </row>
    <row r="35" spans="2:12" s="1" customFormat="1" ht="14.5" hidden="1" customHeight="1">
      <c r="B35" s="25"/>
      <c r="E35" s="22" t="s">
        <v>40</v>
      </c>
      <c r="F35" s="84">
        <f>ROUND((SUM(BG126:BG187)),  2)</f>
        <v>0</v>
      </c>
      <c r="I35" s="85">
        <v>0.21</v>
      </c>
      <c r="J35" s="84">
        <f>0</f>
        <v>0</v>
      </c>
      <c r="L35" s="25"/>
    </row>
    <row r="36" spans="2:12" s="1" customFormat="1" ht="14.5" hidden="1" customHeight="1">
      <c r="B36" s="25"/>
      <c r="E36" s="22" t="s">
        <v>41</v>
      </c>
      <c r="F36" s="84">
        <f>ROUND((SUM(BH126:BH187)),  2)</f>
        <v>0</v>
      </c>
      <c r="I36" s="85">
        <v>0.15</v>
      </c>
      <c r="J36" s="84">
        <f>0</f>
        <v>0</v>
      </c>
      <c r="L36" s="25"/>
    </row>
    <row r="37" spans="2:12" s="1" customFormat="1" ht="14.5" hidden="1" customHeight="1">
      <c r="B37" s="25"/>
      <c r="E37" s="22" t="s">
        <v>42</v>
      </c>
      <c r="F37" s="84">
        <f>ROUND((SUM(BI126:BI187)),  2)</f>
        <v>0</v>
      </c>
      <c r="I37" s="85">
        <v>0</v>
      </c>
      <c r="J37" s="84">
        <f>0</f>
        <v>0</v>
      </c>
      <c r="L37" s="25"/>
    </row>
    <row r="38" spans="2:12" s="1" customFormat="1" ht="7" hidden="1" customHeight="1">
      <c r="B38" s="25"/>
      <c r="L38" s="25"/>
    </row>
    <row r="39" spans="2:12" s="1" customFormat="1" ht="25.5" hidden="1" customHeight="1">
      <c r="B39" s="25"/>
      <c r="C39" s="86"/>
      <c r="D39" s="87" t="s">
        <v>43</v>
      </c>
      <c r="E39" s="50"/>
      <c r="F39" s="50"/>
      <c r="G39" s="88" t="s">
        <v>44</v>
      </c>
      <c r="H39" s="89" t="s">
        <v>45</v>
      </c>
      <c r="I39" s="50"/>
      <c r="J39" s="90">
        <f>SUM(J30:J37)</f>
        <v>0</v>
      </c>
      <c r="K39" s="91"/>
      <c r="L39" s="25"/>
    </row>
    <row r="40" spans="2:12" s="1" customFormat="1" ht="14.5" hidden="1" customHeight="1">
      <c r="B40" s="25"/>
      <c r="L40" s="25"/>
    </row>
    <row r="41" spans="2:12" ht="14.5" hidden="1" customHeight="1">
      <c r="B41" s="16"/>
      <c r="L41" s="16"/>
    </row>
    <row r="42" spans="2:12" ht="14.5" hidden="1" customHeight="1">
      <c r="B42" s="16"/>
      <c r="L42" s="16"/>
    </row>
    <row r="43" spans="2:12" ht="14.5" hidden="1" customHeight="1">
      <c r="B43" s="16"/>
      <c r="L43" s="16"/>
    </row>
    <row r="44" spans="2:12" ht="14.5" hidden="1" customHeight="1">
      <c r="B44" s="16"/>
      <c r="L44" s="16"/>
    </row>
    <row r="45" spans="2:12" ht="14.5" hidden="1" customHeight="1">
      <c r="B45" s="16"/>
      <c r="L45" s="16"/>
    </row>
    <row r="46" spans="2:12" ht="14.5" hidden="1" customHeight="1">
      <c r="B46" s="16"/>
      <c r="L46" s="16"/>
    </row>
    <row r="47" spans="2:12" ht="14.5" hidden="1" customHeight="1">
      <c r="B47" s="16"/>
      <c r="L47" s="16"/>
    </row>
    <row r="48" spans="2:12" ht="14.5" hidden="1" customHeight="1">
      <c r="B48" s="16"/>
      <c r="L48" s="16"/>
    </row>
    <row r="49" spans="2:12" ht="14.5" hidden="1" customHeight="1">
      <c r="B49" s="16"/>
      <c r="L49" s="16"/>
    </row>
    <row r="50" spans="2:12" s="1" customFormat="1" ht="14.5" hidden="1" customHeight="1">
      <c r="B50" s="25"/>
      <c r="D50" s="34" t="s">
        <v>46</v>
      </c>
      <c r="E50" s="35"/>
      <c r="F50" s="35"/>
      <c r="G50" s="34" t="s">
        <v>47</v>
      </c>
      <c r="H50" s="35"/>
      <c r="I50" s="35"/>
      <c r="J50" s="35"/>
      <c r="K50" s="35"/>
      <c r="L50" s="25"/>
    </row>
    <row r="51" spans="2:12" ht="11" hidden="1">
      <c r="B51" s="16"/>
      <c r="L51" s="16"/>
    </row>
    <row r="52" spans="2:12" ht="11" hidden="1">
      <c r="B52" s="16"/>
      <c r="L52" s="16"/>
    </row>
    <row r="53" spans="2:12" ht="11" hidden="1">
      <c r="B53" s="16"/>
      <c r="L53" s="16"/>
    </row>
    <row r="54" spans="2:12" ht="11" hidden="1">
      <c r="B54" s="16"/>
      <c r="L54" s="16"/>
    </row>
    <row r="55" spans="2:12" ht="11" hidden="1">
      <c r="B55" s="16"/>
      <c r="L55" s="16"/>
    </row>
    <row r="56" spans="2:12" ht="11" hidden="1">
      <c r="B56" s="16"/>
      <c r="L56" s="16"/>
    </row>
    <row r="57" spans="2:12" ht="11" hidden="1">
      <c r="B57" s="16"/>
      <c r="L57" s="16"/>
    </row>
    <row r="58" spans="2:12" ht="11" hidden="1">
      <c r="B58" s="16"/>
      <c r="L58" s="16"/>
    </row>
    <row r="59" spans="2:12" ht="11" hidden="1">
      <c r="B59" s="16"/>
      <c r="L59" s="16"/>
    </row>
    <row r="60" spans="2:12" ht="11" hidden="1">
      <c r="B60" s="16"/>
      <c r="L60" s="16"/>
    </row>
    <row r="61" spans="2:12" s="1" customFormat="1" ht="13" hidden="1">
      <c r="B61" s="25"/>
      <c r="D61" s="36" t="s">
        <v>48</v>
      </c>
      <c r="E61" s="27"/>
      <c r="F61" s="92" t="s">
        <v>49</v>
      </c>
      <c r="G61" s="36" t="s">
        <v>48</v>
      </c>
      <c r="H61" s="27"/>
      <c r="I61" s="27"/>
      <c r="J61" s="93" t="s">
        <v>49</v>
      </c>
      <c r="K61" s="27"/>
      <c r="L61" s="25"/>
    </row>
    <row r="62" spans="2:12" ht="11" hidden="1">
      <c r="B62" s="16"/>
      <c r="L62" s="16"/>
    </row>
    <row r="63" spans="2:12" ht="11" hidden="1">
      <c r="B63" s="16"/>
      <c r="L63" s="16"/>
    </row>
    <row r="64" spans="2:12" ht="11" hidden="1">
      <c r="B64" s="16"/>
      <c r="L64" s="16"/>
    </row>
    <row r="65" spans="2:12" s="1" customFormat="1" ht="13" hidden="1">
      <c r="B65" s="25"/>
      <c r="D65" s="34" t="s">
        <v>50</v>
      </c>
      <c r="E65" s="35"/>
      <c r="F65" s="35"/>
      <c r="G65" s="34" t="s">
        <v>51</v>
      </c>
      <c r="H65" s="35"/>
      <c r="I65" s="35"/>
      <c r="J65" s="35"/>
      <c r="K65" s="35"/>
      <c r="L65" s="25"/>
    </row>
    <row r="66" spans="2:12" ht="11" hidden="1">
      <c r="B66" s="16"/>
      <c r="L66" s="16"/>
    </row>
    <row r="67" spans="2:12" ht="11" hidden="1">
      <c r="B67" s="16"/>
      <c r="L67" s="16"/>
    </row>
    <row r="68" spans="2:12" ht="11" hidden="1">
      <c r="B68" s="16"/>
      <c r="L68" s="16"/>
    </row>
    <row r="69" spans="2:12" ht="11" hidden="1">
      <c r="B69" s="16"/>
      <c r="L69" s="16"/>
    </row>
    <row r="70" spans="2:12" ht="11" hidden="1">
      <c r="B70" s="16"/>
      <c r="L70" s="16"/>
    </row>
    <row r="71" spans="2:12" ht="11" hidden="1">
      <c r="B71" s="16"/>
      <c r="L71" s="16"/>
    </row>
    <row r="72" spans="2:12" ht="11" hidden="1">
      <c r="B72" s="16"/>
      <c r="L72" s="16"/>
    </row>
    <row r="73" spans="2:12" ht="11" hidden="1">
      <c r="B73" s="16"/>
      <c r="L73" s="16"/>
    </row>
    <row r="74" spans="2:12" ht="11" hidden="1">
      <c r="B74" s="16"/>
      <c r="L74" s="16"/>
    </row>
    <row r="75" spans="2:12" ht="11" hidden="1">
      <c r="B75" s="16"/>
      <c r="L75" s="16"/>
    </row>
    <row r="76" spans="2:12" s="1" customFormat="1" ht="13" hidden="1">
      <c r="B76" s="25"/>
      <c r="D76" s="36" t="s">
        <v>48</v>
      </c>
      <c r="E76" s="27"/>
      <c r="F76" s="92" t="s">
        <v>49</v>
      </c>
      <c r="G76" s="36" t="s">
        <v>48</v>
      </c>
      <c r="H76" s="27"/>
      <c r="I76" s="27"/>
      <c r="J76" s="93" t="s">
        <v>49</v>
      </c>
      <c r="K76" s="27"/>
      <c r="L76" s="25"/>
    </row>
    <row r="77" spans="2:12" s="1" customFormat="1" ht="14.5" hidden="1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78" spans="2:12" ht="11" hidden="1"/>
    <row r="79" spans="2:12" ht="11" hidden="1"/>
    <row r="80" spans="2:12" ht="11" hidden="1"/>
    <row r="81" spans="2:47" s="1" customFormat="1" ht="7" hidden="1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5" hidden="1" customHeight="1">
      <c r="B82" s="25"/>
      <c r="C82" s="17" t="s">
        <v>97</v>
      </c>
      <c r="L82" s="25"/>
    </row>
    <row r="83" spans="2:47" s="1" customFormat="1" ht="7" hidden="1" customHeight="1">
      <c r="B83" s="25"/>
      <c r="L83" s="25"/>
    </row>
    <row r="84" spans="2:47" s="1" customFormat="1" ht="12" hidden="1" customHeight="1">
      <c r="B84" s="25"/>
      <c r="C84" s="22" t="s">
        <v>14</v>
      </c>
      <c r="L84" s="25"/>
    </row>
    <row r="85" spans="2:47" s="1" customFormat="1" ht="26.25" hidden="1" customHeight="1">
      <c r="B85" s="25"/>
      <c r="E85" s="187" t="str">
        <f>E7</f>
        <v>Studie stavebních úprav - změna užívání, SOŠ Hořovice, Tlustice č.p.28</v>
      </c>
      <c r="F85" s="188"/>
      <c r="G85" s="188"/>
      <c r="H85" s="188"/>
      <c r="L85" s="25"/>
    </row>
    <row r="86" spans="2:47" s="1" customFormat="1" ht="12" hidden="1" customHeight="1">
      <c r="B86" s="25"/>
      <c r="C86" s="22" t="s">
        <v>95</v>
      </c>
      <c r="L86" s="25"/>
    </row>
    <row r="87" spans="2:47" s="1" customFormat="1" ht="16.5" hidden="1" customHeight="1">
      <c r="B87" s="25"/>
      <c r="E87" s="153" t="str">
        <f>E9</f>
        <v>2 - Zdravotně technické instalace</v>
      </c>
      <c r="F87" s="189"/>
      <c r="G87" s="189"/>
      <c r="H87" s="189"/>
      <c r="L87" s="25"/>
    </row>
    <row r="88" spans="2:47" s="1" customFormat="1" ht="7" hidden="1" customHeight="1">
      <c r="B88" s="25"/>
      <c r="L88" s="25"/>
    </row>
    <row r="89" spans="2:47" s="1" customFormat="1" ht="12" hidden="1" customHeight="1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>10. 5. 2024</v>
      </c>
      <c r="L89" s="25"/>
    </row>
    <row r="90" spans="2:47" s="1" customFormat="1" ht="7" hidden="1" customHeight="1">
      <c r="B90" s="25"/>
      <c r="L90" s="25"/>
    </row>
    <row r="91" spans="2:47" s="1" customFormat="1" ht="25.75" hidden="1" customHeight="1">
      <c r="B91" s="25"/>
      <c r="C91" s="22" t="s">
        <v>22</v>
      </c>
      <c r="F91" s="20" t="str">
        <f>E15</f>
        <v>SOŠ Hořovice, Palackého náměstí 100/17</v>
      </c>
      <c r="I91" s="22" t="s">
        <v>27</v>
      </c>
      <c r="J91" s="23" t="str">
        <f>E21</f>
        <v>Pavel Kohout, Ing.Michal Kohout</v>
      </c>
      <c r="L91" s="25"/>
    </row>
    <row r="92" spans="2:47" s="1" customFormat="1" ht="15.25" hidden="1" customHeight="1">
      <c r="B92" s="25"/>
      <c r="C92" s="22" t="s">
        <v>26</v>
      </c>
      <c r="F92" s="20" t="str">
        <f>IF(E18="","",E18)</f>
        <v xml:space="preserve"> </v>
      </c>
      <c r="I92" s="22" t="s">
        <v>30</v>
      </c>
      <c r="J92" s="23" t="str">
        <f>E24</f>
        <v>Ladislav Morávek</v>
      </c>
      <c r="L92" s="25"/>
    </row>
    <row r="93" spans="2:47" s="1" customFormat="1" ht="10.25" hidden="1" customHeight="1">
      <c r="B93" s="25"/>
      <c r="L93" s="25"/>
    </row>
    <row r="94" spans="2:47" s="1" customFormat="1" ht="29.25" hidden="1" customHeight="1">
      <c r="B94" s="25"/>
      <c r="C94" s="94" t="s">
        <v>98</v>
      </c>
      <c r="D94" s="86"/>
      <c r="E94" s="86"/>
      <c r="F94" s="86"/>
      <c r="G94" s="86"/>
      <c r="H94" s="86"/>
      <c r="I94" s="86"/>
      <c r="J94" s="95" t="s">
        <v>99</v>
      </c>
      <c r="K94" s="86"/>
      <c r="L94" s="25"/>
    </row>
    <row r="95" spans="2:47" s="1" customFormat="1" ht="10.25" hidden="1" customHeight="1">
      <c r="B95" s="25"/>
      <c r="L95" s="25"/>
    </row>
    <row r="96" spans="2:47" s="1" customFormat="1" ht="22.75" hidden="1" customHeight="1">
      <c r="B96" s="25"/>
      <c r="C96" s="96" t="s">
        <v>100</v>
      </c>
      <c r="J96" s="59">
        <f>J126</f>
        <v>0</v>
      </c>
      <c r="L96" s="25"/>
      <c r="AU96" s="13" t="s">
        <v>101</v>
      </c>
    </row>
    <row r="97" spans="2:12" s="8" customFormat="1" ht="25" hidden="1" customHeight="1">
      <c r="B97" s="97"/>
      <c r="D97" s="98" t="s">
        <v>102</v>
      </c>
      <c r="E97" s="99"/>
      <c r="F97" s="99"/>
      <c r="G97" s="99"/>
      <c r="H97" s="99"/>
      <c r="I97" s="99"/>
      <c r="J97" s="100">
        <f>J127</f>
        <v>0</v>
      </c>
      <c r="L97" s="97"/>
    </row>
    <row r="98" spans="2:12" s="9" customFormat="1" ht="20" hidden="1" customHeight="1">
      <c r="B98" s="101"/>
      <c r="D98" s="102" t="s">
        <v>103</v>
      </c>
      <c r="E98" s="103"/>
      <c r="F98" s="103"/>
      <c r="G98" s="103"/>
      <c r="H98" s="103"/>
      <c r="I98" s="103"/>
      <c r="J98" s="104">
        <f>J128</f>
        <v>0</v>
      </c>
      <c r="L98" s="101"/>
    </row>
    <row r="99" spans="2:12" s="9" customFormat="1" ht="20" hidden="1" customHeight="1">
      <c r="B99" s="101"/>
      <c r="D99" s="102" t="s">
        <v>635</v>
      </c>
      <c r="E99" s="103"/>
      <c r="F99" s="103"/>
      <c r="G99" s="103"/>
      <c r="H99" s="103"/>
      <c r="I99" s="103"/>
      <c r="J99" s="104">
        <f>J137</f>
        <v>0</v>
      </c>
      <c r="L99" s="101"/>
    </row>
    <row r="100" spans="2:12" s="9" customFormat="1" ht="20" hidden="1" customHeight="1">
      <c r="B100" s="101"/>
      <c r="D100" s="102" t="s">
        <v>636</v>
      </c>
      <c r="E100" s="103"/>
      <c r="F100" s="103"/>
      <c r="G100" s="103"/>
      <c r="H100" s="103"/>
      <c r="I100" s="103"/>
      <c r="J100" s="104">
        <f>J140</f>
        <v>0</v>
      </c>
      <c r="L100" s="101"/>
    </row>
    <row r="101" spans="2:12" s="9" customFormat="1" ht="20" hidden="1" customHeight="1">
      <c r="B101" s="101"/>
      <c r="D101" s="102" t="s">
        <v>107</v>
      </c>
      <c r="E101" s="103"/>
      <c r="F101" s="103"/>
      <c r="G101" s="103"/>
      <c r="H101" s="103"/>
      <c r="I101" s="103"/>
      <c r="J101" s="104">
        <f>J146</f>
        <v>0</v>
      </c>
      <c r="L101" s="101"/>
    </row>
    <row r="102" spans="2:12" s="9" customFormat="1" ht="20" hidden="1" customHeight="1">
      <c r="B102" s="101"/>
      <c r="D102" s="102" t="s">
        <v>109</v>
      </c>
      <c r="E102" s="103"/>
      <c r="F102" s="103"/>
      <c r="G102" s="103"/>
      <c r="H102" s="103"/>
      <c r="I102" s="103"/>
      <c r="J102" s="104">
        <f>J148</f>
        <v>0</v>
      </c>
      <c r="L102" s="101"/>
    </row>
    <row r="103" spans="2:12" s="8" customFormat="1" ht="25" hidden="1" customHeight="1">
      <c r="B103" s="97"/>
      <c r="D103" s="98" t="s">
        <v>110</v>
      </c>
      <c r="E103" s="99"/>
      <c r="F103" s="99"/>
      <c r="G103" s="99"/>
      <c r="H103" s="99"/>
      <c r="I103" s="99"/>
      <c r="J103" s="100">
        <f>J150</f>
        <v>0</v>
      </c>
      <c r="L103" s="97"/>
    </row>
    <row r="104" spans="2:12" s="9" customFormat="1" ht="20" hidden="1" customHeight="1">
      <c r="B104" s="101"/>
      <c r="D104" s="102" t="s">
        <v>637</v>
      </c>
      <c r="E104" s="103"/>
      <c r="F104" s="103"/>
      <c r="G104" s="103"/>
      <c r="H104" s="103"/>
      <c r="I104" s="103"/>
      <c r="J104" s="104">
        <f>J151</f>
        <v>0</v>
      </c>
      <c r="L104" s="101"/>
    </row>
    <row r="105" spans="2:12" s="9" customFormat="1" ht="20" hidden="1" customHeight="1">
      <c r="B105" s="101"/>
      <c r="D105" s="102" t="s">
        <v>638</v>
      </c>
      <c r="E105" s="103"/>
      <c r="F105" s="103"/>
      <c r="G105" s="103"/>
      <c r="H105" s="103"/>
      <c r="I105" s="103"/>
      <c r="J105" s="104">
        <f>J163</f>
        <v>0</v>
      </c>
      <c r="L105" s="101"/>
    </row>
    <row r="106" spans="2:12" s="9" customFormat="1" ht="20" hidden="1" customHeight="1">
      <c r="B106" s="101"/>
      <c r="D106" s="102" t="s">
        <v>639</v>
      </c>
      <c r="E106" s="103"/>
      <c r="F106" s="103"/>
      <c r="G106" s="103"/>
      <c r="H106" s="103"/>
      <c r="I106" s="103"/>
      <c r="J106" s="104">
        <f>J177</f>
        <v>0</v>
      </c>
      <c r="L106" s="101"/>
    </row>
    <row r="107" spans="2:12" s="1" customFormat="1" ht="21.75" hidden="1" customHeight="1">
      <c r="B107" s="25"/>
      <c r="L107" s="25"/>
    </row>
    <row r="108" spans="2:12" s="1" customFormat="1" ht="7" hidden="1" customHeight="1"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25"/>
    </row>
    <row r="109" spans="2:12" ht="11" hidden="1"/>
    <row r="110" spans="2:12" ht="11" hidden="1"/>
    <row r="111" spans="2:12" ht="11" hidden="1"/>
    <row r="112" spans="2:12" s="1" customFormat="1" ht="7" customHeight="1"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25"/>
    </row>
    <row r="113" spans="2:63" s="1" customFormat="1" ht="25" customHeight="1">
      <c r="B113" s="25"/>
      <c r="C113" s="17" t="s">
        <v>125</v>
      </c>
      <c r="L113" s="25"/>
    </row>
    <row r="114" spans="2:63" s="1" customFormat="1" ht="7" customHeight="1">
      <c r="B114" s="25"/>
      <c r="L114" s="25"/>
    </row>
    <row r="115" spans="2:63" s="1" customFormat="1" ht="12" customHeight="1">
      <c r="B115" s="25"/>
      <c r="C115" s="22" t="s">
        <v>14</v>
      </c>
      <c r="L115" s="25"/>
    </row>
    <row r="116" spans="2:63" s="1" customFormat="1" ht="26.25" customHeight="1">
      <c r="B116" s="25"/>
      <c r="E116" s="187" t="str">
        <f>E7</f>
        <v>Studie stavebních úprav - změna užívání, SOŠ Hořovice, Tlustice č.p.28</v>
      </c>
      <c r="F116" s="188"/>
      <c r="G116" s="188"/>
      <c r="H116" s="188"/>
      <c r="L116" s="25"/>
    </row>
    <row r="117" spans="2:63" s="1" customFormat="1" ht="12" customHeight="1">
      <c r="B117" s="25"/>
      <c r="C117" s="22" t="s">
        <v>95</v>
      </c>
      <c r="L117" s="25"/>
    </row>
    <row r="118" spans="2:63" s="1" customFormat="1" ht="16.5" customHeight="1">
      <c r="B118" s="25"/>
      <c r="E118" s="153" t="str">
        <f>E9</f>
        <v>2 - Zdravotně technické instalace</v>
      </c>
      <c r="F118" s="189"/>
      <c r="G118" s="189"/>
      <c r="H118" s="189"/>
      <c r="L118" s="25"/>
    </row>
    <row r="119" spans="2:63" s="1" customFormat="1" ht="7" customHeight="1">
      <c r="B119" s="25"/>
      <c r="L119" s="25"/>
    </row>
    <row r="120" spans="2:63" s="1" customFormat="1" ht="12" customHeight="1">
      <c r="B120" s="25"/>
      <c r="C120" s="22" t="s">
        <v>18</v>
      </c>
      <c r="F120" s="20" t="str">
        <f>F12</f>
        <v xml:space="preserve"> </v>
      </c>
      <c r="I120" s="22" t="s">
        <v>20</v>
      </c>
      <c r="J120" s="45" t="str">
        <f>IF(J12="","",J12)</f>
        <v>10. 5. 2024</v>
      </c>
      <c r="L120" s="25"/>
    </row>
    <row r="121" spans="2:63" s="1" customFormat="1" ht="7" customHeight="1">
      <c r="B121" s="25"/>
      <c r="L121" s="25"/>
    </row>
    <row r="122" spans="2:63" s="1" customFormat="1" ht="25.75" customHeight="1">
      <c r="B122" s="25"/>
      <c r="C122" s="22" t="s">
        <v>22</v>
      </c>
      <c r="F122" s="20" t="str">
        <f>E15</f>
        <v>SOŠ Hořovice, Palackého náměstí 100/17</v>
      </c>
      <c r="I122" s="22" t="s">
        <v>27</v>
      </c>
      <c r="J122" s="23" t="str">
        <f>E21</f>
        <v>Pavel Kohout, Ing.Michal Kohout</v>
      </c>
      <c r="L122" s="25"/>
    </row>
    <row r="123" spans="2:63" s="1" customFormat="1" ht="15.25" customHeight="1">
      <c r="B123" s="25"/>
      <c r="C123" s="22" t="s">
        <v>26</v>
      </c>
      <c r="F123" s="20" t="str">
        <f>IF(E18="","",E18)</f>
        <v xml:space="preserve"> </v>
      </c>
      <c r="I123" s="22" t="s">
        <v>30</v>
      </c>
      <c r="J123" s="23" t="str">
        <f>E24</f>
        <v>Ladislav Morávek</v>
      </c>
      <c r="L123" s="25"/>
    </row>
    <row r="124" spans="2:63" s="1" customFormat="1" ht="10.25" customHeight="1">
      <c r="B124" s="25"/>
      <c r="L124" s="25"/>
    </row>
    <row r="125" spans="2:63" s="10" customFormat="1" ht="29.25" customHeight="1">
      <c r="B125" s="105"/>
      <c r="C125" s="106" t="s">
        <v>126</v>
      </c>
      <c r="D125" s="107" t="s">
        <v>58</v>
      </c>
      <c r="E125" s="107" t="s">
        <v>54</v>
      </c>
      <c r="F125" s="107" t="s">
        <v>55</v>
      </c>
      <c r="G125" s="107" t="s">
        <v>127</v>
      </c>
      <c r="H125" s="107" t="s">
        <v>128</v>
      </c>
      <c r="I125" s="107" t="s">
        <v>129</v>
      </c>
      <c r="J125" s="108" t="s">
        <v>99</v>
      </c>
      <c r="K125" s="109" t="s">
        <v>130</v>
      </c>
      <c r="L125" s="105"/>
      <c r="M125" s="52" t="s">
        <v>1</v>
      </c>
      <c r="N125" s="53" t="s">
        <v>37</v>
      </c>
      <c r="O125" s="53" t="s">
        <v>131</v>
      </c>
      <c r="P125" s="53" t="s">
        <v>132</v>
      </c>
      <c r="Q125" s="53" t="s">
        <v>133</v>
      </c>
      <c r="R125" s="53" t="s">
        <v>134</v>
      </c>
      <c r="S125" s="53" t="s">
        <v>135</v>
      </c>
      <c r="T125" s="54" t="s">
        <v>136</v>
      </c>
    </row>
    <row r="126" spans="2:63" s="1" customFormat="1" ht="22.75" customHeight="1">
      <c r="B126" s="25"/>
      <c r="C126" s="57" t="s">
        <v>137</v>
      </c>
      <c r="J126" s="110">
        <f>BK126</f>
        <v>0</v>
      </c>
      <c r="L126" s="25"/>
      <c r="M126" s="55"/>
      <c r="N126" s="46"/>
      <c r="O126" s="46"/>
      <c r="P126" s="111">
        <f>P127+P150</f>
        <v>436.13218899999998</v>
      </c>
      <c r="Q126" s="46"/>
      <c r="R126" s="111">
        <f>R127+R150</f>
        <v>76.526585499999996</v>
      </c>
      <c r="S126" s="46"/>
      <c r="T126" s="112">
        <f>T127+T150</f>
        <v>11.924000000000001</v>
      </c>
      <c r="AT126" s="13" t="s">
        <v>72</v>
      </c>
      <c r="AU126" s="13" t="s">
        <v>101</v>
      </c>
      <c r="BK126" s="113">
        <f>BK127+BK150</f>
        <v>0</v>
      </c>
    </row>
    <row r="127" spans="2:63" s="11" customFormat="1" ht="26" customHeight="1">
      <c r="B127" s="114"/>
      <c r="D127" s="115" t="s">
        <v>72</v>
      </c>
      <c r="E127" s="116" t="s">
        <v>138</v>
      </c>
      <c r="F127" s="116" t="s">
        <v>139</v>
      </c>
      <c r="J127" s="117">
        <f>BK127</f>
        <v>0</v>
      </c>
      <c r="L127" s="114"/>
      <c r="M127" s="118"/>
      <c r="P127" s="119">
        <f>P128+P137+P140+P146+P148</f>
        <v>382.75747999999999</v>
      </c>
      <c r="R127" s="119">
        <f>R128+R137+R140+R146+R148</f>
        <v>76.277783499999998</v>
      </c>
      <c r="T127" s="120">
        <f>T128+T137+T140+T146+T148</f>
        <v>11.924000000000001</v>
      </c>
      <c r="AR127" s="115" t="s">
        <v>78</v>
      </c>
      <c r="AT127" s="121" t="s">
        <v>72</v>
      </c>
      <c r="AU127" s="121" t="s">
        <v>73</v>
      </c>
      <c r="AY127" s="115" t="s">
        <v>140</v>
      </c>
      <c r="BK127" s="122">
        <f>BK128+BK137+BK140+BK146+BK148</f>
        <v>0</v>
      </c>
    </row>
    <row r="128" spans="2:63" s="11" customFormat="1" ht="22.75" customHeight="1">
      <c r="B128" s="114"/>
      <c r="D128" s="115" t="s">
        <v>72</v>
      </c>
      <c r="E128" s="123" t="s">
        <v>78</v>
      </c>
      <c r="F128" s="123" t="s">
        <v>141</v>
      </c>
      <c r="J128" s="124">
        <f>BK128</f>
        <v>0</v>
      </c>
      <c r="L128" s="114"/>
      <c r="M128" s="118"/>
      <c r="P128" s="119">
        <f>SUM(P129:P136)</f>
        <v>120.05724000000001</v>
      </c>
      <c r="R128" s="119">
        <f>SUM(R129:R136)</f>
        <v>32.520000000000003</v>
      </c>
      <c r="T128" s="120">
        <f>SUM(T129:T136)</f>
        <v>11.924000000000001</v>
      </c>
      <c r="AR128" s="115" t="s">
        <v>78</v>
      </c>
      <c r="AT128" s="121" t="s">
        <v>72</v>
      </c>
      <c r="AU128" s="121" t="s">
        <v>78</v>
      </c>
      <c r="AY128" s="115" t="s">
        <v>140</v>
      </c>
      <c r="BK128" s="122">
        <f>SUM(BK129:BK136)</f>
        <v>0</v>
      </c>
    </row>
    <row r="129" spans="2:65" s="1" customFormat="1" ht="14.5" customHeight="1">
      <c r="B129" s="125"/>
      <c r="C129" s="126" t="s">
        <v>78</v>
      </c>
      <c r="D129" s="126" t="s">
        <v>142</v>
      </c>
      <c r="E129" s="127" t="s">
        <v>640</v>
      </c>
      <c r="F129" s="128" t="s">
        <v>641</v>
      </c>
      <c r="G129" s="129" t="s">
        <v>199</v>
      </c>
      <c r="H129" s="130">
        <v>54.2</v>
      </c>
      <c r="I129" s="131"/>
      <c r="J129" s="131">
        <f t="shared" ref="J129:J136" si="0">ROUND(I129*H129,2)</f>
        <v>0</v>
      </c>
      <c r="K129" s="132"/>
      <c r="L129" s="25"/>
      <c r="M129" s="133" t="s">
        <v>1</v>
      </c>
      <c r="N129" s="134" t="s">
        <v>38</v>
      </c>
      <c r="O129" s="135">
        <v>0.41199999999999998</v>
      </c>
      <c r="P129" s="135">
        <f t="shared" ref="P129:P136" si="1">O129*H129</f>
        <v>22.330400000000001</v>
      </c>
      <c r="Q129" s="135">
        <v>0</v>
      </c>
      <c r="R129" s="135">
        <f t="shared" ref="R129:R136" si="2">Q129*H129</f>
        <v>0</v>
      </c>
      <c r="S129" s="135">
        <v>0.22</v>
      </c>
      <c r="T129" s="136">
        <f t="shared" ref="T129:T136" si="3">S129*H129</f>
        <v>11.924000000000001</v>
      </c>
      <c r="AR129" s="137" t="s">
        <v>88</v>
      </c>
      <c r="AT129" s="137" t="s">
        <v>142</v>
      </c>
      <c r="AU129" s="137" t="s">
        <v>82</v>
      </c>
      <c r="AY129" s="13" t="s">
        <v>140</v>
      </c>
      <c r="BE129" s="138">
        <f t="shared" ref="BE129:BE136" si="4">IF(N129="základní",J129,0)</f>
        <v>0</v>
      </c>
      <c r="BF129" s="138">
        <f t="shared" ref="BF129:BF136" si="5">IF(N129="snížená",J129,0)</f>
        <v>0</v>
      </c>
      <c r="BG129" s="138">
        <f t="shared" ref="BG129:BG136" si="6">IF(N129="zákl. přenesená",J129,0)</f>
        <v>0</v>
      </c>
      <c r="BH129" s="138">
        <f t="shared" ref="BH129:BH136" si="7">IF(N129="sníž. přenesená",J129,0)</f>
        <v>0</v>
      </c>
      <c r="BI129" s="138">
        <f t="shared" ref="BI129:BI136" si="8">IF(N129="nulová",J129,0)</f>
        <v>0</v>
      </c>
      <c r="BJ129" s="13" t="s">
        <v>78</v>
      </c>
      <c r="BK129" s="138">
        <f t="shared" ref="BK129:BK136" si="9">ROUND(I129*H129,2)</f>
        <v>0</v>
      </c>
      <c r="BL129" s="13" t="s">
        <v>88</v>
      </c>
      <c r="BM129" s="137" t="s">
        <v>642</v>
      </c>
    </row>
    <row r="130" spans="2:65" s="1" customFormat="1" ht="24.25" customHeight="1">
      <c r="B130" s="125"/>
      <c r="C130" s="126" t="s">
        <v>82</v>
      </c>
      <c r="D130" s="126" t="s">
        <v>142</v>
      </c>
      <c r="E130" s="127" t="s">
        <v>643</v>
      </c>
      <c r="F130" s="128" t="s">
        <v>644</v>
      </c>
      <c r="G130" s="129" t="s">
        <v>145</v>
      </c>
      <c r="H130" s="130">
        <v>59.62</v>
      </c>
      <c r="I130" s="131"/>
      <c r="J130" s="131">
        <f t="shared" si="0"/>
        <v>0</v>
      </c>
      <c r="K130" s="132"/>
      <c r="L130" s="25"/>
      <c r="M130" s="133" t="s">
        <v>1</v>
      </c>
      <c r="N130" s="134" t="s">
        <v>38</v>
      </c>
      <c r="O130" s="135">
        <v>0.86499999999999999</v>
      </c>
      <c r="P130" s="135">
        <f t="shared" si="1"/>
        <v>51.571300000000001</v>
      </c>
      <c r="Q130" s="135">
        <v>0</v>
      </c>
      <c r="R130" s="135">
        <f t="shared" si="2"/>
        <v>0</v>
      </c>
      <c r="S130" s="135">
        <v>0</v>
      </c>
      <c r="T130" s="136">
        <f t="shared" si="3"/>
        <v>0</v>
      </c>
      <c r="AR130" s="137" t="s">
        <v>88</v>
      </c>
      <c r="AT130" s="137" t="s">
        <v>142</v>
      </c>
      <c r="AU130" s="137" t="s">
        <v>82</v>
      </c>
      <c r="AY130" s="13" t="s">
        <v>140</v>
      </c>
      <c r="BE130" s="138">
        <f t="shared" si="4"/>
        <v>0</v>
      </c>
      <c r="BF130" s="138">
        <f t="shared" si="5"/>
        <v>0</v>
      </c>
      <c r="BG130" s="138">
        <f t="shared" si="6"/>
        <v>0</v>
      </c>
      <c r="BH130" s="138">
        <f t="shared" si="7"/>
        <v>0</v>
      </c>
      <c r="BI130" s="138">
        <f t="shared" si="8"/>
        <v>0</v>
      </c>
      <c r="BJ130" s="13" t="s">
        <v>78</v>
      </c>
      <c r="BK130" s="138">
        <f t="shared" si="9"/>
        <v>0</v>
      </c>
      <c r="BL130" s="13" t="s">
        <v>88</v>
      </c>
      <c r="BM130" s="137" t="s">
        <v>645</v>
      </c>
    </row>
    <row r="131" spans="2:65" s="1" customFormat="1" ht="24.25" customHeight="1">
      <c r="B131" s="125"/>
      <c r="C131" s="126" t="s">
        <v>85</v>
      </c>
      <c r="D131" s="126" t="s">
        <v>142</v>
      </c>
      <c r="E131" s="127" t="s">
        <v>153</v>
      </c>
      <c r="F131" s="128" t="s">
        <v>154</v>
      </c>
      <c r="G131" s="129" t="s">
        <v>145</v>
      </c>
      <c r="H131" s="130">
        <v>27.37</v>
      </c>
      <c r="I131" s="131"/>
      <c r="J131" s="131">
        <f t="shared" si="0"/>
        <v>0</v>
      </c>
      <c r="K131" s="132"/>
      <c r="L131" s="25"/>
      <c r="M131" s="133" t="s">
        <v>1</v>
      </c>
      <c r="N131" s="134" t="s">
        <v>38</v>
      </c>
      <c r="O131" s="135">
        <v>8.6999999999999994E-2</v>
      </c>
      <c r="P131" s="135">
        <f t="shared" si="1"/>
        <v>2.3811900000000001</v>
      </c>
      <c r="Q131" s="135">
        <v>0</v>
      </c>
      <c r="R131" s="135">
        <f t="shared" si="2"/>
        <v>0</v>
      </c>
      <c r="S131" s="135">
        <v>0</v>
      </c>
      <c r="T131" s="136">
        <f t="shared" si="3"/>
        <v>0</v>
      </c>
      <c r="AR131" s="137" t="s">
        <v>88</v>
      </c>
      <c r="AT131" s="137" t="s">
        <v>142</v>
      </c>
      <c r="AU131" s="137" t="s">
        <v>82</v>
      </c>
      <c r="AY131" s="13" t="s">
        <v>140</v>
      </c>
      <c r="BE131" s="138">
        <f t="shared" si="4"/>
        <v>0</v>
      </c>
      <c r="BF131" s="138">
        <f t="shared" si="5"/>
        <v>0</v>
      </c>
      <c r="BG131" s="138">
        <f t="shared" si="6"/>
        <v>0</v>
      </c>
      <c r="BH131" s="138">
        <f t="shared" si="7"/>
        <v>0</v>
      </c>
      <c r="BI131" s="138">
        <f t="shared" si="8"/>
        <v>0</v>
      </c>
      <c r="BJ131" s="13" t="s">
        <v>78</v>
      </c>
      <c r="BK131" s="138">
        <f t="shared" si="9"/>
        <v>0</v>
      </c>
      <c r="BL131" s="13" t="s">
        <v>88</v>
      </c>
      <c r="BM131" s="137" t="s">
        <v>646</v>
      </c>
    </row>
    <row r="132" spans="2:65" s="1" customFormat="1" ht="24.25" customHeight="1">
      <c r="B132" s="125"/>
      <c r="C132" s="126" t="s">
        <v>88</v>
      </c>
      <c r="D132" s="126" t="s">
        <v>142</v>
      </c>
      <c r="E132" s="127" t="s">
        <v>160</v>
      </c>
      <c r="F132" s="128" t="s">
        <v>161</v>
      </c>
      <c r="G132" s="129" t="s">
        <v>162</v>
      </c>
      <c r="H132" s="130">
        <v>46.529000000000003</v>
      </c>
      <c r="I132" s="131"/>
      <c r="J132" s="131">
        <f t="shared" si="0"/>
        <v>0</v>
      </c>
      <c r="K132" s="132"/>
      <c r="L132" s="25"/>
      <c r="M132" s="133" t="s">
        <v>1</v>
      </c>
      <c r="N132" s="134" t="s">
        <v>38</v>
      </c>
      <c r="O132" s="135">
        <v>0</v>
      </c>
      <c r="P132" s="135">
        <f t="shared" si="1"/>
        <v>0</v>
      </c>
      <c r="Q132" s="135">
        <v>0</v>
      </c>
      <c r="R132" s="135">
        <f t="shared" si="2"/>
        <v>0</v>
      </c>
      <c r="S132" s="135">
        <v>0</v>
      </c>
      <c r="T132" s="136">
        <f t="shared" si="3"/>
        <v>0</v>
      </c>
      <c r="AR132" s="137" t="s">
        <v>88</v>
      </c>
      <c r="AT132" s="137" t="s">
        <v>142</v>
      </c>
      <c r="AU132" s="137" t="s">
        <v>82</v>
      </c>
      <c r="AY132" s="13" t="s">
        <v>140</v>
      </c>
      <c r="BE132" s="138">
        <f t="shared" si="4"/>
        <v>0</v>
      </c>
      <c r="BF132" s="138">
        <f t="shared" si="5"/>
        <v>0</v>
      </c>
      <c r="BG132" s="138">
        <f t="shared" si="6"/>
        <v>0</v>
      </c>
      <c r="BH132" s="138">
        <f t="shared" si="7"/>
        <v>0</v>
      </c>
      <c r="BI132" s="138">
        <f t="shared" si="8"/>
        <v>0</v>
      </c>
      <c r="BJ132" s="13" t="s">
        <v>78</v>
      </c>
      <c r="BK132" s="138">
        <f t="shared" si="9"/>
        <v>0</v>
      </c>
      <c r="BL132" s="13" t="s">
        <v>88</v>
      </c>
      <c r="BM132" s="137" t="s">
        <v>647</v>
      </c>
    </row>
    <row r="133" spans="2:65" s="1" customFormat="1" ht="14.5" customHeight="1">
      <c r="B133" s="125"/>
      <c r="C133" s="126" t="s">
        <v>91</v>
      </c>
      <c r="D133" s="126" t="s">
        <v>142</v>
      </c>
      <c r="E133" s="127" t="s">
        <v>165</v>
      </c>
      <c r="F133" s="128" t="s">
        <v>166</v>
      </c>
      <c r="G133" s="129" t="s">
        <v>145</v>
      </c>
      <c r="H133" s="130">
        <v>27.37</v>
      </c>
      <c r="I133" s="131"/>
      <c r="J133" s="131">
        <f t="shared" si="0"/>
        <v>0</v>
      </c>
      <c r="K133" s="132"/>
      <c r="L133" s="25"/>
      <c r="M133" s="133" t="s">
        <v>1</v>
      </c>
      <c r="N133" s="134" t="s">
        <v>38</v>
      </c>
      <c r="O133" s="135">
        <v>8.9999999999999993E-3</v>
      </c>
      <c r="P133" s="135">
        <f t="shared" si="1"/>
        <v>0.24632999999999999</v>
      </c>
      <c r="Q133" s="135">
        <v>0</v>
      </c>
      <c r="R133" s="135">
        <f t="shared" si="2"/>
        <v>0</v>
      </c>
      <c r="S133" s="135">
        <v>0</v>
      </c>
      <c r="T133" s="136">
        <f t="shared" si="3"/>
        <v>0</v>
      </c>
      <c r="AR133" s="137" t="s">
        <v>88</v>
      </c>
      <c r="AT133" s="137" t="s">
        <v>142</v>
      </c>
      <c r="AU133" s="137" t="s">
        <v>82</v>
      </c>
      <c r="AY133" s="13" t="s">
        <v>140</v>
      </c>
      <c r="BE133" s="138">
        <f t="shared" si="4"/>
        <v>0</v>
      </c>
      <c r="BF133" s="138">
        <f t="shared" si="5"/>
        <v>0</v>
      </c>
      <c r="BG133" s="138">
        <f t="shared" si="6"/>
        <v>0</v>
      </c>
      <c r="BH133" s="138">
        <f t="shared" si="7"/>
        <v>0</v>
      </c>
      <c r="BI133" s="138">
        <f t="shared" si="8"/>
        <v>0</v>
      </c>
      <c r="BJ133" s="13" t="s">
        <v>78</v>
      </c>
      <c r="BK133" s="138">
        <f t="shared" si="9"/>
        <v>0</v>
      </c>
      <c r="BL133" s="13" t="s">
        <v>88</v>
      </c>
      <c r="BM133" s="137" t="s">
        <v>648</v>
      </c>
    </row>
    <row r="134" spans="2:65" s="1" customFormat="1" ht="24.25" customHeight="1">
      <c r="B134" s="125"/>
      <c r="C134" s="126" t="s">
        <v>159</v>
      </c>
      <c r="D134" s="126" t="s">
        <v>142</v>
      </c>
      <c r="E134" s="127" t="s">
        <v>649</v>
      </c>
      <c r="F134" s="128" t="s">
        <v>650</v>
      </c>
      <c r="G134" s="129" t="s">
        <v>145</v>
      </c>
      <c r="H134" s="130">
        <v>32.520000000000003</v>
      </c>
      <c r="I134" s="131"/>
      <c r="J134" s="131">
        <f t="shared" si="0"/>
        <v>0</v>
      </c>
      <c r="K134" s="132"/>
      <c r="L134" s="25"/>
      <c r="M134" s="133" t="s">
        <v>1</v>
      </c>
      <c r="N134" s="134" t="s">
        <v>38</v>
      </c>
      <c r="O134" s="135">
        <v>0.44400000000000001</v>
      </c>
      <c r="P134" s="135">
        <f t="shared" si="1"/>
        <v>14.438880000000001</v>
      </c>
      <c r="Q134" s="135">
        <v>0</v>
      </c>
      <c r="R134" s="135">
        <f t="shared" si="2"/>
        <v>0</v>
      </c>
      <c r="S134" s="135">
        <v>0</v>
      </c>
      <c r="T134" s="136">
        <f t="shared" si="3"/>
        <v>0</v>
      </c>
      <c r="AR134" s="137" t="s">
        <v>88</v>
      </c>
      <c r="AT134" s="137" t="s">
        <v>142</v>
      </c>
      <c r="AU134" s="137" t="s">
        <v>82</v>
      </c>
      <c r="AY134" s="13" t="s">
        <v>140</v>
      </c>
      <c r="BE134" s="138">
        <f t="shared" si="4"/>
        <v>0</v>
      </c>
      <c r="BF134" s="138">
        <f t="shared" si="5"/>
        <v>0</v>
      </c>
      <c r="BG134" s="138">
        <f t="shared" si="6"/>
        <v>0</v>
      </c>
      <c r="BH134" s="138">
        <f t="shared" si="7"/>
        <v>0</v>
      </c>
      <c r="BI134" s="138">
        <f t="shared" si="8"/>
        <v>0</v>
      </c>
      <c r="BJ134" s="13" t="s">
        <v>78</v>
      </c>
      <c r="BK134" s="138">
        <f t="shared" si="9"/>
        <v>0</v>
      </c>
      <c r="BL134" s="13" t="s">
        <v>88</v>
      </c>
      <c r="BM134" s="137" t="s">
        <v>651</v>
      </c>
    </row>
    <row r="135" spans="2:65" s="1" customFormat="1" ht="24.25" customHeight="1">
      <c r="B135" s="125"/>
      <c r="C135" s="126" t="s">
        <v>164</v>
      </c>
      <c r="D135" s="126" t="s">
        <v>142</v>
      </c>
      <c r="E135" s="127" t="s">
        <v>652</v>
      </c>
      <c r="F135" s="128" t="s">
        <v>653</v>
      </c>
      <c r="G135" s="129" t="s">
        <v>145</v>
      </c>
      <c r="H135" s="130">
        <v>16.260000000000002</v>
      </c>
      <c r="I135" s="131"/>
      <c r="J135" s="131">
        <f t="shared" si="0"/>
        <v>0</v>
      </c>
      <c r="K135" s="132"/>
      <c r="L135" s="25"/>
      <c r="M135" s="133" t="s">
        <v>1</v>
      </c>
      <c r="N135" s="134" t="s">
        <v>38</v>
      </c>
      <c r="O135" s="135">
        <v>1.7889999999999999</v>
      </c>
      <c r="P135" s="135">
        <f t="shared" si="1"/>
        <v>29.08914</v>
      </c>
      <c r="Q135" s="135">
        <v>0</v>
      </c>
      <c r="R135" s="135">
        <f t="shared" si="2"/>
        <v>0</v>
      </c>
      <c r="S135" s="135">
        <v>0</v>
      </c>
      <c r="T135" s="136">
        <f t="shared" si="3"/>
        <v>0</v>
      </c>
      <c r="AR135" s="137" t="s">
        <v>88</v>
      </c>
      <c r="AT135" s="137" t="s">
        <v>142</v>
      </c>
      <c r="AU135" s="137" t="s">
        <v>82</v>
      </c>
      <c r="AY135" s="13" t="s">
        <v>140</v>
      </c>
      <c r="BE135" s="138">
        <f t="shared" si="4"/>
        <v>0</v>
      </c>
      <c r="BF135" s="138">
        <f t="shared" si="5"/>
        <v>0</v>
      </c>
      <c r="BG135" s="138">
        <f t="shared" si="6"/>
        <v>0</v>
      </c>
      <c r="BH135" s="138">
        <f t="shared" si="7"/>
        <v>0</v>
      </c>
      <c r="BI135" s="138">
        <f t="shared" si="8"/>
        <v>0</v>
      </c>
      <c r="BJ135" s="13" t="s">
        <v>78</v>
      </c>
      <c r="BK135" s="138">
        <f t="shared" si="9"/>
        <v>0</v>
      </c>
      <c r="BL135" s="13" t="s">
        <v>88</v>
      </c>
      <c r="BM135" s="137" t="s">
        <v>654</v>
      </c>
    </row>
    <row r="136" spans="2:65" s="1" customFormat="1" ht="14.5" customHeight="1">
      <c r="B136" s="125"/>
      <c r="C136" s="139" t="s">
        <v>169</v>
      </c>
      <c r="D136" s="139" t="s">
        <v>192</v>
      </c>
      <c r="E136" s="140" t="s">
        <v>655</v>
      </c>
      <c r="F136" s="141" t="s">
        <v>656</v>
      </c>
      <c r="G136" s="142" t="s">
        <v>162</v>
      </c>
      <c r="H136" s="143">
        <v>32.520000000000003</v>
      </c>
      <c r="I136" s="144"/>
      <c r="J136" s="144">
        <f t="shared" si="0"/>
        <v>0</v>
      </c>
      <c r="K136" s="145"/>
      <c r="L136" s="146"/>
      <c r="M136" s="147" t="s">
        <v>1</v>
      </c>
      <c r="N136" s="148" t="s">
        <v>38</v>
      </c>
      <c r="O136" s="135">
        <v>0</v>
      </c>
      <c r="P136" s="135">
        <f t="shared" si="1"/>
        <v>0</v>
      </c>
      <c r="Q136" s="135">
        <v>1</v>
      </c>
      <c r="R136" s="135">
        <f t="shared" si="2"/>
        <v>32.520000000000003</v>
      </c>
      <c r="S136" s="135">
        <v>0</v>
      </c>
      <c r="T136" s="136">
        <f t="shared" si="3"/>
        <v>0</v>
      </c>
      <c r="AR136" s="137" t="s">
        <v>169</v>
      </c>
      <c r="AT136" s="137" t="s">
        <v>192</v>
      </c>
      <c r="AU136" s="137" t="s">
        <v>82</v>
      </c>
      <c r="AY136" s="13" t="s">
        <v>140</v>
      </c>
      <c r="BE136" s="138">
        <f t="shared" si="4"/>
        <v>0</v>
      </c>
      <c r="BF136" s="138">
        <f t="shared" si="5"/>
        <v>0</v>
      </c>
      <c r="BG136" s="138">
        <f t="shared" si="6"/>
        <v>0</v>
      </c>
      <c r="BH136" s="138">
        <f t="shared" si="7"/>
        <v>0</v>
      </c>
      <c r="BI136" s="138">
        <f t="shared" si="8"/>
        <v>0</v>
      </c>
      <c r="BJ136" s="13" t="s">
        <v>78</v>
      </c>
      <c r="BK136" s="138">
        <f t="shared" si="9"/>
        <v>0</v>
      </c>
      <c r="BL136" s="13" t="s">
        <v>88</v>
      </c>
      <c r="BM136" s="137" t="s">
        <v>657</v>
      </c>
    </row>
    <row r="137" spans="2:65" s="11" customFormat="1" ht="22.75" customHeight="1">
      <c r="B137" s="114"/>
      <c r="D137" s="115" t="s">
        <v>72</v>
      </c>
      <c r="E137" s="123" t="s">
        <v>91</v>
      </c>
      <c r="F137" s="123" t="s">
        <v>658</v>
      </c>
      <c r="J137" s="124">
        <f>BK137</f>
        <v>0</v>
      </c>
      <c r="L137" s="114"/>
      <c r="M137" s="118"/>
      <c r="P137" s="119">
        <f>SUM(P138:P139)</f>
        <v>108.4</v>
      </c>
      <c r="R137" s="119">
        <f>SUM(R138:R139)</f>
        <v>43.083579999999998</v>
      </c>
      <c r="T137" s="120">
        <f>SUM(T138:T139)</f>
        <v>0</v>
      </c>
      <c r="AR137" s="115" t="s">
        <v>78</v>
      </c>
      <c r="AT137" s="121" t="s">
        <v>72</v>
      </c>
      <c r="AU137" s="121" t="s">
        <v>78</v>
      </c>
      <c r="AY137" s="115" t="s">
        <v>140</v>
      </c>
      <c r="BK137" s="122">
        <f>SUM(BK138:BK139)</f>
        <v>0</v>
      </c>
    </row>
    <row r="138" spans="2:65" s="1" customFormat="1" ht="24.25" customHeight="1">
      <c r="B138" s="125"/>
      <c r="C138" s="126" t="s">
        <v>174</v>
      </c>
      <c r="D138" s="126" t="s">
        <v>142</v>
      </c>
      <c r="E138" s="127" t="s">
        <v>659</v>
      </c>
      <c r="F138" s="128" t="s">
        <v>660</v>
      </c>
      <c r="G138" s="129" t="s">
        <v>199</v>
      </c>
      <c r="H138" s="130">
        <v>54.2</v>
      </c>
      <c r="I138" s="131"/>
      <c r="J138" s="131">
        <f>ROUND(I138*H138,2)</f>
        <v>0</v>
      </c>
      <c r="K138" s="132"/>
      <c r="L138" s="25"/>
      <c r="M138" s="133" t="s">
        <v>1</v>
      </c>
      <c r="N138" s="134" t="s">
        <v>38</v>
      </c>
      <c r="O138" s="135">
        <v>0.5</v>
      </c>
      <c r="P138" s="135">
        <f>O138*H138</f>
        <v>27.1</v>
      </c>
      <c r="Q138" s="135">
        <v>0.38</v>
      </c>
      <c r="R138" s="135">
        <f>Q138*H138</f>
        <v>20.596</v>
      </c>
      <c r="S138" s="135">
        <v>0</v>
      </c>
      <c r="T138" s="136">
        <f>S138*H138</f>
        <v>0</v>
      </c>
      <c r="AR138" s="137" t="s">
        <v>88</v>
      </c>
      <c r="AT138" s="137" t="s">
        <v>142</v>
      </c>
      <c r="AU138" s="137" t="s">
        <v>82</v>
      </c>
      <c r="AY138" s="13" t="s">
        <v>140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3" t="s">
        <v>78</v>
      </c>
      <c r="BK138" s="138">
        <f>ROUND(I138*H138,2)</f>
        <v>0</v>
      </c>
      <c r="BL138" s="13" t="s">
        <v>88</v>
      </c>
      <c r="BM138" s="137" t="s">
        <v>661</v>
      </c>
    </row>
    <row r="139" spans="2:65" s="1" customFormat="1" ht="24.25" customHeight="1">
      <c r="B139" s="125"/>
      <c r="C139" s="126" t="s">
        <v>178</v>
      </c>
      <c r="D139" s="126" t="s">
        <v>142</v>
      </c>
      <c r="E139" s="127" t="s">
        <v>662</v>
      </c>
      <c r="F139" s="128" t="s">
        <v>663</v>
      </c>
      <c r="G139" s="129" t="s">
        <v>199</v>
      </c>
      <c r="H139" s="130">
        <v>108.4</v>
      </c>
      <c r="I139" s="131"/>
      <c r="J139" s="131">
        <f>ROUND(I139*H139,2)</f>
        <v>0</v>
      </c>
      <c r="K139" s="132"/>
      <c r="L139" s="25"/>
      <c r="M139" s="133" t="s">
        <v>1</v>
      </c>
      <c r="N139" s="134" t="s">
        <v>38</v>
      </c>
      <c r="O139" s="135">
        <v>0.75</v>
      </c>
      <c r="P139" s="135">
        <f>O139*H139</f>
        <v>81.300000000000011</v>
      </c>
      <c r="Q139" s="135">
        <v>0.20745</v>
      </c>
      <c r="R139" s="135">
        <f>Q139*H139</f>
        <v>22.487580000000001</v>
      </c>
      <c r="S139" s="135">
        <v>0</v>
      </c>
      <c r="T139" s="136">
        <f>S139*H139</f>
        <v>0</v>
      </c>
      <c r="AR139" s="137" t="s">
        <v>88</v>
      </c>
      <c r="AT139" s="137" t="s">
        <v>142</v>
      </c>
      <c r="AU139" s="137" t="s">
        <v>82</v>
      </c>
      <c r="AY139" s="13" t="s">
        <v>140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3" t="s">
        <v>78</v>
      </c>
      <c r="BK139" s="138">
        <f>ROUND(I139*H139,2)</f>
        <v>0</v>
      </c>
      <c r="BL139" s="13" t="s">
        <v>88</v>
      </c>
      <c r="BM139" s="137" t="s">
        <v>664</v>
      </c>
    </row>
    <row r="140" spans="2:65" s="11" customFormat="1" ht="22.75" customHeight="1">
      <c r="B140" s="114"/>
      <c r="D140" s="115" t="s">
        <v>72</v>
      </c>
      <c r="E140" s="123" t="s">
        <v>169</v>
      </c>
      <c r="F140" s="123" t="s">
        <v>665</v>
      </c>
      <c r="J140" s="124">
        <f>BK140</f>
        <v>0</v>
      </c>
      <c r="L140" s="114"/>
      <c r="M140" s="118"/>
      <c r="P140" s="119">
        <f>SUM(P141:P145)</f>
        <v>20.162400000000002</v>
      </c>
      <c r="R140" s="119">
        <f>SUM(R141:R145)</f>
        <v>0.67420350000000007</v>
      </c>
      <c r="T140" s="120">
        <f>SUM(T141:T145)</f>
        <v>0</v>
      </c>
      <c r="AR140" s="115" t="s">
        <v>78</v>
      </c>
      <c r="AT140" s="121" t="s">
        <v>72</v>
      </c>
      <c r="AU140" s="121" t="s">
        <v>78</v>
      </c>
      <c r="AY140" s="115" t="s">
        <v>140</v>
      </c>
      <c r="BK140" s="122">
        <f>SUM(BK141:BK145)</f>
        <v>0</v>
      </c>
    </row>
    <row r="141" spans="2:65" s="1" customFormat="1" ht="24.25" customHeight="1">
      <c r="B141" s="125"/>
      <c r="C141" s="126" t="s">
        <v>182</v>
      </c>
      <c r="D141" s="126" t="s">
        <v>142</v>
      </c>
      <c r="E141" s="127" t="s">
        <v>666</v>
      </c>
      <c r="F141" s="128" t="s">
        <v>667</v>
      </c>
      <c r="G141" s="129" t="s">
        <v>219</v>
      </c>
      <c r="H141" s="130">
        <v>54.2</v>
      </c>
      <c r="I141" s="131"/>
      <c r="J141" s="131">
        <f>ROUND(I141*H141,2)</f>
        <v>0</v>
      </c>
      <c r="K141" s="132"/>
      <c r="L141" s="25"/>
      <c r="M141" s="133" t="s">
        <v>1</v>
      </c>
      <c r="N141" s="134" t="s">
        <v>38</v>
      </c>
      <c r="O141" s="135">
        <v>0.29199999999999998</v>
      </c>
      <c r="P141" s="135">
        <f>O141*H141</f>
        <v>15.8264</v>
      </c>
      <c r="Q141" s="135">
        <v>1.0000000000000001E-5</v>
      </c>
      <c r="R141" s="135">
        <f>Q141*H141</f>
        <v>5.4200000000000006E-4</v>
      </c>
      <c r="S141" s="135">
        <v>0</v>
      </c>
      <c r="T141" s="136">
        <f>S141*H141</f>
        <v>0</v>
      </c>
      <c r="AR141" s="137" t="s">
        <v>88</v>
      </c>
      <c r="AT141" s="137" t="s">
        <v>142</v>
      </c>
      <c r="AU141" s="137" t="s">
        <v>82</v>
      </c>
      <c r="AY141" s="13" t="s">
        <v>140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3" t="s">
        <v>78</v>
      </c>
      <c r="BK141" s="138">
        <f>ROUND(I141*H141,2)</f>
        <v>0</v>
      </c>
      <c r="BL141" s="13" t="s">
        <v>88</v>
      </c>
      <c r="BM141" s="137" t="s">
        <v>668</v>
      </c>
    </row>
    <row r="142" spans="2:65" s="1" customFormat="1" ht="14.5" customHeight="1">
      <c r="B142" s="125"/>
      <c r="C142" s="139" t="s">
        <v>187</v>
      </c>
      <c r="D142" s="139" t="s">
        <v>192</v>
      </c>
      <c r="E142" s="140" t="s">
        <v>669</v>
      </c>
      <c r="F142" s="141" t="s">
        <v>670</v>
      </c>
      <c r="G142" s="142" t="s">
        <v>219</v>
      </c>
      <c r="H142" s="143">
        <v>55.825000000000003</v>
      </c>
      <c r="I142" s="144"/>
      <c r="J142" s="144">
        <f>ROUND(I142*H142,2)</f>
        <v>0</v>
      </c>
      <c r="K142" s="145"/>
      <c r="L142" s="146"/>
      <c r="M142" s="147" t="s">
        <v>1</v>
      </c>
      <c r="N142" s="148" t="s">
        <v>38</v>
      </c>
      <c r="O142" s="135">
        <v>0</v>
      </c>
      <c r="P142" s="135">
        <f>O142*H142</f>
        <v>0</v>
      </c>
      <c r="Q142" s="135">
        <v>1.1979999999999999E-2</v>
      </c>
      <c r="R142" s="135">
        <f>Q142*H142</f>
        <v>0.66878349999999998</v>
      </c>
      <c r="S142" s="135">
        <v>0</v>
      </c>
      <c r="T142" s="136">
        <f>S142*H142</f>
        <v>0</v>
      </c>
      <c r="AR142" s="137" t="s">
        <v>169</v>
      </c>
      <c r="AT142" s="137" t="s">
        <v>192</v>
      </c>
      <c r="AU142" s="137" t="s">
        <v>82</v>
      </c>
      <c r="AY142" s="13" t="s">
        <v>140</v>
      </c>
      <c r="BE142" s="138">
        <f>IF(N142="základní",J142,0)</f>
        <v>0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3" t="s">
        <v>78</v>
      </c>
      <c r="BK142" s="138">
        <f>ROUND(I142*H142,2)</f>
        <v>0</v>
      </c>
      <c r="BL142" s="13" t="s">
        <v>88</v>
      </c>
      <c r="BM142" s="137" t="s">
        <v>671</v>
      </c>
    </row>
    <row r="143" spans="2:65" s="1" customFormat="1" ht="14.5" customHeight="1">
      <c r="B143" s="125"/>
      <c r="C143" s="126" t="s">
        <v>191</v>
      </c>
      <c r="D143" s="126" t="s">
        <v>142</v>
      </c>
      <c r="E143" s="127" t="s">
        <v>672</v>
      </c>
      <c r="F143" s="128" t="s">
        <v>673</v>
      </c>
      <c r="G143" s="129" t="s">
        <v>219</v>
      </c>
      <c r="H143" s="130">
        <v>54.2</v>
      </c>
      <c r="I143" s="131"/>
      <c r="J143" s="131">
        <f>ROUND(I143*H143,2)</f>
        <v>0</v>
      </c>
      <c r="K143" s="132"/>
      <c r="L143" s="25"/>
      <c r="M143" s="133" t="s">
        <v>1</v>
      </c>
      <c r="N143" s="134" t="s">
        <v>38</v>
      </c>
      <c r="O143" s="135">
        <v>5.5E-2</v>
      </c>
      <c r="P143" s="135">
        <f>O143*H143</f>
        <v>2.9810000000000003</v>
      </c>
      <c r="Q143" s="135">
        <v>0</v>
      </c>
      <c r="R143" s="135">
        <f>Q143*H143</f>
        <v>0</v>
      </c>
      <c r="S143" s="135">
        <v>0</v>
      </c>
      <c r="T143" s="136">
        <f>S143*H143</f>
        <v>0</v>
      </c>
      <c r="AR143" s="137" t="s">
        <v>88</v>
      </c>
      <c r="AT143" s="137" t="s">
        <v>142</v>
      </c>
      <c r="AU143" s="137" t="s">
        <v>82</v>
      </c>
      <c r="AY143" s="13" t="s">
        <v>140</v>
      </c>
      <c r="BE143" s="138">
        <f>IF(N143="základní",J143,0)</f>
        <v>0</v>
      </c>
      <c r="BF143" s="138">
        <f>IF(N143="snížená",J143,0)</f>
        <v>0</v>
      </c>
      <c r="BG143" s="138">
        <f>IF(N143="zákl. přenesená",J143,0)</f>
        <v>0</v>
      </c>
      <c r="BH143" s="138">
        <f>IF(N143="sníž. přenesená",J143,0)</f>
        <v>0</v>
      </c>
      <c r="BI143" s="138">
        <f>IF(N143="nulová",J143,0)</f>
        <v>0</v>
      </c>
      <c r="BJ143" s="13" t="s">
        <v>78</v>
      </c>
      <c r="BK143" s="138">
        <f>ROUND(I143*H143,2)</f>
        <v>0</v>
      </c>
      <c r="BL143" s="13" t="s">
        <v>88</v>
      </c>
      <c r="BM143" s="137" t="s">
        <v>674</v>
      </c>
    </row>
    <row r="144" spans="2:65" s="1" customFormat="1" ht="14.5" customHeight="1">
      <c r="B144" s="125"/>
      <c r="C144" s="126" t="s">
        <v>196</v>
      </c>
      <c r="D144" s="126" t="s">
        <v>142</v>
      </c>
      <c r="E144" s="127" t="s">
        <v>675</v>
      </c>
      <c r="F144" s="128" t="s">
        <v>676</v>
      </c>
      <c r="G144" s="129" t="s">
        <v>219</v>
      </c>
      <c r="H144" s="130">
        <v>54.2</v>
      </c>
      <c r="I144" s="131"/>
      <c r="J144" s="131">
        <f>ROUND(I144*H144,2)</f>
        <v>0</v>
      </c>
      <c r="K144" s="132"/>
      <c r="L144" s="25"/>
      <c r="M144" s="133" t="s">
        <v>1</v>
      </c>
      <c r="N144" s="134" t="s">
        <v>38</v>
      </c>
      <c r="O144" s="135">
        <v>2.5000000000000001E-2</v>
      </c>
      <c r="P144" s="135">
        <f>O144*H144</f>
        <v>1.3550000000000002</v>
      </c>
      <c r="Q144" s="135">
        <v>9.0000000000000006E-5</v>
      </c>
      <c r="R144" s="135">
        <f>Q144*H144</f>
        <v>4.8780000000000004E-3</v>
      </c>
      <c r="S144" s="135">
        <v>0</v>
      </c>
      <c r="T144" s="136">
        <f>S144*H144</f>
        <v>0</v>
      </c>
      <c r="AR144" s="137" t="s">
        <v>88</v>
      </c>
      <c r="AT144" s="137" t="s">
        <v>142</v>
      </c>
      <c r="AU144" s="137" t="s">
        <v>82</v>
      </c>
      <c r="AY144" s="13" t="s">
        <v>140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3" t="s">
        <v>78</v>
      </c>
      <c r="BK144" s="138">
        <f>ROUND(I144*H144,2)</f>
        <v>0</v>
      </c>
      <c r="BL144" s="13" t="s">
        <v>88</v>
      </c>
      <c r="BM144" s="137" t="s">
        <v>677</v>
      </c>
    </row>
    <row r="145" spans="2:65" s="1" customFormat="1" ht="14.5" customHeight="1">
      <c r="B145" s="125"/>
      <c r="C145" s="126" t="s">
        <v>8</v>
      </c>
      <c r="D145" s="126" t="s">
        <v>142</v>
      </c>
      <c r="E145" s="127" t="s">
        <v>678</v>
      </c>
      <c r="F145" s="128" t="s">
        <v>679</v>
      </c>
      <c r="G145" s="129" t="s">
        <v>185</v>
      </c>
      <c r="H145" s="130">
        <v>1</v>
      </c>
      <c r="I145" s="131"/>
      <c r="J145" s="131">
        <f>ROUND(I145*H145,2)</f>
        <v>0</v>
      </c>
      <c r="K145" s="132"/>
      <c r="L145" s="25"/>
      <c r="M145" s="133" t="s">
        <v>1</v>
      </c>
      <c r="N145" s="134" t="s">
        <v>38</v>
      </c>
      <c r="O145" s="135">
        <v>0</v>
      </c>
      <c r="P145" s="135">
        <f>O145*H145</f>
        <v>0</v>
      </c>
      <c r="Q145" s="135">
        <v>0</v>
      </c>
      <c r="R145" s="135">
        <f>Q145*H145</f>
        <v>0</v>
      </c>
      <c r="S145" s="135">
        <v>0</v>
      </c>
      <c r="T145" s="136">
        <f>S145*H145</f>
        <v>0</v>
      </c>
      <c r="AR145" s="137" t="s">
        <v>88</v>
      </c>
      <c r="AT145" s="137" t="s">
        <v>142</v>
      </c>
      <c r="AU145" s="137" t="s">
        <v>82</v>
      </c>
      <c r="AY145" s="13" t="s">
        <v>140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3" t="s">
        <v>78</v>
      </c>
      <c r="BK145" s="138">
        <f>ROUND(I145*H145,2)</f>
        <v>0</v>
      </c>
      <c r="BL145" s="13" t="s">
        <v>88</v>
      </c>
      <c r="BM145" s="137" t="s">
        <v>680</v>
      </c>
    </row>
    <row r="146" spans="2:65" s="11" customFormat="1" ht="22.75" customHeight="1">
      <c r="B146" s="114"/>
      <c r="D146" s="115" t="s">
        <v>72</v>
      </c>
      <c r="E146" s="123" t="s">
        <v>174</v>
      </c>
      <c r="F146" s="123" t="s">
        <v>264</v>
      </c>
      <c r="J146" s="124">
        <f>BK146</f>
        <v>0</v>
      </c>
      <c r="L146" s="114"/>
      <c r="M146" s="118"/>
      <c r="P146" s="119">
        <f>P147</f>
        <v>21.246400000000001</v>
      </c>
      <c r="R146" s="119">
        <f>R147</f>
        <v>0</v>
      </c>
      <c r="T146" s="120">
        <f>T147</f>
        <v>0</v>
      </c>
      <c r="AR146" s="115" t="s">
        <v>78</v>
      </c>
      <c r="AT146" s="121" t="s">
        <v>72</v>
      </c>
      <c r="AU146" s="121" t="s">
        <v>78</v>
      </c>
      <c r="AY146" s="115" t="s">
        <v>140</v>
      </c>
      <c r="BK146" s="122">
        <f>BK147</f>
        <v>0</v>
      </c>
    </row>
    <row r="147" spans="2:65" s="1" customFormat="1" ht="14.5" customHeight="1">
      <c r="B147" s="125"/>
      <c r="C147" s="126" t="s">
        <v>205</v>
      </c>
      <c r="D147" s="126" t="s">
        <v>142</v>
      </c>
      <c r="E147" s="127" t="s">
        <v>681</v>
      </c>
      <c r="F147" s="128" t="s">
        <v>682</v>
      </c>
      <c r="G147" s="129" t="s">
        <v>219</v>
      </c>
      <c r="H147" s="130">
        <v>108.4</v>
      </c>
      <c r="I147" s="131"/>
      <c r="J147" s="131">
        <f>ROUND(I147*H147,2)</f>
        <v>0</v>
      </c>
      <c r="K147" s="132"/>
      <c r="L147" s="25"/>
      <c r="M147" s="133" t="s">
        <v>1</v>
      </c>
      <c r="N147" s="134" t="s">
        <v>38</v>
      </c>
      <c r="O147" s="135">
        <v>0.19600000000000001</v>
      </c>
      <c r="P147" s="135">
        <f>O147*H147</f>
        <v>21.246400000000001</v>
      </c>
      <c r="Q147" s="135">
        <v>0</v>
      </c>
      <c r="R147" s="135">
        <f>Q147*H147</f>
        <v>0</v>
      </c>
      <c r="S147" s="135">
        <v>0</v>
      </c>
      <c r="T147" s="136">
        <f>S147*H147</f>
        <v>0</v>
      </c>
      <c r="AR147" s="137" t="s">
        <v>88</v>
      </c>
      <c r="AT147" s="137" t="s">
        <v>142</v>
      </c>
      <c r="AU147" s="137" t="s">
        <v>82</v>
      </c>
      <c r="AY147" s="13" t="s">
        <v>140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3" t="s">
        <v>78</v>
      </c>
      <c r="BK147" s="138">
        <f>ROUND(I147*H147,2)</f>
        <v>0</v>
      </c>
      <c r="BL147" s="13" t="s">
        <v>88</v>
      </c>
      <c r="BM147" s="137" t="s">
        <v>683</v>
      </c>
    </row>
    <row r="148" spans="2:65" s="11" customFormat="1" ht="22.75" customHeight="1">
      <c r="B148" s="114"/>
      <c r="D148" s="115" t="s">
        <v>72</v>
      </c>
      <c r="E148" s="123" t="s">
        <v>345</v>
      </c>
      <c r="F148" s="123" t="s">
        <v>346</v>
      </c>
      <c r="J148" s="124">
        <f>BK148</f>
        <v>0</v>
      </c>
      <c r="L148" s="114"/>
      <c r="M148" s="118"/>
      <c r="P148" s="119">
        <f>P149</f>
        <v>112.89144</v>
      </c>
      <c r="R148" s="119">
        <f>R149</f>
        <v>0</v>
      </c>
      <c r="T148" s="120">
        <f>T149</f>
        <v>0</v>
      </c>
      <c r="AR148" s="115" t="s">
        <v>78</v>
      </c>
      <c r="AT148" s="121" t="s">
        <v>72</v>
      </c>
      <c r="AU148" s="121" t="s">
        <v>78</v>
      </c>
      <c r="AY148" s="115" t="s">
        <v>140</v>
      </c>
      <c r="BK148" s="122">
        <f>BK149</f>
        <v>0</v>
      </c>
    </row>
    <row r="149" spans="2:65" s="1" customFormat="1" ht="24.25" customHeight="1">
      <c r="B149" s="125"/>
      <c r="C149" s="126" t="s">
        <v>209</v>
      </c>
      <c r="D149" s="126" t="s">
        <v>142</v>
      </c>
      <c r="E149" s="127" t="s">
        <v>684</v>
      </c>
      <c r="F149" s="128" t="s">
        <v>685</v>
      </c>
      <c r="G149" s="129" t="s">
        <v>162</v>
      </c>
      <c r="H149" s="130">
        <v>76.278000000000006</v>
      </c>
      <c r="I149" s="131"/>
      <c r="J149" s="131">
        <f>ROUND(I149*H149,2)</f>
        <v>0</v>
      </c>
      <c r="K149" s="132"/>
      <c r="L149" s="25"/>
      <c r="M149" s="133" t="s">
        <v>1</v>
      </c>
      <c r="N149" s="134" t="s">
        <v>38</v>
      </c>
      <c r="O149" s="135">
        <v>1.48</v>
      </c>
      <c r="P149" s="135">
        <f>O149*H149</f>
        <v>112.89144</v>
      </c>
      <c r="Q149" s="135">
        <v>0</v>
      </c>
      <c r="R149" s="135">
        <f>Q149*H149</f>
        <v>0</v>
      </c>
      <c r="S149" s="135">
        <v>0</v>
      </c>
      <c r="T149" s="136">
        <f>S149*H149</f>
        <v>0</v>
      </c>
      <c r="AR149" s="137" t="s">
        <v>88</v>
      </c>
      <c r="AT149" s="137" t="s">
        <v>142</v>
      </c>
      <c r="AU149" s="137" t="s">
        <v>82</v>
      </c>
      <c r="AY149" s="13" t="s">
        <v>140</v>
      </c>
      <c r="BE149" s="138">
        <f>IF(N149="základní",J149,0)</f>
        <v>0</v>
      </c>
      <c r="BF149" s="138">
        <f>IF(N149="snížená",J149,0)</f>
        <v>0</v>
      </c>
      <c r="BG149" s="138">
        <f>IF(N149="zákl. přenesená",J149,0)</f>
        <v>0</v>
      </c>
      <c r="BH149" s="138">
        <f>IF(N149="sníž. přenesená",J149,0)</f>
        <v>0</v>
      </c>
      <c r="BI149" s="138">
        <f>IF(N149="nulová",J149,0)</f>
        <v>0</v>
      </c>
      <c r="BJ149" s="13" t="s">
        <v>78</v>
      </c>
      <c r="BK149" s="138">
        <f>ROUND(I149*H149,2)</f>
        <v>0</v>
      </c>
      <c r="BL149" s="13" t="s">
        <v>88</v>
      </c>
      <c r="BM149" s="137" t="s">
        <v>686</v>
      </c>
    </row>
    <row r="150" spans="2:65" s="11" customFormat="1" ht="26" customHeight="1">
      <c r="B150" s="114"/>
      <c r="D150" s="115" t="s">
        <v>72</v>
      </c>
      <c r="E150" s="116" t="s">
        <v>351</v>
      </c>
      <c r="F150" s="116" t="s">
        <v>352</v>
      </c>
      <c r="J150" s="117">
        <f>BK150</f>
        <v>0</v>
      </c>
      <c r="L150" s="114"/>
      <c r="M150" s="118"/>
      <c r="P150" s="119">
        <f>P151+P163+P177</f>
        <v>53.374709000000003</v>
      </c>
      <c r="R150" s="119">
        <f>R151+R163+R177</f>
        <v>0.24880200000000002</v>
      </c>
      <c r="T150" s="120">
        <f>T151+T163+T177</f>
        <v>0</v>
      </c>
      <c r="AR150" s="115" t="s">
        <v>82</v>
      </c>
      <c r="AT150" s="121" t="s">
        <v>72</v>
      </c>
      <c r="AU150" s="121" t="s">
        <v>73</v>
      </c>
      <c r="AY150" s="115" t="s">
        <v>140</v>
      </c>
      <c r="BK150" s="122">
        <f>BK151+BK163+BK177</f>
        <v>0</v>
      </c>
    </row>
    <row r="151" spans="2:65" s="11" customFormat="1" ht="22.75" customHeight="1">
      <c r="B151" s="114"/>
      <c r="D151" s="115" t="s">
        <v>72</v>
      </c>
      <c r="E151" s="123" t="s">
        <v>687</v>
      </c>
      <c r="F151" s="123" t="s">
        <v>688</v>
      </c>
      <c r="J151" s="124">
        <f>BK151</f>
        <v>0</v>
      </c>
      <c r="L151" s="114"/>
      <c r="M151" s="118"/>
      <c r="P151" s="119">
        <f>SUM(P152:P162)</f>
        <v>20.169039999999999</v>
      </c>
      <c r="R151" s="119">
        <f>SUM(R152:R162)</f>
        <v>3.2482999999999998E-2</v>
      </c>
      <c r="T151" s="120">
        <f>SUM(T152:T162)</f>
        <v>0</v>
      </c>
      <c r="AR151" s="115" t="s">
        <v>82</v>
      </c>
      <c r="AT151" s="121" t="s">
        <v>72</v>
      </c>
      <c r="AU151" s="121" t="s">
        <v>78</v>
      </c>
      <c r="AY151" s="115" t="s">
        <v>140</v>
      </c>
      <c r="BK151" s="122">
        <f>SUM(BK152:BK162)</f>
        <v>0</v>
      </c>
    </row>
    <row r="152" spans="2:65" s="1" customFormat="1" ht="14.5" customHeight="1">
      <c r="B152" s="125"/>
      <c r="C152" s="126" t="s">
        <v>213</v>
      </c>
      <c r="D152" s="126" t="s">
        <v>142</v>
      </c>
      <c r="E152" s="127" t="s">
        <v>689</v>
      </c>
      <c r="F152" s="128" t="s">
        <v>690</v>
      </c>
      <c r="G152" s="129" t="s">
        <v>185</v>
      </c>
      <c r="H152" s="130">
        <v>1</v>
      </c>
      <c r="I152" s="131"/>
      <c r="J152" s="131">
        <f t="shared" ref="J152:J162" si="10">ROUND(I152*H152,2)</f>
        <v>0</v>
      </c>
      <c r="K152" s="132"/>
      <c r="L152" s="25"/>
      <c r="M152" s="133" t="s">
        <v>1</v>
      </c>
      <c r="N152" s="134" t="s">
        <v>38</v>
      </c>
      <c r="O152" s="135">
        <v>0.36199999999999999</v>
      </c>
      <c r="P152" s="135">
        <f t="shared" ref="P152:P162" si="11">O152*H152</f>
        <v>0.36199999999999999</v>
      </c>
      <c r="Q152" s="135">
        <v>1.2899999999999999E-3</v>
      </c>
      <c r="R152" s="135">
        <f t="shared" ref="R152:R162" si="12">Q152*H152</f>
        <v>1.2899999999999999E-3</v>
      </c>
      <c r="S152" s="135">
        <v>0</v>
      </c>
      <c r="T152" s="136">
        <f t="shared" ref="T152:T162" si="13">S152*H152</f>
        <v>0</v>
      </c>
      <c r="AR152" s="137" t="s">
        <v>205</v>
      </c>
      <c r="AT152" s="137" t="s">
        <v>142</v>
      </c>
      <c r="AU152" s="137" t="s">
        <v>82</v>
      </c>
      <c r="AY152" s="13" t="s">
        <v>140</v>
      </c>
      <c r="BE152" s="138">
        <f t="shared" ref="BE152:BE162" si="14">IF(N152="základní",J152,0)</f>
        <v>0</v>
      </c>
      <c r="BF152" s="138">
        <f t="shared" ref="BF152:BF162" si="15">IF(N152="snížená",J152,0)</f>
        <v>0</v>
      </c>
      <c r="BG152" s="138">
        <f t="shared" ref="BG152:BG162" si="16">IF(N152="zákl. přenesená",J152,0)</f>
        <v>0</v>
      </c>
      <c r="BH152" s="138">
        <f t="shared" ref="BH152:BH162" si="17">IF(N152="sníž. přenesená",J152,0)</f>
        <v>0</v>
      </c>
      <c r="BI152" s="138">
        <f t="shared" ref="BI152:BI162" si="18">IF(N152="nulová",J152,0)</f>
        <v>0</v>
      </c>
      <c r="BJ152" s="13" t="s">
        <v>78</v>
      </c>
      <c r="BK152" s="138">
        <f t="shared" ref="BK152:BK162" si="19">ROUND(I152*H152,2)</f>
        <v>0</v>
      </c>
      <c r="BL152" s="13" t="s">
        <v>205</v>
      </c>
      <c r="BM152" s="137" t="s">
        <v>691</v>
      </c>
    </row>
    <row r="153" spans="2:65" s="1" customFormat="1" ht="14.5" customHeight="1">
      <c r="B153" s="125"/>
      <c r="C153" s="126" t="s">
        <v>217</v>
      </c>
      <c r="D153" s="126" t="s">
        <v>142</v>
      </c>
      <c r="E153" s="127" t="s">
        <v>692</v>
      </c>
      <c r="F153" s="128" t="s">
        <v>693</v>
      </c>
      <c r="G153" s="129" t="s">
        <v>219</v>
      </c>
      <c r="H153" s="130">
        <v>4.9000000000000004</v>
      </c>
      <c r="I153" s="131"/>
      <c r="J153" s="131">
        <f t="shared" si="10"/>
        <v>0</v>
      </c>
      <c r="K153" s="132"/>
      <c r="L153" s="25"/>
      <c r="M153" s="133" t="s">
        <v>1</v>
      </c>
      <c r="N153" s="134" t="s">
        <v>38</v>
      </c>
      <c r="O153" s="135">
        <v>0.73499999999999999</v>
      </c>
      <c r="P153" s="135">
        <f t="shared" si="11"/>
        <v>3.6015000000000001</v>
      </c>
      <c r="Q153" s="135">
        <v>7.1000000000000002E-4</v>
      </c>
      <c r="R153" s="135">
        <f t="shared" si="12"/>
        <v>3.4790000000000003E-3</v>
      </c>
      <c r="S153" s="135">
        <v>0</v>
      </c>
      <c r="T153" s="136">
        <f t="shared" si="13"/>
        <v>0</v>
      </c>
      <c r="AR153" s="137" t="s">
        <v>205</v>
      </c>
      <c r="AT153" s="137" t="s">
        <v>142</v>
      </c>
      <c r="AU153" s="137" t="s">
        <v>82</v>
      </c>
      <c r="AY153" s="13" t="s">
        <v>140</v>
      </c>
      <c r="BE153" s="138">
        <f t="shared" si="14"/>
        <v>0</v>
      </c>
      <c r="BF153" s="138">
        <f t="shared" si="15"/>
        <v>0</v>
      </c>
      <c r="BG153" s="138">
        <f t="shared" si="16"/>
        <v>0</v>
      </c>
      <c r="BH153" s="138">
        <f t="shared" si="17"/>
        <v>0</v>
      </c>
      <c r="BI153" s="138">
        <f t="shared" si="18"/>
        <v>0</v>
      </c>
      <c r="BJ153" s="13" t="s">
        <v>78</v>
      </c>
      <c r="BK153" s="138">
        <f t="shared" si="19"/>
        <v>0</v>
      </c>
      <c r="BL153" s="13" t="s">
        <v>205</v>
      </c>
      <c r="BM153" s="137" t="s">
        <v>694</v>
      </c>
    </row>
    <row r="154" spans="2:65" s="1" customFormat="1" ht="14.5" customHeight="1">
      <c r="B154" s="125"/>
      <c r="C154" s="126" t="s">
        <v>218</v>
      </c>
      <c r="D154" s="126" t="s">
        <v>142</v>
      </c>
      <c r="E154" s="127" t="s">
        <v>695</v>
      </c>
      <c r="F154" s="128" t="s">
        <v>696</v>
      </c>
      <c r="G154" s="129" t="s">
        <v>219</v>
      </c>
      <c r="H154" s="130">
        <v>5.9</v>
      </c>
      <c r="I154" s="131"/>
      <c r="J154" s="131">
        <f t="shared" si="10"/>
        <v>0</v>
      </c>
      <c r="K154" s="132"/>
      <c r="L154" s="25"/>
      <c r="M154" s="133" t="s">
        <v>1</v>
      </c>
      <c r="N154" s="134" t="s">
        <v>38</v>
      </c>
      <c r="O154" s="135">
        <v>0.76900000000000002</v>
      </c>
      <c r="P154" s="135">
        <f t="shared" si="11"/>
        <v>4.5371000000000006</v>
      </c>
      <c r="Q154" s="135">
        <v>2.0600000000000002E-3</v>
      </c>
      <c r="R154" s="135">
        <f t="shared" si="12"/>
        <v>1.2154000000000002E-2</v>
      </c>
      <c r="S154" s="135">
        <v>0</v>
      </c>
      <c r="T154" s="136">
        <f t="shared" si="13"/>
        <v>0</v>
      </c>
      <c r="AR154" s="137" t="s">
        <v>205</v>
      </c>
      <c r="AT154" s="137" t="s">
        <v>142</v>
      </c>
      <c r="AU154" s="137" t="s">
        <v>82</v>
      </c>
      <c r="AY154" s="13" t="s">
        <v>140</v>
      </c>
      <c r="BE154" s="138">
        <f t="shared" si="14"/>
        <v>0</v>
      </c>
      <c r="BF154" s="138">
        <f t="shared" si="15"/>
        <v>0</v>
      </c>
      <c r="BG154" s="138">
        <f t="shared" si="16"/>
        <v>0</v>
      </c>
      <c r="BH154" s="138">
        <f t="shared" si="17"/>
        <v>0</v>
      </c>
      <c r="BI154" s="138">
        <f t="shared" si="18"/>
        <v>0</v>
      </c>
      <c r="BJ154" s="13" t="s">
        <v>78</v>
      </c>
      <c r="BK154" s="138">
        <f t="shared" si="19"/>
        <v>0</v>
      </c>
      <c r="BL154" s="13" t="s">
        <v>205</v>
      </c>
      <c r="BM154" s="137" t="s">
        <v>697</v>
      </c>
    </row>
    <row r="155" spans="2:65" s="1" customFormat="1" ht="14.5" customHeight="1">
      <c r="B155" s="125"/>
      <c r="C155" s="126" t="s">
        <v>7</v>
      </c>
      <c r="D155" s="126" t="s">
        <v>142</v>
      </c>
      <c r="E155" s="127" t="s">
        <v>698</v>
      </c>
      <c r="F155" s="128" t="s">
        <v>699</v>
      </c>
      <c r="G155" s="129" t="s">
        <v>219</v>
      </c>
      <c r="H155" s="130">
        <v>1</v>
      </c>
      <c r="I155" s="131"/>
      <c r="J155" s="131">
        <f t="shared" si="10"/>
        <v>0</v>
      </c>
      <c r="K155" s="132"/>
      <c r="L155" s="25"/>
      <c r="M155" s="133" t="s">
        <v>1</v>
      </c>
      <c r="N155" s="134" t="s">
        <v>38</v>
      </c>
      <c r="O155" s="135">
        <v>0.82099999999999995</v>
      </c>
      <c r="P155" s="135">
        <f t="shared" si="11"/>
        <v>0.82099999999999995</v>
      </c>
      <c r="Q155" s="135">
        <v>1.5499999999999999E-3</v>
      </c>
      <c r="R155" s="135">
        <f t="shared" si="12"/>
        <v>1.5499999999999999E-3</v>
      </c>
      <c r="S155" s="135">
        <v>0</v>
      </c>
      <c r="T155" s="136">
        <f t="shared" si="13"/>
        <v>0</v>
      </c>
      <c r="AR155" s="137" t="s">
        <v>205</v>
      </c>
      <c r="AT155" s="137" t="s">
        <v>142</v>
      </c>
      <c r="AU155" s="137" t="s">
        <v>82</v>
      </c>
      <c r="AY155" s="13" t="s">
        <v>140</v>
      </c>
      <c r="BE155" s="138">
        <f t="shared" si="14"/>
        <v>0</v>
      </c>
      <c r="BF155" s="138">
        <f t="shared" si="15"/>
        <v>0</v>
      </c>
      <c r="BG155" s="138">
        <f t="shared" si="16"/>
        <v>0</v>
      </c>
      <c r="BH155" s="138">
        <f t="shared" si="17"/>
        <v>0</v>
      </c>
      <c r="BI155" s="138">
        <f t="shared" si="18"/>
        <v>0</v>
      </c>
      <c r="BJ155" s="13" t="s">
        <v>78</v>
      </c>
      <c r="BK155" s="138">
        <f t="shared" si="19"/>
        <v>0</v>
      </c>
      <c r="BL155" s="13" t="s">
        <v>205</v>
      </c>
      <c r="BM155" s="137" t="s">
        <v>700</v>
      </c>
    </row>
    <row r="156" spans="2:65" s="1" customFormat="1" ht="14.5" customHeight="1">
      <c r="B156" s="125"/>
      <c r="C156" s="126" t="s">
        <v>220</v>
      </c>
      <c r="D156" s="126" t="s">
        <v>142</v>
      </c>
      <c r="E156" s="127" t="s">
        <v>701</v>
      </c>
      <c r="F156" s="128" t="s">
        <v>702</v>
      </c>
      <c r="G156" s="129" t="s">
        <v>219</v>
      </c>
      <c r="H156" s="130">
        <v>9</v>
      </c>
      <c r="I156" s="131"/>
      <c r="J156" s="131">
        <f t="shared" si="10"/>
        <v>0</v>
      </c>
      <c r="K156" s="132"/>
      <c r="L156" s="25"/>
      <c r="M156" s="133" t="s">
        <v>1</v>
      </c>
      <c r="N156" s="134" t="s">
        <v>38</v>
      </c>
      <c r="O156" s="135">
        <v>0.83099999999999996</v>
      </c>
      <c r="P156" s="135">
        <f t="shared" si="11"/>
        <v>7.4789999999999992</v>
      </c>
      <c r="Q156" s="135">
        <v>1.4499999999999999E-3</v>
      </c>
      <c r="R156" s="135">
        <f t="shared" si="12"/>
        <v>1.3049999999999999E-2</v>
      </c>
      <c r="S156" s="135">
        <v>0</v>
      </c>
      <c r="T156" s="136">
        <f t="shared" si="13"/>
        <v>0</v>
      </c>
      <c r="AR156" s="137" t="s">
        <v>205</v>
      </c>
      <c r="AT156" s="137" t="s">
        <v>142</v>
      </c>
      <c r="AU156" s="137" t="s">
        <v>82</v>
      </c>
      <c r="AY156" s="13" t="s">
        <v>140</v>
      </c>
      <c r="BE156" s="138">
        <f t="shared" si="14"/>
        <v>0</v>
      </c>
      <c r="BF156" s="138">
        <f t="shared" si="15"/>
        <v>0</v>
      </c>
      <c r="BG156" s="138">
        <f t="shared" si="16"/>
        <v>0</v>
      </c>
      <c r="BH156" s="138">
        <f t="shared" si="17"/>
        <v>0</v>
      </c>
      <c r="BI156" s="138">
        <f t="shared" si="18"/>
        <v>0</v>
      </c>
      <c r="BJ156" s="13" t="s">
        <v>78</v>
      </c>
      <c r="BK156" s="138">
        <f t="shared" si="19"/>
        <v>0</v>
      </c>
      <c r="BL156" s="13" t="s">
        <v>205</v>
      </c>
      <c r="BM156" s="137" t="s">
        <v>703</v>
      </c>
    </row>
    <row r="157" spans="2:65" s="1" customFormat="1" ht="14.5" customHeight="1">
      <c r="B157" s="125"/>
      <c r="C157" s="126" t="s">
        <v>221</v>
      </c>
      <c r="D157" s="126" t="s">
        <v>142</v>
      </c>
      <c r="E157" s="127" t="s">
        <v>704</v>
      </c>
      <c r="F157" s="128" t="s">
        <v>705</v>
      </c>
      <c r="G157" s="129" t="s">
        <v>219</v>
      </c>
      <c r="H157" s="130">
        <v>2</v>
      </c>
      <c r="I157" s="131"/>
      <c r="J157" s="131">
        <f t="shared" si="10"/>
        <v>0</v>
      </c>
      <c r="K157" s="132"/>
      <c r="L157" s="25"/>
      <c r="M157" s="133" t="s">
        <v>1</v>
      </c>
      <c r="N157" s="134" t="s">
        <v>38</v>
      </c>
      <c r="O157" s="135">
        <v>0.72799999999999998</v>
      </c>
      <c r="P157" s="135">
        <f t="shared" si="11"/>
        <v>1.456</v>
      </c>
      <c r="Q157" s="135">
        <v>4.8000000000000001E-4</v>
      </c>
      <c r="R157" s="135">
        <f t="shared" si="12"/>
        <v>9.6000000000000002E-4</v>
      </c>
      <c r="S157" s="135">
        <v>0</v>
      </c>
      <c r="T157" s="136">
        <f t="shared" si="13"/>
        <v>0</v>
      </c>
      <c r="AR157" s="137" t="s">
        <v>205</v>
      </c>
      <c r="AT157" s="137" t="s">
        <v>142</v>
      </c>
      <c r="AU157" s="137" t="s">
        <v>82</v>
      </c>
      <c r="AY157" s="13" t="s">
        <v>140</v>
      </c>
      <c r="BE157" s="138">
        <f t="shared" si="14"/>
        <v>0</v>
      </c>
      <c r="BF157" s="138">
        <f t="shared" si="15"/>
        <v>0</v>
      </c>
      <c r="BG157" s="138">
        <f t="shared" si="16"/>
        <v>0</v>
      </c>
      <c r="BH157" s="138">
        <f t="shared" si="17"/>
        <v>0</v>
      </c>
      <c r="BI157" s="138">
        <f t="shared" si="18"/>
        <v>0</v>
      </c>
      <c r="BJ157" s="13" t="s">
        <v>78</v>
      </c>
      <c r="BK157" s="138">
        <f t="shared" si="19"/>
        <v>0</v>
      </c>
      <c r="BL157" s="13" t="s">
        <v>205</v>
      </c>
      <c r="BM157" s="137" t="s">
        <v>706</v>
      </c>
    </row>
    <row r="158" spans="2:65" s="1" customFormat="1" ht="14.5" customHeight="1">
      <c r="B158" s="125"/>
      <c r="C158" s="126" t="s">
        <v>222</v>
      </c>
      <c r="D158" s="126" t="s">
        <v>142</v>
      </c>
      <c r="E158" s="127" t="s">
        <v>707</v>
      </c>
      <c r="F158" s="128" t="s">
        <v>708</v>
      </c>
      <c r="G158" s="129" t="s">
        <v>185</v>
      </c>
      <c r="H158" s="130">
        <v>3</v>
      </c>
      <c r="I158" s="131"/>
      <c r="J158" s="131">
        <f t="shared" si="10"/>
        <v>0</v>
      </c>
      <c r="K158" s="132"/>
      <c r="L158" s="25"/>
      <c r="M158" s="133" t="s">
        <v>1</v>
      </c>
      <c r="N158" s="134" t="s">
        <v>38</v>
      </c>
      <c r="O158" s="135">
        <v>0.17399999999999999</v>
      </c>
      <c r="P158" s="135">
        <f t="shared" si="11"/>
        <v>0.52200000000000002</v>
      </c>
      <c r="Q158" s="135">
        <v>0</v>
      </c>
      <c r="R158" s="135">
        <f t="shared" si="12"/>
        <v>0</v>
      </c>
      <c r="S158" s="135">
        <v>0</v>
      </c>
      <c r="T158" s="136">
        <f t="shared" si="13"/>
        <v>0</v>
      </c>
      <c r="AR158" s="137" t="s">
        <v>205</v>
      </c>
      <c r="AT158" s="137" t="s">
        <v>142</v>
      </c>
      <c r="AU158" s="137" t="s">
        <v>82</v>
      </c>
      <c r="AY158" s="13" t="s">
        <v>140</v>
      </c>
      <c r="BE158" s="138">
        <f t="shared" si="14"/>
        <v>0</v>
      </c>
      <c r="BF158" s="138">
        <f t="shared" si="15"/>
        <v>0</v>
      </c>
      <c r="BG158" s="138">
        <f t="shared" si="16"/>
        <v>0</v>
      </c>
      <c r="BH158" s="138">
        <f t="shared" si="17"/>
        <v>0</v>
      </c>
      <c r="BI158" s="138">
        <f t="shared" si="18"/>
        <v>0</v>
      </c>
      <c r="BJ158" s="13" t="s">
        <v>78</v>
      </c>
      <c r="BK158" s="138">
        <f t="shared" si="19"/>
        <v>0</v>
      </c>
      <c r="BL158" s="13" t="s">
        <v>205</v>
      </c>
      <c r="BM158" s="137" t="s">
        <v>709</v>
      </c>
    </row>
    <row r="159" spans="2:65" s="1" customFormat="1" ht="14.5" customHeight="1">
      <c r="B159" s="125"/>
      <c r="C159" s="126" t="s">
        <v>223</v>
      </c>
      <c r="D159" s="126" t="s">
        <v>142</v>
      </c>
      <c r="E159" s="127" t="s">
        <v>710</v>
      </c>
      <c r="F159" s="128" t="s">
        <v>711</v>
      </c>
      <c r="G159" s="129" t="s">
        <v>185</v>
      </c>
      <c r="H159" s="130">
        <v>3</v>
      </c>
      <c r="I159" s="131"/>
      <c r="J159" s="131">
        <f t="shared" si="10"/>
        <v>0</v>
      </c>
      <c r="K159" s="132"/>
      <c r="L159" s="25"/>
      <c r="M159" s="133" t="s">
        <v>1</v>
      </c>
      <c r="N159" s="134" t="s">
        <v>38</v>
      </c>
      <c r="O159" s="135">
        <v>0.25900000000000001</v>
      </c>
      <c r="P159" s="135">
        <f t="shared" si="11"/>
        <v>0.77700000000000002</v>
      </c>
      <c r="Q159" s="135">
        <v>0</v>
      </c>
      <c r="R159" s="135">
        <f t="shared" si="12"/>
        <v>0</v>
      </c>
      <c r="S159" s="135">
        <v>0</v>
      </c>
      <c r="T159" s="136">
        <f t="shared" si="13"/>
        <v>0</v>
      </c>
      <c r="AR159" s="137" t="s">
        <v>205</v>
      </c>
      <c r="AT159" s="137" t="s">
        <v>142</v>
      </c>
      <c r="AU159" s="137" t="s">
        <v>82</v>
      </c>
      <c r="AY159" s="13" t="s">
        <v>140</v>
      </c>
      <c r="BE159" s="138">
        <f t="shared" si="14"/>
        <v>0</v>
      </c>
      <c r="BF159" s="138">
        <f t="shared" si="15"/>
        <v>0</v>
      </c>
      <c r="BG159" s="138">
        <f t="shared" si="16"/>
        <v>0</v>
      </c>
      <c r="BH159" s="138">
        <f t="shared" si="17"/>
        <v>0</v>
      </c>
      <c r="BI159" s="138">
        <f t="shared" si="18"/>
        <v>0</v>
      </c>
      <c r="BJ159" s="13" t="s">
        <v>78</v>
      </c>
      <c r="BK159" s="138">
        <f t="shared" si="19"/>
        <v>0</v>
      </c>
      <c r="BL159" s="13" t="s">
        <v>205</v>
      </c>
      <c r="BM159" s="137" t="s">
        <v>712</v>
      </c>
    </row>
    <row r="160" spans="2:65" s="1" customFormat="1" ht="14.5" customHeight="1">
      <c r="B160" s="125"/>
      <c r="C160" s="126" t="s">
        <v>224</v>
      </c>
      <c r="D160" s="126" t="s">
        <v>142</v>
      </c>
      <c r="E160" s="127" t="s">
        <v>713</v>
      </c>
      <c r="F160" s="128" t="s">
        <v>714</v>
      </c>
      <c r="G160" s="129" t="s">
        <v>219</v>
      </c>
      <c r="H160" s="130">
        <v>11.8</v>
      </c>
      <c r="I160" s="131"/>
      <c r="J160" s="131">
        <f t="shared" si="10"/>
        <v>0</v>
      </c>
      <c r="K160" s="132"/>
      <c r="L160" s="25"/>
      <c r="M160" s="133" t="s">
        <v>1</v>
      </c>
      <c r="N160" s="134" t="s">
        <v>38</v>
      </c>
      <c r="O160" s="135">
        <v>4.8000000000000001E-2</v>
      </c>
      <c r="P160" s="135">
        <f t="shared" si="11"/>
        <v>0.56640000000000001</v>
      </c>
      <c r="Q160" s="135">
        <v>0</v>
      </c>
      <c r="R160" s="135">
        <f t="shared" si="12"/>
        <v>0</v>
      </c>
      <c r="S160" s="135">
        <v>0</v>
      </c>
      <c r="T160" s="136">
        <f t="shared" si="13"/>
        <v>0</v>
      </c>
      <c r="AR160" s="137" t="s">
        <v>205</v>
      </c>
      <c r="AT160" s="137" t="s">
        <v>142</v>
      </c>
      <c r="AU160" s="137" t="s">
        <v>82</v>
      </c>
      <c r="AY160" s="13" t="s">
        <v>140</v>
      </c>
      <c r="BE160" s="138">
        <f t="shared" si="14"/>
        <v>0</v>
      </c>
      <c r="BF160" s="138">
        <f t="shared" si="15"/>
        <v>0</v>
      </c>
      <c r="BG160" s="138">
        <f t="shared" si="16"/>
        <v>0</v>
      </c>
      <c r="BH160" s="138">
        <f t="shared" si="17"/>
        <v>0</v>
      </c>
      <c r="BI160" s="138">
        <f t="shared" si="18"/>
        <v>0</v>
      </c>
      <c r="BJ160" s="13" t="s">
        <v>78</v>
      </c>
      <c r="BK160" s="138">
        <f t="shared" si="19"/>
        <v>0</v>
      </c>
      <c r="BL160" s="13" t="s">
        <v>205</v>
      </c>
      <c r="BM160" s="137" t="s">
        <v>715</v>
      </c>
    </row>
    <row r="161" spans="2:65" s="1" customFormat="1" ht="14.5" customHeight="1">
      <c r="B161" s="125"/>
      <c r="C161" s="126" t="s">
        <v>228</v>
      </c>
      <c r="D161" s="126" t="s">
        <v>142</v>
      </c>
      <c r="E161" s="127" t="s">
        <v>716</v>
      </c>
      <c r="F161" s="128" t="s">
        <v>717</v>
      </c>
      <c r="G161" s="129" t="s">
        <v>317</v>
      </c>
      <c r="H161" s="130">
        <v>1</v>
      </c>
      <c r="I161" s="131"/>
      <c r="J161" s="131">
        <f t="shared" si="10"/>
        <v>0</v>
      </c>
      <c r="K161" s="132"/>
      <c r="L161" s="25"/>
      <c r="M161" s="133" t="s">
        <v>1</v>
      </c>
      <c r="N161" s="134" t="s">
        <v>38</v>
      </c>
      <c r="O161" s="135">
        <v>0</v>
      </c>
      <c r="P161" s="135">
        <f t="shared" si="11"/>
        <v>0</v>
      </c>
      <c r="Q161" s="135">
        <v>0</v>
      </c>
      <c r="R161" s="135">
        <f t="shared" si="12"/>
        <v>0</v>
      </c>
      <c r="S161" s="135">
        <v>0</v>
      </c>
      <c r="T161" s="136">
        <f t="shared" si="13"/>
        <v>0</v>
      </c>
      <c r="AR161" s="137" t="s">
        <v>205</v>
      </c>
      <c r="AT161" s="137" t="s">
        <v>142</v>
      </c>
      <c r="AU161" s="137" t="s">
        <v>82</v>
      </c>
      <c r="AY161" s="13" t="s">
        <v>140</v>
      </c>
      <c r="BE161" s="138">
        <f t="shared" si="14"/>
        <v>0</v>
      </c>
      <c r="BF161" s="138">
        <f t="shared" si="15"/>
        <v>0</v>
      </c>
      <c r="BG161" s="138">
        <f t="shared" si="16"/>
        <v>0</v>
      </c>
      <c r="BH161" s="138">
        <f t="shared" si="17"/>
        <v>0</v>
      </c>
      <c r="BI161" s="138">
        <f t="shared" si="18"/>
        <v>0</v>
      </c>
      <c r="BJ161" s="13" t="s">
        <v>78</v>
      </c>
      <c r="BK161" s="138">
        <f t="shared" si="19"/>
        <v>0</v>
      </c>
      <c r="BL161" s="13" t="s">
        <v>205</v>
      </c>
      <c r="BM161" s="137" t="s">
        <v>718</v>
      </c>
    </row>
    <row r="162" spans="2:65" s="1" customFormat="1" ht="24.25" customHeight="1">
      <c r="B162" s="125"/>
      <c r="C162" s="126" t="s">
        <v>230</v>
      </c>
      <c r="D162" s="126" t="s">
        <v>142</v>
      </c>
      <c r="E162" s="127" t="s">
        <v>719</v>
      </c>
      <c r="F162" s="128" t="s">
        <v>720</v>
      </c>
      <c r="G162" s="129" t="s">
        <v>162</v>
      </c>
      <c r="H162" s="130">
        <v>3.2000000000000001E-2</v>
      </c>
      <c r="I162" s="131"/>
      <c r="J162" s="131">
        <f t="shared" si="10"/>
        <v>0</v>
      </c>
      <c r="K162" s="132"/>
      <c r="L162" s="25"/>
      <c r="M162" s="133" t="s">
        <v>1</v>
      </c>
      <c r="N162" s="134" t="s">
        <v>38</v>
      </c>
      <c r="O162" s="135">
        <v>1.47</v>
      </c>
      <c r="P162" s="135">
        <f t="shared" si="11"/>
        <v>4.7039999999999998E-2</v>
      </c>
      <c r="Q162" s="135">
        <v>0</v>
      </c>
      <c r="R162" s="135">
        <f t="shared" si="12"/>
        <v>0</v>
      </c>
      <c r="S162" s="135">
        <v>0</v>
      </c>
      <c r="T162" s="136">
        <f t="shared" si="13"/>
        <v>0</v>
      </c>
      <c r="AR162" s="137" t="s">
        <v>205</v>
      </c>
      <c r="AT162" s="137" t="s">
        <v>142</v>
      </c>
      <c r="AU162" s="137" t="s">
        <v>82</v>
      </c>
      <c r="AY162" s="13" t="s">
        <v>140</v>
      </c>
      <c r="BE162" s="138">
        <f t="shared" si="14"/>
        <v>0</v>
      </c>
      <c r="BF162" s="138">
        <f t="shared" si="15"/>
        <v>0</v>
      </c>
      <c r="BG162" s="138">
        <f t="shared" si="16"/>
        <v>0</v>
      </c>
      <c r="BH162" s="138">
        <f t="shared" si="17"/>
        <v>0</v>
      </c>
      <c r="BI162" s="138">
        <f t="shared" si="18"/>
        <v>0</v>
      </c>
      <c r="BJ162" s="13" t="s">
        <v>78</v>
      </c>
      <c r="BK162" s="138">
        <f t="shared" si="19"/>
        <v>0</v>
      </c>
      <c r="BL162" s="13" t="s">
        <v>205</v>
      </c>
      <c r="BM162" s="137" t="s">
        <v>721</v>
      </c>
    </row>
    <row r="163" spans="2:65" s="11" customFormat="1" ht="22.75" customHeight="1">
      <c r="B163" s="114"/>
      <c r="D163" s="115" t="s">
        <v>72</v>
      </c>
      <c r="E163" s="123" t="s">
        <v>722</v>
      </c>
      <c r="F163" s="123" t="s">
        <v>723</v>
      </c>
      <c r="J163" s="124">
        <f>BK163</f>
        <v>0</v>
      </c>
      <c r="L163" s="114"/>
      <c r="M163" s="118"/>
      <c r="P163" s="119">
        <f>SUM(P164:P176)</f>
        <v>20.865922000000001</v>
      </c>
      <c r="R163" s="119">
        <f>SUM(R164:R176)</f>
        <v>2.5668999999999994E-2</v>
      </c>
      <c r="T163" s="120">
        <f>SUM(T164:T176)</f>
        <v>0</v>
      </c>
      <c r="AR163" s="115" t="s">
        <v>82</v>
      </c>
      <c r="AT163" s="121" t="s">
        <v>72</v>
      </c>
      <c r="AU163" s="121" t="s">
        <v>78</v>
      </c>
      <c r="AY163" s="115" t="s">
        <v>140</v>
      </c>
      <c r="BK163" s="122">
        <f>SUM(BK164:BK176)</f>
        <v>0</v>
      </c>
    </row>
    <row r="164" spans="2:65" s="1" customFormat="1" ht="24.25" customHeight="1">
      <c r="B164" s="125"/>
      <c r="C164" s="126" t="s">
        <v>234</v>
      </c>
      <c r="D164" s="126" t="s">
        <v>142</v>
      </c>
      <c r="E164" s="127" t="s">
        <v>724</v>
      </c>
      <c r="F164" s="128" t="s">
        <v>725</v>
      </c>
      <c r="G164" s="129" t="s">
        <v>219</v>
      </c>
      <c r="H164" s="130">
        <v>17.760000000000002</v>
      </c>
      <c r="I164" s="131"/>
      <c r="J164" s="131">
        <f t="shared" ref="J164:J176" si="20">ROUND(I164*H164,2)</f>
        <v>0</v>
      </c>
      <c r="K164" s="132"/>
      <c r="L164" s="25"/>
      <c r="M164" s="133" t="s">
        <v>1</v>
      </c>
      <c r="N164" s="134" t="s">
        <v>38</v>
      </c>
      <c r="O164" s="135">
        <v>0.52900000000000003</v>
      </c>
      <c r="P164" s="135">
        <f t="shared" ref="P164:P176" si="21">O164*H164</f>
        <v>9.3950400000000016</v>
      </c>
      <c r="Q164" s="135">
        <v>8.4999999999999995E-4</v>
      </c>
      <c r="R164" s="135">
        <f t="shared" ref="R164:R176" si="22">Q164*H164</f>
        <v>1.5096E-2</v>
      </c>
      <c r="S164" s="135">
        <v>0</v>
      </c>
      <c r="T164" s="136">
        <f t="shared" ref="T164:T176" si="23">S164*H164</f>
        <v>0</v>
      </c>
      <c r="AR164" s="137" t="s">
        <v>205</v>
      </c>
      <c r="AT164" s="137" t="s">
        <v>142</v>
      </c>
      <c r="AU164" s="137" t="s">
        <v>82</v>
      </c>
      <c r="AY164" s="13" t="s">
        <v>140</v>
      </c>
      <c r="BE164" s="138">
        <f t="shared" ref="BE164:BE176" si="24">IF(N164="základní",J164,0)</f>
        <v>0</v>
      </c>
      <c r="BF164" s="138">
        <f t="shared" ref="BF164:BF176" si="25">IF(N164="snížená",J164,0)</f>
        <v>0</v>
      </c>
      <c r="BG164" s="138">
        <f t="shared" ref="BG164:BG176" si="26">IF(N164="zákl. přenesená",J164,0)</f>
        <v>0</v>
      </c>
      <c r="BH164" s="138">
        <f t="shared" ref="BH164:BH176" si="27">IF(N164="sníž. přenesená",J164,0)</f>
        <v>0</v>
      </c>
      <c r="BI164" s="138">
        <f t="shared" ref="BI164:BI176" si="28">IF(N164="nulová",J164,0)</f>
        <v>0</v>
      </c>
      <c r="BJ164" s="13" t="s">
        <v>78</v>
      </c>
      <c r="BK164" s="138">
        <f t="shared" ref="BK164:BK176" si="29">ROUND(I164*H164,2)</f>
        <v>0</v>
      </c>
      <c r="BL164" s="13" t="s">
        <v>205</v>
      </c>
      <c r="BM164" s="137" t="s">
        <v>726</v>
      </c>
    </row>
    <row r="165" spans="2:65" s="1" customFormat="1" ht="24.25" customHeight="1">
      <c r="B165" s="125"/>
      <c r="C165" s="126" t="s">
        <v>238</v>
      </c>
      <c r="D165" s="126" t="s">
        <v>142</v>
      </c>
      <c r="E165" s="127" t="s">
        <v>727</v>
      </c>
      <c r="F165" s="128" t="s">
        <v>728</v>
      </c>
      <c r="G165" s="129" t="s">
        <v>219</v>
      </c>
      <c r="H165" s="130">
        <v>4</v>
      </c>
      <c r="I165" s="131"/>
      <c r="J165" s="131">
        <f t="shared" si="20"/>
        <v>0</v>
      </c>
      <c r="K165" s="132"/>
      <c r="L165" s="25"/>
      <c r="M165" s="133" t="s">
        <v>1</v>
      </c>
      <c r="N165" s="134" t="s">
        <v>38</v>
      </c>
      <c r="O165" s="135">
        <v>0.61599999999999999</v>
      </c>
      <c r="P165" s="135">
        <f t="shared" si="21"/>
        <v>2.464</v>
      </c>
      <c r="Q165" s="135">
        <v>1.16E-3</v>
      </c>
      <c r="R165" s="135">
        <f t="shared" si="22"/>
        <v>4.64E-3</v>
      </c>
      <c r="S165" s="135">
        <v>0</v>
      </c>
      <c r="T165" s="136">
        <f t="shared" si="23"/>
        <v>0</v>
      </c>
      <c r="AR165" s="137" t="s">
        <v>205</v>
      </c>
      <c r="AT165" s="137" t="s">
        <v>142</v>
      </c>
      <c r="AU165" s="137" t="s">
        <v>82</v>
      </c>
      <c r="AY165" s="13" t="s">
        <v>140</v>
      </c>
      <c r="BE165" s="138">
        <f t="shared" si="24"/>
        <v>0</v>
      </c>
      <c r="BF165" s="138">
        <f t="shared" si="25"/>
        <v>0</v>
      </c>
      <c r="BG165" s="138">
        <f t="shared" si="26"/>
        <v>0</v>
      </c>
      <c r="BH165" s="138">
        <f t="shared" si="27"/>
        <v>0</v>
      </c>
      <c r="BI165" s="138">
        <f t="shared" si="28"/>
        <v>0</v>
      </c>
      <c r="BJ165" s="13" t="s">
        <v>78</v>
      </c>
      <c r="BK165" s="138">
        <f t="shared" si="29"/>
        <v>0</v>
      </c>
      <c r="BL165" s="13" t="s">
        <v>205</v>
      </c>
      <c r="BM165" s="137" t="s">
        <v>729</v>
      </c>
    </row>
    <row r="166" spans="2:65" s="1" customFormat="1" ht="24.25" customHeight="1">
      <c r="B166" s="125"/>
      <c r="C166" s="126" t="s">
        <v>242</v>
      </c>
      <c r="D166" s="126" t="s">
        <v>142</v>
      </c>
      <c r="E166" s="127" t="s">
        <v>730</v>
      </c>
      <c r="F166" s="128" t="s">
        <v>731</v>
      </c>
      <c r="G166" s="129" t="s">
        <v>219</v>
      </c>
      <c r="H166" s="130">
        <v>3.55</v>
      </c>
      <c r="I166" s="131"/>
      <c r="J166" s="131">
        <f t="shared" si="20"/>
        <v>0</v>
      </c>
      <c r="K166" s="132"/>
      <c r="L166" s="25"/>
      <c r="M166" s="133" t="s">
        <v>1</v>
      </c>
      <c r="N166" s="134" t="s">
        <v>38</v>
      </c>
      <c r="O166" s="135">
        <v>0.52900000000000003</v>
      </c>
      <c r="P166" s="135">
        <f t="shared" si="21"/>
        <v>1.87795</v>
      </c>
      <c r="Q166" s="135">
        <v>9.7999999999999997E-4</v>
      </c>
      <c r="R166" s="135">
        <f t="shared" si="22"/>
        <v>3.4789999999999999E-3</v>
      </c>
      <c r="S166" s="135">
        <v>0</v>
      </c>
      <c r="T166" s="136">
        <f t="shared" si="23"/>
        <v>0</v>
      </c>
      <c r="AR166" s="137" t="s">
        <v>205</v>
      </c>
      <c r="AT166" s="137" t="s">
        <v>142</v>
      </c>
      <c r="AU166" s="137" t="s">
        <v>82</v>
      </c>
      <c r="AY166" s="13" t="s">
        <v>140</v>
      </c>
      <c r="BE166" s="138">
        <f t="shared" si="24"/>
        <v>0</v>
      </c>
      <c r="BF166" s="138">
        <f t="shared" si="25"/>
        <v>0</v>
      </c>
      <c r="BG166" s="138">
        <f t="shared" si="26"/>
        <v>0</v>
      </c>
      <c r="BH166" s="138">
        <f t="shared" si="27"/>
        <v>0</v>
      </c>
      <c r="BI166" s="138">
        <f t="shared" si="28"/>
        <v>0</v>
      </c>
      <c r="BJ166" s="13" t="s">
        <v>78</v>
      </c>
      <c r="BK166" s="138">
        <f t="shared" si="29"/>
        <v>0</v>
      </c>
      <c r="BL166" s="13" t="s">
        <v>205</v>
      </c>
      <c r="BM166" s="137" t="s">
        <v>732</v>
      </c>
    </row>
    <row r="167" spans="2:65" s="1" customFormat="1" ht="37.75" customHeight="1">
      <c r="B167" s="125"/>
      <c r="C167" s="126" t="s">
        <v>244</v>
      </c>
      <c r="D167" s="126" t="s">
        <v>142</v>
      </c>
      <c r="E167" s="127" t="s">
        <v>733</v>
      </c>
      <c r="F167" s="128" t="s">
        <v>734</v>
      </c>
      <c r="G167" s="129" t="s">
        <v>219</v>
      </c>
      <c r="H167" s="130">
        <v>17.760000000000002</v>
      </c>
      <c r="I167" s="131"/>
      <c r="J167" s="131">
        <f t="shared" si="20"/>
        <v>0</v>
      </c>
      <c r="K167" s="132"/>
      <c r="L167" s="25"/>
      <c r="M167" s="133" t="s">
        <v>1</v>
      </c>
      <c r="N167" s="134" t="s">
        <v>38</v>
      </c>
      <c r="O167" s="135">
        <v>0.10299999999999999</v>
      </c>
      <c r="P167" s="135">
        <f t="shared" si="21"/>
        <v>1.82928</v>
      </c>
      <c r="Q167" s="135">
        <v>5.0000000000000002E-5</v>
      </c>
      <c r="R167" s="135">
        <f t="shared" si="22"/>
        <v>8.8800000000000012E-4</v>
      </c>
      <c r="S167" s="135">
        <v>0</v>
      </c>
      <c r="T167" s="136">
        <f t="shared" si="23"/>
        <v>0</v>
      </c>
      <c r="AR167" s="137" t="s">
        <v>205</v>
      </c>
      <c r="AT167" s="137" t="s">
        <v>142</v>
      </c>
      <c r="AU167" s="137" t="s">
        <v>82</v>
      </c>
      <c r="AY167" s="13" t="s">
        <v>140</v>
      </c>
      <c r="BE167" s="138">
        <f t="shared" si="24"/>
        <v>0</v>
      </c>
      <c r="BF167" s="138">
        <f t="shared" si="25"/>
        <v>0</v>
      </c>
      <c r="BG167" s="138">
        <f t="shared" si="26"/>
        <v>0</v>
      </c>
      <c r="BH167" s="138">
        <f t="shared" si="27"/>
        <v>0</v>
      </c>
      <c r="BI167" s="138">
        <f t="shared" si="28"/>
        <v>0</v>
      </c>
      <c r="BJ167" s="13" t="s">
        <v>78</v>
      </c>
      <c r="BK167" s="138">
        <f t="shared" si="29"/>
        <v>0</v>
      </c>
      <c r="BL167" s="13" t="s">
        <v>205</v>
      </c>
      <c r="BM167" s="137" t="s">
        <v>735</v>
      </c>
    </row>
    <row r="168" spans="2:65" s="1" customFormat="1" ht="37.75" customHeight="1">
      <c r="B168" s="125"/>
      <c r="C168" s="126" t="s">
        <v>248</v>
      </c>
      <c r="D168" s="126" t="s">
        <v>142</v>
      </c>
      <c r="E168" s="127" t="s">
        <v>736</v>
      </c>
      <c r="F168" s="128" t="s">
        <v>737</v>
      </c>
      <c r="G168" s="129" t="s">
        <v>219</v>
      </c>
      <c r="H168" s="130">
        <v>4</v>
      </c>
      <c r="I168" s="131"/>
      <c r="J168" s="131">
        <f t="shared" si="20"/>
        <v>0</v>
      </c>
      <c r="K168" s="132"/>
      <c r="L168" s="25"/>
      <c r="M168" s="133" t="s">
        <v>1</v>
      </c>
      <c r="N168" s="134" t="s">
        <v>38</v>
      </c>
      <c r="O168" s="135">
        <v>0.10299999999999999</v>
      </c>
      <c r="P168" s="135">
        <f t="shared" si="21"/>
        <v>0.41199999999999998</v>
      </c>
      <c r="Q168" s="135">
        <v>6.9999999999999994E-5</v>
      </c>
      <c r="R168" s="135">
        <f t="shared" si="22"/>
        <v>2.7999999999999998E-4</v>
      </c>
      <c r="S168" s="135">
        <v>0</v>
      </c>
      <c r="T168" s="136">
        <f t="shared" si="23"/>
        <v>0</v>
      </c>
      <c r="AR168" s="137" t="s">
        <v>205</v>
      </c>
      <c r="AT168" s="137" t="s">
        <v>142</v>
      </c>
      <c r="AU168" s="137" t="s">
        <v>82</v>
      </c>
      <c r="AY168" s="13" t="s">
        <v>140</v>
      </c>
      <c r="BE168" s="138">
        <f t="shared" si="24"/>
        <v>0</v>
      </c>
      <c r="BF168" s="138">
        <f t="shared" si="25"/>
        <v>0</v>
      </c>
      <c r="BG168" s="138">
        <f t="shared" si="26"/>
        <v>0</v>
      </c>
      <c r="BH168" s="138">
        <f t="shared" si="27"/>
        <v>0</v>
      </c>
      <c r="BI168" s="138">
        <f t="shared" si="28"/>
        <v>0</v>
      </c>
      <c r="BJ168" s="13" t="s">
        <v>78</v>
      </c>
      <c r="BK168" s="138">
        <f t="shared" si="29"/>
        <v>0</v>
      </c>
      <c r="BL168" s="13" t="s">
        <v>205</v>
      </c>
      <c r="BM168" s="137" t="s">
        <v>738</v>
      </c>
    </row>
    <row r="169" spans="2:65" s="1" customFormat="1" ht="37.75" customHeight="1">
      <c r="B169" s="125"/>
      <c r="C169" s="126" t="s">
        <v>252</v>
      </c>
      <c r="D169" s="126" t="s">
        <v>142</v>
      </c>
      <c r="E169" s="127" t="s">
        <v>739</v>
      </c>
      <c r="F169" s="128" t="s">
        <v>740</v>
      </c>
      <c r="G169" s="129" t="s">
        <v>219</v>
      </c>
      <c r="H169" s="130">
        <v>3.55</v>
      </c>
      <c r="I169" s="131"/>
      <c r="J169" s="131">
        <f t="shared" si="20"/>
        <v>0</v>
      </c>
      <c r="K169" s="132"/>
      <c r="L169" s="25"/>
      <c r="M169" s="133" t="s">
        <v>1</v>
      </c>
      <c r="N169" s="134" t="s">
        <v>38</v>
      </c>
      <c r="O169" s="135">
        <v>0.113</v>
      </c>
      <c r="P169" s="135">
        <f t="shared" si="21"/>
        <v>0.40115000000000001</v>
      </c>
      <c r="Q169" s="135">
        <v>1.2E-4</v>
      </c>
      <c r="R169" s="135">
        <f t="shared" si="22"/>
        <v>4.26E-4</v>
      </c>
      <c r="S169" s="135">
        <v>0</v>
      </c>
      <c r="T169" s="136">
        <f t="shared" si="23"/>
        <v>0</v>
      </c>
      <c r="AR169" s="137" t="s">
        <v>205</v>
      </c>
      <c r="AT169" s="137" t="s">
        <v>142</v>
      </c>
      <c r="AU169" s="137" t="s">
        <v>82</v>
      </c>
      <c r="AY169" s="13" t="s">
        <v>140</v>
      </c>
      <c r="BE169" s="138">
        <f t="shared" si="24"/>
        <v>0</v>
      </c>
      <c r="BF169" s="138">
        <f t="shared" si="25"/>
        <v>0</v>
      </c>
      <c r="BG169" s="138">
        <f t="shared" si="26"/>
        <v>0</v>
      </c>
      <c r="BH169" s="138">
        <f t="shared" si="27"/>
        <v>0</v>
      </c>
      <c r="BI169" s="138">
        <f t="shared" si="28"/>
        <v>0</v>
      </c>
      <c r="BJ169" s="13" t="s">
        <v>78</v>
      </c>
      <c r="BK169" s="138">
        <f t="shared" si="29"/>
        <v>0</v>
      </c>
      <c r="BL169" s="13" t="s">
        <v>205</v>
      </c>
      <c r="BM169" s="137" t="s">
        <v>741</v>
      </c>
    </row>
    <row r="170" spans="2:65" s="1" customFormat="1" ht="14.5" customHeight="1">
      <c r="B170" s="125"/>
      <c r="C170" s="126" t="s">
        <v>256</v>
      </c>
      <c r="D170" s="126" t="s">
        <v>142</v>
      </c>
      <c r="E170" s="127" t="s">
        <v>742</v>
      </c>
      <c r="F170" s="128" t="s">
        <v>743</v>
      </c>
      <c r="G170" s="129" t="s">
        <v>185</v>
      </c>
      <c r="H170" s="130">
        <v>9</v>
      </c>
      <c r="I170" s="131"/>
      <c r="J170" s="131">
        <f t="shared" si="20"/>
        <v>0</v>
      </c>
      <c r="K170" s="132"/>
      <c r="L170" s="25"/>
      <c r="M170" s="133" t="s">
        <v>1</v>
      </c>
      <c r="N170" s="134" t="s">
        <v>38</v>
      </c>
      <c r="O170" s="135">
        <v>0.42499999999999999</v>
      </c>
      <c r="P170" s="135">
        <f t="shared" si="21"/>
        <v>3.8249999999999997</v>
      </c>
      <c r="Q170" s="135">
        <v>0</v>
      </c>
      <c r="R170" s="135">
        <f t="shared" si="22"/>
        <v>0</v>
      </c>
      <c r="S170" s="135">
        <v>0</v>
      </c>
      <c r="T170" s="136">
        <f t="shared" si="23"/>
        <v>0</v>
      </c>
      <c r="AR170" s="137" t="s">
        <v>205</v>
      </c>
      <c r="AT170" s="137" t="s">
        <v>142</v>
      </c>
      <c r="AU170" s="137" t="s">
        <v>82</v>
      </c>
      <c r="AY170" s="13" t="s">
        <v>140</v>
      </c>
      <c r="BE170" s="138">
        <f t="shared" si="24"/>
        <v>0</v>
      </c>
      <c r="BF170" s="138">
        <f t="shared" si="25"/>
        <v>0</v>
      </c>
      <c r="BG170" s="138">
        <f t="shared" si="26"/>
        <v>0</v>
      </c>
      <c r="BH170" s="138">
        <f t="shared" si="27"/>
        <v>0</v>
      </c>
      <c r="BI170" s="138">
        <f t="shared" si="28"/>
        <v>0</v>
      </c>
      <c r="BJ170" s="13" t="s">
        <v>78</v>
      </c>
      <c r="BK170" s="138">
        <f t="shared" si="29"/>
        <v>0</v>
      </c>
      <c r="BL170" s="13" t="s">
        <v>205</v>
      </c>
      <c r="BM170" s="137" t="s">
        <v>744</v>
      </c>
    </row>
    <row r="171" spans="2:65" s="1" customFormat="1" ht="24.25" customHeight="1">
      <c r="B171" s="125"/>
      <c r="C171" s="126" t="s">
        <v>260</v>
      </c>
      <c r="D171" s="126" t="s">
        <v>142</v>
      </c>
      <c r="E171" s="127" t="s">
        <v>745</v>
      </c>
      <c r="F171" s="128" t="s">
        <v>746</v>
      </c>
      <c r="G171" s="129" t="s">
        <v>185</v>
      </c>
      <c r="H171" s="130">
        <v>1</v>
      </c>
      <c r="I171" s="131"/>
      <c r="J171" s="131">
        <f t="shared" si="20"/>
        <v>0</v>
      </c>
      <c r="K171" s="132"/>
      <c r="L171" s="25"/>
      <c r="M171" s="133" t="s">
        <v>1</v>
      </c>
      <c r="N171" s="134" t="s">
        <v>38</v>
      </c>
      <c r="O171" s="135">
        <v>0.2</v>
      </c>
      <c r="P171" s="135">
        <f t="shared" si="21"/>
        <v>0.2</v>
      </c>
      <c r="Q171" s="135">
        <v>1.2E-4</v>
      </c>
      <c r="R171" s="135">
        <f t="shared" si="22"/>
        <v>1.2E-4</v>
      </c>
      <c r="S171" s="135">
        <v>0</v>
      </c>
      <c r="T171" s="136">
        <f t="shared" si="23"/>
        <v>0</v>
      </c>
      <c r="AR171" s="137" t="s">
        <v>205</v>
      </c>
      <c r="AT171" s="137" t="s">
        <v>142</v>
      </c>
      <c r="AU171" s="137" t="s">
        <v>82</v>
      </c>
      <c r="AY171" s="13" t="s">
        <v>140</v>
      </c>
      <c r="BE171" s="138">
        <f t="shared" si="24"/>
        <v>0</v>
      </c>
      <c r="BF171" s="138">
        <f t="shared" si="25"/>
        <v>0</v>
      </c>
      <c r="BG171" s="138">
        <f t="shared" si="26"/>
        <v>0</v>
      </c>
      <c r="BH171" s="138">
        <f t="shared" si="27"/>
        <v>0</v>
      </c>
      <c r="BI171" s="138">
        <f t="shared" si="28"/>
        <v>0</v>
      </c>
      <c r="BJ171" s="13" t="s">
        <v>78</v>
      </c>
      <c r="BK171" s="138">
        <f t="shared" si="29"/>
        <v>0</v>
      </c>
      <c r="BL171" s="13" t="s">
        <v>205</v>
      </c>
      <c r="BM171" s="137" t="s">
        <v>747</v>
      </c>
    </row>
    <row r="172" spans="2:65" s="1" customFormat="1" ht="14.5" customHeight="1">
      <c r="B172" s="125"/>
      <c r="C172" s="126" t="s">
        <v>265</v>
      </c>
      <c r="D172" s="126" t="s">
        <v>142</v>
      </c>
      <c r="E172" s="127" t="s">
        <v>748</v>
      </c>
      <c r="F172" s="128" t="s">
        <v>749</v>
      </c>
      <c r="G172" s="129" t="s">
        <v>185</v>
      </c>
      <c r="H172" s="130">
        <v>1</v>
      </c>
      <c r="I172" s="131"/>
      <c r="J172" s="131">
        <f t="shared" si="20"/>
        <v>0</v>
      </c>
      <c r="K172" s="132"/>
      <c r="L172" s="25"/>
      <c r="M172" s="133" t="s">
        <v>1</v>
      </c>
      <c r="N172" s="134" t="s">
        <v>38</v>
      </c>
      <c r="O172" s="135">
        <v>0.16</v>
      </c>
      <c r="P172" s="135">
        <f t="shared" si="21"/>
        <v>0.16</v>
      </c>
      <c r="Q172" s="135">
        <v>2.1000000000000001E-4</v>
      </c>
      <c r="R172" s="135">
        <f t="shared" si="22"/>
        <v>2.1000000000000001E-4</v>
      </c>
      <c r="S172" s="135">
        <v>0</v>
      </c>
      <c r="T172" s="136">
        <f t="shared" si="23"/>
        <v>0</v>
      </c>
      <c r="AR172" s="137" t="s">
        <v>205</v>
      </c>
      <c r="AT172" s="137" t="s">
        <v>142</v>
      </c>
      <c r="AU172" s="137" t="s">
        <v>82</v>
      </c>
      <c r="AY172" s="13" t="s">
        <v>140</v>
      </c>
      <c r="BE172" s="138">
        <f t="shared" si="24"/>
        <v>0</v>
      </c>
      <c r="BF172" s="138">
        <f t="shared" si="25"/>
        <v>0</v>
      </c>
      <c r="BG172" s="138">
        <f t="shared" si="26"/>
        <v>0</v>
      </c>
      <c r="BH172" s="138">
        <f t="shared" si="27"/>
        <v>0</v>
      </c>
      <c r="BI172" s="138">
        <f t="shared" si="28"/>
        <v>0</v>
      </c>
      <c r="BJ172" s="13" t="s">
        <v>78</v>
      </c>
      <c r="BK172" s="138">
        <f t="shared" si="29"/>
        <v>0</v>
      </c>
      <c r="BL172" s="13" t="s">
        <v>205</v>
      </c>
      <c r="BM172" s="137" t="s">
        <v>750</v>
      </c>
    </row>
    <row r="173" spans="2:65" s="1" customFormat="1" ht="14.5" customHeight="1">
      <c r="B173" s="125"/>
      <c r="C173" s="126" t="s">
        <v>269</v>
      </c>
      <c r="D173" s="126" t="s">
        <v>142</v>
      </c>
      <c r="E173" s="127" t="s">
        <v>751</v>
      </c>
      <c r="F173" s="128" t="s">
        <v>752</v>
      </c>
      <c r="G173" s="129" t="s">
        <v>185</v>
      </c>
      <c r="H173" s="130">
        <v>1</v>
      </c>
      <c r="I173" s="131"/>
      <c r="J173" s="131">
        <f t="shared" si="20"/>
        <v>0</v>
      </c>
      <c r="K173" s="132"/>
      <c r="L173" s="25"/>
      <c r="M173" s="133" t="s">
        <v>1</v>
      </c>
      <c r="N173" s="134" t="s">
        <v>38</v>
      </c>
      <c r="O173" s="135">
        <v>0.2</v>
      </c>
      <c r="P173" s="135">
        <f t="shared" si="21"/>
        <v>0.2</v>
      </c>
      <c r="Q173" s="135">
        <v>3.4000000000000002E-4</v>
      </c>
      <c r="R173" s="135">
        <f t="shared" si="22"/>
        <v>3.4000000000000002E-4</v>
      </c>
      <c r="S173" s="135">
        <v>0</v>
      </c>
      <c r="T173" s="136">
        <f t="shared" si="23"/>
        <v>0</v>
      </c>
      <c r="AR173" s="137" t="s">
        <v>205</v>
      </c>
      <c r="AT173" s="137" t="s">
        <v>142</v>
      </c>
      <c r="AU173" s="137" t="s">
        <v>82</v>
      </c>
      <c r="AY173" s="13" t="s">
        <v>140</v>
      </c>
      <c r="BE173" s="138">
        <f t="shared" si="24"/>
        <v>0</v>
      </c>
      <c r="BF173" s="138">
        <f t="shared" si="25"/>
        <v>0</v>
      </c>
      <c r="BG173" s="138">
        <f t="shared" si="26"/>
        <v>0</v>
      </c>
      <c r="BH173" s="138">
        <f t="shared" si="27"/>
        <v>0</v>
      </c>
      <c r="BI173" s="138">
        <f t="shared" si="28"/>
        <v>0</v>
      </c>
      <c r="BJ173" s="13" t="s">
        <v>78</v>
      </c>
      <c r="BK173" s="138">
        <f t="shared" si="29"/>
        <v>0</v>
      </c>
      <c r="BL173" s="13" t="s">
        <v>205</v>
      </c>
      <c r="BM173" s="137" t="s">
        <v>753</v>
      </c>
    </row>
    <row r="174" spans="2:65" s="1" customFormat="1" ht="24.25" customHeight="1">
      <c r="B174" s="125"/>
      <c r="C174" s="126" t="s">
        <v>273</v>
      </c>
      <c r="D174" s="126" t="s">
        <v>142</v>
      </c>
      <c r="E174" s="127" t="s">
        <v>754</v>
      </c>
      <c r="F174" s="128" t="s">
        <v>755</v>
      </c>
      <c r="G174" s="129" t="s">
        <v>219</v>
      </c>
      <c r="H174" s="130">
        <v>1</v>
      </c>
      <c r="I174" s="131"/>
      <c r="J174" s="131">
        <f t="shared" si="20"/>
        <v>0</v>
      </c>
      <c r="K174" s="132"/>
      <c r="L174" s="25"/>
      <c r="M174" s="133" t="s">
        <v>1</v>
      </c>
      <c r="N174" s="134" t="s">
        <v>38</v>
      </c>
      <c r="O174" s="135">
        <v>6.7000000000000004E-2</v>
      </c>
      <c r="P174" s="135">
        <f t="shared" si="21"/>
        <v>6.7000000000000004E-2</v>
      </c>
      <c r="Q174" s="135">
        <v>1.9000000000000001E-4</v>
      </c>
      <c r="R174" s="135">
        <f t="shared" si="22"/>
        <v>1.9000000000000001E-4</v>
      </c>
      <c r="S174" s="135">
        <v>0</v>
      </c>
      <c r="T174" s="136">
        <f t="shared" si="23"/>
        <v>0</v>
      </c>
      <c r="AR174" s="137" t="s">
        <v>205</v>
      </c>
      <c r="AT174" s="137" t="s">
        <v>142</v>
      </c>
      <c r="AU174" s="137" t="s">
        <v>82</v>
      </c>
      <c r="AY174" s="13" t="s">
        <v>140</v>
      </c>
      <c r="BE174" s="138">
        <f t="shared" si="24"/>
        <v>0</v>
      </c>
      <c r="BF174" s="138">
        <f t="shared" si="25"/>
        <v>0</v>
      </c>
      <c r="BG174" s="138">
        <f t="shared" si="26"/>
        <v>0</v>
      </c>
      <c r="BH174" s="138">
        <f t="shared" si="27"/>
        <v>0</v>
      </c>
      <c r="BI174" s="138">
        <f t="shared" si="28"/>
        <v>0</v>
      </c>
      <c r="BJ174" s="13" t="s">
        <v>78</v>
      </c>
      <c r="BK174" s="138">
        <f t="shared" si="29"/>
        <v>0</v>
      </c>
      <c r="BL174" s="13" t="s">
        <v>205</v>
      </c>
      <c r="BM174" s="137" t="s">
        <v>756</v>
      </c>
    </row>
    <row r="175" spans="2:65" s="1" customFormat="1" ht="14.5" customHeight="1">
      <c r="B175" s="125"/>
      <c r="C175" s="126" t="s">
        <v>277</v>
      </c>
      <c r="D175" s="126" t="s">
        <v>142</v>
      </c>
      <c r="E175" s="127" t="s">
        <v>757</v>
      </c>
      <c r="F175" s="128" t="s">
        <v>717</v>
      </c>
      <c r="G175" s="129" t="s">
        <v>317</v>
      </c>
      <c r="H175" s="130">
        <v>1</v>
      </c>
      <c r="I175" s="131"/>
      <c r="J175" s="131">
        <f t="shared" si="20"/>
        <v>0</v>
      </c>
      <c r="K175" s="132"/>
      <c r="L175" s="25"/>
      <c r="M175" s="133" t="s">
        <v>1</v>
      </c>
      <c r="N175" s="134" t="s">
        <v>38</v>
      </c>
      <c r="O175" s="135">
        <v>0</v>
      </c>
      <c r="P175" s="135">
        <f t="shared" si="21"/>
        <v>0</v>
      </c>
      <c r="Q175" s="135">
        <v>0</v>
      </c>
      <c r="R175" s="135">
        <f t="shared" si="22"/>
        <v>0</v>
      </c>
      <c r="S175" s="135">
        <v>0</v>
      </c>
      <c r="T175" s="136">
        <f t="shared" si="23"/>
        <v>0</v>
      </c>
      <c r="AR175" s="137" t="s">
        <v>205</v>
      </c>
      <c r="AT175" s="137" t="s">
        <v>142</v>
      </c>
      <c r="AU175" s="137" t="s">
        <v>82</v>
      </c>
      <c r="AY175" s="13" t="s">
        <v>140</v>
      </c>
      <c r="BE175" s="138">
        <f t="shared" si="24"/>
        <v>0</v>
      </c>
      <c r="BF175" s="138">
        <f t="shared" si="25"/>
        <v>0</v>
      </c>
      <c r="BG175" s="138">
        <f t="shared" si="26"/>
        <v>0</v>
      </c>
      <c r="BH175" s="138">
        <f t="shared" si="27"/>
        <v>0</v>
      </c>
      <c r="BI175" s="138">
        <f t="shared" si="28"/>
        <v>0</v>
      </c>
      <c r="BJ175" s="13" t="s">
        <v>78</v>
      </c>
      <c r="BK175" s="138">
        <f t="shared" si="29"/>
        <v>0</v>
      </c>
      <c r="BL175" s="13" t="s">
        <v>205</v>
      </c>
      <c r="BM175" s="137" t="s">
        <v>758</v>
      </c>
    </row>
    <row r="176" spans="2:65" s="1" customFormat="1" ht="24.25" customHeight="1">
      <c r="B176" s="125"/>
      <c r="C176" s="126" t="s">
        <v>281</v>
      </c>
      <c r="D176" s="126" t="s">
        <v>142</v>
      </c>
      <c r="E176" s="127" t="s">
        <v>759</v>
      </c>
      <c r="F176" s="128" t="s">
        <v>760</v>
      </c>
      <c r="G176" s="129" t="s">
        <v>162</v>
      </c>
      <c r="H176" s="130">
        <v>2.5999999999999999E-2</v>
      </c>
      <c r="I176" s="131"/>
      <c r="J176" s="131">
        <f t="shared" si="20"/>
        <v>0</v>
      </c>
      <c r="K176" s="132"/>
      <c r="L176" s="25"/>
      <c r="M176" s="133" t="s">
        <v>1</v>
      </c>
      <c r="N176" s="134" t="s">
        <v>38</v>
      </c>
      <c r="O176" s="135">
        <v>1.327</v>
      </c>
      <c r="P176" s="135">
        <f t="shared" si="21"/>
        <v>3.4501999999999998E-2</v>
      </c>
      <c r="Q176" s="135">
        <v>0</v>
      </c>
      <c r="R176" s="135">
        <f t="shared" si="22"/>
        <v>0</v>
      </c>
      <c r="S176" s="135">
        <v>0</v>
      </c>
      <c r="T176" s="136">
        <f t="shared" si="23"/>
        <v>0</v>
      </c>
      <c r="AR176" s="137" t="s">
        <v>205</v>
      </c>
      <c r="AT176" s="137" t="s">
        <v>142</v>
      </c>
      <c r="AU176" s="137" t="s">
        <v>82</v>
      </c>
      <c r="AY176" s="13" t="s">
        <v>140</v>
      </c>
      <c r="BE176" s="138">
        <f t="shared" si="24"/>
        <v>0</v>
      </c>
      <c r="BF176" s="138">
        <f t="shared" si="25"/>
        <v>0</v>
      </c>
      <c r="BG176" s="138">
        <f t="shared" si="26"/>
        <v>0</v>
      </c>
      <c r="BH176" s="138">
        <f t="shared" si="27"/>
        <v>0</v>
      </c>
      <c r="BI176" s="138">
        <f t="shared" si="28"/>
        <v>0</v>
      </c>
      <c r="BJ176" s="13" t="s">
        <v>78</v>
      </c>
      <c r="BK176" s="138">
        <f t="shared" si="29"/>
        <v>0</v>
      </c>
      <c r="BL176" s="13" t="s">
        <v>205</v>
      </c>
      <c r="BM176" s="137" t="s">
        <v>761</v>
      </c>
    </row>
    <row r="177" spans="2:65" s="11" customFormat="1" ht="22.75" customHeight="1">
      <c r="B177" s="114"/>
      <c r="D177" s="115" t="s">
        <v>72</v>
      </c>
      <c r="E177" s="123" t="s">
        <v>762</v>
      </c>
      <c r="F177" s="123" t="s">
        <v>763</v>
      </c>
      <c r="J177" s="124">
        <f>BK177</f>
        <v>0</v>
      </c>
      <c r="L177" s="114"/>
      <c r="M177" s="118"/>
      <c r="P177" s="119">
        <f>SUM(P178:P187)</f>
        <v>12.339747000000001</v>
      </c>
      <c r="R177" s="119">
        <f>SUM(R178:R187)</f>
        <v>0.19065000000000001</v>
      </c>
      <c r="T177" s="120">
        <f>SUM(T178:T187)</f>
        <v>0</v>
      </c>
      <c r="AR177" s="115" t="s">
        <v>82</v>
      </c>
      <c r="AT177" s="121" t="s">
        <v>72</v>
      </c>
      <c r="AU177" s="121" t="s">
        <v>78</v>
      </c>
      <c r="AY177" s="115" t="s">
        <v>140</v>
      </c>
      <c r="BK177" s="122">
        <f>SUM(BK178:BK187)</f>
        <v>0</v>
      </c>
    </row>
    <row r="178" spans="2:65" s="1" customFormat="1" ht="24.25" customHeight="1">
      <c r="B178" s="125"/>
      <c r="C178" s="126" t="s">
        <v>285</v>
      </c>
      <c r="D178" s="126" t="s">
        <v>142</v>
      </c>
      <c r="E178" s="127" t="s">
        <v>764</v>
      </c>
      <c r="F178" s="128" t="s">
        <v>765</v>
      </c>
      <c r="G178" s="129" t="s">
        <v>766</v>
      </c>
      <c r="H178" s="130">
        <v>3</v>
      </c>
      <c r="I178" s="131"/>
      <c r="J178" s="131">
        <f t="shared" ref="J178:J187" si="30">ROUND(I178*H178,2)</f>
        <v>0</v>
      </c>
      <c r="K178" s="132"/>
      <c r="L178" s="25"/>
      <c r="M178" s="133" t="s">
        <v>1</v>
      </c>
      <c r="N178" s="134" t="s">
        <v>38</v>
      </c>
      <c r="O178" s="135">
        <v>1.4</v>
      </c>
      <c r="P178" s="135">
        <f t="shared" ref="P178:P187" si="31">O178*H178</f>
        <v>4.1999999999999993</v>
      </c>
      <c r="Q178" s="135">
        <v>2.894E-2</v>
      </c>
      <c r="R178" s="135">
        <f t="shared" ref="R178:R187" si="32">Q178*H178</f>
        <v>8.6820000000000008E-2</v>
      </c>
      <c r="S178" s="135">
        <v>0</v>
      </c>
      <c r="T178" s="136">
        <f t="shared" ref="T178:T187" si="33">S178*H178</f>
        <v>0</v>
      </c>
      <c r="AR178" s="137" t="s">
        <v>205</v>
      </c>
      <c r="AT178" s="137" t="s">
        <v>142</v>
      </c>
      <c r="AU178" s="137" t="s">
        <v>82</v>
      </c>
      <c r="AY178" s="13" t="s">
        <v>140</v>
      </c>
      <c r="BE178" s="138">
        <f t="shared" ref="BE178:BE187" si="34">IF(N178="základní",J178,0)</f>
        <v>0</v>
      </c>
      <c r="BF178" s="138">
        <f t="shared" ref="BF178:BF187" si="35">IF(N178="snížená",J178,0)</f>
        <v>0</v>
      </c>
      <c r="BG178" s="138">
        <f t="shared" ref="BG178:BG187" si="36">IF(N178="zákl. přenesená",J178,0)</f>
        <v>0</v>
      </c>
      <c r="BH178" s="138">
        <f t="shared" ref="BH178:BH187" si="37">IF(N178="sníž. přenesená",J178,0)</f>
        <v>0</v>
      </c>
      <c r="BI178" s="138">
        <f t="shared" ref="BI178:BI187" si="38">IF(N178="nulová",J178,0)</f>
        <v>0</v>
      </c>
      <c r="BJ178" s="13" t="s">
        <v>78</v>
      </c>
      <c r="BK178" s="138">
        <f t="shared" ref="BK178:BK187" si="39">ROUND(I178*H178,2)</f>
        <v>0</v>
      </c>
      <c r="BL178" s="13" t="s">
        <v>205</v>
      </c>
      <c r="BM178" s="137" t="s">
        <v>767</v>
      </c>
    </row>
    <row r="179" spans="2:65" s="1" customFormat="1" ht="24.25" customHeight="1">
      <c r="B179" s="125"/>
      <c r="C179" s="126" t="s">
        <v>289</v>
      </c>
      <c r="D179" s="126" t="s">
        <v>142</v>
      </c>
      <c r="E179" s="127" t="s">
        <v>768</v>
      </c>
      <c r="F179" s="128" t="s">
        <v>769</v>
      </c>
      <c r="G179" s="129" t="s">
        <v>766</v>
      </c>
      <c r="H179" s="130">
        <v>2</v>
      </c>
      <c r="I179" s="131"/>
      <c r="J179" s="131">
        <f t="shared" si="30"/>
        <v>0</v>
      </c>
      <c r="K179" s="132"/>
      <c r="L179" s="25"/>
      <c r="M179" s="133" t="s">
        <v>1</v>
      </c>
      <c r="N179" s="134" t="s">
        <v>38</v>
      </c>
      <c r="O179" s="135">
        <v>1.1000000000000001</v>
      </c>
      <c r="P179" s="135">
        <f t="shared" si="31"/>
        <v>2.2000000000000002</v>
      </c>
      <c r="Q179" s="135">
        <v>1.797E-2</v>
      </c>
      <c r="R179" s="135">
        <f t="shared" si="32"/>
        <v>3.594E-2</v>
      </c>
      <c r="S179" s="135">
        <v>0</v>
      </c>
      <c r="T179" s="136">
        <f t="shared" si="33"/>
        <v>0</v>
      </c>
      <c r="AR179" s="137" t="s">
        <v>205</v>
      </c>
      <c r="AT179" s="137" t="s">
        <v>142</v>
      </c>
      <c r="AU179" s="137" t="s">
        <v>82</v>
      </c>
      <c r="AY179" s="13" t="s">
        <v>140</v>
      </c>
      <c r="BE179" s="138">
        <f t="shared" si="34"/>
        <v>0</v>
      </c>
      <c r="BF179" s="138">
        <f t="shared" si="35"/>
        <v>0</v>
      </c>
      <c r="BG179" s="138">
        <f t="shared" si="36"/>
        <v>0</v>
      </c>
      <c r="BH179" s="138">
        <f t="shared" si="37"/>
        <v>0</v>
      </c>
      <c r="BI179" s="138">
        <f t="shared" si="38"/>
        <v>0</v>
      </c>
      <c r="BJ179" s="13" t="s">
        <v>78</v>
      </c>
      <c r="BK179" s="138">
        <f t="shared" si="39"/>
        <v>0</v>
      </c>
      <c r="BL179" s="13" t="s">
        <v>205</v>
      </c>
      <c r="BM179" s="137" t="s">
        <v>770</v>
      </c>
    </row>
    <row r="180" spans="2:65" s="1" customFormat="1" ht="24.25" customHeight="1">
      <c r="B180" s="125"/>
      <c r="C180" s="126" t="s">
        <v>293</v>
      </c>
      <c r="D180" s="126" t="s">
        <v>142</v>
      </c>
      <c r="E180" s="127" t="s">
        <v>771</v>
      </c>
      <c r="F180" s="128" t="s">
        <v>772</v>
      </c>
      <c r="G180" s="129" t="s">
        <v>766</v>
      </c>
      <c r="H180" s="130">
        <v>1</v>
      </c>
      <c r="I180" s="131"/>
      <c r="J180" s="131">
        <f t="shared" si="30"/>
        <v>0</v>
      </c>
      <c r="K180" s="132"/>
      <c r="L180" s="25"/>
      <c r="M180" s="133" t="s">
        <v>1</v>
      </c>
      <c r="N180" s="134" t="s">
        <v>38</v>
      </c>
      <c r="O180" s="135">
        <v>1.5</v>
      </c>
      <c r="P180" s="135">
        <f t="shared" si="31"/>
        <v>1.5</v>
      </c>
      <c r="Q180" s="135">
        <v>1.4749999999999999E-2</v>
      </c>
      <c r="R180" s="135">
        <f t="shared" si="32"/>
        <v>1.4749999999999999E-2</v>
      </c>
      <c r="S180" s="135">
        <v>0</v>
      </c>
      <c r="T180" s="136">
        <f t="shared" si="33"/>
        <v>0</v>
      </c>
      <c r="AR180" s="137" t="s">
        <v>205</v>
      </c>
      <c r="AT180" s="137" t="s">
        <v>142</v>
      </c>
      <c r="AU180" s="137" t="s">
        <v>82</v>
      </c>
      <c r="AY180" s="13" t="s">
        <v>140</v>
      </c>
      <c r="BE180" s="138">
        <f t="shared" si="34"/>
        <v>0</v>
      </c>
      <c r="BF180" s="138">
        <f t="shared" si="35"/>
        <v>0</v>
      </c>
      <c r="BG180" s="138">
        <f t="shared" si="36"/>
        <v>0</v>
      </c>
      <c r="BH180" s="138">
        <f t="shared" si="37"/>
        <v>0</v>
      </c>
      <c r="BI180" s="138">
        <f t="shared" si="38"/>
        <v>0</v>
      </c>
      <c r="BJ180" s="13" t="s">
        <v>78</v>
      </c>
      <c r="BK180" s="138">
        <f t="shared" si="39"/>
        <v>0</v>
      </c>
      <c r="BL180" s="13" t="s">
        <v>205</v>
      </c>
      <c r="BM180" s="137" t="s">
        <v>773</v>
      </c>
    </row>
    <row r="181" spans="2:65" s="1" customFormat="1" ht="24.25" customHeight="1">
      <c r="B181" s="125"/>
      <c r="C181" s="126" t="s">
        <v>297</v>
      </c>
      <c r="D181" s="126" t="s">
        <v>142</v>
      </c>
      <c r="E181" s="127" t="s">
        <v>774</v>
      </c>
      <c r="F181" s="128" t="s">
        <v>775</v>
      </c>
      <c r="G181" s="129" t="s">
        <v>766</v>
      </c>
      <c r="H181" s="130">
        <v>1</v>
      </c>
      <c r="I181" s="131"/>
      <c r="J181" s="131">
        <f t="shared" si="30"/>
        <v>0</v>
      </c>
      <c r="K181" s="132"/>
      <c r="L181" s="25"/>
      <c r="M181" s="133" t="s">
        <v>1</v>
      </c>
      <c r="N181" s="134" t="s">
        <v>38</v>
      </c>
      <c r="O181" s="135">
        <v>2.5299999999999998</v>
      </c>
      <c r="P181" s="135">
        <f t="shared" si="31"/>
        <v>2.5299999999999998</v>
      </c>
      <c r="Q181" s="135">
        <v>4.6339999999999999E-2</v>
      </c>
      <c r="R181" s="135">
        <f t="shared" si="32"/>
        <v>4.6339999999999999E-2</v>
      </c>
      <c r="S181" s="135">
        <v>0</v>
      </c>
      <c r="T181" s="136">
        <f t="shared" si="33"/>
        <v>0</v>
      </c>
      <c r="AR181" s="137" t="s">
        <v>205</v>
      </c>
      <c r="AT181" s="137" t="s">
        <v>142</v>
      </c>
      <c r="AU181" s="137" t="s">
        <v>82</v>
      </c>
      <c r="AY181" s="13" t="s">
        <v>140</v>
      </c>
      <c r="BE181" s="138">
        <f t="shared" si="34"/>
        <v>0</v>
      </c>
      <c r="BF181" s="138">
        <f t="shared" si="35"/>
        <v>0</v>
      </c>
      <c r="BG181" s="138">
        <f t="shared" si="36"/>
        <v>0</v>
      </c>
      <c r="BH181" s="138">
        <f t="shared" si="37"/>
        <v>0</v>
      </c>
      <c r="BI181" s="138">
        <f t="shared" si="38"/>
        <v>0</v>
      </c>
      <c r="BJ181" s="13" t="s">
        <v>78</v>
      </c>
      <c r="BK181" s="138">
        <f t="shared" si="39"/>
        <v>0</v>
      </c>
      <c r="BL181" s="13" t="s">
        <v>205</v>
      </c>
      <c r="BM181" s="137" t="s">
        <v>776</v>
      </c>
    </row>
    <row r="182" spans="2:65" s="1" customFormat="1" ht="24.25" customHeight="1">
      <c r="B182" s="125"/>
      <c r="C182" s="126" t="s">
        <v>301</v>
      </c>
      <c r="D182" s="126" t="s">
        <v>142</v>
      </c>
      <c r="E182" s="127" t="s">
        <v>777</v>
      </c>
      <c r="F182" s="128" t="s">
        <v>778</v>
      </c>
      <c r="G182" s="129" t="s">
        <v>766</v>
      </c>
      <c r="H182" s="130">
        <v>3</v>
      </c>
      <c r="I182" s="131"/>
      <c r="J182" s="131">
        <f t="shared" si="30"/>
        <v>0</v>
      </c>
      <c r="K182" s="132"/>
      <c r="L182" s="25"/>
      <c r="M182" s="133" t="s">
        <v>1</v>
      </c>
      <c r="N182" s="134" t="s">
        <v>38</v>
      </c>
      <c r="O182" s="135">
        <v>0.22700000000000001</v>
      </c>
      <c r="P182" s="135">
        <f t="shared" si="31"/>
        <v>0.68100000000000005</v>
      </c>
      <c r="Q182" s="135">
        <v>2.4000000000000001E-4</v>
      </c>
      <c r="R182" s="135">
        <f t="shared" si="32"/>
        <v>7.2000000000000005E-4</v>
      </c>
      <c r="S182" s="135">
        <v>0</v>
      </c>
      <c r="T182" s="136">
        <f t="shared" si="33"/>
        <v>0</v>
      </c>
      <c r="AR182" s="137" t="s">
        <v>205</v>
      </c>
      <c r="AT182" s="137" t="s">
        <v>142</v>
      </c>
      <c r="AU182" s="137" t="s">
        <v>82</v>
      </c>
      <c r="AY182" s="13" t="s">
        <v>140</v>
      </c>
      <c r="BE182" s="138">
        <f t="shared" si="34"/>
        <v>0</v>
      </c>
      <c r="BF182" s="138">
        <f t="shared" si="35"/>
        <v>0</v>
      </c>
      <c r="BG182" s="138">
        <f t="shared" si="36"/>
        <v>0</v>
      </c>
      <c r="BH182" s="138">
        <f t="shared" si="37"/>
        <v>0</v>
      </c>
      <c r="BI182" s="138">
        <f t="shared" si="38"/>
        <v>0</v>
      </c>
      <c r="BJ182" s="13" t="s">
        <v>78</v>
      </c>
      <c r="BK182" s="138">
        <f t="shared" si="39"/>
        <v>0</v>
      </c>
      <c r="BL182" s="13" t="s">
        <v>205</v>
      </c>
      <c r="BM182" s="137" t="s">
        <v>779</v>
      </c>
    </row>
    <row r="183" spans="2:65" s="1" customFormat="1" ht="24.25" customHeight="1">
      <c r="B183" s="125"/>
      <c r="C183" s="126" t="s">
        <v>305</v>
      </c>
      <c r="D183" s="126" t="s">
        <v>142</v>
      </c>
      <c r="E183" s="127" t="s">
        <v>780</v>
      </c>
      <c r="F183" s="128" t="s">
        <v>781</v>
      </c>
      <c r="G183" s="129" t="s">
        <v>766</v>
      </c>
      <c r="H183" s="130">
        <v>1</v>
      </c>
      <c r="I183" s="131"/>
      <c r="J183" s="131">
        <f t="shared" si="30"/>
        <v>0</v>
      </c>
      <c r="K183" s="132"/>
      <c r="L183" s="25"/>
      <c r="M183" s="133" t="s">
        <v>1</v>
      </c>
      <c r="N183" s="134" t="s">
        <v>38</v>
      </c>
      <c r="O183" s="135">
        <v>0.2</v>
      </c>
      <c r="P183" s="135">
        <f t="shared" si="31"/>
        <v>0.2</v>
      </c>
      <c r="Q183" s="135">
        <v>1.72E-3</v>
      </c>
      <c r="R183" s="135">
        <f t="shared" si="32"/>
        <v>1.72E-3</v>
      </c>
      <c r="S183" s="135">
        <v>0</v>
      </c>
      <c r="T183" s="136">
        <f t="shared" si="33"/>
        <v>0</v>
      </c>
      <c r="AR183" s="137" t="s">
        <v>205</v>
      </c>
      <c r="AT183" s="137" t="s">
        <v>142</v>
      </c>
      <c r="AU183" s="137" t="s">
        <v>82</v>
      </c>
      <c r="AY183" s="13" t="s">
        <v>140</v>
      </c>
      <c r="BE183" s="138">
        <f t="shared" si="34"/>
        <v>0</v>
      </c>
      <c r="BF183" s="138">
        <f t="shared" si="35"/>
        <v>0</v>
      </c>
      <c r="BG183" s="138">
        <f t="shared" si="36"/>
        <v>0</v>
      </c>
      <c r="BH183" s="138">
        <f t="shared" si="37"/>
        <v>0</v>
      </c>
      <c r="BI183" s="138">
        <f t="shared" si="38"/>
        <v>0</v>
      </c>
      <c r="BJ183" s="13" t="s">
        <v>78</v>
      </c>
      <c r="BK183" s="138">
        <f t="shared" si="39"/>
        <v>0</v>
      </c>
      <c r="BL183" s="13" t="s">
        <v>205</v>
      </c>
      <c r="BM183" s="137" t="s">
        <v>782</v>
      </c>
    </row>
    <row r="184" spans="2:65" s="1" customFormat="1" ht="14.5" customHeight="1">
      <c r="B184" s="125"/>
      <c r="C184" s="126" t="s">
        <v>309</v>
      </c>
      <c r="D184" s="126" t="s">
        <v>142</v>
      </c>
      <c r="E184" s="127" t="s">
        <v>783</v>
      </c>
      <c r="F184" s="128" t="s">
        <v>784</v>
      </c>
      <c r="G184" s="129" t="s">
        <v>766</v>
      </c>
      <c r="H184" s="130">
        <v>2</v>
      </c>
      <c r="I184" s="131"/>
      <c r="J184" s="131">
        <f t="shared" si="30"/>
        <v>0</v>
      </c>
      <c r="K184" s="132"/>
      <c r="L184" s="25"/>
      <c r="M184" s="133" t="s">
        <v>1</v>
      </c>
      <c r="N184" s="134" t="s">
        <v>38</v>
      </c>
      <c r="O184" s="135">
        <v>0.2</v>
      </c>
      <c r="P184" s="135">
        <f t="shared" si="31"/>
        <v>0.4</v>
      </c>
      <c r="Q184" s="135">
        <v>1.8E-3</v>
      </c>
      <c r="R184" s="135">
        <f t="shared" si="32"/>
        <v>3.5999999999999999E-3</v>
      </c>
      <c r="S184" s="135">
        <v>0</v>
      </c>
      <c r="T184" s="136">
        <f t="shared" si="33"/>
        <v>0</v>
      </c>
      <c r="AR184" s="137" t="s">
        <v>205</v>
      </c>
      <c r="AT184" s="137" t="s">
        <v>142</v>
      </c>
      <c r="AU184" s="137" t="s">
        <v>82</v>
      </c>
      <c r="AY184" s="13" t="s">
        <v>140</v>
      </c>
      <c r="BE184" s="138">
        <f t="shared" si="34"/>
        <v>0</v>
      </c>
      <c r="BF184" s="138">
        <f t="shared" si="35"/>
        <v>0</v>
      </c>
      <c r="BG184" s="138">
        <f t="shared" si="36"/>
        <v>0</v>
      </c>
      <c r="BH184" s="138">
        <f t="shared" si="37"/>
        <v>0</v>
      </c>
      <c r="BI184" s="138">
        <f t="shared" si="38"/>
        <v>0</v>
      </c>
      <c r="BJ184" s="13" t="s">
        <v>78</v>
      </c>
      <c r="BK184" s="138">
        <f t="shared" si="39"/>
        <v>0</v>
      </c>
      <c r="BL184" s="13" t="s">
        <v>205</v>
      </c>
      <c r="BM184" s="137" t="s">
        <v>785</v>
      </c>
    </row>
    <row r="185" spans="2:65" s="1" customFormat="1" ht="14.5" customHeight="1">
      <c r="B185" s="125"/>
      <c r="C185" s="126" t="s">
        <v>313</v>
      </c>
      <c r="D185" s="126" t="s">
        <v>142</v>
      </c>
      <c r="E185" s="127" t="s">
        <v>786</v>
      </c>
      <c r="F185" s="128" t="s">
        <v>787</v>
      </c>
      <c r="G185" s="129" t="s">
        <v>185</v>
      </c>
      <c r="H185" s="130">
        <v>2</v>
      </c>
      <c r="I185" s="131"/>
      <c r="J185" s="131">
        <f t="shared" si="30"/>
        <v>0</v>
      </c>
      <c r="K185" s="132"/>
      <c r="L185" s="25"/>
      <c r="M185" s="133" t="s">
        <v>1</v>
      </c>
      <c r="N185" s="134" t="s">
        <v>38</v>
      </c>
      <c r="O185" s="135">
        <v>0.113</v>
      </c>
      <c r="P185" s="135">
        <f t="shared" si="31"/>
        <v>0.22600000000000001</v>
      </c>
      <c r="Q185" s="135">
        <v>2.4000000000000001E-4</v>
      </c>
      <c r="R185" s="135">
        <f t="shared" si="32"/>
        <v>4.8000000000000001E-4</v>
      </c>
      <c r="S185" s="135">
        <v>0</v>
      </c>
      <c r="T185" s="136">
        <f t="shared" si="33"/>
        <v>0</v>
      </c>
      <c r="AR185" s="137" t="s">
        <v>205</v>
      </c>
      <c r="AT185" s="137" t="s">
        <v>142</v>
      </c>
      <c r="AU185" s="137" t="s">
        <v>82</v>
      </c>
      <c r="AY185" s="13" t="s">
        <v>140</v>
      </c>
      <c r="BE185" s="138">
        <f t="shared" si="34"/>
        <v>0</v>
      </c>
      <c r="BF185" s="138">
        <f t="shared" si="35"/>
        <v>0</v>
      </c>
      <c r="BG185" s="138">
        <f t="shared" si="36"/>
        <v>0</v>
      </c>
      <c r="BH185" s="138">
        <f t="shared" si="37"/>
        <v>0</v>
      </c>
      <c r="BI185" s="138">
        <f t="shared" si="38"/>
        <v>0</v>
      </c>
      <c r="BJ185" s="13" t="s">
        <v>78</v>
      </c>
      <c r="BK185" s="138">
        <f t="shared" si="39"/>
        <v>0</v>
      </c>
      <c r="BL185" s="13" t="s">
        <v>205</v>
      </c>
      <c r="BM185" s="137" t="s">
        <v>788</v>
      </c>
    </row>
    <row r="186" spans="2:65" s="1" customFormat="1" ht="14.5" customHeight="1">
      <c r="B186" s="125"/>
      <c r="C186" s="126" t="s">
        <v>314</v>
      </c>
      <c r="D186" s="126" t="s">
        <v>142</v>
      </c>
      <c r="E186" s="127" t="s">
        <v>789</v>
      </c>
      <c r="F186" s="128" t="s">
        <v>790</v>
      </c>
      <c r="G186" s="129" t="s">
        <v>185</v>
      </c>
      <c r="H186" s="130">
        <v>1</v>
      </c>
      <c r="I186" s="131"/>
      <c r="J186" s="131">
        <f t="shared" si="30"/>
        <v>0</v>
      </c>
      <c r="K186" s="132"/>
      <c r="L186" s="25"/>
      <c r="M186" s="133" t="s">
        <v>1</v>
      </c>
      <c r="N186" s="134" t="s">
        <v>38</v>
      </c>
      <c r="O186" s="135">
        <v>0.113</v>
      </c>
      <c r="P186" s="135">
        <f t="shared" si="31"/>
        <v>0.113</v>
      </c>
      <c r="Q186" s="135">
        <v>2.7999999999999998E-4</v>
      </c>
      <c r="R186" s="135">
        <f t="shared" si="32"/>
        <v>2.7999999999999998E-4</v>
      </c>
      <c r="S186" s="135">
        <v>0</v>
      </c>
      <c r="T186" s="136">
        <f t="shared" si="33"/>
        <v>0</v>
      </c>
      <c r="AR186" s="137" t="s">
        <v>205</v>
      </c>
      <c r="AT186" s="137" t="s">
        <v>142</v>
      </c>
      <c r="AU186" s="137" t="s">
        <v>82</v>
      </c>
      <c r="AY186" s="13" t="s">
        <v>140</v>
      </c>
      <c r="BE186" s="138">
        <f t="shared" si="34"/>
        <v>0</v>
      </c>
      <c r="BF186" s="138">
        <f t="shared" si="35"/>
        <v>0</v>
      </c>
      <c r="BG186" s="138">
        <f t="shared" si="36"/>
        <v>0</v>
      </c>
      <c r="BH186" s="138">
        <f t="shared" si="37"/>
        <v>0</v>
      </c>
      <c r="BI186" s="138">
        <f t="shared" si="38"/>
        <v>0</v>
      </c>
      <c r="BJ186" s="13" t="s">
        <v>78</v>
      </c>
      <c r="BK186" s="138">
        <f t="shared" si="39"/>
        <v>0</v>
      </c>
      <c r="BL186" s="13" t="s">
        <v>205</v>
      </c>
      <c r="BM186" s="137" t="s">
        <v>791</v>
      </c>
    </row>
    <row r="187" spans="2:65" s="1" customFormat="1" ht="24.25" customHeight="1">
      <c r="B187" s="125"/>
      <c r="C187" s="126" t="s">
        <v>321</v>
      </c>
      <c r="D187" s="126" t="s">
        <v>142</v>
      </c>
      <c r="E187" s="127" t="s">
        <v>792</v>
      </c>
      <c r="F187" s="128" t="s">
        <v>793</v>
      </c>
      <c r="G187" s="129" t="s">
        <v>162</v>
      </c>
      <c r="H187" s="130">
        <v>0.191</v>
      </c>
      <c r="I187" s="131"/>
      <c r="J187" s="131">
        <f t="shared" si="30"/>
        <v>0</v>
      </c>
      <c r="K187" s="132"/>
      <c r="L187" s="25"/>
      <c r="M187" s="149" t="s">
        <v>1</v>
      </c>
      <c r="N187" s="150" t="s">
        <v>38</v>
      </c>
      <c r="O187" s="151">
        <v>1.5169999999999999</v>
      </c>
      <c r="P187" s="151">
        <f t="shared" si="31"/>
        <v>0.28974699999999998</v>
      </c>
      <c r="Q187" s="151">
        <v>0</v>
      </c>
      <c r="R187" s="151">
        <f t="shared" si="32"/>
        <v>0</v>
      </c>
      <c r="S187" s="151">
        <v>0</v>
      </c>
      <c r="T187" s="152">
        <f t="shared" si="33"/>
        <v>0</v>
      </c>
      <c r="AR187" s="137" t="s">
        <v>205</v>
      </c>
      <c r="AT187" s="137" t="s">
        <v>142</v>
      </c>
      <c r="AU187" s="137" t="s">
        <v>82</v>
      </c>
      <c r="AY187" s="13" t="s">
        <v>140</v>
      </c>
      <c r="BE187" s="138">
        <f t="shared" si="34"/>
        <v>0</v>
      </c>
      <c r="BF187" s="138">
        <f t="shared" si="35"/>
        <v>0</v>
      </c>
      <c r="BG187" s="138">
        <f t="shared" si="36"/>
        <v>0</v>
      </c>
      <c r="BH187" s="138">
        <f t="shared" si="37"/>
        <v>0</v>
      </c>
      <c r="BI187" s="138">
        <f t="shared" si="38"/>
        <v>0</v>
      </c>
      <c r="BJ187" s="13" t="s">
        <v>78</v>
      </c>
      <c r="BK187" s="138">
        <f t="shared" si="39"/>
        <v>0</v>
      </c>
      <c r="BL187" s="13" t="s">
        <v>205</v>
      </c>
      <c r="BM187" s="137" t="s">
        <v>794</v>
      </c>
    </row>
    <row r="188" spans="2:65" s="1" customFormat="1" ht="7" customHeight="1">
      <c r="B188" s="37"/>
      <c r="C188" s="38"/>
      <c r="D188" s="38"/>
      <c r="E188" s="38"/>
      <c r="F188" s="38"/>
      <c r="G188" s="38"/>
      <c r="H188" s="38"/>
      <c r="I188" s="38"/>
      <c r="J188" s="38"/>
      <c r="K188" s="38"/>
      <c r="L188" s="25"/>
    </row>
  </sheetData>
  <autoFilter ref="C125:K187" xr:uid="{00000000-0009-0000-0000-000002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M154"/>
  <sheetViews>
    <sheetView showGridLines="0" topLeftCell="A108" workbookViewId="0">
      <selection activeCell="I124" sqref="I124:I153"/>
    </sheetView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1" spans="2:46" ht="11"/>
    <row r="2" spans="2:46" ht="37" customHeight="1">
      <c r="L2" s="186" t="s">
        <v>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3" t="s">
        <v>87</v>
      </c>
    </row>
    <row r="3" spans="2:46" ht="7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5" hidden="1" customHeight="1">
      <c r="B4" s="16"/>
      <c r="D4" s="17" t="s">
        <v>94</v>
      </c>
      <c r="L4" s="16"/>
      <c r="M4" s="81" t="s">
        <v>10</v>
      </c>
      <c r="AT4" s="13" t="s">
        <v>3</v>
      </c>
    </row>
    <row r="5" spans="2:46" ht="7" hidden="1" customHeight="1">
      <c r="B5" s="16"/>
      <c r="L5" s="16"/>
    </row>
    <row r="6" spans="2:46" ht="12" hidden="1" customHeight="1">
      <c r="B6" s="16"/>
      <c r="D6" s="22" t="s">
        <v>14</v>
      </c>
      <c r="L6" s="16"/>
    </row>
    <row r="7" spans="2:46" ht="26.25" hidden="1" customHeight="1">
      <c r="B7" s="16"/>
      <c r="E7" s="187" t="str">
        <f>'Rekapitulace stavby'!K6</f>
        <v>Studie stavebních úprav - změna užívání, SOŠ Hořovice, Tlustice č.p.28</v>
      </c>
      <c r="F7" s="188"/>
      <c r="G7" s="188"/>
      <c r="H7" s="188"/>
      <c r="L7" s="16"/>
    </row>
    <row r="8" spans="2:46" s="1" customFormat="1" ht="12" hidden="1" customHeight="1">
      <c r="B8" s="25"/>
      <c r="D8" s="22" t="s">
        <v>95</v>
      </c>
      <c r="L8" s="25"/>
    </row>
    <row r="9" spans="2:46" s="1" customFormat="1" ht="16.5" hidden="1" customHeight="1">
      <c r="B9" s="25"/>
      <c r="E9" s="153" t="s">
        <v>795</v>
      </c>
      <c r="F9" s="189"/>
      <c r="G9" s="189"/>
      <c r="H9" s="189"/>
      <c r="L9" s="25"/>
    </row>
    <row r="10" spans="2:46" s="1" customFormat="1" ht="11" hidden="1">
      <c r="B10" s="25"/>
      <c r="L10" s="25"/>
    </row>
    <row r="11" spans="2:46" s="1" customFormat="1" ht="12" hidden="1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hidden="1" customHeight="1">
      <c r="B12" s="25"/>
      <c r="D12" s="22" t="s">
        <v>18</v>
      </c>
      <c r="F12" s="20" t="s">
        <v>19</v>
      </c>
      <c r="I12" s="22" t="s">
        <v>20</v>
      </c>
      <c r="J12" s="45" t="str">
        <f>'Rekapitulace stavby'!AN8</f>
        <v>10. 5. 2024</v>
      </c>
      <c r="L12" s="25"/>
    </row>
    <row r="13" spans="2:46" s="1" customFormat="1" ht="10.75" hidden="1" customHeight="1">
      <c r="B13" s="25"/>
      <c r="L13" s="25"/>
    </row>
    <row r="14" spans="2:46" s="1" customFormat="1" ht="12" hidden="1" customHeight="1">
      <c r="B14" s="25"/>
      <c r="D14" s="22" t="s">
        <v>22</v>
      </c>
      <c r="I14" s="22" t="s">
        <v>23</v>
      </c>
      <c r="J14" s="20" t="s">
        <v>1</v>
      </c>
      <c r="L14" s="25"/>
    </row>
    <row r="15" spans="2:46" s="1" customFormat="1" ht="18" hidden="1" customHeight="1">
      <c r="B15" s="25"/>
      <c r="E15" s="20" t="s">
        <v>24</v>
      </c>
      <c r="I15" s="22" t="s">
        <v>25</v>
      </c>
      <c r="J15" s="20" t="s">
        <v>1</v>
      </c>
      <c r="L15" s="25"/>
    </row>
    <row r="16" spans="2:46" s="1" customFormat="1" ht="7" hidden="1" customHeight="1">
      <c r="B16" s="25"/>
      <c r="L16" s="25"/>
    </row>
    <row r="17" spans="2:12" s="1" customFormat="1" ht="12" hidden="1" customHeight="1">
      <c r="B17" s="25"/>
      <c r="D17" s="22" t="s">
        <v>26</v>
      </c>
      <c r="I17" s="22" t="s">
        <v>23</v>
      </c>
      <c r="J17" s="20" t="str">
        <f>'Rekapitulace stavby'!AN13</f>
        <v/>
      </c>
      <c r="L17" s="25"/>
    </row>
    <row r="18" spans="2:12" s="1" customFormat="1" ht="18" hidden="1" customHeight="1">
      <c r="B18" s="25"/>
      <c r="E18" s="172" t="str">
        <f>'Rekapitulace stavby'!E14</f>
        <v xml:space="preserve"> </v>
      </c>
      <c r="F18" s="172"/>
      <c r="G18" s="172"/>
      <c r="H18" s="172"/>
      <c r="I18" s="22" t="s">
        <v>25</v>
      </c>
      <c r="J18" s="20" t="str">
        <f>'Rekapitulace stavby'!AN14</f>
        <v/>
      </c>
      <c r="L18" s="25"/>
    </row>
    <row r="19" spans="2:12" s="1" customFormat="1" ht="7" hidden="1" customHeight="1">
      <c r="B19" s="25"/>
      <c r="L19" s="25"/>
    </row>
    <row r="20" spans="2:12" s="1" customFormat="1" ht="12" hidden="1" customHeight="1">
      <c r="B20" s="25"/>
      <c r="D20" s="22" t="s">
        <v>27</v>
      </c>
      <c r="I20" s="22" t="s">
        <v>23</v>
      </c>
      <c r="J20" s="20" t="s">
        <v>1</v>
      </c>
      <c r="L20" s="25"/>
    </row>
    <row r="21" spans="2:12" s="1" customFormat="1" ht="18" hidden="1" customHeight="1">
      <c r="B21" s="25"/>
      <c r="E21" s="20" t="s">
        <v>28</v>
      </c>
      <c r="I21" s="22" t="s">
        <v>25</v>
      </c>
      <c r="J21" s="20" t="s">
        <v>1</v>
      </c>
      <c r="L21" s="25"/>
    </row>
    <row r="22" spans="2:12" s="1" customFormat="1" ht="7" hidden="1" customHeight="1">
      <c r="B22" s="25"/>
      <c r="L22" s="25"/>
    </row>
    <row r="23" spans="2:12" s="1" customFormat="1" ht="12" hidden="1" customHeight="1">
      <c r="B23" s="25"/>
      <c r="D23" s="22" t="s">
        <v>30</v>
      </c>
      <c r="I23" s="22" t="s">
        <v>23</v>
      </c>
      <c r="J23" s="20" t="s">
        <v>1</v>
      </c>
      <c r="L23" s="25"/>
    </row>
    <row r="24" spans="2:12" s="1" customFormat="1" ht="18" hidden="1" customHeight="1">
      <c r="B24" s="25"/>
      <c r="E24" s="20" t="s">
        <v>31</v>
      </c>
      <c r="I24" s="22" t="s">
        <v>25</v>
      </c>
      <c r="J24" s="20" t="s">
        <v>1</v>
      </c>
      <c r="L24" s="25"/>
    </row>
    <row r="25" spans="2:12" s="1" customFormat="1" ht="7" hidden="1" customHeight="1">
      <c r="B25" s="25"/>
      <c r="L25" s="25"/>
    </row>
    <row r="26" spans="2:12" s="1" customFormat="1" ht="12" hidden="1" customHeight="1">
      <c r="B26" s="25"/>
      <c r="D26" s="22" t="s">
        <v>32</v>
      </c>
      <c r="L26" s="25"/>
    </row>
    <row r="27" spans="2:12" s="7" customFormat="1" ht="16.5" hidden="1" customHeight="1">
      <c r="B27" s="82"/>
      <c r="E27" s="175" t="s">
        <v>1</v>
      </c>
      <c r="F27" s="175"/>
      <c r="G27" s="175"/>
      <c r="H27" s="175"/>
      <c r="L27" s="82"/>
    </row>
    <row r="28" spans="2:12" s="1" customFormat="1" ht="7" hidden="1" customHeight="1">
      <c r="B28" s="25"/>
      <c r="L28" s="25"/>
    </row>
    <row r="29" spans="2:12" s="1" customFormat="1" ht="7" hidden="1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5" hidden="1" customHeight="1">
      <c r="B30" s="25"/>
      <c r="D30" s="83" t="s">
        <v>33</v>
      </c>
      <c r="J30" s="59">
        <f>ROUND(J121, 2)</f>
        <v>0</v>
      </c>
      <c r="L30" s="25"/>
    </row>
    <row r="31" spans="2:12" s="1" customFormat="1" ht="7" hidden="1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5" hidden="1" customHeight="1">
      <c r="B32" s="25"/>
      <c r="F32" s="28" t="s">
        <v>35</v>
      </c>
      <c r="I32" s="28" t="s">
        <v>34</v>
      </c>
      <c r="J32" s="28" t="s">
        <v>36</v>
      </c>
      <c r="L32" s="25"/>
    </row>
    <row r="33" spans="2:12" s="1" customFormat="1" ht="14.5" hidden="1" customHeight="1">
      <c r="B33" s="25"/>
      <c r="D33" s="48" t="s">
        <v>37</v>
      </c>
      <c r="E33" s="22" t="s">
        <v>38</v>
      </c>
      <c r="F33" s="84">
        <f>ROUND((SUM(BE121:BE153)),  2)</f>
        <v>0</v>
      </c>
      <c r="I33" s="85">
        <v>0.21</v>
      </c>
      <c r="J33" s="84">
        <f>ROUND(((SUM(BE121:BE153))*I33),  2)</f>
        <v>0</v>
      </c>
      <c r="L33" s="25"/>
    </row>
    <row r="34" spans="2:12" s="1" customFormat="1" ht="14.5" hidden="1" customHeight="1">
      <c r="B34" s="25"/>
      <c r="E34" s="22" t="s">
        <v>39</v>
      </c>
      <c r="F34" s="84">
        <f>ROUND((SUM(BF121:BF153)),  2)</f>
        <v>0</v>
      </c>
      <c r="I34" s="85">
        <v>0.15</v>
      </c>
      <c r="J34" s="84">
        <f>ROUND(((SUM(BF121:BF153))*I34),  2)</f>
        <v>0</v>
      </c>
      <c r="L34" s="25"/>
    </row>
    <row r="35" spans="2:12" s="1" customFormat="1" ht="14.5" hidden="1" customHeight="1">
      <c r="B35" s="25"/>
      <c r="E35" s="22" t="s">
        <v>40</v>
      </c>
      <c r="F35" s="84">
        <f>ROUND((SUM(BG121:BG153)),  2)</f>
        <v>0</v>
      </c>
      <c r="I35" s="85">
        <v>0.21</v>
      </c>
      <c r="J35" s="84">
        <f>0</f>
        <v>0</v>
      </c>
      <c r="L35" s="25"/>
    </row>
    <row r="36" spans="2:12" s="1" customFormat="1" ht="14.5" hidden="1" customHeight="1">
      <c r="B36" s="25"/>
      <c r="E36" s="22" t="s">
        <v>41</v>
      </c>
      <c r="F36" s="84">
        <f>ROUND((SUM(BH121:BH153)),  2)</f>
        <v>0</v>
      </c>
      <c r="I36" s="85">
        <v>0.15</v>
      </c>
      <c r="J36" s="84">
        <f>0</f>
        <v>0</v>
      </c>
      <c r="L36" s="25"/>
    </row>
    <row r="37" spans="2:12" s="1" customFormat="1" ht="14.5" hidden="1" customHeight="1">
      <c r="B37" s="25"/>
      <c r="E37" s="22" t="s">
        <v>42</v>
      </c>
      <c r="F37" s="84">
        <f>ROUND((SUM(BI121:BI153)),  2)</f>
        <v>0</v>
      </c>
      <c r="I37" s="85">
        <v>0</v>
      </c>
      <c r="J37" s="84">
        <f>0</f>
        <v>0</v>
      </c>
      <c r="L37" s="25"/>
    </row>
    <row r="38" spans="2:12" s="1" customFormat="1" ht="7" hidden="1" customHeight="1">
      <c r="B38" s="25"/>
      <c r="L38" s="25"/>
    </row>
    <row r="39" spans="2:12" s="1" customFormat="1" ht="25.5" hidden="1" customHeight="1">
      <c r="B39" s="25"/>
      <c r="C39" s="86"/>
      <c r="D39" s="87" t="s">
        <v>43</v>
      </c>
      <c r="E39" s="50"/>
      <c r="F39" s="50"/>
      <c r="G39" s="88" t="s">
        <v>44</v>
      </c>
      <c r="H39" s="89" t="s">
        <v>45</v>
      </c>
      <c r="I39" s="50"/>
      <c r="J39" s="90">
        <f>SUM(J30:J37)</f>
        <v>0</v>
      </c>
      <c r="K39" s="91"/>
      <c r="L39" s="25"/>
    </row>
    <row r="40" spans="2:12" s="1" customFormat="1" ht="14.5" hidden="1" customHeight="1">
      <c r="B40" s="25"/>
      <c r="L40" s="25"/>
    </row>
    <row r="41" spans="2:12" ht="14.5" hidden="1" customHeight="1">
      <c r="B41" s="16"/>
      <c r="L41" s="16"/>
    </row>
    <row r="42" spans="2:12" ht="14.5" hidden="1" customHeight="1">
      <c r="B42" s="16"/>
      <c r="L42" s="16"/>
    </row>
    <row r="43" spans="2:12" ht="14.5" hidden="1" customHeight="1">
      <c r="B43" s="16"/>
      <c r="L43" s="16"/>
    </row>
    <row r="44" spans="2:12" ht="14.5" hidden="1" customHeight="1">
      <c r="B44" s="16"/>
      <c r="L44" s="16"/>
    </row>
    <row r="45" spans="2:12" ht="14.5" hidden="1" customHeight="1">
      <c r="B45" s="16"/>
      <c r="L45" s="16"/>
    </row>
    <row r="46" spans="2:12" ht="14.5" hidden="1" customHeight="1">
      <c r="B46" s="16"/>
      <c r="L46" s="16"/>
    </row>
    <row r="47" spans="2:12" ht="14.5" hidden="1" customHeight="1">
      <c r="B47" s="16"/>
      <c r="L47" s="16"/>
    </row>
    <row r="48" spans="2:12" ht="14.5" hidden="1" customHeight="1">
      <c r="B48" s="16"/>
      <c r="L48" s="16"/>
    </row>
    <row r="49" spans="2:12" ht="14.5" hidden="1" customHeight="1">
      <c r="B49" s="16"/>
      <c r="L49" s="16"/>
    </row>
    <row r="50" spans="2:12" s="1" customFormat="1" ht="14.5" hidden="1" customHeight="1">
      <c r="B50" s="25"/>
      <c r="D50" s="34" t="s">
        <v>46</v>
      </c>
      <c r="E50" s="35"/>
      <c r="F50" s="35"/>
      <c r="G50" s="34" t="s">
        <v>47</v>
      </c>
      <c r="H50" s="35"/>
      <c r="I50" s="35"/>
      <c r="J50" s="35"/>
      <c r="K50" s="35"/>
      <c r="L50" s="25"/>
    </row>
    <row r="51" spans="2:12" ht="11" hidden="1">
      <c r="B51" s="16"/>
      <c r="L51" s="16"/>
    </row>
    <row r="52" spans="2:12" ht="11" hidden="1">
      <c r="B52" s="16"/>
      <c r="L52" s="16"/>
    </row>
    <row r="53" spans="2:12" ht="11" hidden="1">
      <c r="B53" s="16"/>
      <c r="L53" s="16"/>
    </row>
    <row r="54" spans="2:12" ht="11" hidden="1">
      <c r="B54" s="16"/>
      <c r="L54" s="16"/>
    </row>
    <row r="55" spans="2:12" ht="11" hidden="1">
      <c r="B55" s="16"/>
      <c r="L55" s="16"/>
    </row>
    <row r="56" spans="2:12" ht="11" hidden="1">
      <c r="B56" s="16"/>
      <c r="L56" s="16"/>
    </row>
    <row r="57" spans="2:12" ht="11" hidden="1">
      <c r="B57" s="16"/>
      <c r="L57" s="16"/>
    </row>
    <row r="58" spans="2:12" ht="11" hidden="1">
      <c r="B58" s="16"/>
      <c r="L58" s="16"/>
    </row>
    <row r="59" spans="2:12" ht="11" hidden="1">
      <c r="B59" s="16"/>
      <c r="L59" s="16"/>
    </row>
    <row r="60" spans="2:12" ht="11" hidden="1">
      <c r="B60" s="16"/>
      <c r="L60" s="16"/>
    </row>
    <row r="61" spans="2:12" s="1" customFormat="1" ht="13" hidden="1">
      <c r="B61" s="25"/>
      <c r="D61" s="36" t="s">
        <v>48</v>
      </c>
      <c r="E61" s="27"/>
      <c r="F61" s="92" t="s">
        <v>49</v>
      </c>
      <c r="G61" s="36" t="s">
        <v>48</v>
      </c>
      <c r="H61" s="27"/>
      <c r="I61" s="27"/>
      <c r="J61" s="93" t="s">
        <v>49</v>
      </c>
      <c r="K61" s="27"/>
      <c r="L61" s="25"/>
    </row>
    <row r="62" spans="2:12" ht="11" hidden="1">
      <c r="B62" s="16"/>
      <c r="L62" s="16"/>
    </row>
    <row r="63" spans="2:12" ht="11" hidden="1">
      <c r="B63" s="16"/>
      <c r="L63" s="16"/>
    </row>
    <row r="64" spans="2:12" ht="11" hidden="1">
      <c r="B64" s="16"/>
      <c r="L64" s="16"/>
    </row>
    <row r="65" spans="2:12" s="1" customFormat="1" ht="13" hidden="1">
      <c r="B65" s="25"/>
      <c r="D65" s="34" t="s">
        <v>50</v>
      </c>
      <c r="E65" s="35"/>
      <c r="F65" s="35"/>
      <c r="G65" s="34" t="s">
        <v>51</v>
      </c>
      <c r="H65" s="35"/>
      <c r="I65" s="35"/>
      <c r="J65" s="35"/>
      <c r="K65" s="35"/>
      <c r="L65" s="25"/>
    </row>
    <row r="66" spans="2:12" ht="11" hidden="1">
      <c r="B66" s="16"/>
      <c r="L66" s="16"/>
    </row>
    <row r="67" spans="2:12" ht="11" hidden="1">
      <c r="B67" s="16"/>
      <c r="L67" s="16"/>
    </row>
    <row r="68" spans="2:12" ht="11" hidden="1">
      <c r="B68" s="16"/>
      <c r="L68" s="16"/>
    </row>
    <row r="69" spans="2:12" ht="11" hidden="1">
      <c r="B69" s="16"/>
      <c r="L69" s="16"/>
    </row>
    <row r="70" spans="2:12" ht="11" hidden="1">
      <c r="B70" s="16"/>
      <c r="L70" s="16"/>
    </row>
    <row r="71" spans="2:12" ht="11" hidden="1">
      <c r="B71" s="16"/>
      <c r="L71" s="16"/>
    </row>
    <row r="72" spans="2:12" ht="11" hidden="1">
      <c r="B72" s="16"/>
      <c r="L72" s="16"/>
    </row>
    <row r="73" spans="2:12" ht="11" hidden="1">
      <c r="B73" s="16"/>
      <c r="L73" s="16"/>
    </row>
    <row r="74" spans="2:12" ht="11" hidden="1">
      <c r="B74" s="16"/>
      <c r="L74" s="16"/>
    </row>
    <row r="75" spans="2:12" ht="11" hidden="1">
      <c r="B75" s="16"/>
      <c r="L75" s="16"/>
    </row>
    <row r="76" spans="2:12" s="1" customFormat="1" ht="13" hidden="1">
      <c r="B76" s="25"/>
      <c r="D76" s="36" t="s">
        <v>48</v>
      </c>
      <c r="E76" s="27"/>
      <c r="F76" s="92" t="s">
        <v>49</v>
      </c>
      <c r="G76" s="36" t="s">
        <v>48</v>
      </c>
      <c r="H76" s="27"/>
      <c r="I76" s="27"/>
      <c r="J76" s="93" t="s">
        <v>49</v>
      </c>
      <c r="K76" s="27"/>
      <c r="L76" s="25"/>
    </row>
    <row r="77" spans="2:12" s="1" customFormat="1" ht="14.5" hidden="1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78" spans="2:12" ht="11" hidden="1"/>
    <row r="79" spans="2:12" ht="11" hidden="1"/>
    <row r="80" spans="2:12" ht="11" hidden="1"/>
    <row r="81" spans="2:47" s="1" customFormat="1" ht="7" hidden="1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5" hidden="1" customHeight="1">
      <c r="B82" s="25"/>
      <c r="C82" s="17" t="s">
        <v>97</v>
      </c>
      <c r="L82" s="25"/>
    </row>
    <row r="83" spans="2:47" s="1" customFormat="1" ht="7" hidden="1" customHeight="1">
      <c r="B83" s="25"/>
      <c r="L83" s="25"/>
    </row>
    <row r="84" spans="2:47" s="1" customFormat="1" ht="12" hidden="1" customHeight="1">
      <c r="B84" s="25"/>
      <c r="C84" s="22" t="s">
        <v>14</v>
      </c>
      <c r="L84" s="25"/>
    </row>
    <row r="85" spans="2:47" s="1" customFormat="1" ht="26.25" hidden="1" customHeight="1">
      <c r="B85" s="25"/>
      <c r="E85" s="187" t="str">
        <f>E7</f>
        <v>Studie stavebních úprav - změna užívání, SOŠ Hořovice, Tlustice č.p.28</v>
      </c>
      <c r="F85" s="188"/>
      <c r="G85" s="188"/>
      <c r="H85" s="188"/>
      <c r="L85" s="25"/>
    </row>
    <row r="86" spans="2:47" s="1" customFormat="1" ht="12" hidden="1" customHeight="1">
      <c r="B86" s="25"/>
      <c r="C86" s="22" t="s">
        <v>95</v>
      </c>
      <c r="L86" s="25"/>
    </row>
    <row r="87" spans="2:47" s="1" customFormat="1" ht="16.5" hidden="1" customHeight="1">
      <c r="B87" s="25"/>
      <c r="E87" s="153" t="str">
        <f>E9</f>
        <v>3 - Vytápění</v>
      </c>
      <c r="F87" s="189"/>
      <c r="G87" s="189"/>
      <c r="H87" s="189"/>
      <c r="L87" s="25"/>
    </row>
    <row r="88" spans="2:47" s="1" customFormat="1" ht="7" hidden="1" customHeight="1">
      <c r="B88" s="25"/>
      <c r="L88" s="25"/>
    </row>
    <row r="89" spans="2:47" s="1" customFormat="1" ht="12" hidden="1" customHeight="1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>10. 5. 2024</v>
      </c>
      <c r="L89" s="25"/>
    </row>
    <row r="90" spans="2:47" s="1" customFormat="1" ht="7" hidden="1" customHeight="1">
      <c r="B90" s="25"/>
      <c r="L90" s="25"/>
    </row>
    <row r="91" spans="2:47" s="1" customFormat="1" ht="25.75" hidden="1" customHeight="1">
      <c r="B91" s="25"/>
      <c r="C91" s="22" t="s">
        <v>22</v>
      </c>
      <c r="F91" s="20" t="str">
        <f>E15</f>
        <v>SOŠ Hořovice, Palackého náměstí 100/17</v>
      </c>
      <c r="I91" s="22" t="s">
        <v>27</v>
      </c>
      <c r="J91" s="23" t="str">
        <f>E21</f>
        <v>Pavel Kohout, Ing.Michal Kohout</v>
      </c>
      <c r="L91" s="25"/>
    </row>
    <row r="92" spans="2:47" s="1" customFormat="1" ht="15.25" hidden="1" customHeight="1">
      <c r="B92" s="25"/>
      <c r="C92" s="22" t="s">
        <v>26</v>
      </c>
      <c r="F92" s="20" t="str">
        <f>IF(E18="","",E18)</f>
        <v xml:space="preserve"> </v>
      </c>
      <c r="I92" s="22" t="s">
        <v>30</v>
      </c>
      <c r="J92" s="23" t="str">
        <f>E24</f>
        <v>Ladislav Morávek</v>
      </c>
      <c r="L92" s="25"/>
    </row>
    <row r="93" spans="2:47" s="1" customFormat="1" ht="10.25" hidden="1" customHeight="1">
      <c r="B93" s="25"/>
      <c r="L93" s="25"/>
    </row>
    <row r="94" spans="2:47" s="1" customFormat="1" ht="29.25" hidden="1" customHeight="1">
      <c r="B94" s="25"/>
      <c r="C94" s="94" t="s">
        <v>98</v>
      </c>
      <c r="D94" s="86"/>
      <c r="E94" s="86"/>
      <c r="F94" s="86"/>
      <c r="G94" s="86"/>
      <c r="H94" s="86"/>
      <c r="I94" s="86"/>
      <c r="J94" s="95" t="s">
        <v>99</v>
      </c>
      <c r="K94" s="86"/>
      <c r="L94" s="25"/>
    </row>
    <row r="95" spans="2:47" s="1" customFormat="1" ht="10.25" hidden="1" customHeight="1">
      <c r="B95" s="25"/>
      <c r="L95" s="25"/>
    </row>
    <row r="96" spans="2:47" s="1" customFormat="1" ht="22.75" hidden="1" customHeight="1">
      <c r="B96" s="25"/>
      <c r="C96" s="96" t="s">
        <v>100</v>
      </c>
      <c r="J96" s="59">
        <f>J121</f>
        <v>0</v>
      </c>
      <c r="L96" s="25"/>
      <c r="AU96" s="13" t="s">
        <v>101</v>
      </c>
    </row>
    <row r="97" spans="2:12" s="8" customFormat="1" ht="25" hidden="1" customHeight="1">
      <c r="B97" s="97"/>
      <c r="D97" s="98" t="s">
        <v>110</v>
      </c>
      <c r="E97" s="99"/>
      <c r="F97" s="99"/>
      <c r="G97" s="99"/>
      <c r="H97" s="99"/>
      <c r="I97" s="99"/>
      <c r="J97" s="100">
        <f>J122</f>
        <v>0</v>
      </c>
      <c r="L97" s="97"/>
    </row>
    <row r="98" spans="2:12" s="9" customFormat="1" ht="20" hidden="1" customHeight="1">
      <c r="B98" s="101"/>
      <c r="D98" s="102" t="s">
        <v>796</v>
      </c>
      <c r="E98" s="103"/>
      <c r="F98" s="103"/>
      <c r="G98" s="103"/>
      <c r="H98" s="103"/>
      <c r="I98" s="103"/>
      <c r="J98" s="104">
        <f>J123</f>
        <v>0</v>
      </c>
      <c r="L98" s="101"/>
    </row>
    <row r="99" spans="2:12" s="9" customFormat="1" ht="20" hidden="1" customHeight="1">
      <c r="B99" s="101"/>
      <c r="D99" s="102" t="s">
        <v>797</v>
      </c>
      <c r="E99" s="103"/>
      <c r="F99" s="103"/>
      <c r="G99" s="103"/>
      <c r="H99" s="103"/>
      <c r="I99" s="103"/>
      <c r="J99" s="104">
        <f>J126</f>
        <v>0</v>
      </c>
      <c r="L99" s="101"/>
    </row>
    <row r="100" spans="2:12" s="9" customFormat="1" ht="20" hidden="1" customHeight="1">
      <c r="B100" s="101"/>
      <c r="D100" s="102" t="s">
        <v>798</v>
      </c>
      <c r="E100" s="103"/>
      <c r="F100" s="103"/>
      <c r="G100" s="103"/>
      <c r="H100" s="103"/>
      <c r="I100" s="103"/>
      <c r="J100" s="104">
        <f>J136</f>
        <v>0</v>
      </c>
      <c r="L100" s="101"/>
    </row>
    <row r="101" spans="2:12" s="9" customFormat="1" ht="20" hidden="1" customHeight="1">
      <c r="B101" s="101"/>
      <c r="D101" s="102" t="s">
        <v>799</v>
      </c>
      <c r="E101" s="103"/>
      <c r="F101" s="103"/>
      <c r="G101" s="103"/>
      <c r="H101" s="103"/>
      <c r="I101" s="103"/>
      <c r="J101" s="104">
        <f>J146</f>
        <v>0</v>
      </c>
      <c r="L101" s="101"/>
    </row>
    <row r="102" spans="2:12" s="1" customFormat="1" ht="21.75" hidden="1" customHeight="1">
      <c r="B102" s="25"/>
      <c r="L102" s="25"/>
    </row>
    <row r="103" spans="2:12" s="1" customFormat="1" ht="7" hidden="1" customHeight="1"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25"/>
    </row>
    <row r="104" spans="2:12" ht="11" hidden="1"/>
    <row r="105" spans="2:12" ht="11" hidden="1"/>
    <row r="106" spans="2:12" ht="11" hidden="1"/>
    <row r="107" spans="2:12" s="1" customFormat="1" ht="7" customHeight="1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25"/>
    </row>
    <row r="108" spans="2:12" s="1" customFormat="1" ht="25" customHeight="1">
      <c r="B108" s="25"/>
      <c r="C108" s="17" t="s">
        <v>125</v>
      </c>
      <c r="L108" s="25"/>
    </row>
    <row r="109" spans="2:12" s="1" customFormat="1" ht="7" customHeight="1">
      <c r="B109" s="25"/>
      <c r="L109" s="25"/>
    </row>
    <row r="110" spans="2:12" s="1" customFormat="1" ht="12" customHeight="1">
      <c r="B110" s="25"/>
      <c r="C110" s="22" t="s">
        <v>14</v>
      </c>
      <c r="L110" s="25"/>
    </row>
    <row r="111" spans="2:12" s="1" customFormat="1" ht="26.25" customHeight="1">
      <c r="B111" s="25"/>
      <c r="E111" s="187" t="str">
        <f>E7</f>
        <v>Studie stavebních úprav - změna užívání, SOŠ Hořovice, Tlustice č.p.28</v>
      </c>
      <c r="F111" s="188"/>
      <c r="G111" s="188"/>
      <c r="H111" s="188"/>
      <c r="L111" s="25"/>
    </row>
    <row r="112" spans="2:12" s="1" customFormat="1" ht="12" customHeight="1">
      <c r="B112" s="25"/>
      <c r="C112" s="22" t="s">
        <v>95</v>
      </c>
      <c r="L112" s="25"/>
    </row>
    <row r="113" spans="2:65" s="1" customFormat="1" ht="16.5" customHeight="1">
      <c r="B113" s="25"/>
      <c r="E113" s="153" t="str">
        <f>E9</f>
        <v>3 - Vytápění</v>
      </c>
      <c r="F113" s="189"/>
      <c r="G113" s="189"/>
      <c r="H113" s="189"/>
      <c r="L113" s="25"/>
    </row>
    <row r="114" spans="2:65" s="1" customFormat="1" ht="7" customHeight="1">
      <c r="B114" s="25"/>
      <c r="L114" s="25"/>
    </row>
    <row r="115" spans="2:65" s="1" customFormat="1" ht="12" customHeight="1">
      <c r="B115" s="25"/>
      <c r="C115" s="22" t="s">
        <v>18</v>
      </c>
      <c r="F115" s="20" t="str">
        <f>F12</f>
        <v xml:space="preserve"> </v>
      </c>
      <c r="I115" s="22" t="s">
        <v>20</v>
      </c>
      <c r="J115" s="45" t="str">
        <f>IF(J12="","",J12)</f>
        <v>10. 5. 2024</v>
      </c>
      <c r="L115" s="25"/>
    </row>
    <row r="116" spans="2:65" s="1" customFormat="1" ht="7" customHeight="1">
      <c r="B116" s="25"/>
      <c r="L116" s="25"/>
    </row>
    <row r="117" spans="2:65" s="1" customFormat="1" ht="25.75" customHeight="1">
      <c r="B117" s="25"/>
      <c r="C117" s="22" t="s">
        <v>22</v>
      </c>
      <c r="F117" s="20" t="str">
        <f>E15</f>
        <v>SOŠ Hořovice, Palackého náměstí 100/17</v>
      </c>
      <c r="I117" s="22" t="s">
        <v>27</v>
      </c>
      <c r="J117" s="23" t="str">
        <f>E21</f>
        <v>Pavel Kohout, Ing.Michal Kohout</v>
      </c>
      <c r="L117" s="25"/>
    </row>
    <row r="118" spans="2:65" s="1" customFormat="1" ht="15.25" customHeight="1">
      <c r="B118" s="25"/>
      <c r="C118" s="22" t="s">
        <v>26</v>
      </c>
      <c r="F118" s="20" t="str">
        <f>IF(E18="","",E18)</f>
        <v xml:space="preserve"> </v>
      </c>
      <c r="I118" s="22" t="s">
        <v>30</v>
      </c>
      <c r="J118" s="23" t="str">
        <f>E24</f>
        <v>Ladislav Morávek</v>
      </c>
      <c r="L118" s="25"/>
    </row>
    <row r="119" spans="2:65" s="1" customFormat="1" ht="10.25" customHeight="1">
      <c r="B119" s="25"/>
      <c r="L119" s="25"/>
    </row>
    <row r="120" spans="2:65" s="10" customFormat="1" ht="29.25" customHeight="1">
      <c r="B120" s="105"/>
      <c r="C120" s="106" t="s">
        <v>126</v>
      </c>
      <c r="D120" s="107" t="s">
        <v>58</v>
      </c>
      <c r="E120" s="107" t="s">
        <v>54</v>
      </c>
      <c r="F120" s="107" t="s">
        <v>55</v>
      </c>
      <c r="G120" s="107" t="s">
        <v>127</v>
      </c>
      <c r="H120" s="107" t="s">
        <v>128</v>
      </c>
      <c r="I120" s="107" t="s">
        <v>129</v>
      </c>
      <c r="J120" s="108" t="s">
        <v>99</v>
      </c>
      <c r="K120" s="109" t="s">
        <v>130</v>
      </c>
      <c r="L120" s="105"/>
      <c r="M120" s="52" t="s">
        <v>1</v>
      </c>
      <c r="N120" s="53" t="s">
        <v>37</v>
      </c>
      <c r="O120" s="53" t="s">
        <v>131</v>
      </c>
      <c r="P120" s="53" t="s">
        <v>132</v>
      </c>
      <c r="Q120" s="53" t="s">
        <v>133</v>
      </c>
      <c r="R120" s="53" t="s">
        <v>134</v>
      </c>
      <c r="S120" s="53" t="s">
        <v>135</v>
      </c>
      <c r="T120" s="54" t="s">
        <v>136</v>
      </c>
    </row>
    <row r="121" spans="2:65" s="1" customFormat="1" ht="22.75" customHeight="1">
      <c r="B121" s="25"/>
      <c r="C121" s="57" t="s">
        <v>137</v>
      </c>
      <c r="J121" s="110">
        <f>BK121</f>
        <v>0</v>
      </c>
      <c r="L121" s="25"/>
      <c r="M121" s="55"/>
      <c r="N121" s="46"/>
      <c r="O121" s="46"/>
      <c r="P121" s="111">
        <f>P122</f>
        <v>114.01990500000001</v>
      </c>
      <c r="Q121" s="46"/>
      <c r="R121" s="111">
        <f>R122</f>
        <v>0.83482000000000001</v>
      </c>
      <c r="S121" s="46"/>
      <c r="T121" s="112">
        <f>T122</f>
        <v>0</v>
      </c>
      <c r="AT121" s="13" t="s">
        <v>72</v>
      </c>
      <c r="AU121" s="13" t="s">
        <v>101</v>
      </c>
      <c r="BK121" s="113">
        <f>BK122</f>
        <v>0</v>
      </c>
    </row>
    <row r="122" spans="2:65" s="11" customFormat="1" ht="26" customHeight="1">
      <c r="B122" s="114"/>
      <c r="D122" s="115" t="s">
        <v>72</v>
      </c>
      <c r="E122" s="116" t="s">
        <v>351</v>
      </c>
      <c r="F122" s="116" t="s">
        <v>352</v>
      </c>
      <c r="J122" s="117">
        <f>BK122</f>
        <v>0</v>
      </c>
      <c r="L122" s="114"/>
      <c r="M122" s="118"/>
      <c r="P122" s="119">
        <f>P123+P126+P136+P146</f>
        <v>114.01990500000001</v>
      </c>
      <c r="R122" s="119">
        <f>R123+R126+R136+R146</f>
        <v>0.83482000000000001</v>
      </c>
      <c r="T122" s="120">
        <f>T123+T126+T136+T146</f>
        <v>0</v>
      </c>
      <c r="AR122" s="115" t="s">
        <v>82</v>
      </c>
      <c r="AT122" s="121" t="s">
        <v>72</v>
      </c>
      <c r="AU122" s="121" t="s">
        <v>73</v>
      </c>
      <c r="AY122" s="115" t="s">
        <v>140</v>
      </c>
      <c r="BK122" s="122">
        <f>BK123+BK126+BK136+BK146</f>
        <v>0</v>
      </c>
    </row>
    <row r="123" spans="2:65" s="11" customFormat="1" ht="22.75" customHeight="1">
      <c r="B123" s="114"/>
      <c r="D123" s="115" t="s">
        <v>72</v>
      </c>
      <c r="E123" s="123" t="s">
        <v>800</v>
      </c>
      <c r="F123" s="123" t="s">
        <v>801</v>
      </c>
      <c r="J123" s="124">
        <f>BK123</f>
        <v>0</v>
      </c>
      <c r="L123" s="114"/>
      <c r="M123" s="118"/>
      <c r="P123" s="119">
        <f>SUM(P124:P125)</f>
        <v>0</v>
      </c>
      <c r="R123" s="119">
        <f>SUM(R124:R125)</f>
        <v>0</v>
      </c>
      <c r="T123" s="120">
        <f>SUM(T124:T125)</f>
        <v>0</v>
      </c>
      <c r="AR123" s="115" t="s">
        <v>82</v>
      </c>
      <c r="AT123" s="121" t="s">
        <v>72</v>
      </c>
      <c r="AU123" s="121" t="s">
        <v>78</v>
      </c>
      <c r="AY123" s="115" t="s">
        <v>140</v>
      </c>
      <c r="BK123" s="122">
        <f>SUM(BK124:BK125)</f>
        <v>0</v>
      </c>
    </row>
    <row r="124" spans="2:65" s="1" customFormat="1" ht="24.25" customHeight="1">
      <c r="B124" s="125"/>
      <c r="C124" s="126" t="s">
        <v>78</v>
      </c>
      <c r="D124" s="126" t="s">
        <v>142</v>
      </c>
      <c r="E124" s="127" t="s">
        <v>802</v>
      </c>
      <c r="F124" s="128" t="s">
        <v>803</v>
      </c>
      <c r="G124" s="129" t="s">
        <v>317</v>
      </c>
      <c r="H124" s="130">
        <v>1</v>
      </c>
      <c r="I124" s="131"/>
      <c r="J124" s="131">
        <f>ROUND(I124*H124,2)</f>
        <v>0</v>
      </c>
      <c r="K124" s="132"/>
      <c r="L124" s="25"/>
      <c r="M124" s="133" t="s">
        <v>1</v>
      </c>
      <c r="N124" s="134" t="s">
        <v>38</v>
      </c>
      <c r="O124" s="135">
        <v>0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205</v>
      </c>
      <c r="AT124" s="137" t="s">
        <v>142</v>
      </c>
      <c r="AU124" s="137" t="s">
        <v>82</v>
      </c>
      <c r="AY124" s="13" t="s">
        <v>140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3" t="s">
        <v>78</v>
      </c>
      <c r="BK124" s="138">
        <f>ROUND(I124*H124,2)</f>
        <v>0</v>
      </c>
      <c r="BL124" s="13" t="s">
        <v>205</v>
      </c>
      <c r="BM124" s="137" t="s">
        <v>804</v>
      </c>
    </row>
    <row r="125" spans="2:65" s="1" customFormat="1" ht="14.5" customHeight="1">
      <c r="B125" s="125"/>
      <c r="C125" s="126" t="s">
        <v>82</v>
      </c>
      <c r="D125" s="126" t="s">
        <v>142</v>
      </c>
      <c r="E125" s="127" t="s">
        <v>805</v>
      </c>
      <c r="F125" s="128" t="s">
        <v>806</v>
      </c>
      <c r="G125" s="129" t="s">
        <v>807</v>
      </c>
      <c r="H125" s="130">
        <v>24</v>
      </c>
      <c r="I125" s="131"/>
      <c r="J125" s="131">
        <f>ROUND(I125*H125,2)</f>
        <v>0</v>
      </c>
      <c r="K125" s="132"/>
      <c r="L125" s="25"/>
      <c r="M125" s="133" t="s">
        <v>1</v>
      </c>
      <c r="N125" s="134" t="s">
        <v>38</v>
      </c>
      <c r="O125" s="135">
        <v>0</v>
      </c>
      <c r="P125" s="135">
        <f>O125*H125</f>
        <v>0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205</v>
      </c>
      <c r="AT125" s="137" t="s">
        <v>142</v>
      </c>
      <c r="AU125" s="137" t="s">
        <v>82</v>
      </c>
      <c r="AY125" s="13" t="s">
        <v>140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3" t="s">
        <v>78</v>
      </c>
      <c r="BK125" s="138">
        <f>ROUND(I125*H125,2)</f>
        <v>0</v>
      </c>
      <c r="BL125" s="13" t="s">
        <v>205</v>
      </c>
      <c r="BM125" s="137" t="s">
        <v>808</v>
      </c>
    </row>
    <row r="126" spans="2:65" s="11" customFormat="1" ht="22.75" customHeight="1">
      <c r="B126" s="114"/>
      <c r="D126" s="115" t="s">
        <v>72</v>
      </c>
      <c r="E126" s="123" t="s">
        <v>809</v>
      </c>
      <c r="F126" s="123" t="s">
        <v>810</v>
      </c>
      <c r="J126" s="124">
        <f>BK126</f>
        <v>0</v>
      </c>
      <c r="L126" s="114"/>
      <c r="M126" s="118"/>
      <c r="P126" s="119">
        <f>SUM(P127:P135)</f>
        <v>101.449155</v>
      </c>
      <c r="R126" s="119">
        <f>SUM(R127:R135)</f>
        <v>0.18493999999999999</v>
      </c>
      <c r="T126" s="120">
        <f>SUM(T127:T135)</f>
        <v>0</v>
      </c>
      <c r="AR126" s="115" t="s">
        <v>82</v>
      </c>
      <c r="AT126" s="121" t="s">
        <v>72</v>
      </c>
      <c r="AU126" s="121" t="s">
        <v>78</v>
      </c>
      <c r="AY126" s="115" t="s">
        <v>140</v>
      </c>
      <c r="BK126" s="122">
        <f>SUM(BK127:BK135)</f>
        <v>0</v>
      </c>
    </row>
    <row r="127" spans="2:65" s="1" customFormat="1" ht="24.25" customHeight="1">
      <c r="B127" s="125"/>
      <c r="C127" s="126" t="s">
        <v>85</v>
      </c>
      <c r="D127" s="126" t="s">
        <v>142</v>
      </c>
      <c r="E127" s="127" t="s">
        <v>811</v>
      </c>
      <c r="F127" s="128" t="s">
        <v>812</v>
      </c>
      <c r="G127" s="129" t="s">
        <v>219</v>
      </c>
      <c r="H127" s="130">
        <v>55</v>
      </c>
      <c r="I127" s="131"/>
      <c r="J127" s="131">
        <f t="shared" ref="J127:J135" si="0">ROUND(I127*H127,2)</f>
        <v>0</v>
      </c>
      <c r="K127" s="132"/>
      <c r="L127" s="25"/>
      <c r="M127" s="133" t="s">
        <v>1</v>
      </c>
      <c r="N127" s="134" t="s">
        <v>38</v>
      </c>
      <c r="O127" s="135">
        <v>0.41399999999999998</v>
      </c>
      <c r="P127" s="135">
        <f t="shared" ref="P127:P135" si="1">O127*H127</f>
        <v>22.77</v>
      </c>
      <c r="Q127" s="135">
        <v>4.6999999999999999E-4</v>
      </c>
      <c r="R127" s="135">
        <f t="shared" ref="R127:R135" si="2">Q127*H127</f>
        <v>2.5849999999999998E-2</v>
      </c>
      <c r="S127" s="135">
        <v>0</v>
      </c>
      <c r="T127" s="136">
        <f t="shared" ref="T127:T135" si="3">S127*H127</f>
        <v>0</v>
      </c>
      <c r="AR127" s="137" t="s">
        <v>205</v>
      </c>
      <c r="AT127" s="137" t="s">
        <v>142</v>
      </c>
      <c r="AU127" s="137" t="s">
        <v>82</v>
      </c>
      <c r="AY127" s="13" t="s">
        <v>140</v>
      </c>
      <c r="BE127" s="138">
        <f t="shared" ref="BE127:BE135" si="4">IF(N127="základní",J127,0)</f>
        <v>0</v>
      </c>
      <c r="BF127" s="138">
        <f t="shared" ref="BF127:BF135" si="5">IF(N127="snížená",J127,0)</f>
        <v>0</v>
      </c>
      <c r="BG127" s="138">
        <f t="shared" ref="BG127:BG135" si="6">IF(N127="zákl. přenesená",J127,0)</f>
        <v>0</v>
      </c>
      <c r="BH127" s="138">
        <f t="shared" ref="BH127:BH135" si="7">IF(N127="sníž. přenesená",J127,0)</f>
        <v>0</v>
      </c>
      <c r="BI127" s="138">
        <f t="shared" ref="BI127:BI135" si="8">IF(N127="nulová",J127,0)</f>
        <v>0</v>
      </c>
      <c r="BJ127" s="13" t="s">
        <v>78</v>
      </c>
      <c r="BK127" s="138">
        <f t="shared" ref="BK127:BK135" si="9">ROUND(I127*H127,2)</f>
        <v>0</v>
      </c>
      <c r="BL127" s="13" t="s">
        <v>205</v>
      </c>
      <c r="BM127" s="137" t="s">
        <v>813</v>
      </c>
    </row>
    <row r="128" spans="2:65" s="1" customFormat="1" ht="24.25" customHeight="1">
      <c r="B128" s="125"/>
      <c r="C128" s="126" t="s">
        <v>88</v>
      </c>
      <c r="D128" s="126" t="s">
        <v>142</v>
      </c>
      <c r="E128" s="127" t="s">
        <v>814</v>
      </c>
      <c r="F128" s="128" t="s">
        <v>815</v>
      </c>
      <c r="G128" s="129" t="s">
        <v>219</v>
      </c>
      <c r="H128" s="130">
        <v>35</v>
      </c>
      <c r="I128" s="131"/>
      <c r="J128" s="131">
        <f t="shared" si="0"/>
        <v>0</v>
      </c>
      <c r="K128" s="132"/>
      <c r="L128" s="25"/>
      <c r="M128" s="133" t="s">
        <v>1</v>
      </c>
      <c r="N128" s="134" t="s">
        <v>38</v>
      </c>
      <c r="O128" s="135">
        <v>0.42399999999999999</v>
      </c>
      <c r="P128" s="135">
        <f t="shared" si="1"/>
        <v>14.84</v>
      </c>
      <c r="Q128" s="135">
        <v>5.8E-4</v>
      </c>
      <c r="R128" s="135">
        <f t="shared" si="2"/>
        <v>2.0299999999999999E-2</v>
      </c>
      <c r="S128" s="135">
        <v>0</v>
      </c>
      <c r="T128" s="136">
        <f t="shared" si="3"/>
        <v>0</v>
      </c>
      <c r="AR128" s="137" t="s">
        <v>205</v>
      </c>
      <c r="AT128" s="137" t="s">
        <v>142</v>
      </c>
      <c r="AU128" s="137" t="s">
        <v>82</v>
      </c>
      <c r="AY128" s="13" t="s">
        <v>140</v>
      </c>
      <c r="BE128" s="138">
        <f t="shared" si="4"/>
        <v>0</v>
      </c>
      <c r="BF128" s="138">
        <f t="shared" si="5"/>
        <v>0</v>
      </c>
      <c r="BG128" s="138">
        <f t="shared" si="6"/>
        <v>0</v>
      </c>
      <c r="BH128" s="138">
        <f t="shared" si="7"/>
        <v>0</v>
      </c>
      <c r="BI128" s="138">
        <f t="shared" si="8"/>
        <v>0</v>
      </c>
      <c r="BJ128" s="13" t="s">
        <v>78</v>
      </c>
      <c r="BK128" s="138">
        <f t="shared" si="9"/>
        <v>0</v>
      </c>
      <c r="BL128" s="13" t="s">
        <v>205</v>
      </c>
      <c r="BM128" s="137" t="s">
        <v>816</v>
      </c>
    </row>
    <row r="129" spans="2:65" s="1" customFormat="1" ht="24.25" customHeight="1">
      <c r="B129" s="125"/>
      <c r="C129" s="126" t="s">
        <v>91</v>
      </c>
      <c r="D129" s="126" t="s">
        <v>142</v>
      </c>
      <c r="E129" s="127" t="s">
        <v>817</v>
      </c>
      <c r="F129" s="128" t="s">
        <v>818</v>
      </c>
      <c r="G129" s="129" t="s">
        <v>219</v>
      </c>
      <c r="H129" s="130">
        <v>20</v>
      </c>
      <c r="I129" s="131"/>
      <c r="J129" s="131">
        <f t="shared" si="0"/>
        <v>0</v>
      </c>
      <c r="K129" s="132"/>
      <c r="L129" s="25"/>
      <c r="M129" s="133" t="s">
        <v>1</v>
      </c>
      <c r="N129" s="134" t="s">
        <v>38</v>
      </c>
      <c r="O129" s="135">
        <v>0.42899999999999999</v>
      </c>
      <c r="P129" s="135">
        <f t="shared" si="1"/>
        <v>8.58</v>
      </c>
      <c r="Q129" s="135">
        <v>7.2000000000000005E-4</v>
      </c>
      <c r="R129" s="135">
        <f t="shared" si="2"/>
        <v>1.4400000000000001E-2</v>
      </c>
      <c r="S129" s="135">
        <v>0</v>
      </c>
      <c r="T129" s="136">
        <f t="shared" si="3"/>
        <v>0</v>
      </c>
      <c r="AR129" s="137" t="s">
        <v>205</v>
      </c>
      <c r="AT129" s="137" t="s">
        <v>142</v>
      </c>
      <c r="AU129" s="137" t="s">
        <v>82</v>
      </c>
      <c r="AY129" s="13" t="s">
        <v>140</v>
      </c>
      <c r="BE129" s="138">
        <f t="shared" si="4"/>
        <v>0</v>
      </c>
      <c r="BF129" s="138">
        <f t="shared" si="5"/>
        <v>0</v>
      </c>
      <c r="BG129" s="138">
        <f t="shared" si="6"/>
        <v>0</v>
      </c>
      <c r="BH129" s="138">
        <f t="shared" si="7"/>
        <v>0</v>
      </c>
      <c r="BI129" s="138">
        <f t="shared" si="8"/>
        <v>0</v>
      </c>
      <c r="BJ129" s="13" t="s">
        <v>78</v>
      </c>
      <c r="BK129" s="138">
        <f t="shared" si="9"/>
        <v>0</v>
      </c>
      <c r="BL129" s="13" t="s">
        <v>205</v>
      </c>
      <c r="BM129" s="137" t="s">
        <v>819</v>
      </c>
    </row>
    <row r="130" spans="2:65" s="1" customFormat="1" ht="24.25" customHeight="1">
      <c r="B130" s="125"/>
      <c r="C130" s="126" t="s">
        <v>159</v>
      </c>
      <c r="D130" s="126" t="s">
        <v>142</v>
      </c>
      <c r="E130" s="127" t="s">
        <v>820</v>
      </c>
      <c r="F130" s="128" t="s">
        <v>821</v>
      </c>
      <c r="G130" s="129" t="s">
        <v>219</v>
      </c>
      <c r="H130" s="130">
        <v>95</v>
      </c>
      <c r="I130" s="131"/>
      <c r="J130" s="131">
        <f t="shared" si="0"/>
        <v>0</v>
      </c>
      <c r="K130" s="132"/>
      <c r="L130" s="25"/>
      <c r="M130" s="133" t="s">
        <v>1</v>
      </c>
      <c r="N130" s="134" t="s">
        <v>38</v>
      </c>
      <c r="O130" s="135">
        <v>0.438</v>
      </c>
      <c r="P130" s="135">
        <f t="shared" si="1"/>
        <v>41.61</v>
      </c>
      <c r="Q130" s="135">
        <v>1.2899999999999999E-3</v>
      </c>
      <c r="R130" s="135">
        <f t="shared" si="2"/>
        <v>0.12254999999999999</v>
      </c>
      <c r="S130" s="135">
        <v>0</v>
      </c>
      <c r="T130" s="136">
        <f t="shared" si="3"/>
        <v>0</v>
      </c>
      <c r="AR130" s="137" t="s">
        <v>205</v>
      </c>
      <c r="AT130" s="137" t="s">
        <v>142</v>
      </c>
      <c r="AU130" s="137" t="s">
        <v>82</v>
      </c>
      <c r="AY130" s="13" t="s">
        <v>140</v>
      </c>
      <c r="BE130" s="138">
        <f t="shared" si="4"/>
        <v>0</v>
      </c>
      <c r="BF130" s="138">
        <f t="shared" si="5"/>
        <v>0</v>
      </c>
      <c r="BG130" s="138">
        <f t="shared" si="6"/>
        <v>0</v>
      </c>
      <c r="BH130" s="138">
        <f t="shared" si="7"/>
        <v>0</v>
      </c>
      <c r="BI130" s="138">
        <f t="shared" si="8"/>
        <v>0</v>
      </c>
      <c r="BJ130" s="13" t="s">
        <v>78</v>
      </c>
      <c r="BK130" s="138">
        <f t="shared" si="9"/>
        <v>0</v>
      </c>
      <c r="BL130" s="13" t="s">
        <v>205</v>
      </c>
      <c r="BM130" s="137" t="s">
        <v>822</v>
      </c>
    </row>
    <row r="131" spans="2:65" s="1" customFormat="1" ht="14.5" customHeight="1">
      <c r="B131" s="125"/>
      <c r="C131" s="126" t="s">
        <v>164</v>
      </c>
      <c r="D131" s="126" t="s">
        <v>142</v>
      </c>
      <c r="E131" s="127" t="s">
        <v>823</v>
      </c>
      <c r="F131" s="128" t="s">
        <v>824</v>
      </c>
      <c r="G131" s="129" t="s">
        <v>219</v>
      </c>
      <c r="H131" s="130">
        <v>205</v>
      </c>
      <c r="I131" s="131"/>
      <c r="J131" s="131">
        <f t="shared" si="0"/>
        <v>0</v>
      </c>
      <c r="K131" s="132"/>
      <c r="L131" s="25"/>
      <c r="M131" s="133" t="s">
        <v>1</v>
      </c>
      <c r="N131" s="134" t="s">
        <v>38</v>
      </c>
      <c r="O131" s="135">
        <v>3.7999999999999999E-2</v>
      </c>
      <c r="P131" s="135">
        <f t="shared" si="1"/>
        <v>7.79</v>
      </c>
      <c r="Q131" s="135">
        <v>0</v>
      </c>
      <c r="R131" s="135">
        <f t="shared" si="2"/>
        <v>0</v>
      </c>
      <c r="S131" s="135">
        <v>0</v>
      </c>
      <c r="T131" s="136">
        <f t="shared" si="3"/>
        <v>0</v>
      </c>
      <c r="AR131" s="137" t="s">
        <v>205</v>
      </c>
      <c r="AT131" s="137" t="s">
        <v>142</v>
      </c>
      <c r="AU131" s="137" t="s">
        <v>82</v>
      </c>
      <c r="AY131" s="13" t="s">
        <v>140</v>
      </c>
      <c r="BE131" s="138">
        <f t="shared" si="4"/>
        <v>0</v>
      </c>
      <c r="BF131" s="138">
        <f t="shared" si="5"/>
        <v>0</v>
      </c>
      <c r="BG131" s="138">
        <f t="shared" si="6"/>
        <v>0</v>
      </c>
      <c r="BH131" s="138">
        <f t="shared" si="7"/>
        <v>0</v>
      </c>
      <c r="BI131" s="138">
        <f t="shared" si="8"/>
        <v>0</v>
      </c>
      <c r="BJ131" s="13" t="s">
        <v>78</v>
      </c>
      <c r="BK131" s="138">
        <f t="shared" si="9"/>
        <v>0</v>
      </c>
      <c r="BL131" s="13" t="s">
        <v>205</v>
      </c>
      <c r="BM131" s="137" t="s">
        <v>825</v>
      </c>
    </row>
    <row r="132" spans="2:65" s="1" customFormat="1" ht="14.5" customHeight="1">
      <c r="B132" s="125"/>
      <c r="C132" s="126" t="s">
        <v>169</v>
      </c>
      <c r="D132" s="126" t="s">
        <v>142</v>
      </c>
      <c r="E132" s="127" t="s">
        <v>826</v>
      </c>
      <c r="F132" s="128" t="s">
        <v>827</v>
      </c>
      <c r="G132" s="129" t="s">
        <v>185</v>
      </c>
      <c r="H132" s="130">
        <v>2</v>
      </c>
      <c r="I132" s="131"/>
      <c r="J132" s="131">
        <f t="shared" si="0"/>
        <v>0</v>
      </c>
      <c r="K132" s="132"/>
      <c r="L132" s="25"/>
      <c r="M132" s="133" t="s">
        <v>1</v>
      </c>
      <c r="N132" s="134" t="s">
        <v>38</v>
      </c>
      <c r="O132" s="135">
        <v>0.35</v>
      </c>
      <c r="P132" s="135">
        <f t="shared" si="1"/>
        <v>0.7</v>
      </c>
      <c r="Q132" s="135">
        <v>2.0000000000000002E-5</v>
      </c>
      <c r="R132" s="135">
        <f t="shared" si="2"/>
        <v>4.0000000000000003E-5</v>
      </c>
      <c r="S132" s="135">
        <v>0</v>
      </c>
      <c r="T132" s="136">
        <f t="shared" si="3"/>
        <v>0</v>
      </c>
      <c r="AR132" s="137" t="s">
        <v>205</v>
      </c>
      <c r="AT132" s="137" t="s">
        <v>142</v>
      </c>
      <c r="AU132" s="137" t="s">
        <v>82</v>
      </c>
      <c r="AY132" s="13" t="s">
        <v>140</v>
      </c>
      <c r="BE132" s="138">
        <f t="shared" si="4"/>
        <v>0</v>
      </c>
      <c r="BF132" s="138">
        <f t="shared" si="5"/>
        <v>0</v>
      </c>
      <c r="BG132" s="138">
        <f t="shared" si="6"/>
        <v>0</v>
      </c>
      <c r="BH132" s="138">
        <f t="shared" si="7"/>
        <v>0</v>
      </c>
      <c r="BI132" s="138">
        <f t="shared" si="8"/>
        <v>0</v>
      </c>
      <c r="BJ132" s="13" t="s">
        <v>78</v>
      </c>
      <c r="BK132" s="138">
        <f t="shared" si="9"/>
        <v>0</v>
      </c>
      <c r="BL132" s="13" t="s">
        <v>205</v>
      </c>
      <c r="BM132" s="137" t="s">
        <v>828</v>
      </c>
    </row>
    <row r="133" spans="2:65" s="1" customFormat="1" ht="24.25" customHeight="1">
      <c r="B133" s="125"/>
      <c r="C133" s="126" t="s">
        <v>174</v>
      </c>
      <c r="D133" s="126" t="s">
        <v>142</v>
      </c>
      <c r="E133" s="127" t="s">
        <v>829</v>
      </c>
      <c r="F133" s="128" t="s">
        <v>830</v>
      </c>
      <c r="G133" s="129" t="s">
        <v>219</v>
      </c>
      <c r="H133" s="130">
        <v>45</v>
      </c>
      <c r="I133" s="131"/>
      <c r="J133" s="131">
        <f t="shared" si="0"/>
        <v>0</v>
      </c>
      <c r="K133" s="132"/>
      <c r="L133" s="25"/>
      <c r="M133" s="133" t="s">
        <v>1</v>
      </c>
      <c r="N133" s="134" t="s">
        <v>38</v>
      </c>
      <c r="O133" s="135">
        <v>0.1</v>
      </c>
      <c r="P133" s="135">
        <f t="shared" si="1"/>
        <v>4.5</v>
      </c>
      <c r="Q133" s="135">
        <v>4.0000000000000003E-5</v>
      </c>
      <c r="R133" s="135">
        <f t="shared" si="2"/>
        <v>1.8000000000000002E-3</v>
      </c>
      <c r="S133" s="135">
        <v>0</v>
      </c>
      <c r="T133" s="136">
        <f t="shared" si="3"/>
        <v>0</v>
      </c>
      <c r="AR133" s="137" t="s">
        <v>205</v>
      </c>
      <c r="AT133" s="137" t="s">
        <v>142</v>
      </c>
      <c r="AU133" s="137" t="s">
        <v>82</v>
      </c>
      <c r="AY133" s="13" t="s">
        <v>140</v>
      </c>
      <c r="BE133" s="138">
        <f t="shared" si="4"/>
        <v>0</v>
      </c>
      <c r="BF133" s="138">
        <f t="shared" si="5"/>
        <v>0</v>
      </c>
      <c r="BG133" s="138">
        <f t="shared" si="6"/>
        <v>0</v>
      </c>
      <c r="BH133" s="138">
        <f t="shared" si="7"/>
        <v>0</v>
      </c>
      <c r="BI133" s="138">
        <f t="shared" si="8"/>
        <v>0</v>
      </c>
      <c r="BJ133" s="13" t="s">
        <v>78</v>
      </c>
      <c r="BK133" s="138">
        <f t="shared" si="9"/>
        <v>0</v>
      </c>
      <c r="BL133" s="13" t="s">
        <v>205</v>
      </c>
      <c r="BM133" s="137" t="s">
        <v>831</v>
      </c>
    </row>
    <row r="134" spans="2:65" s="1" customFormat="1" ht="14.5" customHeight="1">
      <c r="B134" s="125"/>
      <c r="C134" s="126" t="s">
        <v>178</v>
      </c>
      <c r="D134" s="126" t="s">
        <v>142</v>
      </c>
      <c r="E134" s="127" t="s">
        <v>832</v>
      </c>
      <c r="F134" s="128" t="s">
        <v>833</v>
      </c>
      <c r="G134" s="129" t="s">
        <v>317</v>
      </c>
      <c r="H134" s="130">
        <v>1</v>
      </c>
      <c r="I134" s="131"/>
      <c r="J134" s="131">
        <f t="shared" si="0"/>
        <v>0</v>
      </c>
      <c r="K134" s="132"/>
      <c r="L134" s="25"/>
      <c r="M134" s="133" t="s">
        <v>1</v>
      </c>
      <c r="N134" s="134" t="s">
        <v>38</v>
      </c>
      <c r="O134" s="135">
        <v>0</v>
      </c>
      <c r="P134" s="135">
        <f t="shared" si="1"/>
        <v>0</v>
      </c>
      <c r="Q134" s="135">
        <v>0</v>
      </c>
      <c r="R134" s="135">
        <f t="shared" si="2"/>
        <v>0</v>
      </c>
      <c r="S134" s="135">
        <v>0</v>
      </c>
      <c r="T134" s="136">
        <f t="shared" si="3"/>
        <v>0</v>
      </c>
      <c r="AR134" s="137" t="s">
        <v>205</v>
      </c>
      <c r="AT134" s="137" t="s">
        <v>142</v>
      </c>
      <c r="AU134" s="137" t="s">
        <v>82</v>
      </c>
      <c r="AY134" s="13" t="s">
        <v>140</v>
      </c>
      <c r="BE134" s="138">
        <f t="shared" si="4"/>
        <v>0</v>
      </c>
      <c r="BF134" s="138">
        <f t="shared" si="5"/>
        <v>0</v>
      </c>
      <c r="BG134" s="138">
        <f t="shared" si="6"/>
        <v>0</v>
      </c>
      <c r="BH134" s="138">
        <f t="shared" si="7"/>
        <v>0</v>
      </c>
      <c r="BI134" s="138">
        <f t="shared" si="8"/>
        <v>0</v>
      </c>
      <c r="BJ134" s="13" t="s">
        <v>78</v>
      </c>
      <c r="BK134" s="138">
        <f t="shared" si="9"/>
        <v>0</v>
      </c>
      <c r="BL134" s="13" t="s">
        <v>205</v>
      </c>
      <c r="BM134" s="137" t="s">
        <v>834</v>
      </c>
    </row>
    <row r="135" spans="2:65" s="1" customFormat="1" ht="24.25" customHeight="1">
      <c r="B135" s="125"/>
      <c r="C135" s="126" t="s">
        <v>182</v>
      </c>
      <c r="D135" s="126" t="s">
        <v>142</v>
      </c>
      <c r="E135" s="127" t="s">
        <v>835</v>
      </c>
      <c r="F135" s="128" t="s">
        <v>836</v>
      </c>
      <c r="G135" s="129" t="s">
        <v>162</v>
      </c>
      <c r="H135" s="130">
        <v>0.185</v>
      </c>
      <c r="I135" s="131"/>
      <c r="J135" s="131">
        <f t="shared" si="0"/>
        <v>0</v>
      </c>
      <c r="K135" s="132"/>
      <c r="L135" s="25"/>
      <c r="M135" s="133" t="s">
        <v>1</v>
      </c>
      <c r="N135" s="134" t="s">
        <v>38</v>
      </c>
      <c r="O135" s="135">
        <v>3.5630000000000002</v>
      </c>
      <c r="P135" s="135">
        <f t="shared" si="1"/>
        <v>0.65915500000000005</v>
      </c>
      <c r="Q135" s="135">
        <v>0</v>
      </c>
      <c r="R135" s="135">
        <f t="shared" si="2"/>
        <v>0</v>
      </c>
      <c r="S135" s="135">
        <v>0</v>
      </c>
      <c r="T135" s="136">
        <f t="shared" si="3"/>
        <v>0</v>
      </c>
      <c r="AR135" s="137" t="s">
        <v>205</v>
      </c>
      <c r="AT135" s="137" t="s">
        <v>142</v>
      </c>
      <c r="AU135" s="137" t="s">
        <v>82</v>
      </c>
      <c r="AY135" s="13" t="s">
        <v>140</v>
      </c>
      <c r="BE135" s="138">
        <f t="shared" si="4"/>
        <v>0</v>
      </c>
      <c r="BF135" s="138">
        <f t="shared" si="5"/>
        <v>0</v>
      </c>
      <c r="BG135" s="138">
        <f t="shared" si="6"/>
        <v>0</v>
      </c>
      <c r="BH135" s="138">
        <f t="shared" si="7"/>
        <v>0</v>
      </c>
      <c r="BI135" s="138">
        <f t="shared" si="8"/>
        <v>0</v>
      </c>
      <c r="BJ135" s="13" t="s">
        <v>78</v>
      </c>
      <c r="BK135" s="138">
        <f t="shared" si="9"/>
        <v>0</v>
      </c>
      <c r="BL135" s="13" t="s">
        <v>205</v>
      </c>
      <c r="BM135" s="137" t="s">
        <v>837</v>
      </c>
    </row>
    <row r="136" spans="2:65" s="11" customFormat="1" ht="22.75" customHeight="1">
      <c r="B136" s="114"/>
      <c r="D136" s="115" t="s">
        <v>72</v>
      </c>
      <c r="E136" s="123" t="s">
        <v>838</v>
      </c>
      <c r="F136" s="123" t="s">
        <v>839</v>
      </c>
      <c r="J136" s="124">
        <f>BK136</f>
        <v>0</v>
      </c>
      <c r="L136" s="114"/>
      <c r="M136" s="118"/>
      <c r="P136" s="119">
        <f>SUM(P137:P145)</f>
        <v>3.6140500000000002</v>
      </c>
      <c r="R136" s="119">
        <f>SUM(R137:R145)</f>
        <v>1.4080000000000001E-2</v>
      </c>
      <c r="T136" s="120">
        <f>SUM(T137:T145)</f>
        <v>0</v>
      </c>
      <c r="AR136" s="115" t="s">
        <v>82</v>
      </c>
      <c r="AT136" s="121" t="s">
        <v>72</v>
      </c>
      <c r="AU136" s="121" t="s">
        <v>78</v>
      </c>
      <c r="AY136" s="115" t="s">
        <v>140</v>
      </c>
      <c r="BK136" s="122">
        <f>SUM(BK137:BK145)</f>
        <v>0</v>
      </c>
    </row>
    <row r="137" spans="2:65" s="1" customFormat="1" ht="24.25" customHeight="1">
      <c r="B137" s="125"/>
      <c r="C137" s="126" t="s">
        <v>187</v>
      </c>
      <c r="D137" s="126" t="s">
        <v>142</v>
      </c>
      <c r="E137" s="127" t="s">
        <v>840</v>
      </c>
      <c r="F137" s="128" t="s">
        <v>841</v>
      </c>
      <c r="G137" s="129" t="s">
        <v>185</v>
      </c>
      <c r="H137" s="130">
        <v>4</v>
      </c>
      <c r="I137" s="131"/>
      <c r="J137" s="131">
        <f t="shared" ref="J137:J145" si="10">ROUND(I137*H137,2)</f>
        <v>0</v>
      </c>
      <c r="K137" s="132"/>
      <c r="L137" s="25"/>
      <c r="M137" s="133" t="s">
        <v>1</v>
      </c>
      <c r="N137" s="134" t="s">
        <v>38</v>
      </c>
      <c r="O137" s="135">
        <v>0.10299999999999999</v>
      </c>
      <c r="P137" s="135">
        <f t="shared" ref="P137:P145" si="11">O137*H137</f>
        <v>0.41199999999999998</v>
      </c>
      <c r="Q137" s="135">
        <v>2.4000000000000001E-4</v>
      </c>
      <c r="R137" s="135">
        <f t="shared" ref="R137:R145" si="12">Q137*H137</f>
        <v>9.6000000000000002E-4</v>
      </c>
      <c r="S137" s="135">
        <v>0</v>
      </c>
      <c r="T137" s="136">
        <f t="shared" ref="T137:T145" si="13">S137*H137</f>
        <v>0</v>
      </c>
      <c r="AR137" s="137" t="s">
        <v>205</v>
      </c>
      <c r="AT137" s="137" t="s">
        <v>142</v>
      </c>
      <c r="AU137" s="137" t="s">
        <v>82</v>
      </c>
      <c r="AY137" s="13" t="s">
        <v>140</v>
      </c>
      <c r="BE137" s="138">
        <f t="shared" ref="BE137:BE145" si="14">IF(N137="základní",J137,0)</f>
        <v>0</v>
      </c>
      <c r="BF137" s="138">
        <f t="shared" ref="BF137:BF145" si="15">IF(N137="snížená",J137,0)</f>
        <v>0</v>
      </c>
      <c r="BG137" s="138">
        <f t="shared" ref="BG137:BG145" si="16">IF(N137="zákl. přenesená",J137,0)</f>
        <v>0</v>
      </c>
      <c r="BH137" s="138">
        <f t="shared" ref="BH137:BH145" si="17">IF(N137="sníž. přenesená",J137,0)</f>
        <v>0</v>
      </c>
      <c r="BI137" s="138">
        <f t="shared" ref="BI137:BI145" si="18">IF(N137="nulová",J137,0)</f>
        <v>0</v>
      </c>
      <c r="BJ137" s="13" t="s">
        <v>78</v>
      </c>
      <c r="BK137" s="138">
        <f t="shared" ref="BK137:BK145" si="19">ROUND(I137*H137,2)</f>
        <v>0</v>
      </c>
      <c r="BL137" s="13" t="s">
        <v>205</v>
      </c>
      <c r="BM137" s="137" t="s">
        <v>842</v>
      </c>
    </row>
    <row r="138" spans="2:65" s="1" customFormat="1" ht="24.25" customHeight="1">
      <c r="B138" s="125"/>
      <c r="C138" s="126" t="s">
        <v>191</v>
      </c>
      <c r="D138" s="126" t="s">
        <v>142</v>
      </c>
      <c r="E138" s="127" t="s">
        <v>843</v>
      </c>
      <c r="F138" s="128" t="s">
        <v>844</v>
      </c>
      <c r="G138" s="129" t="s">
        <v>185</v>
      </c>
      <c r="H138" s="130">
        <v>1</v>
      </c>
      <c r="I138" s="131"/>
      <c r="J138" s="131">
        <f t="shared" si="10"/>
        <v>0</v>
      </c>
      <c r="K138" s="132"/>
      <c r="L138" s="25"/>
      <c r="M138" s="133" t="s">
        <v>1</v>
      </c>
      <c r="N138" s="134" t="s">
        <v>38</v>
      </c>
      <c r="O138" s="135">
        <v>0.22700000000000001</v>
      </c>
      <c r="P138" s="135">
        <f t="shared" si="11"/>
        <v>0.22700000000000001</v>
      </c>
      <c r="Q138" s="135">
        <v>6.2E-4</v>
      </c>
      <c r="R138" s="135">
        <f t="shared" si="12"/>
        <v>6.2E-4</v>
      </c>
      <c r="S138" s="135">
        <v>0</v>
      </c>
      <c r="T138" s="136">
        <f t="shared" si="13"/>
        <v>0</v>
      </c>
      <c r="AR138" s="137" t="s">
        <v>205</v>
      </c>
      <c r="AT138" s="137" t="s">
        <v>142</v>
      </c>
      <c r="AU138" s="137" t="s">
        <v>82</v>
      </c>
      <c r="AY138" s="13" t="s">
        <v>140</v>
      </c>
      <c r="BE138" s="138">
        <f t="shared" si="14"/>
        <v>0</v>
      </c>
      <c r="BF138" s="138">
        <f t="shared" si="15"/>
        <v>0</v>
      </c>
      <c r="BG138" s="138">
        <f t="shared" si="16"/>
        <v>0</v>
      </c>
      <c r="BH138" s="138">
        <f t="shared" si="17"/>
        <v>0</v>
      </c>
      <c r="BI138" s="138">
        <f t="shared" si="18"/>
        <v>0</v>
      </c>
      <c r="BJ138" s="13" t="s">
        <v>78</v>
      </c>
      <c r="BK138" s="138">
        <f t="shared" si="19"/>
        <v>0</v>
      </c>
      <c r="BL138" s="13" t="s">
        <v>205</v>
      </c>
      <c r="BM138" s="137" t="s">
        <v>845</v>
      </c>
    </row>
    <row r="139" spans="2:65" s="1" customFormat="1" ht="24.25" customHeight="1">
      <c r="B139" s="125"/>
      <c r="C139" s="126" t="s">
        <v>196</v>
      </c>
      <c r="D139" s="126" t="s">
        <v>142</v>
      </c>
      <c r="E139" s="127" t="s">
        <v>846</v>
      </c>
      <c r="F139" s="128" t="s">
        <v>847</v>
      </c>
      <c r="G139" s="129" t="s">
        <v>185</v>
      </c>
      <c r="H139" s="130">
        <v>11</v>
      </c>
      <c r="I139" s="131"/>
      <c r="J139" s="131">
        <f t="shared" si="10"/>
        <v>0</v>
      </c>
      <c r="K139" s="132"/>
      <c r="L139" s="25"/>
      <c r="M139" s="133" t="s">
        <v>1</v>
      </c>
      <c r="N139" s="134" t="s">
        <v>38</v>
      </c>
      <c r="O139" s="135">
        <v>3.5000000000000003E-2</v>
      </c>
      <c r="P139" s="135">
        <f t="shared" si="11"/>
        <v>0.38500000000000001</v>
      </c>
      <c r="Q139" s="135">
        <v>1.3999999999999999E-4</v>
      </c>
      <c r="R139" s="135">
        <f t="shared" si="12"/>
        <v>1.5399999999999999E-3</v>
      </c>
      <c r="S139" s="135">
        <v>0</v>
      </c>
      <c r="T139" s="136">
        <f t="shared" si="13"/>
        <v>0</v>
      </c>
      <c r="AR139" s="137" t="s">
        <v>205</v>
      </c>
      <c r="AT139" s="137" t="s">
        <v>142</v>
      </c>
      <c r="AU139" s="137" t="s">
        <v>82</v>
      </c>
      <c r="AY139" s="13" t="s">
        <v>140</v>
      </c>
      <c r="BE139" s="138">
        <f t="shared" si="14"/>
        <v>0</v>
      </c>
      <c r="BF139" s="138">
        <f t="shared" si="15"/>
        <v>0</v>
      </c>
      <c r="BG139" s="138">
        <f t="shared" si="16"/>
        <v>0</v>
      </c>
      <c r="BH139" s="138">
        <f t="shared" si="17"/>
        <v>0</v>
      </c>
      <c r="BI139" s="138">
        <f t="shared" si="18"/>
        <v>0</v>
      </c>
      <c r="BJ139" s="13" t="s">
        <v>78</v>
      </c>
      <c r="BK139" s="138">
        <f t="shared" si="19"/>
        <v>0</v>
      </c>
      <c r="BL139" s="13" t="s">
        <v>205</v>
      </c>
      <c r="BM139" s="137" t="s">
        <v>848</v>
      </c>
    </row>
    <row r="140" spans="2:65" s="1" customFormat="1" ht="14.5" customHeight="1">
      <c r="B140" s="125"/>
      <c r="C140" s="126" t="s">
        <v>8</v>
      </c>
      <c r="D140" s="126" t="s">
        <v>142</v>
      </c>
      <c r="E140" s="127" t="s">
        <v>849</v>
      </c>
      <c r="F140" s="128" t="s">
        <v>850</v>
      </c>
      <c r="G140" s="129" t="s">
        <v>185</v>
      </c>
      <c r="H140" s="130">
        <v>1</v>
      </c>
      <c r="I140" s="131"/>
      <c r="J140" s="131">
        <f t="shared" si="10"/>
        <v>0</v>
      </c>
      <c r="K140" s="132"/>
      <c r="L140" s="25"/>
      <c r="M140" s="133" t="s">
        <v>1</v>
      </c>
      <c r="N140" s="134" t="s">
        <v>38</v>
      </c>
      <c r="O140" s="135">
        <v>8.2000000000000003E-2</v>
      </c>
      <c r="P140" s="135">
        <f t="shared" si="11"/>
        <v>8.2000000000000003E-2</v>
      </c>
      <c r="Q140" s="135">
        <v>2.7E-4</v>
      </c>
      <c r="R140" s="135">
        <f t="shared" si="12"/>
        <v>2.7E-4</v>
      </c>
      <c r="S140" s="135">
        <v>0</v>
      </c>
      <c r="T140" s="136">
        <f t="shared" si="13"/>
        <v>0</v>
      </c>
      <c r="AR140" s="137" t="s">
        <v>205</v>
      </c>
      <c r="AT140" s="137" t="s">
        <v>142</v>
      </c>
      <c r="AU140" s="137" t="s">
        <v>82</v>
      </c>
      <c r="AY140" s="13" t="s">
        <v>140</v>
      </c>
      <c r="BE140" s="138">
        <f t="shared" si="14"/>
        <v>0</v>
      </c>
      <c r="BF140" s="138">
        <f t="shared" si="15"/>
        <v>0</v>
      </c>
      <c r="BG140" s="138">
        <f t="shared" si="16"/>
        <v>0</v>
      </c>
      <c r="BH140" s="138">
        <f t="shared" si="17"/>
        <v>0</v>
      </c>
      <c r="BI140" s="138">
        <f t="shared" si="18"/>
        <v>0</v>
      </c>
      <c r="BJ140" s="13" t="s">
        <v>78</v>
      </c>
      <c r="BK140" s="138">
        <f t="shared" si="19"/>
        <v>0</v>
      </c>
      <c r="BL140" s="13" t="s">
        <v>205</v>
      </c>
      <c r="BM140" s="137" t="s">
        <v>851</v>
      </c>
    </row>
    <row r="141" spans="2:65" s="1" customFormat="1" ht="24.25" customHeight="1">
      <c r="B141" s="125"/>
      <c r="C141" s="126" t="s">
        <v>205</v>
      </c>
      <c r="D141" s="126" t="s">
        <v>142</v>
      </c>
      <c r="E141" s="127" t="s">
        <v>852</v>
      </c>
      <c r="F141" s="128" t="s">
        <v>853</v>
      </c>
      <c r="G141" s="129" t="s">
        <v>185</v>
      </c>
      <c r="H141" s="130">
        <v>10</v>
      </c>
      <c r="I141" s="131"/>
      <c r="J141" s="131">
        <f t="shared" si="10"/>
        <v>0</v>
      </c>
      <c r="K141" s="132"/>
      <c r="L141" s="25"/>
      <c r="M141" s="133" t="s">
        <v>1</v>
      </c>
      <c r="N141" s="134" t="s">
        <v>38</v>
      </c>
      <c r="O141" s="135">
        <v>0.16500000000000001</v>
      </c>
      <c r="P141" s="135">
        <f t="shared" si="11"/>
        <v>1.6500000000000001</v>
      </c>
      <c r="Q141" s="135">
        <v>8.5999999999999998E-4</v>
      </c>
      <c r="R141" s="135">
        <f t="shared" si="12"/>
        <v>8.6E-3</v>
      </c>
      <c r="S141" s="135">
        <v>0</v>
      </c>
      <c r="T141" s="136">
        <f t="shared" si="13"/>
        <v>0</v>
      </c>
      <c r="AR141" s="137" t="s">
        <v>205</v>
      </c>
      <c r="AT141" s="137" t="s">
        <v>142</v>
      </c>
      <c r="AU141" s="137" t="s">
        <v>82</v>
      </c>
      <c r="AY141" s="13" t="s">
        <v>140</v>
      </c>
      <c r="BE141" s="138">
        <f t="shared" si="14"/>
        <v>0</v>
      </c>
      <c r="BF141" s="138">
        <f t="shared" si="15"/>
        <v>0</v>
      </c>
      <c r="BG141" s="138">
        <f t="shared" si="16"/>
        <v>0</v>
      </c>
      <c r="BH141" s="138">
        <f t="shared" si="17"/>
        <v>0</v>
      </c>
      <c r="BI141" s="138">
        <f t="shared" si="18"/>
        <v>0</v>
      </c>
      <c r="BJ141" s="13" t="s">
        <v>78</v>
      </c>
      <c r="BK141" s="138">
        <f t="shared" si="19"/>
        <v>0</v>
      </c>
      <c r="BL141" s="13" t="s">
        <v>205</v>
      </c>
      <c r="BM141" s="137" t="s">
        <v>854</v>
      </c>
    </row>
    <row r="142" spans="2:65" s="1" customFormat="1" ht="24.25" customHeight="1">
      <c r="B142" s="125"/>
      <c r="C142" s="126" t="s">
        <v>209</v>
      </c>
      <c r="D142" s="126" t="s">
        <v>142</v>
      </c>
      <c r="E142" s="127" t="s">
        <v>855</v>
      </c>
      <c r="F142" s="128" t="s">
        <v>856</v>
      </c>
      <c r="G142" s="129" t="s">
        <v>185</v>
      </c>
      <c r="H142" s="130">
        <v>1</v>
      </c>
      <c r="I142" s="131"/>
      <c r="J142" s="131">
        <f t="shared" si="10"/>
        <v>0</v>
      </c>
      <c r="K142" s="132"/>
      <c r="L142" s="25"/>
      <c r="M142" s="133" t="s">
        <v>1</v>
      </c>
      <c r="N142" s="134" t="s">
        <v>38</v>
      </c>
      <c r="O142" s="135">
        <v>0.11</v>
      </c>
      <c r="P142" s="135">
        <f t="shared" si="11"/>
        <v>0.11</v>
      </c>
      <c r="Q142" s="135">
        <v>2.7E-4</v>
      </c>
      <c r="R142" s="135">
        <f t="shared" si="12"/>
        <v>2.7E-4</v>
      </c>
      <c r="S142" s="135">
        <v>0</v>
      </c>
      <c r="T142" s="136">
        <f t="shared" si="13"/>
        <v>0</v>
      </c>
      <c r="AR142" s="137" t="s">
        <v>205</v>
      </c>
      <c r="AT142" s="137" t="s">
        <v>142</v>
      </c>
      <c r="AU142" s="137" t="s">
        <v>82</v>
      </c>
      <c r="AY142" s="13" t="s">
        <v>140</v>
      </c>
      <c r="BE142" s="138">
        <f t="shared" si="14"/>
        <v>0</v>
      </c>
      <c r="BF142" s="138">
        <f t="shared" si="15"/>
        <v>0</v>
      </c>
      <c r="BG142" s="138">
        <f t="shared" si="16"/>
        <v>0</v>
      </c>
      <c r="BH142" s="138">
        <f t="shared" si="17"/>
        <v>0</v>
      </c>
      <c r="BI142" s="138">
        <f t="shared" si="18"/>
        <v>0</v>
      </c>
      <c r="BJ142" s="13" t="s">
        <v>78</v>
      </c>
      <c r="BK142" s="138">
        <f t="shared" si="19"/>
        <v>0</v>
      </c>
      <c r="BL142" s="13" t="s">
        <v>205</v>
      </c>
      <c r="BM142" s="137" t="s">
        <v>857</v>
      </c>
    </row>
    <row r="143" spans="2:65" s="1" customFormat="1" ht="24.25" customHeight="1">
      <c r="B143" s="125"/>
      <c r="C143" s="126" t="s">
        <v>213</v>
      </c>
      <c r="D143" s="126" t="s">
        <v>142</v>
      </c>
      <c r="E143" s="127" t="s">
        <v>858</v>
      </c>
      <c r="F143" s="128" t="s">
        <v>859</v>
      </c>
      <c r="G143" s="129" t="s">
        <v>185</v>
      </c>
      <c r="H143" s="130">
        <v>6</v>
      </c>
      <c r="I143" s="131"/>
      <c r="J143" s="131">
        <f t="shared" si="10"/>
        <v>0</v>
      </c>
      <c r="K143" s="132"/>
      <c r="L143" s="25"/>
      <c r="M143" s="133" t="s">
        <v>1</v>
      </c>
      <c r="N143" s="134" t="s">
        <v>38</v>
      </c>
      <c r="O143" s="135">
        <v>8.2000000000000003E-2</v>
      </c>
      <c r="P143" s="135">
        <f t="shared" si="11"/>
        <v>0.49199999999999999</v>
      </c>
      <c r="Q143" s="135">
        <v>2.2000000000000001E-4</v>
      </c>
      <c r="R143" s="135">
        <f t="shared" si="12"/>
        <v>1.32E-3</v>
      </c>
      <c r="S143" s="135">
        <v>0</v>
      </c>
      <c r="T143" s="136">
        <f t="shared" si="13"/>
        <v>0</v>
      </c>
      <c r="AR143" s="137" t="s">
        <v>205</v>
      </c>
      <c r="AT143" s="137" t="s">
        <v>142</v>
      </c>
      <c r="AU143" s="137" t="s">
        <v>82</v>
      </c>
      <c r="AY143" s="13" t="s">
        <v>140</v>
      </c>
      <c r="BE143" s="138">
        <f t="shared" si="14"/>
        <v>0</v>
      </c>
      <c r="BF143" s="138">
        <f t="shared" si="15"/>
        <v>0</v>
      </c>
      <c r="BG143" s="138">
        <f t="shared" si="16"/>
        <v>0</v>
      </c>
      <c r="BH143" s="138">
        <f t="shared" si="17"/>
        <v>0</v>
      </c>
      <c r="BI143" s="138">
        <f t="shared" si="18"/>
        <v>0</v>
      </c>
      <c r="BJ143" s="13" t="s">
        <v>78</v>
      </c>
      <c r="BK143" s="138">
        <f t="shared" si="19"/>
        <v>0</v>
      </c>
      <c r="BL143" s="13" t="s">
        <v>205</v>
      </c>
      <c r="BM143" s="137" t="s">
        <v>860</v>
      </c>
    </row>
    <row r="144" spans="2:65" s="1" customFormat="1" ht="14.5" customHeight="1">
      <c r="B144" s="125"/>
      <c r="C144" s="126" t="s">
        <v>217</v>
      </c>
      <c r="D144" s="126" t="s">
        <v>142</v>
      </c>
      <c r="E144" s="127" t="s">
        <v>861</v>
      </c>
      <c r="F144" s="128" t="s">
        <v>862</v>
      </c>
      <c r="G144" s="129" t="s">
        <v>185</v>
      </c>
      <c r="H144" s="130">
        <v>1</v>
      </c>
      <c r="I144" s="131"/>
      <c r="J144" s="131">
        <f t="shared" si="10"/>
        <v>0</v>
      </c>
      <c r="K144" s="132"/>
      <c r="L144" s="25"/>
      <c r="M144" s="133" t="s">
        <v>1</v>
      </c>
      <c r="N144" s="134" t="s">
        <v>38</v>
      </c>
      <c r="O144" s="135">
        <v>0.22</v>
      </c>
      <c r="P144" s="135">
        <f t="shared" si="11"/>
        <v>0.22</v>
      </c>
      <c r="Q144" s="135">
        <v>5.0000000000000001E-4</v>
      </c>
      <c r="R144" s="135">
        <f t="shared" si="12"/>
        <v>5.0000000000000001E-4</v>
      </c>
      <c r="S144" s="135">
        <v>0</v>
      </c>
      <c r="T144" s="136">
        <f t="shared" si="13"/>
        <v>0</v>
      </c>
      <c r="AR144" s="137" t="s">
        <v>205</v>
      </c>
      <c r="AT144" s="137" t="s">
        <v>142</v>
      </c>
      <c r="AU144" s="137" t="s">
        <v>82</v>
      </c>
      <c r="AY144" s="13" t="s">
        <v>140</v>
      </c>
      <c r="BE144" s="138">
        <f t="shared" si="14"/>
        <v>0</v>
      </c>
      <c r="BF144" s="138">
        <f t="shared" si="15"/>
        <v>0</v>
      </c>
      <c r="BG144" s="138">
        <f t="shared" si="16"/>
        <v>0</v>
      </c>
      <c r="BH144" s="138">
        <f t="shared" si="17"/>
        <v>0</v>
      </c>
      <c r="BI144" s="138">
        <f t="shared" si="18"/>
        <v>0</v>
      </c>
      <c r="BJ144" s="13" t="s">
        <v>78</v>
      </c>
      <c r="BK144" s="138">
        <f t="shared" si="19"/>
        <v>0</v>
      </c>
      <c r="BL144" s="13" t="s">
        <v>205</v>
      </c>
      <c r="BM144" s="137" t="s">
        <v>863</v>
      </c>
    </row>
    <row r="145" spans="2:65" s="1" customFormat="1" ht="14.5" customHeight="1">
      <c r="B145" s="125"/>
      <c r="C145" s="126" t="s">
        <v>218</v>
      </c>
      <c r="D145" s="126" t="s">
        <v>142</v>
      </c>
      <c r="E145" s="127" t="s">
        <v>864</v>
      </c>
      <c r="F145" s="128" t="s">
        <v>865</v>
      </c>
      <c r="G145" s="129" t="s">
        <v>162</v>
      </c>
      <c r="H145" s="130">
        <v>1.4E-2</v>
      </c>
      <c r="I145" s="131"/>
      <c r="J145" s="131">
        <f t="shared" si="10"/>
        <v>0</v>
      </c>
      <c r="K145" s="132"/>
      <c r="L145" s="25"/>
      <c r="M145" s="133" t="s">
        <v>1</v>
      </c>
      <c r="N145" s="134" t="s">
        <v>38</v>
      </c>
      <c r="O145" s="135">
        <v>2.5750000000000002</v>
      </c>
      <c r="P145" s="135">
        <f t="shared" si="11"/>
        <v>3.6050000000000006E-2</v>
      </c>
      <c r="Q145" s="135">
        <v>0</v>
      </c>
      <c r="R145" s="135">
        <f t="shared" si="12"/>
        <v>0</v>
      </c>
      <c r="S145" s="135">
        <v>0</v>
      </c>
      <c r="T145" s="136">
        <f t="shared" si="13"/>
        <v>0</v>
      </c>
      <c r="AR145" s="137" t="s">
        <v>205</v>
      </c>
      <c r="AT145" s="137" t="s">
        <v>142</v>
      </c>
      <c r="AU145" s="137" t="s">
        <v>82</v>
      </c>
      <c r="AY145" s="13" t="s">
        <v>140</v>
      </c>
      <c r="BE145" s="138">
        <f t="shared" si="14"/>
        <v>0</v>
      </c>
      <c r="BF145" s="138">
        <f t="shared" si="15"/>
        <v>0</v>
      </c>
      <c r="BG145" s="138">
        <f t="shared" si="16"/>
        <v>0</v>
      </c>
      <c r="BH145" s="138">
        <f t="shared" si="17"/>
        <v>0</v>
      </c>
      <c r="BI145" s="138">
        <f t="shared" si="18"/>
        <v>0</v>
      </c>
      <c r="BJ145" s="13" t="s">
        <v>78</v>
      </c>
      <c r="BK145" s="138">
        <f t="shared" si="19"/>
        <v>0</v>
      </c>
      <c r="BL145" s="13" t="s">
        <v>205</v>
      </c>
      <c r="BM145" s="137" t="s">
        <v>866</v>
      </c>
    </row>
    <row r="146" spans="2:65" s="11" customFormat="1" ht="22.75" customHeight="1">
      <c r="B146" s="114"/>
      <c r="D146" s="115" t="s">
        <v>72</v>
      </c>
      <c r="E146" s="123" t="s">
        <v>867</v>
      </c>
      <c r="F146" s="123" t="s">
        <v>868</v>
      </c>
      <c r="J146" s="124">
        <f>BK146</f>
        <v>0</v>
      </c>
      <c r="L146" s="114"/>
      <c r="M146" s="118"/>
      <c r="P146" s="119">
        <f>SUM(P147:P153)</f>
        <v>8.9566999999999997</v>
      </c>
      <c r="R146" s="119">
        <f>SUM(R147:R153)</f>
        <v>0.63580000000000003</v>
      </c>
      <c r="T146" s="120">
        <f>SUM(T147:T153)</f>
        <v>0</v>
      </c>
      <c r="AR146" s="115" t="s">
        <v>82</v>
      </c>
      <c r="AT146" s="121" t="s">
        <v>72</v>
      </c>
      <c r="AU146" s="121" t="s">
        <v>78</v>
      </c>
      <c r="AY146" s="115" t="s">
        <v>140</v>
      </c>
      <c r="BK146" s="122">
        <f>SUM(BK147:BK153)</f>
        <v>0</v>
      </c>
    </row>
    <row r="147" spans="2:65" s="1" customFormat="1" ht="24.25" customHeight="1">
      <c r="B147" s="125"/>
      <c r="C147" s="126" t="s">
        <v>7</v>
      </c>
      <c r="D147" s="126" t="s">
        <v>142</v>
      </c>
      <c r="E147" s="127" t="s">
        <v>869</v>
      </c>
      <c r="F147" s="128" t="s">
        <v>870</v>
      </c>
      <c r="G147" s="129" t="s">
        <v>185</v>
      </c>
      <c r="H147" s="130">
        <v>11</v>
      </c>
      <c r="I147" s="131"/>
      <c r="J147" s="131">
        <f t="shared" ref="J147:J153" si="20">ROUND(I147*H147,2)</f>
        <v>0</v>
      </c>
      <c r="K147" s="132"/>
      <c r="L147" s="25"/>
      <c r="M147" s="133" t="s">
        <v>1</v>
      </c>
      <c r="N147" s="134" t="s">
        <v>38</v>
      </c>
      <c r="O147" s="135">
        <v>0.26800000000000002</v>
      </c>
      <c r="P147" s="135">
        <f t="shared" ref="P147:P153" si="21">O147*H147</f>
        <v>2.9480000000000004</v>
      </c>
      <c r="Q147" s="135">
        <v>0</v>
      </c>
      <c r="R147" s="135">
        <f t="shared" ref="R147:R153" si="22">Q147*H147</f>
        <v>0</v>
      </c>
      <c r="S147" s="135">
        <v>0</v>
      </c>
      <c r="T147" s="136">
        <f t="shared" ref="T147:T153" si="23">S147*H147</f>
        <v>0</v>
      </c>
      <c r="AR147" s="137" t="s">
        <v>205</v>
      </c>
      <c r="AT147" s="137" t="s">
        <v>142</v>
      </c>
      <c r="AU147" s="137" t="s">
        <v>82</v>
      </c>
      <c r="AY147" s="13" t="s">
        <v>140</v>
      </c>
      <c r="BE147" s="138">
        <f t="shared" ref="BE147:BE153" si="24">IF(N147="základní",J147,0)</f>
        <v>0</v>
      </c>
      <c r="BF147" s="138">
        <f t="shared" ref="BF147:BF153" si="25">IF(N147="snížená",J147,0)</f>
        <v>0</v>
      </c>
      <c r="BG147" s="138">
        <f t="shared" ref="BG147:BG153" si="26">IF(N147="zákl. přenesená",J147,0)</f>
        <v>0</v>
      </c>
      <c r="BH147" s="138">
        <f t="shared" ref="BH147:BH153" si="27">IF(N147="sníž. přenesená",J147,0)</f>
        <v>0</v>
      </c>
      <c r="BI147" s="138">
        <f t="shared" ref="BI147:BI153" si="28">IF(N147="nulová",J147,0)</f>
        <v>0</v>
      </c>
      <c r="BJ147" s="13" t="s">
        <v>78</v>
      </c>
      <c r="BK147" s="138">
        <f t="shared" ref="BK147:BK153" si="29">ROUND(I147*H147,2)</f>
        <v>0</v>
      </c>
      <c r="BL147" s="13" t="s">
        <v>205</v>
      </c>
      <c r="BM147" s="137" t="s">
        <v>871</v>
      </c>
    </row>
    <row r="148" spans="2:65" s="1" customFormat="1" ht="37.75" customHeight="1">
      <c r="B148" s="125"/>
      <c r="C148" s="126" t="s">
        <v>220</v>
      </c>
      <c r="D148" s="126" t="s">
        <v>142</v>
      </c>
      <c r="E148" s="127" t="s">
        <v>872</v>
      </c>
      <c r="F148" s="128" t="s">
        <v>873</v>
      </c>
      <c r="G148" s="129" t="s">
        <v>185</v>
      </c>
      <c r="H148" s="130">
        <v>2</v>
      </c>
      <c r="I148" s="131"/>
      <c r="J148" s="131">
        <f t="shared" si="20"/>
        <v>0</v>
      </c>
      <c r="K148" s="132"/>
      <c r="L148" s="25"/>
      <c r="M148" s="133" t="s">
        <v>1</v>
      </c>
      <c r="N148" s="134" t="s">
        <v>38</v>
      </c>
      <c r="O148" s="135">
        <v>0.245</v>
      </c>
      <c r="P148" s="135">
        <f t="shared" si="21"/>
        <v>0.49</v>
      </c>
      <c r="Q148" s="135">
        <v>1.6549999999999999E-2</v>
      </c>
      <c r="R148" s="135">
        <f t="shared" si="22"/>
        <v>3.3099999999999997E-2</v>
      </c>
      <c r="S148" s="135">
        <v>0</v>
      </c>
      <c r="T148" s="136">
        <f t="shared" si="23"/>
        <v>0</v>
      </c>
      <c r="AR148" s="137" t="s">
        <v>205</v>
      </c>
      <c r="AT148" s="137" t="s">
        <v>142</v>
      </c>
      <c r="AU148" s="137" t="s">
        <v>82</v>
      </c>
      <c r="AY148" s="13" t="s">
        <v>140</v>
      </c>
      <c r="BE148" s="138">
        <f t="shared" si="24"/>
        <v>0</v>
      </c>
      <c r="BF148" s="138">
        <f t="shared" si="25"/>
        <v>0</v>
      </c>
      <c r="BG148" s="138">
        <f t="shared" si="26"/>
        <v>0</v>
      </c>
      <c r="BH148" s="138">
        <f t="shared" si="27"/>
        <v>0</v>
      </c>
      <c r="BI148" s="138">
        <f t="shared" si="28"/>
        <v>0</v>
      </c>
      <c r="BJ148" s="13" t="s">
        <v>78</v>
      </c>
      <c r="BK148" s="138">
        <f t="shared" si="29"/>
        <v>0</v>
      </c>
      <c r="BL148" s="13" t="s">
        <v>205</v>
      </c>
      <c r="BM148" s="137" t="s">
        <v>874</v>
      </c>
    </row>
    <row r="149" spans="2:65" s="1" customFormat="1" ht="37.75" customHeight="1">
      <c r="B149" s="125"/>
      <c r="C149" s="126" t="s">
        <v>221</v>
      </c>
      <c r="D149" s="126" t="s">
        <v>142</v>
      </c>
      <c r="E149" s="127" t="s">
        <v>875</v>
      </c>
      <c r="F149" s="128" t="s">
        <v>876</v>
      </c>
      <c r="G149" s="129" t="s">
        <v>185</v>
      </c>
      <c r="H149" s="130">
        <v>1</v>
      </c>
      <c r="I149" s="131"/>
      <c r="J149" s="131">
        <f t="shared" si="20"/>
        <v>0</v>
      </c>
      <c r="K149" s="132"/>
      <c r="L149" s="25"/>
      <c r="M149" s="133" t="s">
        <v>1</v>
      </c>
      <c r="N149" s="134" t="s">
        <v>38</v>
      </c>
      <c r="O149" s="135">
        <v>0.315</v>
      </c>
      <c r="P149" s="135">
        <f t="shared" si="21"/>
        <v>0.315</v>
      </c>
      <c r="Q149" s="135">
        <v>3.9800000000000002E-2</v>
      </c>
      <c r="R149" s="135">
        <f t="shared" si="22"/>
        <v>3.9800000000000002E-2</v>
      </c>
      <c r="S149" s="135">
        <v>0</v>
      </c>
      <c r="T149" s="136">
        <f t="shared" si="23"/>
        <v>0</v>
      </c>
      <c r="AR149" s="137" t="s">
        <v>205</v>
      </c>
      <c r="AT149" s="137" t="s">
        <v>142</v>
      </c>
      <c r="AU149" s="137" t="s">
        <v>82</v>
      </c>
      <c r="AY149" s="13" t="s">
        <v>140</v>
      </c>
      <c r="BE149" s="138">
        <f t="shared" si="24"/>
        <v>0</v>
      </c>
      <c r="BF149" s="138">
        <f t="shared" si="25"/>
        <v>0</v>
      </c>
      <c r="BG149" s="138">
        <f t="shared" si="26"/>
        <v>0</v>
      </c>
      <c r="BH149" s="138">
        <f t="shared" si="27"/>
        <v>0</v>
      </c>
      <c r="BI149" s="138">
        <f t="shared" si="28"/>
        <v>0</v>
      </c>
      <c r="BJ149" s="13" t="s">
        <v>78</v>
      </c>
      <c r="BK149" s="138">
        <f t="shared" si="29"/>
        <v>0</v>
      </c>
      <c r="BL149" s="13" t="s">
        <v>205</v>
      </c>
      <c r="BM149" s="137" t="s">
        <v>877</v>
      </c>
    </row>
    <row r="150" spans="2:65" s="1" customFormat="1" ht="37.75" customHeight="1">
      <c r="B150" s="125"/>
      <c r="C150" s="126" t="s">
        <v>222</v>
      </c>
      <c r="D150" s="126" t="s">
        <v>142</v>
      </c>
      <c r="E150" s="127" t="s">
        <v>878</v>
      </c>
      <c r="F150" s="128" t="s">
        <v>879</v>
      </c>
      <c r="G150" s="129" t="s">
        <v>185</v>
      </c>
      <c r="H150" s="130">
        <v>1</v>
      </c>
      <c r="I150" s="131"/>
      <c r="J150" s="131">
        <f t="shared" si="20"/>
        <v>0</v>
      </c>
      <c r="K150" s="132"/>
      <c r="L150" s="25"/>
      <c r="M150" s="133" t="s">
        <v>1</v>
      </c>
      <c r="N150" s="134" t="s">
        <v>38</v>
      </c>
      <c r="O150" s="135">
        <v>0.35899999999999999</v>
      </c>
      <c r="P150" s="135">
        <f t="shared" si="21"/>
        <v>0.35899999999999999</v>
      </c>
      <c r="Q150" s="135">
        <v>5.4600000000000003E-2</v>
      </c>
      <c r="R150" s="135">
        <f t="shared" si="22"/>
        <v>5.4600000000000003E-2</v>
      </c>
      <c r="S150" s="135">
        <v>0</v>
      </c>
      <c r="T150" s="136">
        <f t="shared" si="23"/>
        <v>0</v>
      </c>
      <c r="AR150" s="137" t="s">
        <v>205</v>
      </c>
      <c r="AT150" s="137" t="s">
        <v>142</v>
      </c>
      <c r="AU150" s="137" t="s">
        <v>82</v>
      </c>
      <c r="AY150" s="13" t="s">
        <v>140</v>
      </c>
      <c r="BE150" s="138">
        <f t="shared" si="24"/>
        <v>0</v>
      </c>
      <c r="BF150" s="138">
        <f t="shared" si="25"/>
        <v>0</v>
      </c>
      <c r="BG150" s="138">
        <f t="shared" si="26"/>
        <v>0</v>
      </c>
      <c r="BH150" s="138">
        <f t="shared" si="27"/>
        <v>0</v>
      </c>
      <c r="BI150" s="138">
        <f t="shared" si="28"/>
        <v>0</v>
      </c>
      <c r="BJ150" s="13" t="s">
        <v>78</v>
      </c>
      <c r="BK150" s="138">
        <f t="shared" si="29"/>
        <v>0</v>
      </c>
      <c r="BL150" s="13" t="s">
        <v>205</v>
      </c>
      <c r="BM150" s="137" t="s">
        <v>880</v>
      </c>
    </row>
    <row r="151" spans="2:65" s="1" customFormat="1" ht="37.75" customHeight="1">
      <c r="B151" s="125"/>
      <c r="C151" s="126" t="s">
        <v>223</v>
      </c>
      <c r="D151" s="126" t="s">
        <v>142</v>
      </c>
      <c r="E151" s="127" t="s">
        <v>881</v>
      </c>
      <c r="F151" s="128" t="s">
        <v>882</v>
      </c>
      <c r="G151" s="129" t="s">
        <v>185</v>
      </c>
      <c r="H151" s="130">
        <v>1</v>
      </c>
      <c r="I151" s="131"/>
      <c r="J151" s="131">
        <f t="shared" si="20"/>
        <v>0</v>
      </c>
      <c r="K151" s="132"/>
      <c r="L151" s="25"/>
      <c r="M151" s="133" t="s">
        <v>1</v>
      </c>
      <c r="N151" s="134" t="s">
        <v>38</v>
      </c>
      <c r="O151" s="135">
        <v>0.39300000000000002</v>
      </c>
      <c r="P151" s="135">
        <f t="shared" si="21"/>
        <v>0.39300000000000002</v>
      </c>
      <c r="Q151" s="135">
        <v>6.5799999999999997E-2</v>
      </c>
      <c r="R151" s="135">
        <f t="shared" si="22"/>
        <v>6.5799999999999997E-2</v>
      </c>
      <c r="S151" s="135">
        <v>0</v>
      </c>
      <c r="T151" s="136">
        <f t="shared" si="23"/>
        <v>0</v>
      </c>
      <c r="AR151" s="137" t="s">
        <v>205</v>
      </c>
      <c r="AT151" s="137" t="s">
        <v>142</v>
      </c>
      <c r="AU151" s="137" t="s">
        <v>82</v>
      </c>
      <c r="AY151" s="13" t="s">
        <v>140</v>
      </c>
      <c r="BE151" s="138">
        <f t="shared" si="24"/>
        <v>0</v>
      </c>
      <c r="BF151" s="138">
        <f t="shared" si="25"/>
        <v>0</v>
      </c>
      <c r="BG151" s="138">
        <f t="shared" si="26"/>
        <v>0</v>
      </c>
      <c r="BH151" s="138">
        <f t="shared" si="27"/>
        <v>0</v>
      </c>
      <c r="BI151" s="138">
        <f t="shared" si="28"/>
        <v>0</v>
      </c>
      <c r="BJ151" s="13" t="s">
        <v>78</v>
      </c>
      <c r="BK151" s="138">
        <f t="shared" si="29"/>
        <v>0</v>
      </c>
      <c r="BL151" s="13" t="s">
        <v>205</v>
      </c>
      <c r="BM151" s="137" t="s">
        <v>883</v>
      </c>
    </row>
    <row r="152" spans="2:65" s="1" customFormat="1" ht="37.75" customHeight="1">
      <c r="B152" s="125"/>
      <c r="C152" s="126" t="s">
        <v>224</v>
      </c>
      <c r="D152" s="126" t="s">
        <v>142</v>
      </c>
      <c r="E152" s="127" t="s">
        <v>884</v>
      </c>
      <c r="F152" s="128" t="s">
        <v>885</v>
      </c>
      <c r="G152" s="129" t="s">
        <v>185</v>
      </c>
      <c r="H152" s="130">
        <v>6</v>
      </c>
      <c r="I152" s="131"/>
      <c r="J152" s="131">
        <f t="shared" si="20"/>
        <v>0</v>
      </c>
      <c r="K152" s="132"/>
      <c r="L152" s="25"/>
      <c r="M152" s="133" t="s">
        <v>1</v>
      </c>
      <c r="N152" s="134" t="s">
        <v>38</v>
      </c>
      <c r="O152" s="135">
        <v>0.41599999999999998</v>
      </c>
      <c r="P152" s="135">
        <f t="shared" si="21"/>
        <v>2.496</v>
      </c>
      <c r="Q152" s="135">
        <v>7.3749999999999996E-2</v>
      </c>
      <c r="R152" s="135">
        <f t="shared" si="22"/>
        <v>0.4425</v>
      </c>
      <c r="S152" s="135">
        <v>0</v>
      </c>
      <c r="T152" s="136">
        <f t="shared" si="23"/>
        <v>0</v>
      </c>
      <c r="AR152" s="137" t="s">
        <v>205</v>
      </c>
      <c r="AT152" s="137" t="s">
        <v>142</v>
      </c>
      <c r="AU152" s="137" t="s">
        <v>82</v>
      </c>
      <c r="AY152" s="13" t="s">
        <v>140</v>
      </c>
      <c r="BE152" s="138">
        <f t="shared" si="24"/>
        <v>0</v>
      </c>
      <c r="BF152" s="138">
        <f t="shared" si="25"/>
        <v>0</v>
      </c>
      <c r="BG152" s="138">
        <f t="shared" si="26"/>
        <v>0</v>
      </c>
      <c r="BH152" s="138">
        <f t="shared" si="27"/>
        <v>0</v>
      </c>
      <c r="BI152" s="138">
        <f t="shared" si="28"/>
        <v>0</v>
      </c>
      <c r="BJ152" s="13" t="s">
        <v>78</v>
      </c>
      <c r="BK152" s="138">
        <f t="shared" si="29"/>
        <v>0</v>
      </c>
      <c r="BL152" s="13" t="s">
        <v>205</v>
      </c>
      <c r="BM152" s="137" t="s">
        <v>886</v>
      </c>
    </row>
    <row r="153" spans="2:65" s="1" customFormat="1" ht="24.25" customHeight="1">
      <c r="B153" s="125"/>
      <c r="C153" s="126" t="s">
        <v>228</v>
      </c>
      <c r="D153" s="126" t="s">
        <v>142</v>
      </c>
      <c r="E153" s="127" t="s">
        <v>887</v>
      </c>
      <c r="F153" s="128" t="s">
        <v>888</v>
      </c>
      <c r="G153" s="129" t="s">
        <v>162</v>
      </c>
      <c r="H153" s="130">
        <v>0.63600000000000001</v>
      </c>
      <c r="I153" s="131"/>
      <c r="J153" s="131">
        <f t="shared" si="20"/>
        <v>0</v>
      </c>
      <c r="K153" s="132"/>
      <c r="L153" s="25"/>
      <c r="M153" s="149" t="s">
        <v>1</v>
      </c>
      <c r="N153" s="150" t="s">
        <v>38</v>
      </c>
      <c r="O153" s="151">
        <v>3.0750000000000002</v>
      </c>
      <c r="P153" s="151">
        <f t="shared" si="21"/>
        <v>1.9557000000000002</v>
      </c>
      <c r="Q153" s="151">
        <v>0</v>
      </c>
      <c r="R153" s="151">
        <f t="shared" si="22"/>
        <v>0</v>
      </c>
      <c r="S153" s="151">
        <v>0</v>
      </c>
      <c r="T153" s="152">
        <f t="shared" si="23"/>
        <v>0</v>
      </c>
      <c r="AR153" s="137" t="s">
        <v>205</v>
      </c>
      <c r="AT153" s="137" t="s">
        <v>142</v>
      </c>
      <c r="AU153" s="137" t="s">
        <v>82</v>
      </c>
      <c r="AY153" s="13" t="s">
        <v>140</v>
      </c>
      <c r="BE153" s="138">
        <f t="shared" si="24"/>
        <v>0</v>
      </c>
      <c r="BF153" s="138">
        <f t="shared" si="25"/>
        <v>0</v>
      </c>
      <c r="BG153" s="138">
        <f t="shared" si="26"/>
        <v>0</v>
      </c>
      <c r="BH153" s="138">
        <f t="shared" si="27"/>
        <v>0</v>
      </c>
      <c r="BI153" s="138">
        <f t="shared" si="28"/>
        <v>0</v>
      </c>
      <c r="BJ153" s="13" t="s">
        <v>78</v>
      </c>
      <c r="BK153" s="138">
        <f t="shared" si="29"/>
        <v>0</v>
      </c>
      <c r="BL153" s="13" t="s">
        <v>205</v>
      </c>
      <c r="BM153" s="137" t="s">
        <v>889</v>
      </c>
    </row>
    <row r="154" spans="2:65" s="1" customFormat="1" ht="7" customHeight="1">
      <c r="B154" s="37"/>
      <c r="C154" s="38"/>
      <c r="D154" s="38"/>
      <c r="E154" s="38"/>
      <c r="F154" s="38"/>
      <c r="G154" s="38"/>
      <c r="H154" s="38"/>
      <c r="I154" s="38"/>
      <c r="J154" s="38"/>
      <c r="K154" s="38"/>
      <c r="L154" s="25"/>
    </row>
  </sheetData>
  <autoFilter ref="C120:K153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BM223"/>
  <sheetViews>
    <sheetView showGridLines="0" topLeftCell="A190" workbookViewId="0">
      <selection activeCell="I221" sqref="I123:I221"/>
    </sheetView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1" spans="2:46" ht="11"/>
    <row r="2" spans="2:46" ht="37" customHeight="1">
      <c r="L2" s="186" t="s">
        <v>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3" t="s">
        <v>90</v>
      </c>
    </row>
    <row r="3" spans="2:46" ht="7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5" hidden="1" customHeight="1">
      <c r="B4" s="16"/>
      <c r="D4" s="17" t="s">
        <v>94</v>
      </c>
      <c r="L4" s="16"/>
      <c r="M4" s="81" t="s">
        <v>10</v>
      </c>
      <c r="AT4" s="13" t="s">
        <v>3</v>
      </c>
    </row>
    <row r="5" spans="2:46" ht="7" hidden="1" customHeight="1">
      <c r="B5" s="16"/>
      <c r="L5" s="16"/>
    </row>
    <row r="6" spans="2:46" ht="12" hidden="1" customHeight="1">
      <c r="B6" s="16"/>
      <c r="D6" s="22" t="s">
        <v>14</v>
      </c>
      <c r="L6" s="16"/>
    </row>
    <row r="7" spans="2:46" ht="26.25" hidden="1" customHeight="1">
      <c r="B7" s="16"/>
      <c r="E7" s="187" t="str">
        <f>'Rekapitulace stavby'!K6</f>
        <v>Studie stavebních úprav - změna užívání, SOŠ Hořovice, Tlustice č.p.28</v>
      </c>
      <c r="F7" s="188"/>
      <c r="G7" s="188"/>
      <c r="H7" s="188"/>
      <c r="L7" s="16"/>
    </row>
    <row r="8" spans="2:46" s="1" customFormat="1" ht="12" hidden="1" customHeight="1">
      <c r="B8" s="25"/>
      <c r="D8" s="22" t="s">
        <v>95</v>
      </c>
      <c r="L8" s="25"/>
    </row>
    <row r="9" spans="2:46" s="1" customFormat="1" ht="16.5" hidden="1" customHeight="1">
      <c r="B9" s="25"/>
      <c r="E9" s="153" t="s">
        <v>890</v>
      </c>
      <c r="F9" s="189"/>
      <c r="G9" s="189"/>
      <c r="H9" s="189"/>
      <c r="L9" s="25"/>
    </row>
    <row r="10" spans="2:46" s="1" customFormat="1" ht="11" hidden="1">
      <c r="B10" s="25"/>
      <c r="L10" s="25"/>
    </row>
    <row r="11" spans="2:46" s="1" customFormat="1" ht="12" hidden="1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hidden="1" customHeight="1">
      <c r="B12" s="25"/>
      <c r="D12" s="22" t="s">
        <v>18</v>
      </c>
      <c r="F12" s="20" t="s">
        <v>19</v>
      </c>
      <c r="I12" s="22" t="s">
        <v>20</v>
      </c>
      <c r="J12" s="45" t="str">
        <f>'Rekapitulace stavby'!AN8</f>
        <v>10. 5. 2024</v>
      </c>
      <c r="L12" s="25"/>
    </row>
    <row r="13" spans="2:46" s="1" customFormat="1" ht="10.75" hidden="1" customHeight="1">
      <c r="B13" s="25"/>
      <c r="L13" s="25"/>
    </row>
    <row r="14" spans="2:46" s="1" customFormat="1" ht="12" hidden="1" customHeight="1">
      <c r="B14" s="25"/>
      <c r="D14" s="22" t="s">
        <v>22</v>
      </c>
      <c r="I14" s="22" t="s">
        <v>23</v>
      </c>
      <c r="J14" s="20" t="s">
        <v>1</v>
      </c>
      <c r="L14" s="25"/>
    </row>
    <row r="15" spans="2:46" s="1" customFormat="1" ht="18" hidden="1" customHeight="1">
      <c r="B15" s="25"/>
      <c r="E15" s="20" t="s">
        <v>24</v>
      </c>
      <c r="I15" s="22" t="s">
        <v>25</v>
      </c>
      <c r="J15" s="20" t="s">
        <v>1</v>
      </c>
      <c r="L15" s="25"/>
    </row>
    <row r="16" spans="2:46" s="1" customFormat="1" ht="7" hidden="1" customHeight="1">
      <c r="B16" s="25"/>
      <c r="L16" s="25"/>
    </row>
    <row r="17" spans="2:12" s="1" customFormat="1" ht="12" hidden="1" customHeight="1">
      <c r="B17" s="25"/>
      <c r="D17" s="22" t="s">
        <v>26</v>
      </c>
      <c r="I17" s="22" t="s">
        <v>23</v>
      </c>
      <c r="J17" s="20" t="str">
        <f>'Rekapitulace stavby'!AN13</f>
        <v/>
      </c>
      <c r="L17" s="25"/>
    </row>
    <row r="18" spans="2:12" s="1" customFormat="1" ht="18" hidden="1" customHeight="1">
      <c r="B18" s="25"/>
      <c r="E18" s="172" t="str">
        <f>'Rekapitulace stavby'!E14</f>
        <v xml:space="preserve"> </v>
      </c>
      <c r="F18" s="172"/>
      <c r="G18" s="172"/>
      <c r="H18" s="172"/>
      <c r="I18" s="22" t="s">
        <v>25</v>
      </c>
      <c r="J18" s="20" t="str">
        <f>'Rekapitulace stavby'!AN14</f>
        <v/>
      </c>
      <c r="L18" s="25"/>
    </row>
    <row r="19" spans="2:12" s="1" customFormat="1" ht="7" hidden="1" customHeight="1">
      <c r="B19" s="25"/>
      <c r="L19" s="25"/>
    </row>
    <row r="20" spans="2:12" s="1" customFormat="1" ht="12" hidden="1" customHeight="1">
      <c r="B20" s="25"/>
      <c r="D20" s="22" t="s">
        <v>27</v>
      </c>
      <c r="I20" s="22" t="s">
        <v>23</v>
      </c>
      <c r="J20" s="20" t="s">
        <v>1</v>
      </c>
      <c r="L20" s="25"/>
    </row>
    <row r="21" spans="2:12" s="1" customFormat="1" ht="18" hidden="1" customHeight="1">
      <c r="B21" s="25"/>
      <c r="E21" s="20" t="s">
        <v>28</v>
      </c>
      <c r="I21" s="22" t="s">
        <v>25</v>
      </c>
      <c r="J21" s="20" t="s">
        <v>1</v>
      </c>
      <c r="L21" s="25"/>
    </row>
    <row r="22" spans="2:12" s="1" customFormat="1" ht="7" hidden="1" customHeight="1">
      <c r="B22" s="25"/>
      <c r="L22" s="25"/>
    </row>
    <row r="23" spans="2:12" s="1" customFormat="1" ht="12" hidden="1" customHeight="1">
      <c r="B23" s="25"/>
      <c r="D23" s="22" t="s">
        <v>30</v>
      </c>
      <c r="I23" s="22" t="s">
        <v>23</v>
      </c>
      <c r="J23" s="20" t="s">
        <v>1</v>
      </c>
      <c r="L23" s="25"/>
    </row>
    <row r="24" spans="2:12" s="1" customFormat="1" ht="18" hidden="1" customHeight="1">
      <c r="B24" s="25"/>
      <c r="E24" s="20" t="s">
        <v>31</v>
      </c>
      <c r="I24" s="22" t="s">
        <v>25</v>
      </c>
      <c r="J24" s="20" t="s">
        <v>1</v>
      </c>
      <c r="L24" s="25"/>
    </row>
    <row r="25" spans="2:12" s="1" customFormat="1" ht="7" hidden="1" customHeight="1">
      <c r="B25" s="25"/>
      <c r="L25" s="25"/>
    </row>
    <row r="26" spans="2:12" s="1" customFormat="1" ht="12" hidden="1" customHeight="1">
      <c r="B26" s="25"/>
      <c r="D26" s="22" t="s">
        <v>32</v>
      </c>
      <c r="L26" s="25"/>
    </row>
    <row r="27" spans="2:12" s="7" customFormat="1" ht="16.5" hidden="1" customHeight="1">
      <c r="B27" s="82"/>
      <c r="E27" s="175" t="s">
        <v>1</v>
      </c>
      <c r="F27" s="175"/>
      <c r="G27" s="175"/>
      <c r="H27" s="175"/>
      <c r="L27" s="82"/>
    </row>
    <row r="28" spans="2:12" s="1" customFormat="1" ht="7" hidden="1" customHeight="1">
      <c r="B28" s="25"/>
      <c r="L28" s="25"/>
    </row>
    <row r="29" spans="2:12" s="1" customFormat="1" ht="7" hidden="1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5" hidden="1" customHeight="1">
      <c r="B30" s="25"/>
      <c r="D30" s="83" t="s">
        <v>33</v>
      </c>
      <c r="J30" s="59">
        <f>ROUND(J121, 2)</f>
        <v>0</v>
      </c>
      <c r="L30" s="25"/>
    </row>
    <row r="31" spans="2:12" s="1" customFormat="1" ht="7" hidden="1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5" hidden="1" customHeight="1">
      <c r="B32" s="25"/>
      <c r="F32" s="28" t="s">
        <v>35</v>
      </c>
      <c r="I32" s="28" t="s">
        <v>34</v>
      </c>
      <c r="J32" s="28" t="s">
        <v>36</v>
      </c>
      <c r="L32" s="25"/>
    </row>
    <row r="33" spans="2:12" s="1" customFormat="1" ht="14.5" hidden="1" customHeight="1">
      <c r="B33" s="25"/>
      <c r="D33" s="48" t="s">
        <v>37</v>
      </c>
      <c r="E33" s="22" t="s">
        <v>38</v>
      </c>
      <c r="F33" s="84">
        <f>ROUND((SUM(BE121:BE221)),  2)</f>
        <v>0</v>
      </c>
      <c r="I33" s="85">
        <v>0.21</v>
      </c>
      <c r="J33" s="84">
        <f>ROUND(((SUM(BE121:BE221))*I33),  2)</f>
        <v>0</v>
      </c>
      <c r="L33" s="25"/>
    </row>
    <row r="34" spans="2:12" s="1" customFormat="1" ht="14.5" hidden="1" customHeight="1">
      <c r="B34" s="25"/>
      <c r="E34" s="22" t="s">
        <v>39</v>
      </c>
      <c r="F34" s="84">
        <f>ROUND((SUM(BF121:BF221)),  2)</f>
        <v>0</v>
      </c>
      <c r="I34" s="85">
        <v>0.15</v>
      </c>
      <c r="J34" s="84">
        <f>ROUND(((SUM(BF121:BF221))*I34),  2)</f>
        <v>0</v>
      </c>
      <c r="L34" s="25"/>
    </row>
    <row r="35" spans="2:12" s="1" customFormat="1" ht="14.5" hidden="1" customHeight="1">
      <c r="B35" s="25"/>
      <c r="E35" s="22" t="s">
        <v>40</v>
      </c>
      <c r="F35" s="84">
        <f>ROUND((SUM(BG121:BG221)),  2)</f>
        <v>0</v>
      </c>
      <c r="I35" s="85">
        <v>0.21</v>
      </c>
      <c r="J35" s="84">
        <f>0</f>
        <v>0</v>
      </c>
      <c r="L35" s="25"/>
    </row>
    <row r="36" spans="2:12" s="1" customFormat="1" ht="14.5" hidden="1" customHeight="1">
      <c r="B36" s="25"/>
      <c r="E36" s="22" t="s">
        <v>41</v>
      </c>
      <c r="F36" s="84">
        <f>ROUND((SUM(BH121:BH221)),  2)</f>
        <v>0</v>
      </c>
      <c r="I36" s="85">
        <v>0.15</v>
      </c>
      <c r="J36" s="84">
        <f>0</f>
        <v>0</v>
      </c>
      <c r="L36" s="25"/>
    </row>
    <row r="37" spans="2:12" s="1" customFormat="1" ht="14.5" hidden="1" customHeight="1">
      <c r="B37" s="25"/>
      <c r="E37" s="22" t="s">
        <v>42</v>
      </c>
      <c r="F37" s="84">
        <f>ROUND((SUM(BI121:BI221)),  2)</f>
        <v>0</v>
      </c>
      <c r="I37" s="85">
        <v>0</v>
      </c>
      <c r="J37" s="84">
        <f>0</f>
        <v>0</v>
      </c>
      <c r="L37" s="25"/>
    </row>
    <row r="38" spans="2:12" s="1" customFormat="1" ht="7" hidden="1" customHeight="1">
      <c r="B38" s="25"/>
      <c r="L38" s="25"/>
    </row>
    <row r="39" spans="2:12" s="1" customFormat="1" ht="25.5" hidden="1" customHeight="1">
      <c r="B39" s="25"/>
      <c r="C39" s="86"/>
      <c r="D39" s="87" t="s">
        <v>43</v>
      </c>
      <c r="E39" s="50"/>
      <c r="F39" s="50"/>
      <c r="G39" s="88" t="s">
        <v>44</v>
      </c>
      <c r="H39" s="89" t="s">
        <v>45</v>
      </c>
      <c r="I39" s="50"/>
      <c r="J39" s="90">
        <f>SUM(J30:J37)</f>
        <v>0</v>
      </c>
      <c r="K39" s="91"/>
      <c r="L39" s="25"/>
    </row>
    <row r="40" spans="2:12" s="1" customFormat="1" ht="14.5" hidden="1" customHeight="1">
      <c r="B40" s="25"/>
      <c r="L40" s="25"/>
    </row>
    <row r="41" spans="2:12" ht="14.5" hidden="1" customHeight="1">
      <c r="B41" s="16"/>
      <c r="L41" s="16"/>
    </row>
    <row r="42" spans="2:12" ht="14.5" hidden="1" customHeight="1">
      <c r="B42" s="16"/>
      <c r="L42" s="16"/>
    </row>
    <row r="43" spans="2:12" ht="14.5" hidden="1" customHeight="1">
      <c r="B43" s="16"/>
      <c r="L43" s="16"/>
    </row>
    <row r="44" spans="2:12" ht="14.5" hidden="1" customHeight="1">
      <c r="B44" s="16"/>
      <c r="L44" s="16"/>
    </row>
    <row r="45" spans="2:12" ht="14.5" hidden="1" customHeight="1">
      <c r="B45" s="16"/>
      <c r="L45" s="16"/>
    </row>
    <row r="46" spans="2:12" ht="14.5" hidden="1" customHeight="1">
      <c r="B46" s="16"/>
      <c r="L46" s="16"/>
    </row>
    <row r="47" spans="2:12" ht="14.5" hidden="1" customHeight="1">
      <c r="B47" s="16"/>
      <c r="L47" s="16"/>
    </row>
    <row r="48" spans="2:12" ht="14.5" hidden="1" customHeight="1">
      <c r="B48" s="16"/>
      <c r="L48" s="16"/>
    </row>
    <row r="49" spans="2:12" ht="14.5" hidden="1" customHeight="1">
      <c r="B49" s="16"/>
      <c r="L49" s="16"/>
    </row>
    <row r="50" spans="2:12" s="1" customFormat="1" ht="14.5" hidden="1" customHeight="1">
      <c r="B50" s="25"/>
      <c r="D50" s="34" t="s">
        <v>46</v>
      </c>
      <c r="E50" s="35"/>
      <c r="F50" s="35"/>
      <c r="G50" s="34" t="s">
        <v>47</v>
      </c>
      <c r="H50" s="35"/>
      <c r="I50" s="35"/>
      <c r="J50" s="35"/>
      <c r="K50" s="35"/>
      <c r="L50" s="25"/>
    </row>
    <row r="51" spans="2:12" ht="11" hidden="1">
      <c r="B51" s="16"/>
      <c r="L51" s="16"/>
    </row>
    <row r="52" spans="2:12" ht="11" hidden="1">
      <c r="B52" s="16"/>
      <c r="L52" s="16"/>
    </row>
    <row r="53" spans="2:12" ht="11" hidden="1">
      <c r="B53" s="16"/>
      <c r="L53" s="16"/>
    </row>
    <row r="54" spans="2:12" ht="11" hidden="1">
      <c r="B54" s="16"/>
      <c r="L54" s="16"/>
    </row>
    <row r="55" spans="2:12" ht="11" hidden="1">
      <c r="B55" s="16"/>
      <c r="L55" s="16"/>
    </row>
    <row r="56" spans="2:12" ht="11" hidden="1">
      <c r="B56" s="16"/>
      <c r="L56" s="16"/>
    </row>
    <row r="57" spans="2:12" ht="11" hidden="1">
      <c r="B57" s="16"/>
      <c r="L57" s="16"/>
    </row>
    <row r="58" spans="2:12" ht="11" hidden="1">
      <c r="B58" s="16"/>
      <c r="L58" s="16"/>
    </row>
    <row r="59" spans="2:12" ht="11" hidden="1">
      <c r="B59" s="16"/>
      <c r="L59" s="16"/>
    </row>
    <row r="60" spans="2:12" ht="11" hidden="1">
      <c r="B60" s="16"/>
      <c r="L60" s="16"/>
    </row>
    <row r="61" spans="2:12" s="1" customFormat="1" ht="13" hidden="1">
      <c r="B61" s="25"/>
      <c r="D61" s="36" t="s">
        <v>48</v>
      </c>
      <c r="E61" s="27"/>
      <c r="F61" s="92" t="s">
        <v>49</v>
      </c>
      <c r="G61" s="36" t="s">
        <v>48</v>
      </c>
      <c r="H61" s="27"/>
      <c r="I61" s="27"/>
      <c r="J61" s="93" t="s">
        <v>49</v>
      </c>
      <c r="K61" s="27"/>
      <c r="L61" s="25"/>
    </row>
    <row r="62" spans="2:12" ht="11" hidden="1">
      <c r="B62" s="16"/>
      <c r="L62" s="16"/>
    </row>
    <row r="63" spans="2:12" ht="11" hidden="1">
      <c r="B63" s="16"/>
      <c r="L63" s="16"/>
    </row>
    <row r="64" spans="2:12" ht="11" hidden="1">
      <c r="B64" s="16"/>
      <c r="L64" s="16"/>
    </row>
    <row r="65" spans="2:12" s="1" customFormat="1" ht="13" hidden="1">
      <c r="B65" s="25"/>
      <c r="D65" s="34" t="s">
        <v>50</v>
      </c>
      <c r="E65" s="35"/>
      <c r="F65" s="35"/>
      <c r="G65" s="34" t="s">
        <v>51</v>
      </c>
      <c r="H65" s="35"/>
      <c r="I65" s="35"/>
      <c r="J65" s="35"/>
      <c r="K65" s="35"/>
      <c r="L65" s="25"/>
    </row>
    <row r="66" spans="2:12" ht="11" hidden="1">
      <c r="B66" s="16"/>
      <c r="L66" s="16"/>
    </row>
    <row r="67" spans="2:12" ht="11" hidden="1">
      <c r="B67" s="16"/>
      <c r="L67" s="16"/>
    </row>
    <row r="68" spans="2:12" ht="11" hidden="1">
      <c r="B68" s="16"/>
      <c r="L68" s="16"/>
    </row>
    <row r="69" spans="2:12" ht="11" hidden="1">
      <c r="B69" s="16"/>
      <c r="L69" s="16"/>
    </row>
    <row r="70" spans="2:12" ht="11" hidden="1">
      <c r="B70" s="16"/>
      <c r="L70" s="16"/>
    </row>
    <row r="71" spans="2:12" ht="11" hidden="1">
      <c r="B71" s="16"/>
      <c r="L71" s="16"/>
    </row>
    <row r="72" spans="2:12" ht="11" hidden="1">
      <c r="B72" s="16"/>
      <c r="L72" s="16"/>
    </row>
    <row r="73" spans="2:12" ht="11" hidden="1">
      <c r="B73" s="16"/>
      <c r="L73" s="16"/>
    </row>
    <row r="74" spans="2:12" ht="11" hidden="1">
      <c r="B74" s="16"/>
      <c r="L74" s="16"/>
    </row>
    <row r="75" spans="2:12" ht="11" hidden="1">
      <c r="B75" s="16"/>
      <c r="L75" s="16"/>
    </row>
    <row r="76" spans="2:12" s="1" customFormat="1" ht="13" hidden="1">
      <c r="B76" s="25"/>
      <c r="D76" s="36" t="s">
        <v>48</v>
      </c>
      <c r="E76" s="27"/>
      <c r="F76" s="92" t="s">
        <v>49</v>
      </c>
      <c r="G76" s="36" t="s">
        <v>48</v>
      </c>
      <c r="H76" s="27"/>
      <c r="I76" s="27"/>
      <c r="J76" s="93" t="s">
        <v>49</v>
      </c>
      <c r="K76" s="27"/>
      <c r="L76" s="25"/>
    </row>
    <row r="77" spans="2:12" s="1" customFormat="1" ht="14.5" hidden="1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78" spans="2:12" ht="11" hidden="1"/>
    <row r="79" spans="2:12" ht="11" hidden="1"/>
    <row r="80" spans="2:12" ht="11" hidden="1"/>
    <row r="81" spans="2:47" s="1" customFormat="1" ht="7" hidden="1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5" hidden="1" customHeight="1">
      <c r="B82" s="25"/>
      <c r="C82" s="17" t="s">
        <v>97</v>
      </c>
      <c r="L82" s="25"/>
    </row>
    <row r="83" spans="2:47" s="1" customFormat="1" ht="7" hidden="1" customHeight="1">
      <c r="B83" s="25"/>
      <c r="L83" s="25"/>
    </row>
    <row r="84" spans="2:47" s="1" customFormat="1" ht="12" hidden="1" customHeight="1">
      <c r="B84" s="25"/>
      <c r="C84" s="22" t="s">
        <v>14</v>
      </c>
      <c r="L84" s="25"/>
    </row>
    <row r="85" spans="2:47" s="1" customFormat="1" ht="26.25" hidden="1" customHeight="1">
      <c r="B85" s="25"/>
      <c r="E85" s="187" t="str">
        <f>E7</f>
        <v>Studie stavebních úprav - změna užívání, SOŠ Hořovice, Tlustice č.p.28</v>
      </c>
      <c r="F85" s="188"/>
      <c r="G85" s="188"/>
      <c r="H85" s="188"/>
      <c r="L85" s="25"/>
    </row>
    <row r="86" spans="2:47" s="1" customFormat="1" ht="12" hidden="1" customHeight="1">
      <c r="B86" s="25"/>
      <c r="C86" s="22" t="s">
        <v>95</v>
      </c>
      <c r="L86" s="25"/>
    </row>
    <row r="87" spans="2:47" s="1" customFormat="1" ht="16.5" hidden="1" customHeight="1">
      <c r="B87" s="25"/>
      <c r="E87" s="153" t="str">
        <f>E9</f>
        <v>4 - Elektroinstalace</v>
      </c>
      <c r="F87" s="189"/>
      <c r="G87" s="189"/>
      <c r="H87" s="189"/>
      <c r="L87" s="25"/>
    </row>
    <row r="88" spans="2:47" s="1" customFormat="1" ht="7" hidden="1" customHeight="1">
      <c r="B88" s="25"/>
      <c r="L88" s="25"/>
    </row>
    <row r="89" spans="2:47" s="1" customFormat="1" ht="12" hidden="1" customHeight="1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>10. 5. 2024</v>
      </c>
      <c r="L89" s="25"/>
    </row>
    <row r="90" spans="2:47" s="1" customFormat="1" ht="7" hidden="1" customHeight="1">
      <c r="B90" s="25"/>
      <c r="L90" s="25"/>
    </row>
    <row r="91" spans="2:47" s="1" customFormat="1" ht="25.75" hidden="1" customHeight="1">
      <c r="B91" s="25"/>
      <c r="C91" s="22" t="s">
        <v>22</v>
      </c>
      <c r="F91" s="20" t="str">
        <f>E15</f>
        <v>SOŠ Hořovice, Palackého náměstí 100/17</v>
      </c>
      <c r="I91" s="22" t="s">
        <v>27</v>
      </c>
      <c r="J91" s="23" t="str">
        <f>E21</f>
        <v>Pavel Kohout, Ing.Michal Kohout</v>
      </c>
      <c r="L91" s="25"/>
    </row>
    <row r="92" spans="2:47" s="1" customFormat="1" ht="15.25" hidden="1" customHeight="1">
      <c r="B92" s="25"/>
      <c r="C92" s="22" t="s">
        <v>26</v>
      </c>
      <c r="F92" s="20" t="str">
        <f>IF(E18="","",E18)</f>
        <v xml:space="preserve"> </v>
      </c>
      <c r="I92" s="22" t="s">
        <v>30</v>
      </c>
      <c r="J92" s="23" t="str">
        <f>E24</f>
        <v>Ladislav Morávek</v>
      </c>
      <c r="L92" s="25"/>
    </row>
    <row r="93" spans="2:47" s="1" customFormat="1" ht="10.25" hidden="1" customHeight="1">
      <c r="B93" s="25"/>
      <c r="L93" s="25"/>
    </row>
    <row r="94" spans="2:47" s="1" customFormat="1" ht="29.25" hidden="1" customHeight="1">
      <c r="B94" s="25"/>
      <c r="C94" s="94" t="s">
        <v>98</v>
      </c>
      <c r="D94" s="86"/>
      <c r="E94" s="86"/>
      <c r="F94" s="86"/>
      <c r="G94" s="86"/>
      <c r="H94" s="86"/>
      <c r="I94" s="86"/>
      <c r="J94" s="95" t="s">
        <v>99</v>
      </c>
      <c r="K94" s="86"/>
      <c r="L94" s="25"/>
    </row>
    <row r="95" spans="2:47" s="1" customFormat="1" ht="10.25" hidden="1" customHeight="1">
      <c r="B95" s="25"/>
      <c r="L95" s="25"/>
    </row>
    <row r="96" spans="2:47" s="1" customFormat="1" ht="22.75" hidden="1" customHeight="1">
      <c r="B96" s="25"/>
      <c r="C96" s="96" t="s">
        <v>100</v>
      </c>
      <c r="J96" s="59">
        <f>J121</f>
        <v>0</v>
      </c>
      <c r="L96" s="25"/>
      <c r="AU96" s="13" t="s">
        <v>101</v>
      </c>
    </row>
    <row r="97" spans="2:12" s="8" customFormat="1" ht="25" hidden="1" customHeight="1">
      <c r="B97" s="97"/>
      <c r="D97" s="98" t="s">
        <v>891</v>
      </c>
      <c r="E97" s="99"/>
      <c r="F97" s="99"/>
      <c r="G97" s="99"/>
      <c r="H97" s="99"/>
      <c r="I97" s="99"/>
      <c r="J97" s="100">
        <f>J122</f>
        <v>0</v>
      </c>
      <c r="L97" s="97"/>
    </row>
    <row r="98" spans="2:12" s="8" customFormat="1" ht="25" hidden="1" customHeight="1">
      <c r="B98" s="97"/>
      <c r="D98" s="98" t="s">
        <v>892</v>
      </c>
      <c r="E98" s="99"/>
      <c r="F98" s="99"/>
      <c r="G98" s="99"/>
      <c r="H98" s="99"/>
      <c r="I98" s="99"/>
      <c r="J98" s="100">
        <f>J152</f>
        <v>0</v>
      </c>
      <c r="L98" s="97"/>
    </row>
    <row r="99" spans="2:12" s="8" customFormat="1" ht="25" hidden="1" customHeight="1">
      <c r="B99" s="97"/>
      <c r="D99" s="98" t="s">
        <v>893</v>
      </c>
      <c r="E99" s="99"/>
      <c r="F99" s="99"/>
      <c r="G99" s="99"/>
      <c r="H99" s="99"/>
      <c r="I99" s="99"/>
      <c r="J99" s="100">
        <f>J183</f>
        <v>0</v>
      </c>
      <c r="L99" s="97"/>
    </row>
    <row r="100" spans="2:12" s="8" customFormat="1" ht="25" hidden="1" customHeight="1">
      <c r="B100" s="97"/>
      <c r="D100" s="98" t="s">
        <v>894</v>
      </c>
      <c r="E100" s="99"/>
      <c r="F100" s="99"/>
      <c r="G100" s="99"/>
      <c r="H100" s="99"/>
      <c r="I100" s="99"/>
      <c r="J100" s="100">
        <f>J192</f>
        <v>0</v>
      </c>
      <c r="L100" s="97"/>
    </row>
    <row r="101" spans="2:12" s="8" customFormat="1" ht="25" hidden="1" customHeight="1">
      <c r="B101" s="97"/>
      <c r="D101" s="98" t="s">
        <v>895</v>
      </c>
      <c r="E101" s="99"/>
      <c r="F101" s="99"/>
      <c r="G101" s="99"/>
      <c r="H101" s="99"/>
      <c r="I101" s="99"/>
      <c r="J101" s="100">
        <f>J218</f>
        <v>0</v>
      </c>
      <c r="L101" s="97"/>
    </row>
    <row r="102" spans="2:12" s="1" customFormat="1" ht="21.75" hidden="1" customHeight="1">
      <c r="B102" s="25"/>
      <c r="L102" s="25"/>
    </row>
    <row r="103" spans="2:12" s="1" customFormat="1" ht="7" hidden="1" customHeight="1"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25"/>
    </row>
    <row r="104" spans="2:12" ht="11" hidden="1"/>
    <row r="105" spans="2:12" ht="11" hidden="1"/>
    <row r="106" spans="2:12" ht="11" hidden="1"/>
    <row r="107" spans="2:12" s="1" customFormat="1" ht="7" customHeight="1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25"/>
    </row>
    <row r="108" spans="2:12" s="1" customFormat="1" ht="25" customHeight="1">
      <c r="B108" s="25"/>
      <c r="C108" s="17" t="s">
        <v>125</v>
      </c>
      <c r="L108" s="25"/>
    </row>
    <row r="109" spans="2:12" s="1" customFormat="1" ht="7" customHeight="1">
      <c r="B109" s="25"/>
      <c r="L109" s="25"/>
    </row>
    <row r="110" spans="2:12" s="1" customFormat="1" ht="12" customHeight="1">
      <c r="B110" s="25"/>
      <c r="C110" s="22" t="s">
        <v>14</v>
      </c>
      <c r="L110" s="25"/>
    </row>
    <row r="111" spans="2:12" s="1" customFormat="1" ht="26.25" customHeight="1">
      <c r="B111" s="25"/>
      <c r="E111" s="187" t="str">
        <f>E7</f>
        <v>Studie stavebních úprav - změna užívání, SOŠ Hořovice, Tlustice č.p.28</v>
      </c>
      <c r="F111" s="188"/>
      <c r="G111" s="188"/>
      <c r="H111" s="188"/>
      <c r="L111" s="25"/>
    </row>
    <row r="112" spans="2:12" s="1" customFormat="1" ht="12" customHeight="1">
      <c r="B112" s="25"/>
      <c r="C112" s="22" t="s">
        <v>95</v>
      </c>
      <c r="L112" s="25"/>
    </row>
    <row r="113" spans="2:65" s="1" customFormat="1" ht="16.5" customHeight="1">
      <c r="B113" s="25"/>
      <c r="E113" s="153" t="str">
        <f>E9</f>
        <v>4 - Elektroinstalace</v>
      </c>
      <c r="F113" s="189"/>
      <c r="G113" s="189"/>
      <c r="H113" s="189"/>
      <c r="L113" s="25"/>
    </row>
    <row r="114" spans="2:65" s="1" customFormat="1" ht="7" customHeight="1">
      <c r="B114" s="25"/>
      <c r="L114" s="25"/>
    </row>
    <row r="115" spans="2:65" s="1" customFormat="1" ht="12" customHeight="1">
      <c r="B115" s="25"/>
      <c r="C115" s="22" t="s">
        <v>18</v>
      </c>
      <c r="F115" s="20" t="str">
        <f>F12</f>
        <v xml:space="preserve"> </v>
      </c>
      <c r="I115" s="22" t="s">
        <v>20</v>
      </c>
      <c r="J115" s="45" t="str">
        <f>IF(J12="","",J12)</f>
        <v>10. 5. 2024</v>
      </c>
      <c r="L115" s="25"/>
    </row>
    <row r="116" spans="2:65" s="1" customFormat="1" ht="7" customHeight="1">
      <c r="B116" s="25"/>
      <c r="L116" s="25"/>
    </row>
    <row r="117" spans="2:65" s="1" customFormat="1" ht="25.75" customHeight="1">
      <c r="B117" s="25"/>
      <c r="C117" s="22" t="s">
        <v>22</v>
      </c>
      <c r="F117" s="20" t="str">
        <f>E15</f>
        <v>SOŠ Hořovice, Palackého náměstí 100/17</v>
      </c>
      <c r="I117" s="22" t="s">
        <v>27</v>
      </c>
      <c r="J117" s="23" t="str">
        <f>E21</f>
        <v>Pavel Kohout, Ing.Michal Kohout</v>
      </c>
      <c r="L117" s="25"/>
    </row>
    <row r="118" spans="2:65" s="1" customFormat="1" ht="15.25" customHeight="1">
      <c r="B118" s="25"/>
      <c r="C118" s="22" t="s">
        <v>26</v>
      </c>
      <c r="F118" s="20" t="str">
        <f>IF(E18="","",E18)</f>
        <v xml:space="preserve"> </v>
      </c>
      <c r="I118" s="22" t="s">
        <v>30</v>
      </c>
      <c r="J118" s="23" t="str">
        <f>E24</f>
        <v>Ladislav Morávek</v>
      </c>
      <c r="L118" s="25"/>
    </row>
    <row r="119" spans="2:65" s="1" customFormat="1" ht="10.25" customHeight="1">
      <c r="B119" s="25"/>
      <c r="L119" s="25"/>
    </row>
    <row r="120" spans="2:65" s="10" customFormat="1" ht="29.25" customHeight="1">
      <c r="B120" s="105"/>
      <c r="C120" s="106" t="s">
        <v>126</v>
      </c>
      <c r="D120" s="107" t="s">
        <v>58</v>
      </c>
      <c r="E120" s="107" t="s">
        <v>54</v>
      </c>
      <c r="F120" s="107" t="s">
        <v>55</v>
      </c>
      <c r="G120" s="107" t="s">
        <v>127</v>
      </c>
      <c r="H120" s="107" t="s">
        <v>128</v>
      </c>
      <c r="I120" s="107" t="s">
        <v>129</v>
      </c>
      <c r="J120" s="108" t="s">
        <v>99</v>
      </c>
      <c r="K120" s="109" t="s">
        <v>130</v>
      </c>
      <c r="L120" s="105"/>
      <c r="M120" s="52" t="s">
        <v>1</v>
      </c>
      <c r="N120" s="53" t="s">
        <v>37</v>
      </c>
      <c r="O120" s="53" t="s">
        <v>131</v>
      </c>
      <c r="P120" s="53" t="s">
        <v>132</v>
      </c>
      <c r="Q120" s="53" t="s">
        <v>133</v>
      </c>
      <c r="R120" s="53" t="s">
        <v>134</v>
      </c>
      <c r="S120" s="53" t="s">
        <v>135</v>
      </c>
      <c r="T120" s="54" t="s">
        <v>136</v>
      </c>
    </row>
    <row r="121" spans="2:65" s="1" customFormat="1" ht="22.75" customHeight="1">
      <c r="B121" s="25"/>
      <c r="C121" s="57" t="s">
        <v>137</v>
      </c>
      <c r="J121" s="110">
        <f>BK121</f>
        <v>0</v>
      </c>
      <c r="L121" s="25"/>
      <c r="M121" s="55"/>
      <c r="N121" s="46"/>
      <c r="O121" s="46"/>
      <c r="P121" s="111">
        <f>P122+P152+P183+P192+P218</f>
        <v>0</v>
      </c>
      <c r="Q121" s="46"/>
      <c r="R121" s="111">
        <f>R122+R152+R183+R192+R218</f>
        <v>0</v>
      </c>
      <c r="S121" s="46"/>
      <c r="T121" s="112">
        <f>T122+T152+T183+T192+T218</f>
        <v>0</v>
      </c>
      <c r="AT121" s="13" t="s">
        <v>72</v>
      </c>
      <c r="AU121" s="13" t="s">
        <v>101</v>
      </c>
      <c r="BK121" s="113">
        <f>BK122+BK152+BK183+BK192+BK218</f>
        <v>0</v>
      </c>
    </row>
    <row r="122" spans="2:65" s="11" customFormat="1" ht="26" customHeight="1">
      <c r="B122" s="114"/>
      <c r="D122" s="115" t="s">
        <v>72</v>
      </c>
      <c r="E122" s="116" t="s">
        <v>896</v>
      </c>
      <c r="F122" s="116" t="s">
        <v>897</v>
      </c>
      <c r="J122" s="117">
        <f>BK122</f>
        <v>0</v>
      </c>
      <c r="L122" s="114"/>
      <c r="M122" s="118"/>
      <c r="P122" s="119">
        <f>SUM(P123:P151)</f>
        <v>0</v>
      </c>
      <c r="R122" s="119">
        <f>SUM(R123:R151)</f>
        <v>0</v>
      </c>
      <c r="T122" s="120">
        <f>SUM(T123:T151)</f>
        <v>0</v>
      </c>
      <c r="AR122" s="115" t="s">
        <v>78</v>
      </c>
      <c r="AT122" s="121" t="s">
        <v>72</v>
      </c>
      <c r="AU122" s="121" t="s">
        <v>73</v>
      </c>
      <c r="AY122" s="115" t="s">
        <v>140</v>
      </c>
      <c r="BK122" s="122">
        <f>SUM(BK123:BK151)</f>
        <v>0</v>
      </c>
    </row>
    <row r="123" spans="2:65" s="1" customFormat="1" ht="24.25" customHeight="1">
      <c r="B123" s="125"/>
      <c r="C123" s="126" t="s">
        <v>73</v>
      </c>
      <c r="D123" s="126" t="s">
        <v>142</v>
      </c>
      <c r="E123" s="127" t="s">
        <v>898</v>
      </c>
      <c r="F123" s="128" t="s">
        <v>899</v>
      </c>
      <c r="G123" s="129" t="s">
        <v>482</v>
      </c>
      <c r="H123" s="130">
        <v>18</v>
      </c>
      <c r="I123" s="131"/>
      <c r="J123" s="131">
        <f t="shared" ref="J123:J151" si="0">ROUND(I123*H123,2)</f>
        <v>0</v>
      </c>
      <c r="K123" s="132"/>
      <c r="L123" s="25"/>
      <c r="M123" s="133" t="s">
        <v>1</v>
      </c>
      <c r="N123" s="134" t="s">
        <v>38</v>
      </c>
      <c r="O123" s="135">
        <v>0</v>
      </c>
      <c r="P123" s="135">
        <f t="shared" ref="P123:P151" si="1">O123*H123</f>
        <v>0</v>
      </c>
      <c r="Q123" s="135">
        <v>0</v>
      </c>
      <c r="R123" s="135">
        <f t="shared" ref="R123:R151" si="2">Q123*H123</f>
        <v>0</v>
      </c>
      <c r="S123" s="135">
        <v>0</v>
      </c>
      <c r="T123" s="136">
        <f t="shared" ref="T123:T151" si="3">S123*H123</f>
        <v>0</v>
      </c>
      <c r="AR123" s="137" t="s">
        <v>88</v>
      </c>
      <c r="AT123" s="137" t="s">
        <v>142</v>
      </c>
      <c r="AU123" s="137" t="s">
        <v>78</v>
      </c>
      <c r="AY123" s="13" t="s">
        <v>140</v>
      </c>
      <c r="BE123" s="138">
        <f t="shared" ref="BE123:BE151" si="4">IF(N123="základní",J123,0)</f>
        <v>0</v>
      </c>
      <c r="BF123" s="138">
        <f t="shared" ref="BF123:BF151" si="5">IF(N123="snížená",J123,0)</f>
        <v>0</v>
      </c>
      <c r="BG123" s="138">
        <f t="shared" ref="BG123:BG151" si="6">IF(N123="zákl. přenesená",J123,0)</f>
        <v>0</v>
      </c>
      <c r="BH123" s="138">
        <f t="shared" ref="BH123:BH151" si="7">IF(N123="sníž. přenesená",J123,0)</f>
        <v>0</v>
      </c>
      <c r="BI123" s="138">
        <f t="shared" ref="BI123:BI151" si="8">IF(N123="nulová",J123,0)</f>
        <v>0</v>
      </c>
      <c r="BJ123" s="13" t="s">
        <v>78</v>
      </c>
      <c r="BK123" s="138">
        <f t="shared" ref="BK123:BK151" si="9">ROUND(I123*H123,2)</f>
        <v>0</v>
      </c>
      <c r="BL123" s="13" t="s">
        <v>88</v>
      </c>
      <c r="BM123" s="137" t="s">
        <v>82</v>
      </c>
    </row>
    <row r="124" spans="2:65" s="1" customFormat="1" ht="14.5" customHeight="1">
      <c r="B124" s="125"/>
      <c r="C124" s="126" t="s">
        <v>73</v>
      </c>
      <c r="D124" s="126" t="s">
        <v>142</v>
      </c>
      <c r="E124" s="127" t="s">
        <v>900</v>
      </c>
      <c r="F124" s="128" t="s">
        <v>901</v>
      </c>
      <c r="G124" s="129" t="s">
        <v>482</v>
      </c>
      <c r="H124" s="130">
        <v>4</v>
      </c>
      <c r="I124" s="131"/>
      <c r="J124" s="131">
        <f t="shared" si="0"/>
        <v>0</v>
      </c>
      <c r="K124" s="132"/>
      <c r="L124" s="25"/>
      <c r="M124" s="133" t="s">
        <v>1</v>
      </c>
      <c r="N124" s="134" t="s">
        <v>38</v>
      </c>
      <c r="O124" s="135">
        <v>0</v>
      </c>
      <c r="P124" s="135">
        <f t="shared" si="1"/>
        <v>0</v>
      </c>
      <c r="Q124" s="135">
        <v>0</v>
      </c>
      <c r="R124" s="135">
        <f t="shared" si="2"/>
        <v>0</v>
      </c>
      <c r="S124" s="135">
        <v>0</v>
      </c>
      <c r="T124" s="136">
        <f t="shared" si="3"/>
        <v>0</v>
      </c>
      <c r="AR124" s="137" t="s">
        <v>88</v>
      </c>
      <c r="AT124" s="137" t="s">
        <v>142</v>
      </c>
      <c r="AU124" s="137" t="s">
        <v>78</v>
      </c>
      <c r="AY124" s="13" t="s">
        <v>140</v>
      </c>
      <c r="BE124" s="138">
        <f t="shared" si="4"/>
        <v>0</v>
      </c>
      <c r="BF124" s="138">
        <f t="shared" si="5"/>
        <v>0</v>
      </c>
      <c r="BG124" s="138">
        <f t="shared" si="6"/>
        <v>0</v>
      </c>
      <c r="BH124" s="138">
        <f t="shared" si="7"/>
        <v>0</v>
      </c>
      <c r="BI124" s="138">
        <f t="shared" si="8"/>
        <v>0</v>
      </c>
      <c r="BJ124" s="13" t="s">
        <v>78</v>
      </c>
      <c r="BK124" s="138">
        <f t="shared" si="9"/>
        <v>0</v>
      </c>
      <c r="BL124" s="13" t="s">
        <v>88</v>
      </c>
      <c r="BM124" s="137" t="s">
        <v>88</v>
      </c>
    </row>
    <row r="125" spans="2:65" s="1" customFormat="1" ht="14.5" customHeight="1">
      <c r="B125" s="125"/>
      <c r="C125" s="126" t="s">
        <v>73</v>
      </c>
      <c r="D125" s="126" t="s">
        <v>142</v>
      </c>
      <c r="E125" s="127" t="s">
        <v>902</v>
      </c>
      <c r="F125" s="128" t="s">
        <v>903</v>
      </c>
      <c r="G125" s="129" t="s">
        <v>482</v>
      </c>
      <c r="H125" s="130">
        <v>2</v>
      </c>
      <c r="I125" s="131"/>
      <c r="J125" s="131">
        <f t="shared" si="0"/>
        <v>0</v>
      </c>
      <c r="K125" s="132"/>
      <c r="L125" s="25"/>
      <c r="M125" s="133" t="s">
        <v>1</v>
      </c>
      <c r="N125" s="134" t="s">
        <v>38</v>
      </c>
      <c r="O125" s="135">
        <v>0</v>
      </c>
      <c r="P125" s="135">
        <f t="shared" si="1"/>
        <v>0</v>
      </c>
      <c r="Q125" s="135">
        <v>0</v>
      </c>
      <c r="R125" s="135">
        <f t="shared" si="2"/>
        <v>0</v>
      </c>
      <c r="S125" s="135">
        <v>0</v>
      </c>
      <c r="T125" s="136">
        <f t="shared" si="3"/>
        <v>0</v>
      </c>
      <c r="AR125" s="137" t="s">
        <v>88</v>
      </c>
      <c r="AT125" s="137" t="s">
        <v>142</v>
      </c>
      <c r="AU125" s="137" t="s">
        <v>78</v>
      </c>
      <c r="AY125" s="13" t="s">
        <v>140</v>
      </c>
      <c r="BE125" s="138">
        <f t="shared" si="4"/>
        <v>0</v>
      </c>
      <c r="BF125" s="138">
        <f t="shared" si="5"/>
        <v>0</v>
      </c>
      <c r="BG125" s="138">
        <f t="shared" si="6"/>
        <v>0</v>
      </c>
      <c r="BH125" s="138">
        <f t="shared" si="7"/>
        <v>0</v>
      </c>
      <c r="BI125" s="138">
        <f t="shared" si="8"/>
        <v>0</v>
      </c>
      <c r="BJ125" s="13" t="s">
        <v>78</v>
      </c>
      <c r="BK125" s="138">
        <f t="shared" si="9"/>
        <v>0</v>
      </c>
      <c r="BL125" s="13" t="s">
        <v>88</v>
      </c>
      <c r="BM125" s="137" t="s">
        <v>159</v>
      </c>
    </row>
    <row r="126" spans="2:65" s="1" customFormat="1" ht="14.5" customHeight="1">
      <c r="B126" s="125"/>
      <c r="C126" s="126" t="s">
        <v>73</v>
      </c>
      <c r="D126" s="126" t="s">
        <v>142</v>
      </c>
      <c r="E126" s="127" t="s">
        <v>904</v>
      </c>
      <c r="F126" s="128" t="s">
        <v>905</v>
      </c>
      <c r="G126" s="129" t="s">
        <v>482</v>
      </c>
      <c r="H126" s="130">
        <v>3</v>
      </c>
      <c r="I126" s="131"/>
      <c r="J126" s="131">
        <f t="shared" si="0"/>
        <v>0</v>
      </c>
      <c r="K126" s="132"/>
      <c r="L126" s="25"/>
      <c r="M126" s="133" t="s">
        <v>1</v>
      </c>
      <c r="N126" s="134" t="s">
        <v>38</v>
      </c>
      <c r="O126" s="135">
        <v>0</v>
      </c>
      <c r="P126" s="135">
        <f t="shared" si="1"/>
        <v>0</v>
      </c>
      <c r="Q126" s="135">
        <v>0</v>
      </c>
      <c r="R126" s="135">
        <f t="shared" si="2"/>
        <v>0</v>
      </c>
      <c r="S126" s="135">
        <v>0</v>
      </c>
      <c r="T126" s="136">
        <f t="shared" si="3"/>
        <v>0</v>
      </c>
      <c r="AR126" s="137" t="s">
        <v>88</v>
      </c>
      <c r="AT126" s="137" t="s">
        <v>142</v>
      </c>
      <c r="AU126" s="137" t="s">
        <v>78</v>
      </c>
      <c r="AY126" s="13" t="s">
        <v>140</v>
      </c>
      <c r="BE126" s="138">
        <f t="shared" si="4"/>
        <v>0</v>
      </c>
      <c r="BF126" s="138">
        <f t="shared" si="5"/>
        <v>0</v>
      </c>
      <c r="BG126" s="138">
        <f t="shared" si="6"/>
        <v>0</v>
      </c>
      <c r="BH126" s="138">
        <f t="shared" si="7"/>
        <v>0</v>
      </c>
      <c r="BI126" s="138">
        <f t="shared" si="8"/>
        <v>0</v>
      </c>
      <c r="BJ126" s="13" t="s">
        <v>78</v>
      </c>
      <c r="BK126" s="138">
        <f t="shared" si="9"/>
        <v>0</v>
      </c>
      <c r="BL126" s="13" t="s">
        <v>88</v>
      </c>
      <c r="BM126" s="137" t="s">
        <v>169</v>
      </c>
    </row>
    <row r="127" spans="2:65" s="1" customFormat="1" ht="14.5" customHeight="1">
      <c r="B127" s="125"/>
      <c r="C127" s="126" t="s">
        <v>73</v>
      </c>
      <c r="D127" s="126" t="s">
        <v>142</v>
      </c>
      <c r="E127" s="127" t="s">
        <v>906</v>
      </c>
      <c r="F127" s="128" t="s">
        <v>907</v>
      </c>
      <c r="G127" s="129" t="s">
        <v>482</v>
      </c>
      <c r="H127" s="130">
        <v>27</v>
      </c>
      <c r="I127" s="131"/>
      <c r="J127" s="131">
        <f t="shared" si="0"/>
        <v>0</v>
      </c>
      <c r="K127" s="132"/>
      <c r="L127" s="25"/>
      <c r="M127" s="133" t="s">
        <v>1</v>
      </c>
      <c r="N127" s="134" t="s">
        <v>38</v>
      </c>
      <c r="O127" s="135">
        <v>0</v>
      </c>
      <c r="P127" s="135">
        <f t="shared" si="1"/>
        <v>0</v>
      </c>
      <c r="Q127" s="135">
        <v>0</v>
      </c>
      <c r="R127" s="135">
        <f t="shared" si="2"/>
        <v>0</v>
      </c>
      <c r="S127" s="135">
        <v>0</v>
      </c>
      <c r="T127" s="136">
        <f t="shared" si="3"/>
        <v>0</v>
      </c>
      <c r="AR127" s="137" t="s">
        <v>88</v>
      </c>
      <c r="AT127" s="137" t="s">
        <v>142</v>
      </c>
      <c r="AU127" s="137" t="s">
        <v>78</v>
      </c>
      <c r="AY127" s="13" t="s">
        <v>140</v>
      </c>
      <c r="BE127" s="138">
        <f t="shared" si="4"/>
        <v>0</v>
      </c>
      <c r="BF127" s="138">
        <f t="shared" si="5"/>
        <v>0</v>
      </c>
      <c r="BG127" s="138">
        <f t="shared" si="6"/>
        <v>0</v>
      </c>
      <c r="BH127" s="138">
        <f t="shared" si="7"/>
        <v>0</v>
      </c>
      <c r="BI127" s="138">
        <f t="shared" si="8"/>
        <v>0</v>
      </c>
      <c r="BJ127" s="13" t="s">
        <v>78</v>
      </c>
      <c r="BK127" s="138">
        <f t="shared" si="9"/>
        <v>0</v>
      </c>
      <c r="BL127" s="13" t="s">
        <v>88</v>
      </c>
      <c r="BM127" s="137" t="s">
        <v>178</v>
      </c>
    </row>
    <row r="128" spans="2:65" s="1" customFormat="1" ht="24.25" customHeight="1">
      <c r="B128" s="125"/>
      <c r="C128" s="126" t="s">
        <v>73</v>
      </c>
      <c r="D128" s="126" t="s">
        <v>142</v>
      </c>
      <c r="E128" s="127" t="s">
        <v>908</v>
      </c>
      <c r="F128" s="128" t="s">
        <v>909</v>
      </c>
      <c r="G128" s="129" t="s">
        <v>482</v>
      </c>
      <c r="H128" s="130">
        <v>56</v>
      </c>
      <c r="I128" s="131"/>
      <c r="J128" s="131">
        <f t="shared" si="0"/>
        <v>0</v>
      </c>
      <c r="K128" s="132"/>
      <c r="L128" s="25"/>
      <c r="M128" s="133" t="s">
        <v>1</v>
      </c>
      <c r="N128" s="134" t="s">
        <v>38</v>
      </c>
      <c r="O128" s="135">
        <v>0</v>
      </c>
      <c r="P128" s="135">
        <f t="shared" si="1"/>
        <v>0</v>
      </c>
      <c r="Q128" s="135">
        <v>0</v>
      </c>
      <c r="R128" s="135">
        <f t="shared" si="2"/>
        <v>0</v>
      </c>
      <c r="S128" s="135">
        <v>0</v>
      </c>
      <c r="T128" s="136">
        <f t="shared" si="3"/>
        <v>0</v>
      </c>
      <c r="AR128" s="137" t="s">
        <v>88</v>
      </c>
      <c r="AT128" s="137" t="s">
        <v>142</v>
      </c>
      <c r="AU128" s="137" t="s">
        <v>78</v>
      </c>
      <c r="AY128" s="13" t="s">
        <v>140</v>
      </c>
      <c r="BE128" s="138">
        <f t="shared" si="4"/>
        <v>0</v>
      </c>
      <c r="BF128" s="138">
        <f t="shared" si="5"/>
        <v>0</v>
      </c>
      <c r="BG128" s="138">
        <f t="shared" si="6"/>
        <v>0</v>
      </c>
      <c r="BH128" s="138">
        <f t="shared" si="7"/>
        <v>0</v>
      </c>
      <c r="BI128" s="138">
        <f t="shared" si="8"/>
        <v>0</v>
      </c>
      <c r="BJ128" s="13" t="s">
        <v>78</v>
      </c>
      <c r="BK128" s="138">
        <f t="shared" si="9"/>
        <v>0</v>
      </c>
      <c r="BL128" s="13" t="s">
        <v>88</v>
      </c>
      <c r="BM128" s="137" t="s">
        <v>187</v>
      </c>
    </row>
    <row r="129" spans="2:65" s="1" customFormat="1" ht="14.5" customHeight="1">
      <c r="B129" s="125"/>
      <c r="C129" s="126" t="s">
        <v>73</v>
      </c>
      <c r="D129" s="126" t="s">
        <v>142</v>
      </c>
      <c r="E129" s="127" t="s">
        <v>910</v>
      </c>
      <c r="F129" s="128" t="s">
        <v>911</v>
      </c>
      <c r="G129" s="129" t="s">
        <v>482</v>
      </c>
      <c r="H129" s="130">
        <v>20</v>
      </c>
      <c r="I129" s="131"/>
      <c r="J129" s="131">
        <f t="shared" si="0"/>
        <v>0</v>
      </c>
      <c r="K129" s="132"/>
      <c r="L129" s="25"/>
      <c r="M129" s="133" t="s">
        <v>1</v>
      </c>
      <c r="N129" s="134" t="s">
        <v>38</v>
      </c>
      <c r="O129" s="135">
        <v>0</v>
      </c>
      <c r="P129" s="135">
        <f t="shared" si="1"/>
        <v>0</v>
      </c>
      <c r="Q129" s="135">
        <v>0</v>
      </c>
      <c r="R129" s="135">
        <f t="shared" si="2"/>
        <v>0</v>
      </c>
      <c r="S129" s="135">
        <v>0</v>
      </c>
      <c r="T129" s="136">
        <f t="shared" si="3"/>
        <v>0</v>
      </c>
      <c r="AR129" s="137" t="s">
        <v>88</v>
      </c>
      <c r="AT129" s="137" t="s">
        <v>142</v>
      </c>
      <c r="AU129" s="137" t="s">
        <v>78</v>
      </c>
      <c r="AY129" s="13" t="s">
        <v>140</v>
      </c>
      <c r="BE129" s="138">
        <f t="shared" si="4"/>
        <v>0</v>
      </c>
      <c r="BF129" s="138">
        <f t="shared" si="5"/>
        <v>0</v>
      </c>
      <c r="BG129" s="138">
        <f t="shared" si="6"/>
        <v>0</v>
      </c>
      <c r="BH129" s="138">
        <f t="shared" si="7"/>
        <v>0</v>
      </c>
      <c r="BI129" s="138">
        <f t="shared" si="8"/>
        <v>0</v>
      </c>
      <c r="BJ129" s="13" t="s">
        <v>78</v>
      </c>
      <c r="BK129" s="138">
        <f t="shared" si="9"/>
        <v>0</v>
      </c>
      <c r="BL129" s="13" t="s">
        <v>88</v>
      </c>
      <c r="BM129" s="137" t="s">
        <v>196</v>
      </c>
    </row>
    <row r="130" spans="2:65" s="1" customFormat="1" ht="14.5" customHeight="1">
      <c r="B130" s="125"/>
      <c r="C130" s="126" t="s">
        <v>73</v>
      </c>
      <c r="D130" s="126" t="s">
        <v>142</v>
      </c>
      <c r="E130" s="127" t="s">
        <v>912</v>
      </c>
      <c r="F130" s="128" t="s">
        <v>913</v>
      </c>
      <c r="G130" s="129" t="s">
        <v>482</v>
      </c>
      <c r="H130" s="130">
        <v>14</v>
      </c>
      <c r="I130" s="131"/>
      <c r="J130" s="131">
        <f t="shared" si="0"/>
        <v>0</v>
      </c>
      <c r="K130" s="132"/>
      <c r="L130" s="25"/>
      <c r="M130" s="133" t="s">
        <v>1</v>
      </c>
      <c r="N130" s="134" t="s">
        <v>38</v>
      </c>
      <c r="O130" s="135">
        <v>0</v>
      </c>
      <c r="P130" s="135">
        <f t="shared" si="1"/>
        <v>0</v>
      </c>
      <c r="Q130" s="135">
        <v>0</v>
      </c>
      <c r="R130" s="135">
        <f t="shared" si="2"/>
        <v>0</v>
      </c>
      <c r="S130" s="135">
        <v>0</v>
      </c>
      <c r="T130" s="136">
        <f t="shared" si="3"/>
        <v>0</v>
      </c>
      <c r="AR130" s="137" t="s">
        <v>88</v>
      </c>
      <c r="AT130" s="137" t="s">
        <v>142</v>
      </c>
      <c r="AU130" s="137" t="s">
        <v>78</v>
      </c>
      <c r="AY130" s="13" t="s">
        <v>140</v>
      </c>
      <c r="BE130" s="138">
        <f t="shared" si="4"/>
        <v>0</v>
      </c>
      <c r="BF130" s="138">
        <f t="shared" si="5"/>
        <v>0</v>
      </c>
      <c r="BG130" s="138">
        <f t="shared" si="6"/>
        <v>0</v>
      </c>
      <c r="BH130" s="138">
        <f t="shared" si="7"/>
        <v>0</v>
      </c>
      <c r="BI130" s="138">
        <f t="shared" si="8"/>
        <v>0</v>
      </c>
      <c r="BJ130" s="13" t="s">
        <v>78</v>
      </c>
      <c r="BK130" s="138">
        <f t="shared" si="9"/>
        <v>0</v>
      </c>
      <c r="BL130" s="13" t="s">
        <v>88</v>
      </c>
      <c r="BM130" s="137" t="s">
        <v>205</v>
      </c>
    </row>
    <row r="131" spans="2:65" s="1" customFormat="1" ht="14.5" customHeight="1">
      <c r="B131" s="125"/>
      <c r="C131" s="126" t="s">
        <v>73</v>
      </c>
      <c r="D131" s="126" t="s">
        <v>142</v>
      </c>
      <c r="E131" s="127" t="s">
        <v>914</v>
      </c>
      <c r="F131" s="128" t="s">
        <v>915</v>
      </c>
      <c r="G131" s="129" t="s">
        <v>482</v>
      </c>
      <c r="H131" s="130">
        <v>19</v>
      </c>
      <c r="I131" s="131"/>
      <c r="J131" s="131">
        <f t="shared" si="0"/>
        <v>0</v>
      </c>
      <c r="K131" s="132"/>
      <c r="L131" s="25"/>
      <c r="M131" s="133" t="s">
        <v>1</v>
      </c>
      <c r="N131" s="134" t="s">
        <v>38</v>
      </c>
      <c r="O131" s="135">
        <v>0</v>
      </c>
      <c r="P131" s="135">
        <f t="shared" si="1"/>
        <v>0</v>
      </c>
      <c r="Q131" s="135">
        <v>0</v>
      </c>
      <c r="R131" s="135">
        <f t="shared" si="2"/>
        <v>0</v>
      </c>
      <c r="S131" s="135">
        <v>0</v>
      </c>
      <c r="T131" s="136">
        <f t="shared" si="3"/>
        <v>0</v>
      </c>
      <c r="AR131" s="137" t="s">
        <v>88</v>
      </c>
      <c r="AT131" s="137" t="s">
        <v>142</v>
      </c>
      <c r="AU131" s="137" t="s">
        <v>78</v>
      </c>
      <c r="AY131" s="13" t="s">
        <v>140</v>
      </c>
      <c r="BE131" s="138">
        <f t="shared" si="4"/>
        <v>0</v>
      </c>
      <c r="BF131" s="138">
        <f t="shared" si="5"/>
        <v>0</v>
      </c>
      <c r="BG131" s="138">
        <f t="shared" si="6"/>
        <v>0</v>
      </c>
      <c r="BH131" s="138">
        <f t="shared" si="7"/>
        <v>0</v>
      </c>
      <c r="BI131" s="138">
        <f t="shared" si="8"/>
        <v>0</v>
      </c>
      <c r="BJ131" s="13" t="s">
        <v>78</v>
      </c>
      <c r="BK131" s="138">
        <f t="shared" si="9"/>
        <v>0</v>
      </c>
      <c r="BL131" s="13" t="s">
        <v>88</v>
      </c>
      <c r="BM131" s="137" t="s">
        <v>213</v>
      </c>
    </row>
    <row r="132" spans="2:65" s="1" customFormat="1" ht="14.5" customHeight="1">
      <c r="B132" s="125"/>
      <c r="C132" s="126" t="s">
        <v>73</v>
      </c>
      <c r="D132" s="126" t="s">
        <v>142</v>
      </c>
      <c r="E132" s="127" t="s">
        <v>916</v>
      </c>
      <c r="F132" s="128" t="s">
        <v>917</v>
      </c>
      <c r="G132" s="129" t="s">
        <v>482</v>
      </c>
      <c r="H132" s="130">
        <v>8</v>
      </c>
      <c r="I132" s="131"/>
      <c r="J132" s="131">
        <f t="shared" si="0"/>
        <v>0</v>
      </c>
      <c r="K132" s="132"/>
      <c r="L132" s="25"/>
      <c r="M132" s="133" t="s">
        <v>1</v>
      </c>
      <c r="N132" s="134" t="s">
        <v>38</v>
      </c>
      <c r="O132" s="135">
        <v>0</v>
      </c>
      <c r="P132" s="135">
        <f t="shared" si="1"/>
        <v>0</v>
      </c>
      <c r="Q132" s="135">
        <v>0</v>
      </c>
      <c r="R132" s="135">
        <f t="shared" si="2"/>
        <v>0</v>
      </c>
      <c r="S132" s="135">
        <v>0</v>
      </c>
      <c r="T132" s="136">
        <f t="shared" si="3"/>
        <v>0</v>
      </c>
      <c r="AR132" s="137" t="s">
        <v>88</v>
      </c>
      <c r="AT132" s="137" t="s">
        <v>142</v>
      </c>
      <c r="AU132" s="137" t="s">
        <v>78</v>
      </c>
      <c r="AY132" s="13" t="s">
        <v>140</v>
      </c>
      <c r="BE132" s="138">
        <f t="shared" si="4"/>
        <v>0</v>
      </c>
      <c r="BF132" s="138">
        <f t="shared" si="5"/>
        <v>0</v>
      </c>
      <c r="BG132" s="138">
        <f t="shared" si="6"/>
        <v>0</v>
      </c>
      <c r="BH132" s="138">
        <f t="shared" si="7"/>
        <v>0</v>
      </c>
      <c r="BI132" s="138">
        <f t="shared" si="8"/>
        <v>0</v>
      </c>
      <c r="BJ132" s="13" t="s">
        <v>78</v>
      </c>
      <c r="BK132" s="138">
        <f t="shared" si="9"/>
        <v>0</v>
      </c>
      <c r="BL132" s="13" t="s">
        <v>88</v>
      </c>
      <c r="BM132" s="137" t="s">
        <v>218</v>
      </c>
    </row>
    <row r="133" spans="2:65" s="1" customFormat="1" ht="14.5" customHeight="1">
      <c r="B133" s="125"/>
      <c r="C133" s="126" t="s">
        <v>73</v>
      </c>
      <c r="D133" s="126" t="s">
        <v>142</v>
      </c>
      <c r="E133" s="127" t="s">
        <v>918</v>
      </c>
      <c r="F133" s="128" t="s">
        <v>919</v>
      </c>
      <c r="G133" s="129" t="s">
        <v>482</v>
      </c>
      <c r="H133" s="130">
        <v>2</v>
      </c>
      <c r="I133" s="131"/>
      <c r="J133" s="131">
        <f t="shared" si="0"/>
        <v>0</v>
      </c>
      <c r="K133" s="132"/>
      <c r="L133" s="25"/>
      <c r="M133" s="133" t="s">
        <v>1</v>
      </c>
      <c r="N133" s="134" t="s">
        <v>38</v>
      </c>
      <c r="O133" s="135">
        <v>0</v>
      </c>
      <c r="P133" s="135">
        <f t="shared" si="1"/>
        <v>0</v>
      </c>
      <c r="Q133" s="135">
        <v>0</v>
      </c>
      <c r="R133" s="135">
        <f t="shared" si="2"/>
        <v>0</v>
      </c>
      <c r="S133" s="135">
        <v>0</v>
      </c>
      <c r="T133" s="136">
        <f t="shared" si="3"/>
        <v>0</v>
      </c>
      <c r="AR133" s="137" t="s">
        <v>88</v>
      </c>
      <c r="AT133" s="137" t="s">
        <v>142</v>
      </c>
      <c r="AU133" s="137" t="s">
        <v>78</v>
      </c>
      <c r="AY133" s="13" t="s">
        <v>140</v>
      </c>
      <c r="BE133" s="138">
        <f t="shared" si="4"/>
        <v>0</v>
      </c>
      <c r="BF133" s="138">
        <f t="shared" si="5"/>
        <v>0</v>
      </c>
      <c r="BG133" s="138">
        <f t="shared" si="6"/>
        <v>0</v>
      </c>
      <c r="BH133" s="138">
        <f t="shared" si="7"/>
        <v>0</v>
      </c>
      <c r="BI133" s="138">
        <f t="shared" si="8"/>
        <v>0</v>
      </c>
      <c r="BJ133" s="13" t="s">
        <v>78</v>
      </c>
      <c r="BK133" s="138">
        <f t="shared" si="9"/>
        <v>0</v>
      </c>
      <c r="BL133" s="13" t="s">
        <v>88</v>
      </c>
      <c r="BM133" s="137" t="s">
        <v>220</v>
      </c>
    </row>
    <row r="134" spans="2:65" s="1" customFormat="1" ht="24.25" customHeight="1">
      <c r="B134" s="125"/>
      <c r="C134" s="126" t="s">
        <v>73</v>
      </c>
      <c r="D134" s="126" t="s">
        <v>142</v>
      </c>
      <c r="E134" s="127" t="s">
        <v>920</v>
      </c>
      <c r="F134" s="128" t="s">
        <v>921</v>
      </c>
      <c r="G134" s="129" t="s">
        <v>482</v>
      </c>
      <c r="H134" s="130">
        <v>7</v>
      </c>
      <c r="I134" s="131"/>
      <c r="J134" s="131">
        <f t="shared" si="0"/>
        <v>0</v>
      </c>
      <c r="K134" s="132"/>
      <c r="L134" s="25"/>
      <c r="M134" s="133" t="s">
        <v>1</v>
      </c>
      <c r="N134" s="134" t="s">
        <v>38</v>
      </c>
      <c r="O134" s="135">
        <v>0</v>
      </c>
      <c r="P134" s="135">
        <f t="shared" si="1"/>
        <v>0</v>
      </c>
      <c r="Q134" s="135">
        <v>0</v>
      </c>
      <c r="R134" s="135">
        <f t="shared" si="2"/>
        <v>0</v>
      </c>
      <c r="S134" s="135">
        <v>0</v>
      </c>
      <c r="T134" s="136">
        <f t="shared" si="3"/>
        <v>0</v>
      </c>
      <c r="AR134" s="137" t="s">
        <v>88</v>
      </c>
      <c r="AT134" s="137" t="s">
        <v>142</v>
      </c>
      <c r="AU134" s="137" t="s">
        <v>78</v>
      </c>
      <c r="AY134" s="13" t="s">
        <v>140</v>
      </c>
      <c r="BE134" s="138">
        <f t="shared" si="4"/>
        <v>0</v>
      </c>
      <c r="BF134" s="138">
        <f t="shared" si="5"/>
        <v>0</v>
      </c>
      <c r="BG134" s="138">
        <f t="shared" si="6"/>
        <v>0</v>
      </c>
      <c r="BH134" s="138">
        <f t="shared" si="7"/>
        <v>0</v>
      </c>
      <c r="BI134" s="138">
        <f t="shared" si="8"/>
        <v>0</v>
      </c>
      <c r="BJ134" s="13" t="s">
        <v>78</v>
      </c>
      <c r="BK134" s="138">
        <f t="shared" si="9"/>
        <v>0</v>
      </c>
      <c r="BL134" s="13" t="s">
        <v>88</v>
      </c>
      <c r="BM134" s="137" t="s">
        <v>222</v>
      </c>
    </row>
    <row r="135" spans="2:65" s="1" customFormat="1" ht="14.5" customHeight="1">
      <c r="B135" s="125"/>
      <c r="C135" s="126" t="s">
        <v>73</v>
      </c>
      <c r="D135" s="126" t="s">
        <v>142</v>
      </c>
      <c r="E135" s="127" t="s">
        <v>922</v>
      </c>
      <c r="F135" s="128" t="s">
        <v>923</v>
      </c>
      <c r="G135" s="129" t="s">
        <v>219</v>
      </c>
      <c r="H135" s="130">
        <v>76</v>
      </c>
      <c r="I135" s="131"/>
      <c r="J135" s="131">
        <f t="shared" si="0"/>
        <v>0</v>
      </c>
      <c r="K135" s="132"/>
      <c r="L135" s="25"/>
      <c r="M135" s="133" t="s">
        <v>1</v>
      </c>
      <c r="N135" s="134" t="s">
        <v>38</v>
      </c>
      <c r="O135" s="135">
        <v>0</v>
      </c>
      <c r="P135" s="135">
        <f t="shared" si="1"/>
        <v>0</v>
      </c>
      <c r="Q135" s="135">
        <v>0</v>
      </c>
      <c r="R135" s="135">
        <f t="shared" si="2"/>
        <v>0</v>
      </c>
      <c r="S135" s="135">
        <v>0</v>
      </c>
      <c r="T135" s="136">
        <f t="shared" si="3"/>
        <v>0</v>
      </c>
      <c r="AR135" s="137" t="s">
        <v>88</v>
      </c>
      <c r="AT135" s="137" t="s">
        <v>142</v>
      </c>
      <c r="AU135" s="137" t="s">
        <v>78</v>
      </c>
      <c r="AY135" s="13" t="s">
        <v>140</v>
      </c>
      <c r="BE135" s="138">
        <f t="shared" si="4"/>
        <v>0</v>
      </c>
      <c r="BF135" s="138">
        <f t="shared" si="5"/>
        <v>0</v>
      </c>
      <c r="BG135" s="138">
        <f t="shared" si="6"/>
        <v>0</v>
      </c>
      <c r="BH135" s="138">
        <f t="shared" si="7"/>
        <v>0</v>
      </c>
      <c r="BI135" s="138">
        <f t="shared" si="8"/>
        <v>0</v>
      </c>
      <c r="BJ135" s="13" t="s">
        <v>78</v>
      </c>
      <c r="BK135" s="138">
        <f t="shared" si="9"/>
        <v>0</v>
      </c>
      <c r="BL135" s="13" t="s">
        <v>88</v>
      </c>
      <c r="BM135" s="137" t="s">
        <v>224</v>
      </c>
    </row>
    <row r="136" spans="2:65" s="1" customFormat="1" ht="14.5" customHeight="1">
      <c r="B136" s="125"/>
      <c r="C136" s="126" t="s">
        <v>73</v>
      </c>
      <c r="D136" s="126" t="s">
        <v>142</v>
      </c>
      <c r="E136" s="127" t="s">
        <v>924</v>
      </c>
      <c r="F136" s="128" t="s">
        <v>925</v>
      </c>
      <c r="G136" s="129" t="s">
        <v>482</v>
      </c>
      <c r="H136" s="130">
        <v>76</v>
      </c>
      <c r="I136" s="131"/>
      <c r="J136" s="131">
        <f t="shared" si="0"/>
        <v>0</v>
      </c>
      <c r="K136" s="132"/>
      <c r="L136" s="25"/>
      <c r="M136" s="133" t="s">
        <v>1</v>
      </c>
      <c r="N136" s="134" t="s">
        <v>38</v>
      </c>
      <c r="O136" s="135">
        <v>0</v>
      </c>
      <c r="P136" s="135">
        <f t="shared" si="1"/>
        <v>0</v>
      </c>
      <c r="Q136" s="135">
        <v>0</v>
      </c>
      <c r="R136" s="135">
        <f t="shared" si="2"/>
        <v>0</v>
      </c>
      <c r="S136" s="135">
        <v>0</v>
      </c>
      <c r="T136" s="136">
        <f t="shared" si="3"/>
        <v>0</v>
      </c>
      <c r="AR136" s="137" t="s">
        <v>88</v>
      </c>
      <c r="AT136" s="137" t="s">
        <v>142</v>
      </c>
      <c r="AU136" s="137" t="s">
        <v>78</v>
      </c>
      <c r="AY136" s="13" t="s">
        <v>140</v>
      </c>
      <c r="BE136" s="138">
        <f t="shared" si="4"/>
        <v>0</v>
      </c>
      <c r="BF136" s="138">
        <f t="shared" si="5"/>
        <v>0</v>
      </c>
      <c r="BG136" s="138">
        <f t="shared" si="6"/>
        <v>0</v>
      </c>
      <c r="BH136" s="138">
        <f t="shared" si="7"/>
        <v>0</v>
      </c>
      <c r="BI136" s="138">
        <f t="shared" si="8"/>
        <v>0</v>
      </c>
      <c r="BJ136" s="13" t="s">
        <v>78</v>
      </c>
      <c r="BK136" s="138">
        <f t="shared" si="9"/>
        <v>0</v>
      </c>
      <c r="BL136" s="13" t="s">
        <v>88</v>
      </c>
      <c r="BM136" s="137" t="s">
        <v>230</v>
      </c>
    </row>
    <row r="137" spans="2:65" s="1" customFormat="1" ht="14.5" customHeight="1">
      <c r="B137" s="125"/>
      <c r="C137" s="126" t="s">
        <v>73</v>
      </c>
      <c r="D137" s="126" t="s">
        <v>142</v>
      </c>
      <c r="E137" s="127" t="s">
        <v>926</v>
      </c>
      <c r="F137" s="128" t="s">
        <v>927</v>
      </c>
      <c r="G137" s="129" t="s">
        <v>482</v>
      </c>
      <c r="H137" s="130">
        <v>30</v>
      </c>
      <c r="I137" s="131"/>
      <c r="J137" s="131">
        <f t="shared" si="0"/>
        <v>0</v>
      </c>
      <c r="K137" s="132"/>
      <c r="L137" s="25"/>
      <c r="M137" s="133" t="s">
        <v>1</v>
      </c>
      <c r="N137" s="134" t="s">
        <v>38</v>
      </c>
      <c r="O137" s="135">
        <v>0</v>
      </c>
      <c r="P137" s="135">
        <f t="shared" si="1"/>
        <v>0</v>
      </c>
      <c r="Q137" s="135">
        <v>0</v>
      </c>
      <c r="R137" s="135">
        <f t="shared" si="2"/>
        <v>0</v>
      </c>
      <c r="S137" s="135">
        <v>0</v>
      </c>
      <c r="T137" s="136">
        <f t="shared" si="3"/>
        <v>0</v>
      </c>
      <c r="AR137" s="137" t="s">
        <v>88</v>
      </c>
      <c r="AT137" s="137" t="s">
        <v>142</v>
      </c>
      <c r="AU137" s="137" t="s">
        <v>78</v>
      </c>
      <c r="AY137" s="13" t="s">
        <v>140</v>
      </c>
      <c r="BE137" s="138">
        <f t="shared" si="4"/>
        <v>0</v>
      </c>
      <c r="BF137" s="138">
        <f t="shared" si="5"/>
        <v>0</v>
      </c>
      <c r="BG137" s="138">
        <f t="shared" si="6"/>
        <v>0</v>
      </c>
      <c r="BH137" s="138">
        <f t="shared" si="7"/>
        <v>0</v>
      </c>
      <c r="BI137" s="138">
        <f t="shared" si="8"/>
        <v>0</v>
      </c>
      <c r="BJ137" s="13" t="s">
        <v>78</v>
      </c>
      <c r="BK137" s="138">
        <f t="shared" si="9"/>
        <v>0</v>
      </c>
      <c r="BL137" s="13" t="s">
        <v>88</v>
      </c>
      <c r="BM137" s="137" t="s">
        <v>238</v>
      </c>
    </row>
    <row r="138" spans="2:65" s="1" customFormat="1" ht="14.5" customHeight="1">
      <c r="B138" s="125"/>
      <c r="C138" s="126" t="s">
        <v>73</v>
      </c>
      <c r="D138" s="126" t="s">
        <v>142</v>
      </c>
      <c r="E138" s="127" t="s">
        <v>928</v>
      </c>
      <c r="F138" s="128" t="s">
        <v>929</v>
      </c>
      <c r="G138" s="129" t="s">
        <v>482</v>
      </c>
      <c r="H138" s="130">
        <v>16</v>
      </c>
      <c r="I138" s="131"/>
      <c r="J138" s="131">
        <f t="shared" si="0"/>
        <v>0</v>
      </c>
      <c r="K138" s="132"/>
      <c r="L138" s="25"/>
      <c r="M138" s="133" t="s">
        <v>1</v>
      </c>
      <c r="N138" s="134" t="s">
        <v>38</v>
      </c>
      <c r="O138" s="135">
        <v>0</v>
      </c>
      <c r="P138" s="135">
        <f t="shared" si="1"/>
        <v>0</v>
      </c>
      <c r="Q138" s="135">
        <v>0</v>
      </c>
      <c r="R138" s="135">
        <f t="shared" si="2"/>
        <v>0</v>
      </c>
      <c r="S138" s="135">
        <v>0</v>
      </c>
      <c r="T138" s="136">
        <f t="shared" si="3"/>
        <v>0</v>
      </c>
      <c r="AR138" s="137" t="s">
        <v>88</v>
      </c>
      <c r="AT138" s="137" t="s">
        <v>142</v>
      </c>
      <c r="AU138" s="137" t="s">
        <v>78</v>
      </c>
      <c r="AY138" s="13" t="s">
        <v>140</v>
      </c>
      <c r="BE138" s="138">
        <f t="shared" si="4"/>
        <v>0</v>
      </c>
      <c r="BF138" s="138">
        <f t="shared" si="5"/>
        <v>0</v>
      </c>
      <c r="BG138" s="138">
        <f t="shared" si="6"/>
        <v>0</v>
      </c>
      <c r="BH138" s="138">
        <f t="shared" si="7"/>
        <v>0</v>
      </c>
      <c r="BI138" s="138">
        <f t="shared" si="8"/>
        <v>0</v>
      </c>
      <c r="BJ138" s="13" t="s">
        <v>78</v>
      </c>
      <c r="BK138" s="138">
        <f t="shared" si="9"/>
        <v>0</v>
      </c>
      <c r="BL138" s="13" t="s">
        <v>88</v>
      </c>
      <c r="BM138" s="137" t="s">
        <v>244</v>
      </c>
    </row>
    <row r="139" spans="2:65" s="1" customFormat="1" ht="14.5" customHeight="1">
      <c r="B139" s="125"/>
      <c r="C139" s="126" t="s">
        <v>73</v>
      </c>
      <c r="D139" s="126" t="s">
        <v>142</v>
      </c>
      <c r="E139" s="127" t="s">
        <v>930</v>
      </c>
      <c r="F139" s="128" t="s">
        <v>931</v>
      </c>
      <c r="G139" s="129" t="s">
        <v>482</v>
      </c>
      <c r="H139" s="130">
        <v>25</v>
      </c>
      <c r="I139" s="131"/>
      <c r="J139" s="131">
        <f t="shared" si="0"/>
        <v>0</v>
      </c>
      <c r="K139" s="132"/>
      <c r="L139" s="25"/>
      <c r="M139" s="133" t="s">
        <v>1</v>
      </c>
      <c r="N139" s="134" t="s">
        <v>38</v>
      </c>
      <c r="O139" s="135">
        <v>0</v>
      </c>
      <c r="P139" s="135">
        <f t="shared" si="1"/>
        <v>0</v>
      </c>
      <c r="Q139" s="135">
        <v>0</v>
      </c>
      <c r="R139" s="135">
        <f t="shared" si="2"/>
        <v>0</v>
      </c>
      <c r="S139" s="135">
        <v>0</v>
      </c>
      <c r="T139" s="136">
        <f t="shared" si="3"/>
        <v>0</v>
      </c>
      <c r="AR139" s="137" t="s">
        <v>88</v>
      </c>
      <c r="AT139" s="137" t="s">
        <v>142</v>
      </c>
      <c r="AU139" s="137" t="s">
        <v>78</v>
      </c>
      <c r="AY139" s="13" t="s">
        <v>140</v>
      </c>
      <c r="BE139" s="138">
        <f t="shared" si="4"/>
        <v>0</v>
      </c>
      <c r="BF139" s="138">
        <f t="shared" si="5"/>
        <v>0</v>
      </c>
      <c r="BG139" s="138">
        <f t="shared" si="6"/>
        <v>0</v>
      </c>
      <c r="BH139" s="138">
        <f t="shared" si="7"/>
        <v>0</v>
      </c>
      <c r="BI139" s="138">
        <f t="shared" si="8"/>
        <v>0</v>
      </c>
      <c r="BJ139" s="13" t="s">
        <v>78</v>
      </c>
      <c r="BK139" s="138">
        <f t="shared" si="9"/>
        <v>0</v>
      </c>
      <c r="BL139" s="13" t="s">
        <v>88</v>
      </c>
      <c r="BM139" s="137" t="s">
        <v>252</v>
      </c>
    </row>
    <row r="140" spans="2:65" s="1" customFormat="1" ht="14.5" customHeight="1">
      <c r="B140" s="125"/>
      <c r="C140" s="126" t="s">
        <v>73</v>
      </c>
      <c r="D140" s="126" t="s">
        <v>142</v>
      </c>
      <c r="E140" s="127" t="s">
        <v>932</v>
      </c>
      <c r="F140" s="128" t="s">
        <v>933</v>
      </c>
      <c r="G140" s="129" t="s">
        <v>482</v>
      </c>
      <c r="H140" s="130">
        <v>6</v>
      </c>
      <c r="I140" s="131"/>
      <c r="J140" s="131">
        <f t="shared" si="0"/>
        <v>0</v>
      </c>
      <c r="K140" s="132"/>
      <c r="L140" s="25"/>
      <c r="M140" s="133" t="s">
        <v>1</v>
      </c>
      <c r="N140" s="134" t="s">
        <v>38</v>
      </c>
      <c r="O140" s="135">
        <v>0</v>
      </c>
      <c r="P140" s="135">
        <f t="shared" si="1"/>
        <v>0</v>
      </c>
      <c r="Q140" s="135">
        <v>0</v>
      </c>
      <c r="R140" s="135">
        <f t="shared" si="2"/>
        <v>0</v>
      </c>
      <c r="S140" s="135">
        <v>0</v>
      </c>
      <c r="T140" s="136">
        <f t="shared" si="3"/>
        <v>0</v>
      </c>
      <c r="AR140" s="137" t="s">
        <v>88</v>
      </c>
      <c r="AT140" s="137" t="s">
        <v>142</v>
      </c>
      <c r="AU140" s="137" t="s">
        <v>78</v>
      </c>
      <c r="AY140" s="13" t="s">
        <v>140</v>
      </c>
      <c r="BE140" s="138">
        <f t="shared" si="4"/>
        <v>0</v>
      </c>
      <c r="BF140" s="138">
        <f t="shared" si="5"/>
        <v>0</v>
      </c>
      <c r="BG140" s="138">
        <f t="shared" si="6"/>
        <v>0</v>
      </c>
      <c r="BH140" s="138">
        <f t="shared" si="7"/>
        <v>0</v>
      </c>
      <c r="BI140" s="138">
        <f t="shared" si="8"/>
        <v>0</v>
      </c>
      <c r="BJ140" s="13" t="s">
        <v>78</v>
      </c>
      <c r="BK140" s="138">
        <f t="shared" si="9"/>
        <v>0</v>
      </c>
      <c r="BL140" s="13" t="s">
        <v>88</v>
      </c>
      <c r="BM140" s="137" t="s">
        <v>260</v>
      </c>
    </row>
    <row r="141" spans="2:65" s="1" customFormat="1" ht="24.25" customHeight="1">
      <c r="B141" s="125"/>
      <c r="C141" s="126" t="s">
        <v>73</v>
      </c>
      <c r="D141" s="126" t="s">
        <v>142</v>
      </c>
      <c r="E141" s="127" t="s">
        <v>934</v>
      </c>
      <c r="F141" s="128" t="s">
        <v>935</v>
      </c>
      <c r="G141" s="129" t="s">
        <v>482</v>
      </c>
      <c r="H141" s="130">
        <v>3</v>
      </c>
      <c r="I141" s="131"/>
      <c r="J141" s="131">
        <f t="shared" si="0"/>
        <v>0</v>
      </c>
      <c r="K141" s="132"/>
      <c r="L141" s="25"/>
      <c r="M141" s="133" t="s">
        <v>1</v>
      </c>
      <c r="N141" s="134" t="s">
        <v>38</v>
      </c>
      <c r="O141" s="135">
        <v>0</v>
      </c>
      <c r="P141" s="135">
        <f t="shared" si="1"/>
        <v>0</v>
      </c>
      <c r="Q141" s="135">
        <v>0</v>
      </c>
      <c r="R141" s="135">
        <f t="shared" si="2"/>
        <v>0</v>
      </c>
      <c r="S141" s="135">
        <v>0</v>
      </c>
      <c r="T141" s="136">
        <f t="shared" si="3"/>
        <v>0</v>
      </c>
      <c r="AR141" s="137" t="s">
        <v>88</v>
      </c>
      <c r="AT141" s="137" t="s">
        <v>142</v>
      </c>
      <c r="AU141" s="137" t="s">
        <v>78</v>
      </c>
      <c r="AY141" s="13" t="s">
        <v>140</v>
      </c>
      <c r="BE141" s="138">
        <f t="shared" si="4"/>
        <v>0</v>
      </c>
      <c r="BF141" s="138">
        <f t="shared" si="5"/>
        <v>0</v>
      </c>
      <c r="BG141" s="138">
        <f t="shared" si="6"/>
        <v>0</v>
      </c>
      <c r="BH141" s="138">
        <f t="shared" si="7"/>
        <v>0</v>
      </c>
      <c r="BI141" s="138">
        <f t="shared" si="8"/>
        <v>0</v>
      </c>
      <c r="BJ141" s="13" t="s">
        <v>78</v>
      </c>
      <c r="BK141" s="138">
        <f t="shared" si="9"/>
        <v>0</v>
      </c>
      <c r="BL141" s="13" t="s">
        <v>88</v>
      </c>
      <c r="BM141" s="137" t="s">
        <v>269</v>
      </c>
    </row>
    <row r="142" spans="2:65" s="1" customFormat="1" ht="14.5" customHeight="1">
      <c r="B142" s="125"/>
      <c r="C142" s="126" t="s">
        <v>73</v>
      </c>
      <c r="D142" s="126" t="s">
        <v>142</v>
      </c>
      <c r="E142" s="127" t="s">
        <v>936</v>
      </c>
      <c r="F142" s="128" t="s">
        <v>937</v>
      </c>
      <c r="G142" s="129" t="s">
        <v>482</v>
      </c>
      <c r="H142" s="130">
        <v>5</v>
      </c>
      <c r="I142" s="131"/>
      <c r="J142" s="131">
        <f t="shared" si="0"/>
        <v>0</v>
      </c>
      <c r="K142" s="132"/>
      <c r="L142" s="25"/>
      <c r="M142" s="133" t="s">
        <v>1</v>
      </c>
      <c r="N142" s="134" t="s">
        <v>38</v>
      </c>
      <c r="O142" s="135">
        <v>0</v>
      </c>
      <c r="P142" s="135">
        <f t="shared" si="1"/>
        <v>0</v>
      </c>
      <c r="Q142" s="135">
        <v>0</v>
      </c>
      <c r="R142" s="135">
        <f t="shared" si="2"/>
        <v>0</v>
      </c>
      <c r="S142" s="135">
        <v>0</v>
      </c>
      <c r="T142" s="136">
        <f t="shared" si="3"/>
        <v>0</v>
      </c>
      <c r="AR142" s="137" t="s">
        <v>88</v>
      </c>
      <c r="AT142" s="137" t="s">
        <v>142</v>
      </c>
      <c r="AU142" s="137" t="s">
        <v>78</v>
      </c>
      <c r="AY142" s="13" t="s">
        <v>140</v>
      </c>
      <c r="BE142" s="138">
        <f t="shared" si="4"/>
        <v>0</v>
      </c>
      <c r="BF142" s="138">
        <f t="shared" si="5"/>
        <v>0</v>
      </c>
      <c r="BG142" s="138">
        <f t="shared" si="6"/>
        <v>0</v>
      </c>
      <c r="BH142" s="138">
        <f t="shared" si="7"/>
        <v>0</v>
      </c>
      <c r="BI142" s="138">
        <f t="shared" si="8"/>
        <v>0</v>
      </c>
      <c r="BJ142" s="13" t="s">
        <v>78</v>
      </c>
      <c r="BK142" s="138">
        <f t="shared" si="9"/>
        <v>0</v>
      </c>
      <c r="BL142" s="13" t="s">
        <v>88</v>
      </c>
      <c r="BM142" s="137" t="s">
        <v>277</v>
      </c>
    </row>
    <row r="143" spans="2:65" s="1" customFormat="1" ht="14.5" customHeight="1">
      <c r="B143" s="125"/>
      <c r="C143" s="126" t="s">
        <v>73</v>
      </c>
      <c r="D143" s="126" t="s">
        <v>142</v>
      </c>
      <c r="E143" s="127" t="s">
        <v>938</v>
      </c>
      <c r="F143" s="128" t="s">
        <v>939</v>
      </c>
      <c r="G143" s="129" t="s">
        <v>482</v>
      </c>
      <c r="H143" s="130">
        <v>1</v>
      </c>
      <c r="I143" s="131"/>
      <c r="J143" s="131">
        <f t="shared" si="0"/>
        <v>0</v>
      </c>
      <c r="K143" s="132"/>
      <c r="L143" s="25"/>
      <c r="M143" s="133" t="s">
        <v>1</v>
      </c>
      <c r="N143" s="134" t="s">
        <v>38</v>
      </c>
      <c r="O143" s="135">
        <v>0</v>
      </c>
      <c r="P143" s="135">
        <f t="shared" si="1"/>
        <v>0</v>
      </c>
      <c r="Q143" s="135">
        <v>0</v>
      </c>
      <c r="R143" s="135">
        <f t="shared" si="2"/>
        <v>0</v>
      </c>
      <c r="S143" s="135">
        <v>0</v>
      </c>
      <c r="T143" s="136">
        <f t="shared" si="3"/>
        <v>0</v>
      </c>
      <c r="AR143" s="137" t="s">
        <v>88</v>
      </c>
      <c r="AT143" s="137" t="s">
        <v>142</v>
      </c>
      <c r="AU143" s="137" t="s">
        <v>78</v>
      </c>
      <c r="AY143" s="13" t="s">
        <v>140</v>
      </c>
      <c r="BE143" s="138">
        <f t="shared" si="4"/>
        <v>0</v>
      </c>
      <c r="BF143" s="138">
        <f t="shared" si="5"/>
        <v>0</v>
      </c>
      <c r="BG143" s="138">
        <f t="shared" si="6"/>
        <v>0</v>
      </c>
      <c r="BH143" s="138">
        <f t="shared" si="7"/>
        <v>0</v>
      </c>
      <c r="BI143" s="138">
        <f t="shared" si="8"/>
        <v>0</v>
      </c>
      <c r="BJ143" s="13" t="s">
        <v>78</v>
      </c>
      <c r="BK143" s="138">
        <f t="shared" si="9"/>
        <v>0</v>
      </c>
      <c r="BL143" s="13" t="s">
        <v>88</v>
      </c>
      <c r="BM143" s="137" t="s">
        <v>285</v>
      </c>
    </row>
    <row r="144" spans="2:65" s="1" customFormat="1" ht="14.5" customHeight="1">
      <c r="B144" s="125"/>
      <c r="C144" s="126" t="s">
        <v>73</v>
      </c>
      <c r="D144" s="126" t="s">
        <v>142</v>
      </c>
      <c r="E144" s="127" t="s">
        <v>940</v>
      </c>
      <c r="F144" s="128" t="s">
        <v>941</v>
      </c>
      <c r="G144" s="129" t="s">
        <v>482</v>
      </c>
      <c r="H144" s="130">
        <v>1</v>
      </c>
      <c r="I144" s="131"/>
      <c r="J144" s="131">
        <f t="shared" si="0"/>
        <v>0</v>
      </c>
      <c r="K144" s="132"/>
      <c r="L144" s="25"/>
      <c r="M144" s="133" t="s">
        <v>1</v>
      </c>
      <c r="N144" s="134" t="s">
        <v>38</v>
      </c>
      <c r="O144" s="135">
        <v>0</v>
      </c>
      <c r="P144" s="135">
        <f t="shared" si="1"/>
        <v>0</v>
      </c>
      <c r="Q144" s="135">
        <v>0</v>
      </c>
      <c r="R144" s="135">
        <f t="shared" si="2"/>
        <v>0</v>
      </c>
      <c r="S144" s="135">
        <v>0</v>
      </c>
      <c r="T144" s="136">
        <f t="shared" si="3"/>
        <v>0</v>
      </c>
      <c r="AR144" s="137" t="s">
        <v>88</v>
      </c>
      <c r="AT144" s="137" t="s">
        <v>142</v>
      </c>
      <c r="AU144" s="137" t="s">
        <v>78</v>
      </c>
      <c r="AY144" s="13" t="s">
        <v>140</v>
      </c>
      <c r="BE144" s="138">
        <f t="shared" si="4"/>
        <v>0</v>
      </c>
      <c r="BF144" s="138">
        <f t="shared" si="5"/>
        <v>0</v>
      </c>
      <c r="BG144" s="138">
        <f t="shared" si="6"/>
        <v>0</v>
      </c>
      <c r="BH144" s="138">
        <f t="shared" si="7"/>
        <v>0</v>
      </c>
      <c r="BI144" s="138">
        <f t="shared" si="8"/>
        <v>0</v>
      </c>
      <c r="BJ144" s="13" t="s">
        <v>78</v>
      </c>
      <c r="BK144" s="138">
        <f t="shared" si="9"/>
        <v>0</v>
      </c>
      <c r="BL144" s="13" t="s">
        <v>88</v>
      </c>
      <c r="BM144" s="137" t="s">
        <v>293</v>
      </c>
    </row>
    <row r="145" spans="2:65" s="1" customFormat="1" ht="14.5" customHeight="1">
      <c r="B145" s="125"/>
      <c r="C145" s="126" t="s">
        <v>73</v>
      </c>
      <c r="D145" s="126" t="s">
        <v>142</v>
      </c>
      <c r="E145" s="127" t="s">
        <v>942</v>
      </c>
      <c r="F145" s="128" t="s">
        <v>943</v>
      </c>
      <c r="G145" s="129" t="s">
        <v>482</v>
      </c>
      <c r="H145" s="130">
        <v>76</v>
      </c>
      <c r="I145" s="131"/>
      <c r="J145" s="131">
        <f t="shared" si="0"/>
        <v>0</v>
      </c>
      <c r="K145" s="132"/>
      <c r="L145" s="25"/>
      <c r="M145" s="133" t="s">
        <v>1</v>
      </c>
      <c r="N145" s="134" t="s">
        <v>38</v>
      </c>
      <c r="O145" s="135">
        <v>0</v>
      </c>
      <c r="P145" s="135">
        <f t="shared" si="1"/>
        <v>0</v>
      </c>
      <c r="Q145" s="135">
        <v>0</v>
      </c>
      <c r="R145" s="135">
        <f t="shared" si="2"/>
        <v>0</v>
      </c>
      <c r="S145" s="135">
        <v>0</v>
      </c>
      <c r="T145" s="136">
        <f t="shared" si="3"/>
        <v>0</v>
      </c>
      <c r="AR145" s="137" t="s">
        <v>88</v>
      </c>
      <c r="AT145" s="137" t="s">
        <v>142</v>
      </c>
      <c r="AU145" s="137" t="s">
        <v>78</v>
      </c>
      <c r="AY145" s="13" t="s">
        <v>140</v>
      </c>
      <c r="BE145" s="138">
        <f t="shared" si="4"/>
        <v>0</v>
      </c>
      <c r="BF145" s="138">
        <f t="shared" si="5"/>
        <v>0</v>
      </c>
      <c r="BG145" s="138">
        <f t="shared" si="6"/>
        <v>0</v>
      </c>
      <c r="BH145" s="138">
        <f t="shared" si="7"/>
        <v>0</v>
      </c>
      <c r="BI145" s="138">
        <f t="shared" si="8"/>
        <v>0</v>
      </c>
      <c r="BJ145" s="13" t="s">
        <v>78</v>
      </c>
      <c r="BK145" s="138">
        <f t="shared" si="9"/>
        <v>0</v>
      </c>
      <c r="BL145" s="13" t="s">
        <v>88</v>
      </c>
      <c r="BM145" s="137" t="s">
        <v>301</v>
      </c>
    </row>
    <row r="146" spans="2:65" s="1" customFormat="1" ht="14.5" customHeight="1">
      <c r="B146" s="125"/>
      <c r="C146" s="126" t="s">
        <v>73</v>
      </c>
      <c r="D146" s="126" t="s">
        <v>142</v>
      </c>
      <c r="E146" s="127" t="s">
        <v>944</v>
      </c>
      <c r="F146" s="128" t="s">
        <v>945</v>
      </c>
      <c r="G146" s="129" t="s">
        <v>482</v>
      </c>
      <c r="H146" s="130">
        <v>2</v>
      </c>
      <c r="I146" s="131"/>
      <c r="J146" s="131">
        <f t="shared" si="0"/>
        <v>0</v>
      </c>
      <c r="K146" s="132"/>
      <c r="L146" s="25"/>
      <c r="M146" s="133" t="s">
        <v>1</v>
      </c>
      <c r="N146" s="134" t="s">
        <v>38</v>
      </c>
      <c r="O146" s="135">
        <v>0</v>
      </c>
      <c r="P146" s="135">
        <f t="shared" si="1"/>
        <v>0</v>
      </c>
      <c r="Q146" s="135">
        <v>0</v>
      </c>
      <c r="R146" s="135">
        <f t="shared" si="2"/>
        <v>0</v>
      </c>
      <c r="S146" s="135">
        <v>0</v>
      </c>
      <c r="T146" s="136">
        <f t="shared" si="3"/>
        <v>0</v>
      </c>
      <c r="AR146" s="137" t="s">
        <v>88</v>
      </c>
      <c r="AT146" s="137" t="s">
        <v>142</v>
      </c>
      <c r="AU146" s="137" t="s">
        <v>78</v>
      </c>
      <c r="AY146" s="13" t="s">
        <v>140</v>
      </c>
      <c r="BE146" s="138">
        <f t="shared" si="4"/>
        <v>0</v>
      </c>
      <c r="BF146" s="138">
        <f t="shared" si="5"/>
        <v>0</v>
      </c>
      <c r="BG146" s="138">
        <f t="shared" si="6"/>
        <v>0</v>
      </c>
      <c r="BH146" s="138">
        <f t="shared" si="7"/>
        <v>0</v>
      </c>
      <c r="BI146" s="138">
        <f t="shared" si="8"/>
        <v>0</v>
      </c>
      <c r="BJ146" s="13" t="s">
        <v>78</v>
      </c>
      <c r="BK146" s="138">
        <f t="shared" si="9"/>
        <v>0</v>
      </c>
      <c r="BL146" s="13" t="s">
        <v>88</v>
      </c>
      <c r="BM146" s="137" t="s">
        <v>309</v>
      </c>
    </row>
    <row r="147" spans="2:65" s="1" customFormat="1" ht="24.25" customHeight="1">
      <c r="B147" s="125"/>
      <c r="C147" s="126" t="s">
        <v>73</v>
      </c>
      <c r="D147" s="126" t="s">
        <v>142</v>
      </c>
      <c r="E147" s="127" t="s">
        <v>946</v>
      </c>
      <c r="F147" s="128" t="s">
        <v>947</v>
      </c>
      <c r="G147" s="129" t="s">
        <v>482</v>
      </c>
      <c r="H147" s="130">
        <v>1</v>
      </c>
      <c r="I147" s="131"/>
      <c r="J147" s="131">
        <f t="shared" si="0"/>
        <v>0</v>
      </c>
      <c r="K147" s="132"/>
      <c r="L147" s="25"/>
      <c r="M147" s="133" t="s">
        <v>1</v>
      </c>
      <c r="N147" s="134" t="s">
        <v>38</v>
      </c>
      <c r="O147" s="135">
        <v>0</v>
      </c>
      <c r="P147" s="135">
        <f t="shared" si="1"/>
        <v>0</v>
      </c>
      <c r="Q147" s="135">
        <v>0</v>
      </c>
      <c r="R147" s="135">
        <f t="shared" si="2"/>
        <v>0</v>
      </c>
      <c r="S147" s="135">
        <v>0</v>
      </c>
      <c r="T147" s="136">
        <f t="shared" si="3"/>
        <v>0</v>
      </c>
      <c r="AR147" s="137" t="s">
        <v>88</v>
      </c>
      <c r="AT147" s="137" t="s">
        <v>142</v>
      </c>
      <c r="AU147" s="137" t="s">
        <v>78</v>
      </c>
      <c r="AY147" s="13" t="s">
        <v>140</v>
      </c>
      <c r="BE147" s="138">
        <f t="shared" si="4"/>
        <v>0</v>
      </c>
      <c r="BF147" s="138">
        <f t="shared" si="5"/>
        <v>0</v>
      </c>
      <c r="BG147" s="138">
        <f t="shared" si="6"/>
        <v>0</v>
      </c>
      <c r="BH147" s="138">
        <f t="shared" si="7"/>
        <v>0</v>
      </c>
      <c r="BI147" s="138">
        <f t="shared" si="8"/>
        <v>0</v>
      </c>
      <c r="BJ147" s="13" t="s">
        <v>78</v>
      </c>
      <c r="BK147" s="138">
        <f t="shared" si="9"/>
        <v>0</v>
      </c>
      <c r="BL147" s="13" t="s">
        <v>88</v>
      </c>
      <c r="BM147" s="137" t="s">
        <v>314</v>
      </c>
    </row>
    <row r="148" spans="2:65" s="1" customFormat="1" ht="14.5" customHeight="1">
      <c r="B148" s="125"/>
      <c r="C148" s="126" t="s">
        <v>73</v>
      </c>
      <c r="D148" s="126" t="s">
        <v>142</v>
      </c>
      <c r="E148" s="127" t="s">
        <v>948</v>
      </c>
      <c r="F148" s="128" t="s">
        <v>949</v>
      </c>
      <c r="G148" s="129" t="s">
        <v>482</v>
      </c>
      <c r="H148" s="130">
        <v>1</v>
      </c>
      <c r="I148" s="131"/>
      <c r="J148" s="131">
        <f t="shared" si="0"/>
        <v>0</v>
      </c>
      <c r="K148" s="132"/>
      <c r="L148" s="25"/>
      <c r="M148" s="133" t="s">
        <v>1</v>
      </c>
      <c r="N148" s="134" t="s">
        <v>38</v>
      </c>
      <c r="O148" s="135">
        <v>0</v>
      </c>
      <c r="P148" s="135">
        <f t="shared" si="1"/>
        <v>0</v>
      </c>
      <c r="Q148" s="135">
        <v>0</v>
      </c>
      <c r="R148" s="135">
        <f t="shared" si="2"/>
        <v>0</v>
      </c>
      <c r="S148" s="135">
        <v>0</v>
      </c>
      <c r="T148" s="136">
        <f t="shared" si="3"/>
        <v>0</v>
      </c>
      <c r="AR148" s="137" t="s">
        <v>88</v>
      </c>
      <c r="AT148" s="137" t="s">
        <v>142</v>
      </c>
      <c r="AU148" s="137" t="s">
        <v>78</v>
      </c>
      <c r="AY148" s="13" t="s">
        <v>140</v>
      </c>
      <c r="BE148" s="138">
        <f t="shared" si="4"/>
        <v>0</v>
      </c>
      <c r="BF148" s="138">
        <f t="shared" si="5"/>
        <v>0</v>
      </c>
      <c r="BG148" s="138">
        <f t="shared" si="6"/>
        <v>0</v>
      </c>
      <c r="BH148" s="138">
        <f t="shared" si="7"/>
        <v>0</v>
      </c>
      <c r="BI148" s="138">
        <f t="shared" si="8"/>
        <v>0</v>
      </c>
      <c r="BJ148" s="13" t="s">
        <v>78</v>
      </c>
      <c r="BK148" s="138">
        <f t="shared" si="9"/>
        <v>0</v>
      </c>
      <c r="BL148" s="13" t="s">
        <v>88</v>
      </c>
      <c r="BM148" s="137" t="s">
        <v>325</v>
      </c>
    </row>
    <row r="149" spans="2:65" s="1" customFormat="1" ht="14.5" customHeight="1">
      <c r="B149" s="125"/>
      <c r="C149" s="126" t="s">
        <v>73</v>
      </c>
      <c r="D149" s="126" t="s">
        <v>142</v>
      </c>
      <c r="E149" s="127" t="s">
        <v>950</v>
      </c>
      <c r="F149" s="128" t="s">
        <v>951</v>
      </c>
      <c r="G149" s="129" t="s">
        <v>482</v>
      </c>
      <c r="H149" s="130">
        <v>1</v>
      </c>
      <c r="I149" s="131"/>
      <c r="J149" s="131">
        <f t="shared" si="0"/>
        <v>0</v>
      </c>
      <c r="K149" s="132"/>
      <c r="L149" s="25"/>
      <c r="M149" s="133" t="s">
        <v>1</v>
      </c>
      <c r="N149" s="134" t="s">
        <v>38</v>
      </c>
      <c r="O149" s="135">
        <v>0</v>
      </c>
      <c r="P149" s="135">
        <f t="shared" si="1"/>
        <v>0</v>
      </c>
      <c r="Q149" s="135">
        <v>0</v>
      </c>
      <c r="R149" s="135">
        <f t="shared" si="2"/>
        <v>0</v>
      </c>
      <c r="S149" s="135">
        <v>0</v>
      </c>
      <c r="T149" s="136">
        <f t="shared" si="3"/>
        <v>0</v>
      </c>
      <c r="AR149" s="137" t="s">
        <v>88</v>
      </c>
      <c r="AT149" s="137" t="s">
        <v>142</v>
      </c>
      <c r="AU149" s="137" t="s">
        <v>78</v>
      </c>
      <c r="AY149" s="13" t="s">
        <v>140</v>
      </c>
      <c r="BE149" s="138">
        <f t="shared" si="4"/>
        <v>0</v>
      </c>
      <c r="BF149" s="138">
        <f t="shared" si="5"/>
        <v>0</v>
      </c>
      <c r="BG149" s="138">
        <f t="shared" si="6"/>
        <v>0</v>
      </c>
      <c r="BH149" s="138">
        <f t="shared" si="7"/>
        <v>0</v>
      </c>
      <c r="BI149" s="138">
        <f t="shared" si="8"/>
        <v>0</v>
      </c>
      <c r="BJ149" s="13" t="s">
        <v>78</v>
      </c>
      <c r="BK149" s="138">
        <f t="shared" si="9"/>
        <v>0</v>
      </c>
      <c r="BL149" s="13" t="s">
        <v>88</v>
      </c>
      <c r="BM149" s="137" t="s">
        <v>333</v>
      </c>
    </row>
    <row r="150" spans="2:65" s="1" customFormat="1" ht="24.25" customHeight="1">
      <c r="B150" s="125"/>
      <c r="C150" s="126" t="s">
        <v>73</v>
      </c>
      <c r="D150" s="126" t="s">
        <v>142</v>
      </c>
      <c r="E150" s="127" t="s">
        <v>952</v>
      </c>
      <c r="F150" s="128" t="s">
        <v>953</v>
      </c>
      <c r="G150" s="129" t="s">
        <v>482</v>
      </c>
      <c r="H150" s="130">
        <v>1</v>
      </c>
      <c r="I150" s="131"/>
      <c r="J150" s="131">
        <f t="shared" si="0"/>
        <v>0</v>
      </c>
      <c r="K150" s="132"/>
      <c r="L150" s="25"/>
      <c r="M150" s="133" t="s">
        <v>1</v>
      </c>
      <c r="N150" s="134" t="s">
        <v>38</v>
      </c>
      <c r="O150" s="135">
        <v>0</v>
      </c>
      <c r="P150" s="135">
        <f t="shared" si="1"/>
        <v>0</v>
      </c>
      <c r="Q150" s="135">
        <v>0</v>
      </c>
      <c r="R150" s="135">
        <f t="shared" si="2"/>
        <v>0</v>
      </c>
      <c r="S150" s="135">
        <v>0</v>
      </c>
      <c r="T150" s="136">
        <f t="shared" si="3"/>
        <v>0</v>
      </c>
      <c r="AR150" s="137" t="s">
        <v>88</v>
      </c>
      <c r="AT150" s="137" t="s">
        <v>142</v>
      </c>
      <c r="AU150" s="137" t="s">
        <v>78</v>
      </c>
      <c r="AY150" s="13" t="s">
        <v>140</v>
      </c>
      <c r="BE150" s="138">
        <f t="shared" si="4"/>
        <v>0</v>
      </c>
      <c r="BF150" s="138">
        <f t="shared" si="5"/>
        <v>0</v>
      </c>
      <c r="BG150" s="138">
        <f t="shared" si="6"/>
        <v>0</v>
      </c>
      <c r="BH150" s="138">
        <f t="shared" si="7"/>
        <v>0</v>
      </c>
      <c r="BI150" s="138">
        <f t="shared" si="8"/>
        <v>0</v>
      </c>
      <c r="BJ150" s="13" t="s">
        <v>78</v>
      </c>
      <c r="BK150" s="138">
        <f t="shared" si="9"/>
        <v>0</v>
      </c>
      <c r="BL150" s="13" t="s">
        <v>88</v>
      </c>
      <c r="BM150" s="137" t="s">
        <v>341</v>
      </c>
    </row>
    <row r="151" spans="2:65" s="1" customFormat="1" ht="24.25" customHeight="1">
      <c r="B151" s="125"/>
      <c r="C151" s="126" t="s">
        <v>73</v>
      </c>
      <c r="D151" s="126" t="s">
        <v>142</v>
      </c>
      <c r="E151" s="127" t="s">
        <v>954</v>
      </c>
      <c r="F151" s="128" t="s">
        <v>955</v>
      </c>
      <c r="G151" s="129" t="s">
        <v>482</v>
      </c>
      <c r="H151" s="130">
        <v>1</v>
      </c>
      <c r="I151" s="131"/>
      <c r="J151" s="131">
        <f t="shared" si="0"/>
        <v>0</v>
      </c>
      <c r="K151" s="132"/>
      <c r="L151" s="25"/>
      <c r="M151" s="133" t="s">
        <v>1</v>
      </c>
      <c r="N151" s="134" t="s">
        <v>38</v>
      </c>
      <c r="O151" s="135">
        <v>0</v>
      </c>
      <c r="P151" s="135">
        <f t="shared" si="1"/>
        <v>0</v>
      </c>
      <c r="Q151" s="135">
        <v>0</v>
      </c>
      <c r="R151" s="135">
        <f t="shared" si="2"/>
        <v>0</v>
      </c>
      <c r="S151" s="135">
        <v>0</v>
      </c>
      <c r="T151" s="136">
        <f t="shared" si="3"/>
        <v>0</v>
      </c>
      <c r="AR151" s="137" t="s">
        <v>88</v>
      </c>
      <c r="AT151" s="137" t="s">
        <v>142</v>
      </c>
      <c r="AU151" s="137" t="s">
        <v>78</v>
      </c>
      <c r="AY151" s="13" t="s">
        <v>140</v>
      </c>
      <c r="BE151" s="138">
        <f t="shared" si="4"/>
        <v>0</v>
      </c>
      <c r="BF151" s="138">
        <f t="shared" si="5"/>
        <v>0</v>
      </c>
      <c r="BG151" s="138">
        <f t="shared" si="6"/>
        <v>0</v>
      </c>
      <c r="BH151" s="138">
        <f t="shared" si="7"/>
        <v>0</v>
      </c>
      <c r="BI151" s="138">
        <f t="shared" si="8"/>
        <v>0</v>
      </c>
      <c r="BJ151" s="13" t="s">
        <v>78</v>
      </c>
      <c r="BK151" s="138">
        <f t="shared" si="9"/>
        <v>0</v>
      </c>
      <c r="BL151" s="13" t="s">
        <v>88</v>
      </c>
      <c r="BM151" s="137" t="s">
        <v>355</v>
      </c>
    </row>
    <row r="152" spans="2:65" s="11" customFormat="1" ht="26" customHeight="1">
      <c r="B152" s="114"/>
      <c r="D152" s="115" t="s">
        <v>72</v>
      </c>
      <c r="E152" s="116" t="s">
        <v>956</v>
      </c>
      <c r="F152" s="116" t="s">
        <v>957</v>
      </c>
      <c r="J152" s="117">
        <f>BK152</f>
        <v>0</v>
      </c>
      <c r="L152" s="114"/>
      <c r="M152" s="118"/>
      <c r="P152" s="119">
        <f>SUM(P153:P182)</f>
        <v>0</v>
      </c>
      <c r="R152" s="119">
        <f>SUM(R153:R182)</f>
        <v>0</v>
      </c>
      <c r="T152" s="120">
        <f>SUM(T153:T182)</f>
        <v>0</v>
      </c>
      <c r="AR152" s="115" t="s">
        <v>78</v>
      </c>
      <c r="AT152" s="121" t="s">
        <v>72</v>
      </c>
      <c r="AU152" s="121" t="s">
        <v>73</v>
      </c>
      <c r="AY152" s="115" t="s">
        <v>140</v>
      </c>
      <c r="BK152" s="122">
        <f>SUM(BK153:BK182)</f>
        <v>0</v>
      </c>
    </row>
    <row r="153" spans="2:65" s="1" customFormat="1" ht="24.25" customHeight="1">
      <c r="B153" s="125"/>
      <c r="C153" s="126" t="s">
        <v>73</v>
      </c>
      <c r="D153" s="126" t="s">
        <v>142</v>
      </c>
      <c r="E153" s="127" t="s">
        <v>958</v>
      </c>
      <c r="F153" s="128" t="s">
        <v>959</v>
      </c>
      <c r="G153" s="129" t="s">
        <v>482</v>
      </c>
      <c r="H153" s="130">
        <v>2</v>
      </c>
      <c r="I153" s="131"/>
      <c r="J153" s="131">
        <f t="shared" ref="J153:J182" si="10">ROUND(I153*H153,2)</f>
        <v>0</v>
      </c>
      <c r="K153" s="132"/>
      <c r="L153" s="25"/>
      <c r="M153" s="133" t="s">
        <v>1</v>
      </c>
      <c r="N153" s="134" t="s">
        <v>38</v>
      </c>
      <c r="O153" s="135">
        <v>0</v>
      </c>
      <c r="P153" s="135">
        <f t="shared" ref="P153:P182" si="11">O153*H153</f>
        <v>0</v>
      </c>
      <c r="Q153" s="135">
        <v>0</v>
      </c>
      <c r="R153" s="135">
        <f t="shared" ref="R153:R182" si="12">Q153*H153</f>
        <v>0</v>
      </c>
      <c r="S153" s="135">
        <v>0</v>
      </c>
      <c r="T153" s="136">
        <f t="shared" ref="T153:T182" si="13">S153*H153</f>
        <v>0</v>
      </c>
      <c r="AR153" s="137" t="s">
        <v>88</v>
      </c>
      <c r="AT153" s="137" t="s">
        <v>142</v>
      </c>
      <c r="AU153" s="137" t="s">
        <v>78</v>
      </c>
      <c r="AY153" s="13" t="s">
        <v>140</v>
      </c>
      <c r="BE153" s="138">
        <f t="shared" ref="BE153:BE182" si="14">IF(N153="základní",J153,0)</f>
        <v>0</v>
      </c>
      <c r="BF153" s="138">
        <f t="shared" ref="BF153:BF182" si="15">IF(N153="snížená",J153,0)</f>
        <v>0</v>
      </c>
      <c r="BG153" s="138">
        <f t="shared" ref="BG153:BG182" si="16">IF(N153="zákl. přenesená",J153,0)</f>
        <v>0</v>
      </c>
      <c r="BH153" s="138">
        <f t="shared" ref="BH153:BH182" si="17">IF(N153="sníž. přenesená",J153,0)</f>
        <v>0</v>
      </c>
      <c r="BI153" s="138">
        <f t="shared" ref="BI153:BI182" si="18">IF(N153="nulová",J153,0)</f>
        <v>0</v>
      </c>
      <c r="BJ153" s="13" t="s">
        <v>78</v>
      </c>
      <c r="BK153" s="138">
        <f t="shared" ref="BK153:BK182" si="19">ROUND(I153*H153,2)</f>
        <v>0</v>
      </c>
      <c r="BL153" s="13" t="s">
        <v>88</v>
      </c>
      <c r="BM153" s="137" t="s">
        <v>363</v>
      </c>
    </row>
    <row r="154" spans="2:65" s="1" customFormat="1" ht="14.5" customHeight="1">
      <c r="B154" s="125"/>
      <c r="C154" s="126" t="s">
        <v>73</v>
      </c>
      <c r="D154" s="126" t="s">
        <v>142</v>
      </c>
      <c r="E154" s="127" t="s">
        <v>960</v>
      </c>
      <c r="F154" s="128" t="s">
        <v>961</v>
      </c>
      <c r="G154" s="129" t="s">
        <v>482</v>
      </c>
      <c r="H154" s="130">
        <v>2</v>
      </c>
      <c r="I154" s="131"/>
      <c r="J154" s="131">
        <f t="shared" si="10"/>
        <v>0</v>
      </c>
      <c r="K154" s="132"/>
      <c r="L154" s="25"/>
      <c r="M154" s="133" t="s">
        <v>1</v>
      </c>
      <c r="N154" s="134" t="s">
        <v>38</v>
      </c>
      <c r="O154" s="135">
        <v>0</v>
      </c>
      <c r="P154" s="135">
        <f t="shared" si="11"/>
        <v>0</v>
      </c>
      <c r="Q154" s="135">
        <v>0</v>
      </c>
      <c r="R154" s="135">
        <f t="shared" si="12"/>
        <v>0</v>
      </c>
      <c r="S154" s="135">
        <v>0</v>
      </c>
      <c r="T154" s="136">
        <f t="shared" si="13"/>
        <v>0</v>
      </c>
      <c r="AR154" s="137" t="s">
        <v>88</v>
      </c>
      <c r="AT154" s="137" t="s">
        <v>142</v>
      </c>
      <c r="AU154" s="137" t="s">
        <v>78</v>
      </c>
      <c r="AY154" s="13" t="s">
        <v>140</v>
      </c>
      <c r="BE154" s="138">
        <f t="shared" si="14"/>
        <v>0</v>
      </c>
      <c r="BF154" s="138">
        <f t="shared" si="15"/>
        <v>0</v>
      </c>
      <c r="BG154" s="138">
        <f t="shared" si="16"/>
        <v>0</v>
      </c>
      <c r="BH154" s="138">
        <f t="shared" si="17"/>
        <v>0</v>
      </c>
      <c r="BI154" s="138">
        <f t="shared" si="18"/>
        <v>0</v>
      </c>
      <c r="BJ154" s="13" t="s">
        <v>78</v>
      </c>
      <c r="BK154" s="138">
        <f t="shared" si="19"/>
        <v>0</v>
      </c>
      <c r="BL154" s="13" t="s">
        <v>88</v>
      </c>
      <c r="BM154" s="137" t="s">
        <v>371</v>
      </c>
    </row>
    <row r="155" spans="2:65" s="1" customFormat="1" ht="14.5" customHeight="1">
      <c r="B155" s="125"/>
      <c r="C155" s="126" t="s">
        <v>73</v>
      </c>
      <c r="D155" s="126" t="s">
        <v>142</v>
      </c>
      <c r="E155" s="127" t="s">
        <v>962</v>
      </c>
      <c r="F155" s="128" t="s">
        <v>963</v>
      </c>
      <c r="G155" s="129" t="s">
        <v>482</v>
      </c>
      <c r="H155" s="130">
        <v>1</v>
      </c>
      <c r="I155" s="131"/>
      <c r="J155" s="131">
        <f t="shared" si="10"/>
        <v>0</v>
      </c>
      <c r="K155" s="132"/>
      <c r="L155" s="25"/>
      <c r="M155" s="133" t="s">
        <v>1</v>
      </c>
      <c r="N155" s="134" t="s">
        <v>38</v>
      </c>
      <c r="O155" s="135">
        <v>0</v>
      </c>
      <c r="P155" s="135">
        <f t="shared" si="11"/>
        <v>0</v>
      </c>
      <c r="Q155" s="135">
        <v>0</v>
      </c>
      <c r="R155" s="135">
        <f t="shared" si="12"/>
        <v>0</v>
      </c>
      <c r="S155" s="135">
        <v>0</v>
      </c>
      <c r="T155" s="136">
        <f t="shared" si="13"/>
        <v>0</v>
      </c>
      <c r="AR155" s="137" t="s">
        <v>88</v>
      </c>
      <c r="AT155" s="137" t="s">
        <v>142</v>
      </c>
      <c r="AU155" s="137" t="s">
        <v>78</v>
      </c>
      <c r="AY155" s="13" t="s">
        <v>140</v>
      </c>
      <c r="BE155" s="138">
        <f t="shared" si="14"/>
        <v>0</v>
      </c>
      <c r="BF155" s="138">
        <f t="shared" si="15"/>
        <v>0</v>
      </c>
      <c r="BG155" s="138">
        <f t="shared" si="16"/>
        <v>0</v>
      </c>
      <c r="BH155" s="138">
        <f t="shared" si="17"/>
        <v>0</v>
      </c>
      <c r="BI155" s="138">
        <f t="shared" si="18"/>
        <v>0</v>
      </c>
      <c r="BJ155" s="13" t="s">
        <v>78</v>
      </c>
      <c r="BK155" s="138">
        <f t="shared" si="19"/>
        <v>0</v>
      </c>
      <c r="BL155" s="13" t="s">
        <v>88</v>
      </c>
      <c r="BM155" s="137" t="s">
        <v>379</v>
      </c>
    </row>
    <row r="156" spans="2:65" s="1" customFormat="1" ht="14.5" customHeight="1">
      <c r="B156" s="125"/>
      <c r="C156" s="126" t="s">
        <v>73</v>
      </c>
      <c r="D156" s="126" t="s">
        <v>142</v>
      </c>
      <c r="E156" s="127" t="s">
        <v>964</v>
      </c>
      <c r="F156" s="128" t="s">
        <v>965</v>
      </c>
      <c r="G156" s="129" t="s">
        <v>482</v>
      </c>
      <c r="H156" s="130">
        <v>1</v>
      </c>
      <c r="I156" s="131"/>
      <c r="J156" s="131">
        <f t="shared" si="10"/>
        <v>0</v>
      </c>
      <c r="K156" s="132"/>
      <c r="L156" s="25"/>
      <c r="M156" s="133" t="s">
        <v>1</v>
      </c>
      <c r="N156" s="134" t="s">
        <v>38</v>
      </c>
      <c r="O156" s="135">
        <v>0</v>
      </c>
      <c r="P156" s="135">
        <f t="shared" si="11"/>
        <v>0</v>
      </c>
      <c r="Q156" s="135">
        <v>0</v>
      </c>
      <c r="R156" s="135">
        <f t="shared" si="12"/>
        <v>0</v>
      </c>
      <c r="S156" s="135">
        <v>0</v>
      </c>
      <c r="T156" s="136">
        <f t="shared" si="13"/>
        <v>0</v>
      </c>
      <c r="AR156" s="137" t="s">
        <v>88</v>
      </c>
      <c r="AT156" s="137" t="s">
        <v>142</v>
      </c>
      <c r="AU156" s="137" t="s">
        <v>78</v>
      </c>
      <c r="AY156" s="13" t="s">
        <v>140</v>
      </c>
      <c r="BE156" s="138">
        <f t="shared" si="14"/>
        <v>0</v>
      </c>
      <c r="BF156" s="138">
        <f t="shared" si="15"/>
        <v>0</v>
      </c>
      <c r="BG156" s="138">
        <f t="shared" si="16"/>
        <v>0</v>
      </c>
      <c r="BH156" s="138">
        <f t="shared" si="17"/>
        <v>0</v>
      </c>
      <c r="BI156" s="138">
        <f t="shared" si="18"/>
        <v>0</v>
      </c>
      <c r="BJ156" s="13" t="s">
        <v>78</v>
      </c>
      <c r="BK156" s="138">
        <f t="shared" si="19"/>
        <v>0</v>
      </c>
      <c r="BL156" s="13" t="s">
        <v>88</v>
      </c>
      <c r="BM156" s="137" t="s">
        <v>383</v>
      </c>
    </row>
    <row r="157" spans="2:65" s="1" customFormat="1" ht="14.5" customHeight="1">
      <c r="B157" s="125"/>
      <c r="C157" s="126" t="s">
        <v>73</v>
      </c>
      <c r="D157" s="126" t="s">
        <v>142</v>
      </c>
      <c r="E157" s="127" t="s">
        <v>966</v>
      </c>
      <c r="F157" s="128" t="s">
        <v>967</v>
      </c>
      <c r="G157" s="129" t="s">
        <v>482</v>
      </c>
      <c r="H157" s="130">
        <v>4</v>
      </c>
      <c r="I157" s="131"/>
      <c r="J157" s="131">
        <f t="shared" si="10"/>
        <v>0</v>
      </c>
      <c r="K157" s="132"/>
      <c r="L157" s="25"/>
      <c r="M157" s="133" t="s">
        <v>1</v>
      </c>
      <c r="N157" s="134" t="s">
        <v>38</v>
      </c>
      <c r="O157" s="135">
        <v>0</v>
      </c>
      <c r="P157" s="135">
        <f t="shared" si="11"/>
        <v>0</v>
      </c>
      <c r="Q157" s="135">
        <v>0</v>
      </c>
      <c r="R157" s="135">
        <f t="shared" si="12"/>
        <v>0</v>
      </c>
      <c r="S157" s="135">
        <v>0</v>
      </c>
      <c r="T157" s="136">
        <f t="shared" si="13"/>
        <v>0</v>
      </c>
      <c r="AR157" s="137" t="s">
        <v>88</v>
      </c>
      <c r="AT157" s="137" t="s">
        <v>142</v>
      </c>
      <c r="AU157" s="137" t="s">
        <v>78</v>
      </c>
      <c r="AY157" s="13" t="s">
        <v>140</v>
      </c>
      <c r="BE157" s="138">
        <f t="shared" si="14"/>
        <v>0</v>
      </c>
      <c r="BF157" s="138">
        <f t="shared" si="15"/>
        <v>0</v>
      </c>
      <c r="BG157" s="138">
        <f t="shared" si="16"/>
        <v>0</v>
      </c>
      <c r="BH157" s="138">
        <f t="shared" si="17"/>
        <v>0</v>
      </c>
      <c r="BI157" s="138">
        <f t="shared" si="18"/>
        <v>0</v>
      </c>
      <c r="BJ157" s="13" t="s">
        <v>78</v>
      </c>
      <c r="BK157" s="138">
        <f t="shared" si="19"/>
        <v>0</v>
      </c>
      <c r="BL157" s="13" t="s">
        <v>88</v>
      </c>
      <c r="BM157" s="137" t="s">
        <v>384</v>
      </c>
    </row>
    <row r="158" spans="2:65" s="1" customFormat="1" ht="14.5" customHeight="1">
      <c r="B158" s="125"/>
      <c r="C158" s="126" t="s">
        <v>73</v>
      </c>
      <c r="D158" s="126" t="s">
        <v>142</v>
      </c>
      <c r="E158" s="127" t="s">
        <v>968</v>
      </c>
      <c r="F158" s="128" t="s">
        <v>969</v>
      </c>
      <c r="G158" s="129" t="s">
        <v>482</v>
      </c>
      <c r="H158" s="130">
        <v>1</v>
      </c>
      <c r="I158" s="131"/>
      <c r="J158" s="131">
        <f t="shared" si="10"/>
        <v>0</v>
      </c>
      <c r="K158" s="132"/>
      <c r="L158" s="25"/>
      <c r="M158" s="133" t="s">
        <v>1</v>
      </c>
      <c r="N158" s="134" t="s">
        <v>38</v>
      </c>
      <c r="O158" s="135">
        <v>0</v>
      </c>
      <c r="P158" s="135">
        <f t="shared" si="11"/>
        <v>0</v>
      </c>
      <c r="Q158" s="135">
        <v>0</v>
      </c>
      <c r="R158" s="135">
        <f t="shared" si="12"/>
        <v>0</v>
      </c>
      <c r="S158" s="135">
        <v>0</v>
      </c>
      <c r="T158" s="136">
        <f t="shared" si="13"/>
        <v>0</v>
      </c>
      <c r="AR158" s="137" t="s">
        <v>88</v>
      </c>
      <c r="AT158" s="137" t="s">
        <v>142</v>
      </c>
      <c r="AU158" s="137" t="s">
        <v>78</v>
      </c>
      <c r="AY158" s="13" t="s">
        <v>140</v>
      </c>
      <c r="BE158" s="138">
        <f t="shared" si="14"/>
        <v>0</v>
      </c>
      <c r="BF158" s="138">
        <f t="shared" si="15"/>
        <v>0</v>
      </c>
      <c r="BG158" s="138">
        <f t="shared" si="16"/>
        <v>0</v>
      </c>
      <c r="BH158" s="138">
        <f t="shared" si="17"/>
        <v>0</v>
      </c>
      <c r="BI158" s="138">
        <f t="shared" si="18"/>
        <v>0</v>
      </c>
      <c r="BJ158" s="13" t="s">
        <v>78</v>
      </c>
      <c r="BK158" s="138">
        <f t="shared" si="19"/>
        <v>0</v>
      </c>
      <c r="BL158" s="13" t="s">
        <v>88</v>
      </c>
      <c r="BM158" s="137" t="s">
        <v>385</v>
      </c>
    </row>
    <row r="159" spans="2:65" s="1" customFormat="1" ht="14.5" customHeight="1">
      <c r="B159" s="125"/>
      <c r="C159" s="126" t="s">
        <v>73</v>
      </c>
      <c r="D159" s="126" t="s">
        <v>142</v>
      </c>
      <c r="E159" s="127" t="s">
        <v>970</v>
      </c>
      <c r="F159" s="128" t="s">
        <v>971</v>
      </c>
      <c r="G159" s="129" t="s">
        <v>482</v>
      </c>
      <c r="H159" s="130">
        <v>6</v>
      </c>
      <c r="I159" s="131"/>
      <c r="J159" s="131">
        <f t="shared" si="10"/>
        <v>0</v>
      </c>
      <c r="K159" s="132"/>
      <c r="L159" s="25"/>
      <c r="M159" s="133" t="s">
        <v>1</v>
      </c>
      <c r="N159" s="134" t="s">
        <v>38</v>
      </c>
      <c r="O159" s="135">
        <v>0</v>
      </c>
      <c r="P159" s="135">
        <f t="shared" si="11"/>
        <v>0</v>
      </c>
      <c r="Q159" s="135">
        <v>0</v>
      </c>
      <c r="R159" s="135">
        <f t="shared" si="12"/>
        <v>0</v>
      </c>
      <c r="S159" s="135">
        <v>0</v>
      </c>
      <c r="T159" s="136">
        <f t="shared" si="13"/>
        <v>0</v>
      </c>
      <c r="AR159" s="137" t="s">
        <v>88</v>
      </c>
      <c r="AT159" s="137" t="s">
        <v>142</v>
      </c>
      <c r="AU159" s="137" t="s">
        <v>78</v>
      </c>
      <c r="AY159" s="13" t="s">
        <v>140</v>
      </c>
      <c r="BE159" s="138">
        <f t="shared" si="14"/>
        <v>0</v>
      </c>
      <c r="BF159" s="138">
        <f t="shared" si="15"/>
        <v>0</v>
      </c>
      <c r="BG159" s="138">
        <f t="shared" si="16"/>
        <v>0</v>
      </c>
      <c r="BH159" s="138">
        <f t="shared" si="17"/>
        <v>0</v>
      </c>
      <c r="BI159" s="138">
        <f t="shared" si="18"/>
        <v>0</v>
      </c>
      <c r="BJ159" s="13" t="s">
        <v>78</v>
      </c>
      <c r="BK159" s="138">
        <f t="shared" si="19"/>
        <v>0</v>
      </c>
      <c r="BL159" s="13" t="s">
        <v>88</v>
      </c>
      <c r="BM159" s="137" t="s">
        <v>392</v>
      </c>
    </row>
    <row r="160" spans="2:65" s="1" customFormat="1" ht="14.5" customHeight="1">
      <c r="B160" s="125"/>
      <c r="C160" s="126" t="s">
        <v>73</v>
      </c>
      <c r="D160" s="126" t="s">
        <v>142</v>
      </c>
      <c r="E160" s="127" t="s">
        <v>972</v>
      </c>
      <c r="F160" s="128" t="s">
        <v>973</v>
      </c>
      <c r="G160" s="129" t="s">
        <v>482</v>
      </c>
      <c r="H160" s="130">
        <v>11</v>
      </c>
      <c r="I160" s="131"/>
      <c r="J160" s="131">
        <f t="shared" si="10"/>
        <v>0</v>
      </c>
      <c r="K160" s="132"/>
      <c r="L160" s="25"/>
      <c r="M160" s="133" t="s">
        <v>1</v>
      </c>
      <c r="N160" s="134" t="s">
        <v>38</v>
      </c>
      <c r="O160" s="135">
        <v>0</v>
      </c>
      <c r="P160" s="135">
        <f t="shared" si="11"/>
        <v>0</v>
      </c>
      <c r="Q160" s="135">
        <v>0</v>
      </c>
      <c r="R160" s="135">
        <f t="shared" si="12"/>
        <v>0</v>
      </c>
      <c r="S160" s="135">
        <v>0</v>
      </c>
      <c r="T160" s="136">
        <f t="shared" si="13"/>
        <v>0</v>
      </c>
      <c r="AR160" s="137" t="s">
        <v>88</v>
      </c>
      <c r="AT160" s="137" t="s">
        <v>142</v>
      </c>
      <c r="AU160" s="137" t="s">
        <v>78</v>
      </c>
      <c r="AY160" s="13" t="s">
        <v>140</v>
      </c>
      <c r="BE160" s="138">
        <f t="shared" si="14"/>
        <v>0</v>
      </c>
      <c r="BF160" s="138">
        <f t="shared" si="15"/>
        <v>0</v>
      </c>
      <c r="BG160" s="138">
        <f t="shared" si="16"/>
        <v>0</v>
      </c>
      <c r="BH160" s="138">
        <f t="shared" si="17"/>
        <v>0</v>
      </c>
      <c r="BI160" s="138">
        <f t="shared" si="18"/>
        <v>0</v>
      </c>
      <c r="BJ160" s="13" t="s">
        <v>78</v>
      </c>
      <c r="BK160" s="138">
        <f t="shared" si="19"/>
        <v>0</v>
      </c>
      <c r="BL160" s="13" t="s">
        <v>88</v>
      </c>
      <c r="BM160" s="137" t="s">
        <v>400</v>
      </c>
    </row>
    <row r="161" spans="2:65" s="1" customFormat="1" ht="14.5" customHeight="1">
      <c r="B161" s="125"/>
      <c r="C161" s="126" t="s">
        <v>73</v>
      </c>
      <c r="D161" s="126" t="s">
        <v>142</v>
      </c>
      <c r="E161" s="127" t="s">
        <v>974</v>
      </c>
      <c r="F161" s="128" t="s">
        <v>951</v>
      </c>
      <c r="G161" s="129" t="s">
        <v>482</v>
      </c>
      <c r="H161" s="130">
        <v>2</v>
      </c>
      <c r="I161" s="131"/>
      <c r="J161" s="131">
        <f t="shared" si="10"/>
        <v>0</v>
      </c>
      <c r="K161" s="132"/>
      <c r="L161" s="25"/>
      <c r="M161" s="133" t="s">
        <v>1</v>
      </c>
      <c r="N161" s="134" t="s">
        <v>38</v>
      </c>
      <c r="O161" s="135">
        <v>0</v>
      </c>
      <c r="P161" s="135">
        <f t="shared" si="11"/>
        <v>0</v>
      </c>
      <c r="Q161" s="135">
        <v>0</v>
      </c>
      <c r="R161" s="135">
        <f t="shared" si="12"/>
        <v>0</v>
      </c>
      <c r="S161" s="135">
        <v>0</v>
      </c>
      <c r="T161" s="136">
        <f t="shared" si="13"/>
        <v>0</v>
      </c>
      <c r="AR161" s="137" t="s">
        <v>88</v>
      </c>
      <c r="AT161" s="137" t="s">
        <v>142</v>
      </c>
      <c r="AU161" s="137" t="s">
        <v>78</v>
      </c>
      <c r="AY161" s="13" t="s">
        <v>140</v>
      </c>
      <c r="BE161" s="138">
        <f t="shared" si="14"/>
        <v>0</v>
      </c>
      <c r="BF161" s="138">
        <f t="shared" si="15"/>
        <v>0</v>
      </c>
      <c r="BG161" s="138">
        <f t="shared" si="16"/>
        <v>0</v>
      </c>
      <c r="BH161" s="138">
        <f t="shared" si="17"/>
        <v>0</v>
      </c>
      <c r="BI161" s="138">
        <f t="shared" si="18"/>
        <v>0</v>
      </c>
      <c r="BJ161" s="13" t="s">
        <v>78</v>
      </c>
      <c r="BK161" s="138">
        <f t="shared" si="19"/>
        <v>0</v>
      </c>
      <c r="BL161" s="13" t="s">
        <v>88</v>
      </c>
      <c r="BM161" s="137" t="s">
        <v>409</v>
      </c>
    </row>
    <row r="162" spans="2:65" s="1" customFormat="1" ht="14.5" customHeight="1">
      <c r="B162" s="125"/>
      <c r="C162" s="126" t="s">
        <v>73</v>
      </c>
      <c r="D162" s="126" t="s">
        <v>142</v>
      </c>
      <c r="E162" s="127" t="s">
        <v>975</v>
      </c>
      <c r="F162" s="128" t="s">
        <v>976</v>
      </c>
      <c r="G162" s="129" t="s">
        <v>482</v>
      </c>
      <c r="H162" s="130">
        <v>2</v>
      </c>
      <c r="I162" s="131"/>
      <c r="J162" s="131">
        <f t="shared" si="10"/>
        <v>0</v>
      </c>
      <c r="K162" s="132"/>
      <c r="L162" s="25"/>
      <c r="M162" s="133" t="s">
        <v>1</v>
      </c>
      <c r="N162" s="134" t="s">
        <v>38</v>
      </c>
      <c r="O162" s="135">
        <v>0</v>
      </c>
      <c r="P162" s="135">
        <f t="shared" si="11"/>
        <v>0</v>
      </c>
      <c r="Q162" s="135">
        <v>0</v>
      </c>
      <c r="R162" s="135">
        <f t="shared" si="12"/>
        <v>0</v>
      </c>
      <c r="S162" s="135">
        <v>0</v>
      </c>
      <c r="T162" s="136">
        <f t="shared" si="13"/>
        <v>0</v>
      </c>
      <c r="AR162" s="137" t="s">
        <v>88</v>
      </c>
      <c r="AT162" s="137" t="s">
        <v>142</v>
      </c>
      <c r="AU162" s="137" t="s">
        <v>78</v>
      </c>
      <c r="AY162" s="13" t="s">
        <v>140</v>
      </c>
      <c r="BE162" s="138">
        <f t="shared" si="14"/>
        <v>0</v>
      </c>
      <c r="BF162" s="138">
        <f t="shared" si="15"/>
        <v>0</v>
      </c>
      <c r="BG162" s="138">
        <f t="shared" si="16"/>
        <v>0</v>
      </c>
      <c r="BH162" s="138">
        <f t="shared" si="17"/>
        <v>0</v>
      </c>
      <c r="BI162" s="138">
        <f t="shared" si="18"/>
        <v>0</v>
      </c>
      <c r="BJ162" s="13" t="s">
        <v>78</v>
      </c>
      <c r="BK162" s="138">
        <f t="shared" si="19"/>
        <v>0</v>
      </c>
      <c r="BL162" s="13" t="s">
        <v>88</v>
      </c>
      <c r="BM162" s="137" t="s">
        <v>410</v>
      </c>
    </row>
    <row r="163" spans="2:65" s="1" customFormat="1" ht="24.25" customHeight="1">
      <c r="B163" s="125"/>
      <c r="C163" s="126" t="s">
        <v>73</v>
      </c>
      <c r="D163" s="126" t="s">
        <v>142</v>
      </c>
      <c r="E163" s="127" t="s">
        <v>977</v>
      </c>
      <c r="F163" s="128" t="s">
        <v>978</v>
      </c>
      <c r="G163" s="129" t="s">
        <v>482</v>
      </c>
      <c r="H163" s="130">
        <v>1</v>
      </c>
      <c r="I163" s="131"/>
      <c r="J163" s="131">
        <f t="shared" si="10"/>
        <v>0</v>
      </c>
      <c r="K163" s="132"/>
      <c r="L163" s="25"/>
      <c r="M163" s="133" t="s">
        <v>1</v>
      </c>
      <c r="N163" s="134" t="s">
        <v>38</v>
      </c>
      <c r="O163" s="135">
        <v>0</v>
      </c>
      <c r="P163" s="135">
        <f t="shared" si="11"/>
        <v>0</v>
      </c>
      <c r="Q163" s="135">
        <v>0</v>
      </c>
      <c r="R163" s="135">
        <f t="shared" si="12"/>
        <v>0</v>
      </c>
      <c r="S163" s="135">
        <v>0</v>
      </c>
      <c r="T163" s="136">
        <f t="shared" si="13"/>
        <v>0</v>
      </c>
      <c r="AR163" s="137" t="s">
        <v>88</v>
      </c>
      <c r="AT163" s="137" t="s">
        <v>142</v>
      </c>
      <c r="AU163" s="137" t="s">
        <v>78</v>
      </c>
      <c r="AY163" s="13" t="s">
        <v>140</v>
      </c>
      <c r="BE163" s="138">
        <f t="shared" si="14"/>
        <v>0</v>
      </c>
      <c r="BF163" s="138">
        <f t="shared" si="15"/>
        <v>0</v>
      </c>
      <c r="BG163" s="138">
        <f t="shared" si="16"/>
        <v>0</v>
      </c>
      <c r="BH163" s="138">
        <f t="shared" si="17"/>
        <v>0</v>
      </c>
      <c r="BI163" s="138">
        <f t="shared" si="18"/>
        <v>0</v>
      </c>
      <c r="BJ163" s="13" t="s">
        <v>78</v>
      </c>
      <c r="BK163" s="138">
        <f t="shared" si="19"/>
        <v>0</v>
      </c>
      <c r="BL163" s="13" t="s">
        <v>88</v>
      </c>
      <c r="BM163" s="137" t="s">
        <v>411</v>
      </c>
    </row>
    <row r="164" spans="2:65" s="1" customFormat="1" ht="14.5" customHeight="1">
      <c r="B164" s="125"/>
      <c r="C164" s="126" t="s">
        <v>73</v>
      </c>
      <c r="D164" s="126" t="s">
        <v>142</v>
      </c>
      <c r="E164" s="127" t="s">
        <v>979</v>
      </c>
      <c r="F164" s="128" t="s">
        <v>980</v>
      </c>
      <c r="G164" s="129" t="s">
        <v>482</v>
      </c>
      <c r="H164" s="130">
        <v>6</v>
      </c>
      <c r="I164" s="131"/>
      <c r="J164" s="131">
        <f t="shared" si="10"/>
        <v>0</v>
      </c>
      <c r="K164" s="132"/>
      <c r="L164" s="25"/>
      <c r="M164" s="133" t="s">
        <v>1</v>
      </c>
      <c r="N164" s="134" t="s">
        <v>38</v>
      </c>
      <c r="O164" s="135">
        <v>0</v>
      </c>
      <c r="P164" s="135">
        <f t="shared" si="11"/>
        <v>0</v>
      </c>
      <c r="Q164" s="135">
        <v>0</v>
      </c>
      <c r="R164" s="135">
        <f t="shared" si="12"/>
        <v>0</v>
      </c>
      <c r="S164" s="135">
        <v>0</v>
      </c>
      <c r="T164" s="136">
        <f t="shared" si="13"/>
        <v>0</v>
      </c>
      <c r="AR164" s="137" t="s">
        <v>88</v>
      </c>
      <c r="AT164" s="137" t="s">
        <v>142</v>
      </c>
      <c r="AU164" s="137" t="s">
        <v>78</v>
      </c>
      <c r="AY164" s="13" t="s">
        <v>140</v>
      </c>
      <c r="BE164" s="138">
        <f t="shared" si="14"/>
        <v>0</v>
      </c>
      <c r="BF164" s="138">
        <f t="shared" si="15"/>
        <v>0</v>
      </c>
      <c r="BG164" s="138">
        <f t="shared" si="16"/>
        <v>0</v>
      </c>
      <c r="BH164" s="138">
        <f t="shared" si="17"/>
        <v>0</v>
      </c>
      <c r="BI164" s="138">
        <f t="shared" si="18"/>
        <v>0</v>
      </c>
      <c r="BJ164" s="13" t="s">
        <v>78</v>
      </c>
      <c r="BK164" s="138">
        <f t="shared" si="19"/>
        <v>0</v>
      </c>
      <c r="BL164" s="13" t="s">
        <v>88</v>
      </c>
      <c r="BM164" s="137" t="s">
        <v>412</v>
      </c>
    </row>
    <row r="165" spans="2:65" s="1" customFormat="1" ht="24.25" customHeight="1">
      <c r="B165" s="125"/>
      <c r="C165" s="126" t="s">
        <v>73</v>
      </c>
      <c r="D165" s="126" t="s">
        <v>142</v>
      </c>
      <c r="E165" s="127" t="s">
        <v>981</v>
      </c>
      <c r="F165" s="128" t="s">
        <v>982</v>
      </c>
      <c r="G165" s="129" t="s">
        <v>482</v>
      </c>
      <c r="H165" s="130">
        <v>4</v>
      </c>
      <c r="I165" s="131"/>
      <c r="J165" s="131">
        <f t="shared" si="10"/>
        <v>0</v>
      </c>
      <c r="K165" s="132"/>
      <c r="L165" s="25"/>
      <c r="M165" s="133" t="s">
        <v>1</v>
      </c>
      <c r="N165" s="134" t="s">
        <v>38</v>
      </c>
      <c r="O165" s="135">
        <v>0</v>
      </c>
      <c r="P165" s="135">
        <f t="shared" si="11"/>
        <v>0</v>
      </c>
      <c r="Q165" s="135">
        <v>0</v>
      </c>
      <c r="R165" s="135">
        <f t="shared" si="12"/>
        <v>0</v>
      </c>
      <c r="S165" s="135">
        <v>0</v>
      </c>
      <c r="T165" s="136">
        <f t="shared" si="13"/>
        <v>0</v>
      </c>
      <c r="AR165" s="137" t="s">
        <v>88</v>
      </c>
      <c r="AT165" s="137" t="s">
        <v>142</v>
      </c>
      <c r="AU165" s="137" t="s">
        <v>78</v>
      </c>
      <c r="AY165" s="13" t="s">
        <v>140</v>
      </c>
      <c r="BE165" s="138">
        <f t="shared" si="14"/>
        <v>0</v>
      </c>
      <c r="BF165" s="138">
        <f t="shared" si="15"/>
        <v>0</v>
      </c>
      <c r="BG165" s="138">
        <f t="shared" si="16"/>
        <v>0</v>
      </c>
      <c r="BH165" s="138">
        <f t="shared" si="17"/>
        <v>0</v>
      </c>
      <c r="BI165" s="138">
        <f t="shared" si="18"/>
        <v>0</v>
      </c>
      <c r="BJ165" s="13" t="s">
        <v>78</v>
      </c>
      <c r="BK165" s="138">
        <f t="shared" si="19"/>
        <v>0</v>
      </c>
      <c r="BL165" s="13" t="s">
        <v>88</v>
      </c>
      <c r="BM165" s="137" t="s">
        <v>419</v>
      </c>
    </row>
    <row r="166" spans="2:65" s="1" customFormat="1" ht="14.5" customHeight="1">
      <c r="B166" s="125"/>
      <c r="C166" s="126" t="s">
        <v>73</v>
      </c>
      <c r="D166" s="126" t="s">
        <v>142</v>
      </c>
      <c r="E166" s="127" t="s">
        <v>983</v>
      </c>
      <c r="F166" s="128" t="s">
        <v>984</v>
      </c>
      <c r="G166" s="129" t="s">
        <v>482</v>
      </c>
      <c r="H166" s="130">
        <v>2</v>
      </c>
      <c r="I166" s="131"/>
      <c r="J166" s="131">
        <f t="shared" si="10"/>
        <v>0</v>
      </c>
      <c r="K166" s="132"/>
      <c r="L166" s="25"/>
      <c r="M166" s="133" t="s">
        <v>1</v>
      </c>
      <c r="N166" s="134" t="s">
        <v>38</v>
      </c>
      <c r="O166" s="135">
        <v>0</v>
      </c>
      <c r="P166" s="135">
        <f t="shared" si="11"/>
        <v>0</v>
      </c>
      <c r="Q166" s="135">
        <v>0</v>
      </c>
      <c r="R166" s="135">
        <f t="shared" si="12"/>
        <v>0</v>
      </c>
      <c r="S166" s="135">
        <v>0</v>
      </c>
      <c r="T166" s="136">
        <f t="shared" si="13"/>
        <v>0</v>
      </c>
      <c r="AR166" s="137" t="s">
        <v>88</v>
      </c>
      <c r="AT166" s="137" t="s">
        <v>142</v>
      </c>
      <c r="AU166" s="137" t="s">
        <v>78</v>
      </c>
      <c r="AY166" s="13" t="s">
        <v>140</v>
      </c>
      <c r="BE166" s="138">
        <f t="shared" si="14"/>
        <v>0</v>
      </c>
      <c r="BF166" s="138">
        <f t="shared" si="15"/>
        <v>0</v>
      </c>
      <c r="BG166" s="138">
        <f t="shared" si="16"/>
        <v>0</v>
      </c>
      <c r="BH166" s="138">
        <f t="shared" si="17"/>
        <v>0</v>
      </c>
      <c r="BI166" s="138">
        <f t="shared" si="18"/>
        <v>0</v>
      </c>
      <c r="BJ166" s="13" t="s">
        <v>78</v>
      </c>
      <c r="BK166" s="138">
        <f t="shared" si="19"/>
        <v>0</v>
      </c>
      <c r="BL166" s="13" t="s">
        <v>88</v>
      </c>
      <c r="BM166" s="137" t="s">
        <v>429</v>
      </c>
    </row>
    <row r="167" spans="2:65" s="1" customFormat="1" ht="14.5" customHeight="1">
      <c r="B167" s="125"/>
      <c r="C167" s="126" t="s">
        <v>73</v>
      </c>
      <c r="D167" s="126" t="s">
        <v>142</v>
      </c>
      <c r="E167" s="127" t="s">
        <v>985</v>
      </c>
      <c r="F167" s="128" t="s">
        <v>986</v>
      </c>
      <c r="G167" s="129" t="s">
        <v>482</v>
      </c>
      <c r="H167" s="130">
        <v>3</v>
      </c>
      <c r="I167" s="131"/>
      <c r="J167" s="131">
        <f t="shared" si="10"/>
        <v>0</v>
      </c>
      <c r="K167" s="132"/>
      <c r="L167" s="25"/>
      <c r="M167" s="133" t="s">
        <v>1</v>
      </c>
      <c r="N167" s="134" t="s">
        <v>38</v>
      </c>
      <c r="O167" s="135">
        <v>0</v>
      </c>
      <c r="P167" s="135">
        <f t="shared" si="11"/>
        <v>0</v>
      </c>
      <c r="Q167" s="135">
        <v>0</v>
      </c>
      <c r="R167" s="135">
        <f t="shared" si="12"/>
        <v>0</v>
      </c>
      <c r="S167" s="135">
        <v>0</v>
      </c>
      <c r="T167" s="136">
        <f t="shared" si="13"/>
        <v>0</v>
      </c>
      <c r="AR167" s="137" t="s">
        <v>88</v>
      </c>
      <c r="AT167" s="137" t="s">
        <v>142</v>
      </c>
      <c r="AU167" s="137" t="s">
        <v>78</v>
      </c>
      <c r="AY167" s="13" t="s">
        <v>140</v>
      </c>
      <c r="BE167" s="138">
        <f t="shared" si="14"/>
        <v>0</v>
      </c>
      <c r="BF167" s="138">
        <f t="shared" si="15"/>
        <v>0</v>
      </c>
      <c r="BG167" s="138">
        <f t="shared" si="16"/>
        <v>0</v>
      </c>
      <c r="BH167" s="138">
        <f t="shared" si="17"/>
        <v>0</v>
      </c>
      <c r="BI167" s="138">
        <f t="shared" si="18"/>
        <v>0</v>
      </c>
      <c r="BJ167" s="13" t="s">
        <v>78</v>
      </c>
      <c r="BK167" s="138">
        <f t="shared" si="19"/>
        <v>0</v>
      </c>
      <c r="BL167" s="13" t="s">
        <v>88</v>
      </c>
      <c r="BM167" s="137" t="s">
        <v>434</v>
      </c>
    </row>
    <row r="168" spans="2:65" s="1" customFormat="1" ht="14.5" customHeight="1">
      <c r="B168" s="125"/>
      <c r="C168" s="126" t="s">
        <v>73</v>
      </c>
      <c r="D168" s="126" t="s">
        <v>142</v>
      </c>
      <c r="E168" s="127" t="s">
        <v>987</v>
      </c>
      <c r="F168" s="128" t="s">
        <v>988</v>
      </c>
      <c r="G168" s="129" t="s">
        <v>482</v>
      </c>
      <c r="H168" s="130">
        <v>3</v>
      </c>
      <c r="I168" s="131"/>
      <c r="J168" s="131">
        <f t="shared" si="10"/>
        <v>0</v>
      </c>
      <c r="K168" s="132"/>
      <c r="L168" s="25"/>
      <c r="M168" s="133" t="s">
        <v>1</v>
      </c>
      <c r="N168" s="134" t="s">
        <v>38</v>
      </c>
      <c r="O168" s="135">
        <v>0</v>
      </c>
      <c r="P168" s="135">
        <f t="shared" si="11"/>
        <v>0</v>
      </c>
      <c r="Q168" s="135">
        <v>0</v>
      </c>
      <c r="R168" s="135">
        <f t="shared" si="12"/>
        <v>0</v>
      </c>
      <c r="S168" s="135">
        <v>0</v>
      </c>
      <c r="T168" s="136">
        <f t="shared" si="13"/>
        <v>0</v>
      </c>
      <c r="AR168" s="137" t="s">
        <v>88</v>
      </c>
      <c r="AT168" s="137" t="s">
        <v>142</v>
      </c>
      <c r="AU168" s="137" t="s">
        <v>78</v>
      </c>
      <c r="AY168" s="13" t="s">
        <v>140</v>
      </c>
      <c r="BE168" s="138">
        <f t="shared" si="14"/>
        <v>0</v>
      </c>
      <c r="BF168" s="138">
        <f t="shared" si="15"/>
        <v>0</v>
      </c>
      <c r="BG168" s="138">
        <f t="shared" si="16"/>
        <v>0</v>
      </c>
      <c r="BH168" s="138">
        <f t="shared" si="17"/>
        <v>0</v>
      </c>
      <c r="BI168" s="138">
        <f t="shared" si="18"/>
        <v>0</v>
      </c>
      <c r="BJ168" s="13" t="s">
        <v>78</v>
      </c>
      <c r="BK168" s="138">
        <f t="shared" si="19"/>
        <v>0</v>
      </c>
      <c r="BL168" s="13" t="s">
        <v>88</v>
      </c>
      <c r="BM168" s="137" t="s">
        <v>435</v>
      </c>
    </row>
    <row r="169" spans="2:65" s="1" customFormat="1" ht="14.5" customHeight="1">
      <c r="B169" s="125"/>
      <c r="C169" s="126" t="s">
        <v>73</v>
      </c>
      <c r="D169" s="126" t="s">
        <v>142</v>
      </c>
      <c r="E169" s="127" t="s">
        <v>989</v>
      </c>
      <c r="F169" s="128" t="s">
        <v>990</v>
      </c>
      <c r="G169" s="129" t="s">
        <v>482</v>
      </c>
      <c r="H169" s="130">
        <v>2</v>
      </c>
      <c r="I169" s="131"/>
      <c r="J169" s="131">
        <f t="shared" si="10"/>
        <v>0</v>
      </c>
      <c r="K169" s="132"/>
      <c r="L169" s="25"/>
      <c r="M169" s="133" t="s">
        <v>1</v>
      </c>
      <c r="N169" s="134" t="s">
        <v>38</v>
      </c>
      <c r="O169" s="135">
        <v>0</v>
      </c>
      <c r="P169" s="135">
        <f t="shared" si="11"/>
        <v>0</v>
      </c>
      <c r="Q169" s="135">
        <v>0</v>
      </c>
      <c r="R169" s="135">
        <f t="shared" si="12"/>
        <v>0</v>
      </c>
      <c r="S169" s="135">
        <v>0</v>
      </c>
      <c r="T169" s="136">
        <f t="shared" si="13"/>
        <v>0</v>
      </c>
      <c r="AR169" s="137" t="s">
        <v>88</v>
      </c>
      <c r="AT169" s="137" t="s">
        <v>142</v>
      </c>
      <c r="AU169" s="137" t="s">
        <v>78</v>
      </c>
      <c r="AY169" s="13" t="s">
        <v>140</v>
      </c>
      <c r="BE169" s="138">
        <f t="shared" si="14"/>
        <v>0</v>
      </c>
      <c r="BF169" s="138">
        <f t="shared" si="15"/>
        <v>0</v>
      </c>
      <c r="BG169" s="138">
        <f t="shared" si="16"/>
        <v>0</v>
      </c>
      <c r="BH169" s="138">
        <f t="shared" si="17"/>
        <v>0</v>
      </c>
      <c r="BI169" s="138">
        <f t="shared" si="18"/>
        <v>0</v>
      </c>
      <c r="BJ169" s="13" t="s">
        <v>78</v>
      </c>
      <c r="BK169" s="138">
        <f t="shared" si="19"/>
        <v>0</v>
      </c>
      <c r="BL169" s="13" t="s">
        <v>88</v>
      </c>
      <c r="BM169" s="137" t="s">
        <v>436</v>
      </c>
    </row>
    <row r="170" spans="2:65" s="1" customFormat="1" ht="14.5" customHeight="1">
      <c r="B170" s="125"/>
      <c r="C170" s="126" t="s">
        <v>73</v>
      </c>
      <c r="D170" s="126" t="s">
        <v>142</v>
      </c>
      <c r="E170" s="127" t="s">
        <v>991</v>
      </c>
      <c r="F170" s="128" t="s">
        <v>992</v>
      </c>
      <c r="G170" s="129" t="s">
        <v>482</v>
      </c>
      <c r="H170" s="130">
        <v>10</v>
      </c>
      <c r="I170" s="131"/>
      <c r="J170" s="131">
        <f t="shared" si="10"/>
        <v>0</v>
      </c>
      <c r="K170" s="132"/>
      <c r="L170" s="25"/>
      <c r="M170" s="133" t="s">
        <v>1</v>
      </c>
      <c r="N170" s="134" t="s">
        <v>38</v>
      </c>
      <c r="O170" s="135">
        <v>0</v>
      </c>
      <c r="P170" s="135">
        <f t="shared" si="11"/>
        <v>0</v>
      </c>
      <c r="Q170" s="135">
        <v>0</v>
      </c>
      <c r="R170" s="135">
        <f t="shared" si="12"/>
        <v>0</v>
      </c>
      <c r="S170" s="135">
        <v>0</v>
      </c>
      <c r="T170" s="136">
        <f t="shared" si="13"/>
        <v>0</v>
      </c>
      <c r="AR170" s="137" t="s">
        <v>88</v>
      </c>
      <c r="AT170" s="137" t="s">
        <v>142</v>
      </c>
      <c r="AU170" s="137" t="s">
        <v>78</v>
      </c>
      <c r="AY170" s="13" t="s">
        <v>140</v>
      </c>
      <c r="BE170" s="138">
        <f t="shared" si="14"/>
        <v>0</v>
      </c>
      <c r="BF170" s="138">
        <f t="shared" si="15"/>
        <v>0</v>
      </c>
      <c r="BG170" s="138">
        <f t="shared" si="16"/>
        <v>0</v>
      </c>
      <c r="BH170" s="138">
        <f t="shared" si="17"/>
        <v>0</v>
      </c>
      <c r="BI170" s="138">
        <f t="shared" si="18"/>
        <v>0</v>
      </c>
      <c r="BJ170" s="13" t="s">
        <v>78</v>
      </c>
      <c r="BK170" s="138">
        <f t="shared" si="19"/>
        <v>0</v>
      </c>
      <c r="BL170" s="13" t="s">
        <v>88</v>
      </c>
      <c r="BM170" s="137" t="s">
        <v>441</v>
      </c>
    </row>
    <row r="171" spans="2:65" s="1" customFormat="1" ht="14.5" customHeight="1">
      <c r="B171" s="125"/>
      <c r="C171" s="126" t="s">
        <v>73</v>
      </c>
      <c r="D171" s="126" t="s">
        <v>142</v>
      </c>
      <c r="E171" s="127" t="s">
        <v>993</v>
      </c>
      <c r="F171" s="128" t="s">
        <v>994</v>
      </c>
      <c r="G171" s="129" t="s">
        <v>482</v>
      </c>
      <c r="H171" s="130">
        <v>3</v>
      </c>
      <c r="I171" s="131"/>
      <c r="J171" s="131">
        <f t="shared" si="10"/>
        <v>0</v>
      </c>
      <c r="K171" s="132"/>
      <c r="L171" s="25"/>
      <c r="M171" s="133" t="s">
        <v>1</v>
      </c>
      <c r="N171" s="134" t="s">
        <v>38</v>
      </c>
      <c r="O171" s="135">
        <v>0</v>
      </c>
      <c r="P171" s="135">
        <f t="shared" si="11"/>
        <v>0</v>
      </c>
      <c r="Q171" s="135">
        <v>0</v>
      </c>
      <c r="R171" s="135">
        <f t="shared" si="12"/>
        <v>0</v>
      </c>
      <c r="S171" s="135">
        <v>0</v>
      </c>
      <c r="T171" s="136">
        <f t="shared" si="13"/>
        <v>0</v>
      </c>
      <c r="AR171" s="137" t="s">
        <v>88</v>
      </c>
      <c r="AT171" s="137" t="s">
        <v>142</v>
      </c>
      <c r="AU171" s="137" t="s">
        <v>78</v>
      </c>
      <c r="AY171" s="13" t="s">
        <v>140</v>
      </c>
      <c r="BE171" s="138">
        <f t="shared" si="14"/>
        <v>0</v>
      </c>
      <c r="BF171" s="138">
        <f t="shared" si="15"/>
        <v>0</v>
      </c>
      <c r="BG171" s="138">
        <f t="shared" si="16"/>
        <v>0</v>
      </c>
      <c r="BH171" s="138">
        <f t="shared" si="17"/>
        <v>0</v>
      </c>
      <c r="BI171" s="138">
        <f t="shared" si="18"/>
        <v>0</v>
      </c>
      <c r="BJ171" s="13" t="s">
        <v>78</v>
      </c>
      <c r="BK171" s="138">
        <f t="shared" si="19"/>
        <v>0</v>
      </c>
      <c r="BL171" s="13" t="s">
        <v>88</v>
      </c>
      <c r="BM171" s="137" t="s">
        <v>442</v>
      </c>
    </row>
    <row r="172" spans="2:65" s="1" customFormat="1" ht="14.5" customHeight="1">
      <c r="B172" s="125"/>
      <c r="C172" s="126" t="s">
        <v>73</v>
      </c>
      <c r="D172" s="126" t="s">
        <v>142</v>
      </c>
      <c r="E172" s="127" t="s">
        <v>995</v>
      </c>
      <c r="F172" s="128" t="s">
        <v>996</v>
      </c>
      <c r="G172" s="129" t="s">
        <v>482</v>
      </c>
      <c r="H172" s="130">
        <v>3</v>
      </c>
      <c r="I172" s="131"/>
      <c r="J172" s="131">
        <f t="shared" si="10"/>
        <v>0</v>
      </c>
      <c r="K172" s="132"/>
      <c r="L172" s="25"/>
      <c r="M172" s="133" t="s">
        <v>1</v>
      </c>
      <c r="N172" s="134" t="s">
        <v>38</v>
      </c>
      <c r="O172" s="135">
        <v>0</v>
      </c>
      <c r="P172" s="135">
        <f t="shared" si="11"/>
        <v>0</v>
      </c>
      <c r="Q172" s="135">
        <v>0</v>
      </c>
      <c r="R172" s="135">
        <f t="shared" si="12"/>
        <v>0</v>
      </c>
      <c r="S172" s="135">
        <v>0</v>
      </c>
      <c r="T172" s="136">
        <f t="shared" si="13"/>
        <v>0</v>
      </c>
      <c r="AR172" s="137" t="s">
        <v>88</v>
      </c>
      <c r="AT172" s="137" t="s">
        <v>142</v>
      </c>
      <c r="AU172" s="137" t="s">
        <v>78</v>
      </c>
      <c r="AY172" s="13" t="s">
        <v>140</v>
      </c>
      <c r="BE172" s="138">
        <f t="shared" si="14"/>
        <v>0</v>
      </c>
      <c r="BF172" s="138">
        <f t="shared" si="15"/>
        <v>0</v>
      </c>
      <c r="BG172" s="138">
        <f t="shared" si="16"/>
        <v>0</v>
      </c>
      <c r="BH172" s="138">
        <f t="shared" si="17"/>
        <v>0</v>
      </c>
      <c r="BI172" s="138">
        <f t="shared" si="18"/>
        <v>0</v>
      </c>
      <c r="BJ172" s="13" t="s">
        <v>78</v>
      </c>
      <c r="BK172" s="138">
        <f t="shared" si="19"/>
        <v>0</v>
      </c>
      <c r="BL172" s="13" t="s">
        <v>88</v>
      </c>
      <c r="BM172" s="137" t="s">
        <v>443</v>
      </c>
    </row>
    <row r="173" spans="2:65" s="1" customFormat="1" ht="14.5" customHeight="1">
      <c r="B173" s="125"/>
      <c r="C173" s="126" t="s">
        <v>73</v>
      </c>
      <c r="D173" s="126" t="s">
        <v>142</v>
      </c>
      <c r="E173" s="127" t="s">
        <v>997</v>
      </c>
      <c r="F173" s="128" t="s">
        <v>998</v>
      </c>
      <c r="G173" s="129" t="s">
        <v>482</v>
      </c>
      <c r="H173" s="130">
        <v>2</v>
      </c>
      <c r="I173" s="131"/>
      <c r="J173" s="131">
        <f t="shared" si="10"/>
        <v>0</v>
      </c>
      <c r="K173" s="132"/>
      <c r="L173" s="25"/>
      <c r="M173" s="133" t="s">
        <v>1</v>
      </c>
      <c r="N173" s="134" t="s">
        <v>38</v>
      </c>
      <c r="O173" s="135">
        <v>0</v>
      </c>
      <c r="P173" s="135">
        <f t="shared" si="11"/>
        <v>0</v>
      </c>
      <c r="Q173" s="135">
        <v>0</v>
      </c>
      <c r="R173" s="135">
        <f t="shared" si="12"/>
        <v>0</v>
      </c>
      <c r="S173" s="135">
        <v>0</v>
      </c>
      <c r="T173" s="136">
        <f t="shared" si="13"/>
        <v>0</v>
      </c>
      <c r="AR173" s="137" t="s">
        <v>88</v>
      </c>
      <c r="AT173" s="137" t="s">
        <v>142</v>
      </c>
      <c r="AU173" s="137" t="s">
        <v>78</v>
      </c>
      <c r="AY173" s="13" t="s">
        <v>140</v>
      </c>
      <c r="BE173" s="138">
        <f t="shared" si="14"/>
        <v>0</v>
      </c>
      <c r="BF173" s="138">
        <f t="shared" si="15"/>
        <v>0</v>
      </c>
      <c r="BG173" s="138">
        <f t="shared" si="16"/>
        <v>0</v>
      </c>
      <c r="BH173" s="138">
        <f t="shared" si="17"/>
        <v>0</v>
      </c>
      <c r="BI173" s="138">
        <f t="shared" si="18"/>
        <v>0</v>
      </c>
      <c r="BJ173" s="13" t="s">
        <v>78</v>
      </c>
      <c r="BK173" s="138">
        <f t="shared" si="19"/>
        <v>0</v>
      </c>
      <c r="BL173" s="13" t="s">
        <v>88</v>
      </c>
      <c r="BM173" s="137" t="s">
        <v>444</v>
      </c>
    </row>
    <row r="174" spans="2:65" s="1" customFormat="1" ht="14.5" customHeight="1">
      <c r="B174" s="125"/>
      <c r="C174" s="126" t="s">
        <v>73</v>
      </c>
      <c r="D174" s="126" t="s">
        <v>142</v>
      </c>
      <c r="E174" s="127" t="s">
        <v>999</v>
      </c>
      <c r="F174" s="128" t="s">
        <v>1000</v>
      </c>
      <c r="G174" s="129" t="s">
        <v>482</v>
      </c>
      <c r="H174" s="130">
        <v>2</v>
      </c>
      <c r="I174" s="131"/>
      <c r="J174" s="131">
        <f t="shared" si="10"/>
        <v>0</v>
      </c>
      <c r="K174" s="132"/>
      <c r="L174" s="25"/>
      <c r="M174" s="133" t="s">
        <v>1</v>
      </c>
      <c r="N174" s="134" t="s">
        <v>38</v>
      </c>
      <c r="O174" s="135">
        <v>0</v>
      </c>
      <c r="P174" s="135">
        <f t="shared" si="11"/>
        <v>0</v>
      </c>
      <c r="Q174" s="135">
        <v>0</v>
      </c>
      <c r="R174" s="135">
        <f t="shared" si="12"/>
        <v>0</v>
      </c>
      <c r="S174" s="135">
        <v>0</v>
      </c>
      <c r="T174" s="136">
        <f t="shared" si="13"/>
        <v>0</v>
      </c>
      <c r="AR174" s="137" t="s">
        <v>88</v>
      </c>
      <c r="AT174" s="137" t="s">
        <v>142</v>
      </c>
      <c r="AU174" s="137" t="s">
        <v>78</v>
      </c>
      <c r="AY174" s="13" t="s">
        <v>140</v>
      </c>
      <c r="BE174" s="138">
        <f t="shared" si="14"/>
        <v>0</v>
      </c>
      <c r="BF174" s="138">
        <f t="shared" si="15"/>
        <v>0</v>
      </c>
      <c r="BG174" s="138">
        <f t="shared" si="16"/>
        <v>0</v>
      </c>
      <c r="BH174" s="138">
        <f t="shared" si="17"/>
        <v>0</v>
      </c>
      <c r="BI174" s="138">
        <f t="shared" si="18"/>
        <v>0</v>
      </c>
      <c r="BJ174" s="13" t="s">
        <v>78</v>
      </c>
      <c r="BK174" s="138">
        <f t="shared" si="19"/>
        <v>0</v>
      </c>
      <c r="BL174" s="13" t="s">
        <v>88</v>
      </c>
      <c r="BM174" s="137" t="s">
        <v>445</v>
      </c>
    </row>
    <row r="175" spans="2:65" s="1" customFormat="1" ht="14.5" customHeight="1">
      <c r="B175" s="125"/>
      <c r="C175" s="126" t="s">
        <v>73</v>
      </c>
      <c r="D175" s="126" t="s">
        <v>142</v>
      </c>
      <c r="E175" s="127" t="s">
        <v>1001</v>
      </c>
      <c r="F175" s="128" t="s">
        <v>1002</v>
      </c>
      <c r="G175" s="129" t="s">
        <v>482</v>
      </c>
      <c r="H175" s="130">
        <v>3</v>
      </c>
      <c r="I175" s="131"/>
      <c r="J175" s="131">
        <f t="shared" si="10"/>
        <v>0</v>
      </c>
      <c r="K175" s="132"/>
      <c r="L175" s="25"/>
      <c r="M175" s="133" t="s">
        <v>1</v>
      </c>
      <c r="N175" s="134" t="s">
        <v>38</v>
      </c>
      <c r="O175" s="135">
        <v>0</v>
      </c>
      <c r="P175" s="135">
        <f t="shared" si="11"/>
        <v>0</v>
      </c>
      <c r="Q175" s="135">
        <v>0</v>
      </c>
      <c r="R175" s="135">
        <f t="shared" si="12"/>
        <v>0</v>
      </c>
      <c r="S175" s="135">
        <v>0</v>
      </c>
      <c r="T175" s="136">
        <f t="shared" si="13"/>
        <v>0</v>
      </c>
      <c r="AR175" s="137" t="s">
        <v>88</v>
      </c>
      <c r="AT175" s="137" t="s">
        <v>142</v>
      </c>
      <c r="AU175" s="137" t="s">
        <v>78</v>
      </c>
      <c r="AY175" s="13" t="s">
        <v>140</v>
      </c>
      <c r="BE175" s="138">
        <f t="shared" si="14"/>
        <v>0</v>
      </c>
      <c r="BF175" s="138">
        <f t="shared" si="15"/>
        <v>0</v>
      </c>
      <c r="BG175" s="138">
        <f t="shared" si="16"/>
        <v>0</v>
      </c>
      <c r="BH175" s="138">
        <f t="shared" si="17"/>
        <v>0</v>
      </c>
      <c r="BI175" s="138">
        <f t="shared" si="18"/>
        <v>0</v>
      </c>
      <c r="BJ175" s="13" t="s">
        <v>78</v>
      </c>
      <c r="BK175" s="138">
        <f t="shared" si="19"/>
        <v>0</v>
      </c>
      <c r="BL175" s="13" t="s">
        <v>88</v>
      </c>
      <c r="BM175" s="137" t="s">
        <v>446</v>
      </c>
    </row>
    <row r="176" spans="2:65" s="1" customFormat="1" ht="24.25" customHeight="1">
      <c r="B176" s="125"/>
      <c r="C176" s="126" t="s">
        <v>73</v>
      </c>
      <c r="D176" s="126" t="s">
        <v>142</v>
      </c>
      <c r="E176" s="127" t="s">
        <v>1003</v>
      </c>
      <c r="F176" s="128" t="s">
        <v>1004</v>
      </c>
      <c r="G176" s="129" t="s">
        <v>482</v>
      </c>
      <c r="H176" s="130">
        <v>2</v>
      </c>
      <c r="I176" s="131"/>
      <c r="J176" s="131">
        <f t="shared" si="10"/>
        <v>0</v>
      </c>
      <c r="K176" s="132"/>
      <c r="L176" s="25"/>
      <c r="M176" s="133" t="s">
        <v>1</v>
      </c>
      <c r="N176" s="134" t="s">
        <v>38</v>
      </c>
      <c r="O176" s="135">
        <v>0</v>
      </c>
      <c r="P176" s="135">
        <f t="shared" si="11"/>
        <v>0</v>
      </c>
      <c r="Q176" s="135">
        <v>0</v>
      </c>
      <c r="R176" s="135">
        <f t="shared" si="12"/>
        <v>0</v>
      </c>
      <c r="S176" s="135">
        <v>0</v>
      </c>
      <c r="T176" s="136">
        <f t="shared" si="13"/>
        <v>0</v>
      </c>
      <c r="AR176" s="137" t="s">
        <v>88</v>
      </c>
      <c r="AT176" s="137" t="s">
        <v>142</v>
      </c>
      <c r="AU176" s="137" t="s">
        <v>78</v>
      </c>
      <c r="AY176" s="13" t="s">
        <v>140</v>
      </c>
      <c r="BE176" s="138">
        <f t="shared" si="14"/>
        <v>0</v>
      </c>
      <c r="BF176" s="138">
        <f t="shared" si="15"/>
        <v>0</v>
      </c>
      <c r="BG176" s="138">
        <f t="shared" si="16"/>
        <v>0</v>
      </c>
      <c r="BH176" s="138">
        <f t="shared" si="17"/>
        <v>0</v>
      </c>
      <c r="BI176" s="138">
        <f t="shared" si="18"/>
        <v>0</v>
      </c>
      <c r="BJ176" s="13" t="s">
        <v>78</v>
      </c>
      <c r="BK176" s="138">
        <f t="shared" si="19"/>
        <v>0</v>
      </c>
      <c r="BL176" s="13" t="s">
        <v>88</v>
      </c>
      <c r="BM176" s="137" t="s">
        <v>447</v>
      </c>
    </row>
    <row r="177" spans="2:65" s="1" customFormat="1" ht="14.5" customHeight="1">
      <c r="B177" s="125"/>
      <c r="C177" s="126" t="s">
        <v>73</v>
      </c>
      <c r="D177" s="126" t="s">
        <v>142</v>
      </c>
      <c r="E177" s="127" t="s">
        <v>1005</v>
      </c>
      <c r="F177" s="128" t="s">
        <v>1006</v>
      </c>
      <c r="G177" s="129" t="s">
        <v>482</v>
      </c>
      <c r="H177" s="130">
        <v>3</v>
      </c>
      <c r="I177" s="131"/>
      <c r="J177" s="131">
        <f t="shared" si="10"/>
        <v>0</v>
      </c>
      <c r="K177" s="132"/>
      <c r="L177" s="25"/>
      <c r="M177" s="133" t="s">
        <v>1</v>
      </c>
      <c r="N177" s="134" t="s">
        <v>38</v>
      </c>
      <c r="O177" s="135">
        <v>0</v>
      </c>
      <c r="P177" s="135">
        <f t="shared" si="11"/>
        <v>0</v>
      </c>
      <c r="Q177" s="135">
        <v>0</v>
      </c>
      <c r="R177" s="135">
        <f t="shared" si="12"/>
        <v>0</v>
      </c>
      <c r="S177" s="135">
        <v>0</v>
      </c>
      <c r="T177" s="136">
        <f t="shared" si="13"/>
        <v>0</v>
      </c>
      <c r="AR177" s="137" t="s">
        <v>88</v>
      </c>
      <c r="AT177" s="137" t="s">
        <v>142</v>
      </c>
      <c r="AU177" s="137" t="s">
        <v>78</v>
      </c>
      <c r="AY177" s="13" t="s">
        <v>140</v>
      </c>
      <c r="BE177" s="138">
        <f t="shared" si="14"/>
        <v>0</v>
      </c>
      <c r="BF177" s="138">
        <f t="shared" si="15"/>
        <v>0</v>
      </c>
      <c r="BG177" s="138">
        <f t="shared" si="16"/>
        <v>0</v>
      </c>
      <c r="BH177" s="138">
        <f t="shared" si="17"/>
        <v>0</v>
      </c>
      <c r="BI177" s="138">
        <f t="shared" si="18"/>
        <v>0</v>
      </c>
      <c r="BJ177" s="13" t="s">
        <v>78</v>
      </c>
      <c r="BK177" s="138">
        <f t="shared" si="19"/>
        <v>0</v>
      </c>
      <c r="BL177" s="13" t="s">
        <v>88</v>
      </c>
      <c r="BM177" s="137" t="s">
        <v>448</v>
      </c>
    </row>
    <row r="178" spans="2:65" s="1" customFormat="1" ht="14.5" customHeight="1">
      <c r="B178" s="125"/>
      <c r="C178" s="126" t="s">
        <v>73</v>
      </c>
      <c r="D178" s="126" t="s">
        <v>142</v>
      </c>
      <c r="E178" s="127" t="s">
        <v>1007</v>
      </c>
      <c r="F178" s="128" t="s">
        <v>1008</v>
      </c>
      <c r="G178" s="129" t="s">
        <v>219</v>
      </c>
      <c r="H178" s="130">
        <v>10</v>
      </c>
      <c r="I178" s="131"/>
      <c r="J178" s="131">
        <f t="shared" si="10"/>
        <v>0</v>
      </c>
      <c r="K178" s="132"/>
      <c r="L178" s="25"/>
      <c r="M178" s="133" t="s">
        <v>1</v>
      </c>
      <c r="N178" s="134" t="s">
        <v>38</v>
      </c>
      <c r="O178" s="135">
        <v>0</v>
      </c>
      <c r="P178" s="135">
        <f t="shared" si="11"/>
        <v>0</v>
      </c>
      <c r="Q178" s="135">
        <v>0</v>
      </c>
      <c r="R178" s="135">
        <f t="shared" si="12"/>
        <v>0</v>
      </c>
      <c r="S178" s="135">
        <v>0</v>
      </c>
      <c r="T178" s="136">
        <f t="shared" si="13"/>
        <v>0</v>
      </c>
      <c r="AR178" s="137" t="s">
        <v>88</v>
      </c>
      <c r="AT178" s="137" t="s">
        <v>142</v>
      </c>
      <c r="AU178" s="137" t="s">
        <v>78</v>
      </c>
      <c r="AY178" s="13" t="s">
        <v>140</v>
      </c>
      <c r="BE178" s="138">
        <f t="shared" si="14"/>
        <v>0</v>
      </c>
      <c r="BF178" s="138">
        <f t="shared" si="15"/>
        <v>0</v>
      </c>
      <c r="BG178" s="138">
        <f t="shared" si="16"/>
        <v>0</v>
      </c>
      <c r="BH178" s="138">
        <f t="shared" si="17"/>
        <v>0</v>
      </c>
      <c r="BI178" s="138">
        <f t="shared" si="18"/>
        <v>0</v>
      </c>
      <c r="BJ178" s="13" t="s">
        <v>78</v>
      </c>
      <c r="BK178" s="138">
        <f t="shared" si="19"/>
        <v>0</v>
      </c>
      <c r="BL178" s="13" t="s">
        <v>88</v>
      </c>
      <c r="BM178" s="137" t="s">
        <v>455</v>
      </c>
    </row>
    <row r="179" spans="2:65" s="1" customFormat="1" ht="14.5" customHeight="1">
      <c r="B179" s="125"/>
      <c r="C179" s="126" t="s">
        <v>73</v>
      </c>
      <c r="D179" s="126" t="s">
        <v>142</v>
      </c>
      <c r="E179" s="127" t="s">
        <v>1009</v>
      </c>
      <c r="F179" s="128" t="s">
        <v>1010</v>
      </c>
      <c r="G179" s="129" t="s">
        <v>219</v>
      </c>
      <c r="H179" s="130">
        <v>5</v>
      </c>
      <c r="I179" s="131"/>
      <c r="J179" s="131">
        <f t="shared" si="10"/>
        <v>0</v>
      </c>
      <c r="K179" s="132"/>
      <c r="L179" s="25"/>
      <c r="M179" s="133" t="s">
        <v>1</v>
      </c>
      <c r="N179" s="134" t="s">
        <v>38</v>
      </c>
      <c r="O179" s="135">
        <v>0</v>
      </c>
      <c r="P179" s="135">
        <f t="shared" si="11"/>
        <v>0</v>
      </c>
      <c r="Q179" s="135">
        <v>0</v>
      </c>
      <c r="R179" s="135">
        <f t="shared" si="12"/>
        <v>0</v>
      </c>
      <c r="S179" s="135">
        <v>0</v>
      </c>
      <c r="T179" s="136">
        <f t="shared" si="13"/>
        <v>0</v>
      </c>
      <c r="AR179" s="137" t="s">
        <v>88</v>
      </c>
      <c r="AT179" s="137" t="s">
        <v>142</v>
      </c>
      <c r="AU179" s="137" t="s">
        <v>78</v>
      </c>
      <c r="AY179" s="13" t="s">
        <v>140</v>
      </c>
      <c r="BE179" s="138">
        <f t="shared" si="14"/>
        <v>0</v>
      </c>
      <c r="BF179" s="138">
        <f t="shared" si="15"/>
        <v>0</v>
      </c>
      <c r="BG179" s="138">
        <f t="shared" si="16"/>
        <v>0</v>
      </c>
      <c r="BH179" s="138">
        <f t="shared" si="17"/>
        <v>0</v>
      </c>
      <c r="BI179" s="138">
        <f t="shared" si="18"/>
        <v>0</v>
      </c>
      <c r="BJ179" s="13" t="s">
        <v>78</v>
      </c>
      <c r="BK179" s="138">
        <f t="shared" si="19"/>
        <v>0</v>
      </c>
      <c r="BL179" s="13" t="s">
        <v>88</v>
      </c>
      <c r="BM179" s="137" t="s">
        <v>463</v>
      </c>
    </row>
    <row r="180" spans="2:65" s="1" customFormat="1" ht="14.5" customHeight="1">
      <c r="B180" s="125"/>
      <c r="C180" s="126" t="s">
        <v>73</v>
      </c>
      <c r="D180" s="126" t="s">
        <v>142</v>
      </c>
      <c r="E180" s="127" t="s">
        <v>1011</v>
      </c>
      <c r="F180" s="128" t="s">
        <v>1012</v>
      </c>
      <c r="G180" s="129" t="s">
        <v>219</v>
      </c>
      <c r="H180" s="130">
        <v>20</v>
      </c>
      <c r="I180" s="131"/>
      <c r="J180" s="131">
        <f t="shared" si="10"/>
        <v>0</v>
      </c>
      <c r="K180" s="132"/>
      <c r="L180" s="25"/>
      <c r="M180" s="133" t="s">
        <v>1</v>
      </c>
      <c r="N180" s="134" t="s">
        <v>38</v>
      </c>
      <c r="O180" s="135">
        <v>0</v>
      </c>
      <c r="P180" s="135">
        <f t="shared" si="11"/>
        <v>0</v>
      </c>
      <c r="Q180" s="135">
        <v>0</v>
      </c>
      <c r="R180" s="135">
        <f t="shared" si="12"/>
        <v>0</v>
      </c>
      <c r="S180" s="135">
        <v>0</v>
      </c>
      <c r="T180" s="136">
        <f t="shared" si="13"/>
        <v>0</v>
      </c>
      <c r="AR180" s="137" t="s">
        <v>88</v>
      </c>
      <c r="AT180" s="137" t="s">
        <v>142</v>
      </c>
      <c r="AU180" s="137" t="s">
        <v>78</v>
      </c>
      <c r="AY180" s="13" t="s">
        <v>140</v>
      </c>
      <c r="BE180" s="138">
        <f t="shared" si="14"/>
        <v>0</v>
      </c>
      <c r="BF180" s="138">
        <f t="shared" si="15"/>
        <v>0</v>
      </c>
      <c r="BG180" s="138">
        <f t="shared" si="16"/>
        <v>0</v>
      </c>
      <c r="BH180" s="138">
        <f t="shared" si="17"/>
        <v>0</v>
      </c>
      <c r="BI180" s="138">
        <f t="shared" si="18"/>
        <v>0</v>
      </c>
      <c r="BJ180" s="13" t="s">
        <v>78</v>
      </c>
      <c r="BK180" s="138">
        <f t="shared" si="19"/>
        <v>0</v>
      </c>
      <c r="BL180" s="13" t="s">
        <v>88</v>
      </c>
      <c r="BM180" s="137" t="s">
        <v>471</v>
      </c>
    </row>
    <row r="181" spans="2:65" s="1" customFormat="1" ht="14.5" customHeight="1">
      <c r="B181" s="125"/>
      <c r="C181" s="126" t="s">
        <v>73</v>
      </c>
      <c r="D181" s="126" t="s">
        <v>142</v>
      </c>
      <c r="E181" s="127" t="s">
        <v>1013</v>
      </c>
      <c r="F181" s="128" t="s">
        <v>1014</v>
      </c>
      <c r="G181" s="129" t="s">
        <v>219</v>
      </c>
      <c r="H181" s="130">
        <v>10</v>
      </c>
      <c r="I181" s="131"/>
      <c r="J181" s="131">
        <f t="shared" si="10"/>
        <v>0</v>
      </c>
      <c r="K181" s="132"/>
      <c r="L181" s="25"/>
      <c r="M181" s="133" t="s">
        <v>1</v>
      </c>
      <c r="N181" s="134" t="s">
        <v>38</v>
      </c>
      <c r="O181" s="135">
        <v>0</v>
      </c>
      <c r="P181" s="135">
        <f t="shared" si="11"/>
        <v>0</v>
      </c>
      <c r="Q181" s="135">
        <v>0</v>
      </c>
      <c r="R181" s="135">
        <f t="shared" si="12"/>
        <v>0</v>
      </c>
      <c r="S181" s="135">
        <v>0</v>
      </c>
      <c r="T181" s="136">
        <f t="shared" si="13"/>
        <v>0</v>
      </c>
      <c r="AR181" s="137" t="s">
        <v>88</v>
      </c>
      <c r="AT181" s="137" t="s">
        <v>142</v>
      </c>
      <c r="AU181" s="137" t="s">
        <v>78</v>
      </c>
      <c r="AY181" s="13" t="s">
        <v>140</v>
      </c>
      <c r="BE181" s="138">
        <f t="shared" si="14"/>
        <v>0</v>
      </c>
      <c r="BF181" s="138">
        <f t="shared" si="15"/>
        <v>0</v>
      </c>
      <c r="BG181" s="138">
        <f t="shared" si="16"/>
        <v>0</v>
      </c>
      <c r="BH181" s="138">
        <f t="shared" si="17"/>
        <v>0</v>
      </c>
      <c r="BI181" s="138">
        <f t="shared" si="18"/>
        <v>0</v>
      </c>
      <c r="BJ181" s="13" t="s">
        <v>78</v>
      </c>
      <c r="BK181" s="138">
        <f t="shared" si="19"/>
        <v>0</v>
      </c>
      <c r="BL181" s="13" t="s">
        <v>88</v>
      </c>
      <c r="BM181" s="137" t="s">
        <v>479</v>
      </c>
    </row>
    <row r="182" spans="2:65" s="1" customFormat="1" ht="14.5" customHeight="1">
      <c r="B182" s="125"/>
      <c r="C182" s="126" t="s">
        <v>73</v>
      </c>
      <c r="D182" s="126" t="s">
        <v>142</v>
      </c>
      <c r="E182" s="127" t="s">
        <v>1015</v>
      </c>
      <c r="F182" s="128" t="s">
        <v>1016</v>
      </c>
      <c r="G182" s="129" t="s">
        <v>317</v>
      </c>
      <c r="H182" s="130">
        <v>1</v>
      </c>
      <c r="I182" s="131"/>
      <c r="J182" s="131">
        <f t="shared" si="10"/>
        <v>0</v>
      </c>
      <c r="K182" s="132"/>
      <c r="L182" s="25"/>
      <c r="M182" s="133" t="s">
        <v>1</v>
      </c>
      <c r="N182" s="134" t="s">
        <v>38</v>
      </c>
      <c r="O182" s="135">
        <v>0</v>
      </c>
      <c r="P182" s="135">
        <f t="shared" si="11"/>
        <v>0</v>
      </c>
      <c r="Q182" s="135">
        <v>0</v>
      </c>
      <c r="R182" s="135">
        <f t="shared" si="12"/>
        <v>0</v>
      </c>
      <c r="S182" s="135">
        <v>0</v>
      </c>
      <c r="T182" s="136">
        <f t="shared" si="13"/>
        <v>0</v>
      </c>
      <c r="AR182" s="137" t="s">
        <v>88</v>
      </c>
      <c r="AT182" s="137" t="s">
        <v>142</v>
      </c>
      <c r="AU182" s="137" t="s">
        <v>78</v>
      </c>
      <c r="AY182" s="13" t="s">
        <v>140</v>
      </c>
      <c r="BE182" s="138">
        <f t="shared" si="14"/>
        <v>0</v>
      </c>
      <c r="BF182" s="138">
        <f t="shared" si="15"/>
        <v>0</v>
      </c>
      <c r="BG182" s="138">
        <f t="shared" si="16"/>
        <v>0</v>
      </c>
      <c r="BH182" s="138">
        <f t="shared" si="17"/>
        <v>0</v>
      </c>
      <c r="BI182" s="138">
        <f t="shared" si="18"/>
        <v>0</v>
      </c>
      <c r="BJ182" s="13" t="s">
        <v>78</v>
      </c>
      <c r="BK182" s="138">
        <f t="shared" si="19"/>
        <v>0</v>
      </c>
      <c r="BL182" s="13" t="s">
        <v>88</v>
      </c>
      <c r="BM182" s="137" t="s">
        <v>488</v>
      </c>
    </row>
    <row r="183" spans="2:65" s="11" customFormat="1" ht="26" customHeight="1">
      <c r="B183" s="114"/>
      <c r="D183" s="115" t="s">
        <v>72</v>
      </c>
      <c r="E183" s="116" t="s">
        <v>1017</v>
      </c>
      <c r="F183" s="116" t="s">
        <v>1018</v>
      </c>
      <c r="J183" s="117">
        <f>BK183</f>
        <v>0</v>
      </c>
      <c r="L183" s="114"/>
      <c r="M183" s="118"/>
      <c r="P183" s="119">
        <f>SUM(P184:P191)</f>
        <v>0</v>
      </c>
      <c r="R183" s="119">
        <f>SUM(R184:R191)</f>
        <v>0</v>
      </c>
      <c r="T183" s="120">
        <f>SUM(T184:T191)</f>
        <v>0</v>
      </c>
      <c r="AR183" s="115" t="s">
        <v>78</v>
      </c>
      <c r="AT183" s="121" t="s">
        <v>72</v>
      </c>
      <c r="AU183" s="121" t="s">
        <v>73</v>
      </c>
      <c r="AY183" s="115" t="s">
        <v>140</v>
      </c>
      <c r="BK183" s="122">
        <f>SUM(BK184:BK191)</f>
        <v>0</v>
      </c>
    </row>
    <row r="184" spans="2:65" s="1" customFormat="1" ht="14.5" customHeight="1">
      <c r="B184" s="125"/>
      <c r="C184" s="126" t="s">
        <v>73</v>
      </c>
      <c r="D184" s="126" t="s">
        <v>142</v>
      </c>
      <c r="E184" s="127" t="s">
        <v>1019</v>
      </c>
      <c r="F184" s="128" t="s">
        <v>1020</v>
      </c>
      <c r="G184" s="129" t="s">
        <v>219</v>
      </c>
      <c r="H184" s="130">
        <v>15</v>
      </c>
      <c r="I184" s="131"/>
      <c r="J184" s="131">
        <f t="shared" ref="J184:J191" si="20">ROUND(I184*H184,2)</f>
        <v>0</v>
      </c>
      <c r="K184" s="132"/>
      <c r="L184" s="25"/>
      <c r="M184" s="133" t="s">
        <v>1</v>
      </c>
      <c r="N184" s="134" t="s">
        <v>38</v>
      </c>
      <c r="O184" s="135">
        <v>0</v>
      </c>
      <c r="P184" s="135">
        <f t="shared" ref="P184:P191" si="21">O184*H184</f>
        <v>0</v>
      </c>
      <c r="Q184" s="135">
        <v>0</v>
      </c>
      <c r="R184" s="135">
        <f t="shared" ref="R184:R191" si="22">Q184*H184</f>
        <v>0</v>
      </c>
      <c r="S184" s="135">
        <v>0</v>
      </c>
      <c r="T184" s="136">
        <f t="shared" ref="T184:T191" si="23">S184*H184</f>
        <v>0</v>
      </c>
      <c r="AR184" s="137" t="s">
        <v>88</v>
      </c>
      <c r="AT184" s="137" t="s">
        <v>142</v>
      </c>
      <c r="AU184" s="137" t="s">
        <v>78</v>
      </c>
      <c r="AY184" s="13" t="s">
        <v>140</v>
      </c>
      <c r="BE184" s="138">
        <f t="shared" ref="BE184:BE191" si="24">IF(N184="základní",J184,0)</f>
        <v>0</v>
      </c>
      <c r="BF184" s="138">
        <f t="shared" ref="BF184:BF191" si="25">IF(N184="snížená",J184,0)</f>
        <v>0</v>
      </c>
      <c r="BG184" s="138">
        <f t="shared" ref="BG184:BG191" si="26">IF(N184="zákl. přenesená",J184,0)</f>
        <v>0</v>
      </c>
      <c r="BH184" s="138">
        <f t="shared" ref="BH184:BH191" si="27">IF(N184="sníž. přenesená",J184,0)</f>
        <v>0</v>
      </c>
      <c r="BI184" s="138">
        <f t="shared" ref="BI184:BI191" si="28">IF(N184="nulová",J184,0)</f>
        <v>0</v>
      </c>
      <c r="BJ184" s="13" t="s">
        <v>78</v>
      </c>
      <c r="BK184" s="138">
        <f t="shared" ref="BK184:BK191" si="29">ROUND(I184*H184,2)</f>
        <v>0</v>
      </c>
      <c r="BL184" s="13" t="s">
        <v>88</v>
      </c>
      <c r="BM184" s="137" t="s">
        <v>496</v>
      </c>
    </row>
    <row r="185" spans="2:65" s="1" customFormat="1" ht="14.5" customHeight="1">
      <c r="B185" s="125"/>
      <c r="C185" s="126" t="s">
        <v>73</v>
      </c>
      <c r="D185" s="126" t="s">
        <v>142</v>
      </c>
      <c r="E185" s="127" t="s">
        <v>1021</v>
      </c>
      <c r="F185" s="128" t="s">
        <v>1022</v>
      </c>
      <c r="G185" s="129" t="s">
        <v>219</v>
      </c>
      <c r="H185" s="130">
        <v>100</v>
      </c>
      <c r="I185" s="131"/>
      <c r="J185" s="131">
        <f t="shared" si="20"/>
        <v>0</v>
      </c>
      <c r="K185" s="132"/>
      <c r="L185" s="25"/>
      <c r="M185" s="133" t="s">
        <v>1</v>
      </c>
      <c r="N185" s="134" t="s">
        <v>38</v>
      </c>
      <c r="O185" s="135">
        <v>0</v>
      </c>
      <c r="P185" s="135">
        <f t="shared" si="21"/>
        <v>0</v>
      </c>
      <c r="Q185" s="135">
        <v>0</v>
      </c>
      <c r="R185" s="135">
        <f t="shared" si="22"/>
        <v>0</v>
      </c>
      <c r="S185" s="135">
        <v>0</v>
      </c>
      <c r="T185" s="136">
        <f t="shared" si="23"/>
        <v>0</v>
      </c>
      <c r="AR185" s="137" t="s">
        <v>88</v>
      </c>
      <c r="AT185" s="137" t="s">
        <v>142</v>
      </c>
      <c r="AU185" s="137" t="s">
        <v>78</v>
      </c>
      <c r="AY185" s="13" t="s">
        <v>140</v>
      </c>
      <c r="BE185" s="138">
        <f t="shared" si="24"/>
        <v>0</v>
      </c>
      <c r="BF185" s="138">
        <f t="shared" si="25"/>
        <v>0</v>
      </c>
      <c r="BG185" s="138">
        <f t="shared" si="26"/>
        <v>0</v>
      </c>
      <c r="BH185" s="138">
        <f t="shared" si="27"/>
        <v>0</v>
      </c>
      <c r="BI185" s="138">
        <f t="shared" si="28"/>
        <v>0</v>
      </c>
      <c r="BJ185" s="13" t="s">
        <v>78</v>
      </c>
      <c r="BK185" s="138">
        <f t="shared" si="29"/>
        <v>0</v>
      </c>
      <c r="BL185" s="13" t="s">
        <v>88</v>
      </c>
      <c r="BM185" s="137" t="s">
        <v>504</v>
      </c>
    </row>
    <row r="186" spans="2:65" s="1" customFormat="1" ht="14.5" customHeight="1">
      <c r="B186" s="125"/>
      <c r="C186" s="126" t="s">
        <v>73</v>
      </c>
      <c r="D186" s="126" t="s">
        <v>142</v>
      </c>
      <c r="E186" s="127" t="s">
        <v>1023</v>
      </c>
      <c r="F186" s="128" t="s">
        <v>1024</v>
      </c>
      <c r="G186" s="129" t="s">
        <v>219</v>
      </c>
      <c r="H186" s="130">
        <v>25</v>
      </c>
      <c r="I186" s="131"/>
      <c r="J186" s="131">
        <f t="shared" si="20"/>
        <v>0</v>
      </c>
      <c r="K186" s="132"/>
      <c r="L186" s="25"/>
      <c r="M186" s="133" t="s">
        <v>1</v>
      </c>
      <c r="N186" s="134" t="s">
        <v>38</v>
      </c>
      <c r="O186" s="135">
        <v>0</v>
      </c>
      <c r="P186" s="135">
        <f t="shared" si="21"/>
        <v>0</v>
      </c>
      <c r="Q186" s="135">
        <v>0</v>
      </c>
      <c r="R186" s="135">
        <f t="shared" si="22"/>
        <v>0</v>
      </c>
      <c r="S186" s="135">
        <v>0</v>
      </c>
      <c r="T186" s="136">
        <f t="shared" si="23"/>
        <v>0</v>
      </c>
      <c r="AR186" s="137" t="s">
        <v>88</v>
      </c>
      <c r="AT186" s="137" t="s">
        <v>142</v>
      </c>
      <c r="AU186" s="137" t="s">
        <v>78</v>
      </c>
      <c r="AY186" s="13" t="s">
        <v>140</v>
      </c>
      <c r="BE186" s="138">
        <f t="shared" si="24"/>
        <v>0</v>
      </c>
      <c r="BF186" s="138">
        <f t="shared" si="25"/>
        <v>0</v>
      </c>
      <c r="BG186" s="138">
        <f t="shared" si="26"/>
        <v>0</v>
      </c>
      <c r="BH186" s="138">
        <f t="shared" si="27"/>
        <v>0</v>
      </c>
      <c r="BI186" s="138">
        <f t="shared" si="28"/>
        <v>0</v>
      </c>
      <c r="BJ186" s="13" t="s">
        <v>78</v>
      </c>
      <c r="BK186" s="138">
        <f t="shared" si="29"/>
        <v>0</v>
      </c>
      <c r="BL186" s="13" t="s">
        <v>88</v>
      </c>
      <c r="BM186" s="137" t="s">
        <v>512</v>
      </c>
    </row>
    <row r="187" spans="2:65" s="1" customFormat="1" ht="14.5" customHeight="1">
      <c r="B187" s="125"/>
      <c r="C187" s="126" t="s">
        <v>73</v>
      </c>
      <c r="D187" s="126" t="s">
        <v>142</v>
      </c>
      <c r="E187" s="127" t="s">
        <v>1025</v>
      </c>
      <c r="F187" s="128" t="s">
        <v>1026</v>
      </c>
      <c r="G187" s="129" t="s">
        <v>219</v>
      </c>
      <c r="H187" s="130">
        <v>200</v>
      </c>
      <c r="I187" s="131"/>
      <c r="J187" s="131">
        <f t="shared" si="20"/>
        <v>0</v>
      </c>
      <c r="K187" s="132"/>
      <c r="L187" s="25"/>
      <c r="M187" s="133" t="s">
        <v>1</v>
      </c>
      <c r="N187" s="134" t="s">
        <v>38</v>
      </c>
      <c r="O187" s="135">
        <v>0</v>
      </c>
      <c r="P187" s="135">
        <f t="shared" si="21"/>
        <v>0</v>
      </c>
      <c r="Q187" s="135">
        <v>0</v>
      </c>
      <c r="R187" s="135">
        <f t="shared" si="22"/>
        <v>0</v>
      </c>
      <c r="S187" s="135">
        <v>0</v>
      </c>
      <c r="T187" s="136">
        <f t="shared" si="23"/>
        <v>0</v>
      </c>
      <c r="AR187" s="137" t="s">
        <v>88</v>
      </c>
      <c r="AT187" s="137" t="s">
        <v>142</v>
      </c>
      <c r="AU187" s="137" t="s">
        <v>78</v>
      </c>
      <c r="AY187" s="13" t="s">
        <v>140</v>
      </c>
      <c r="BE187" s="138">
        <f t="shared" si="24"/>
        <v>0</v>
      </c>
      <c r="BF187" s="138">
        <f t="shared" si="25"/>
        <v>0</v>
      </c>
      <c r="BG187" s="138">
        <f t="shared" si="26"/>
        <v>0</v>
      </c>
      <c r="BH187" s="138">
        <f t="shared" si="27"/>
        <v>0</v>
      </c>
      <c r="BI187" s="138">
        <f t="shared" si="28"/>
        <v>0</v>
      </c>
      <c r="BJ187" s="13" t="s">
        <v>78</v>
      </c>
      <c r="BK187" s="138">
        <f t="shared" si="29"/>
        <v>0</v>
      </c>
      <c r="BL187" s="13" t="s">
        <v>88</v>
      </c>
      <c r="BM187" s="137" t="s">
        <v>522</v>
      </c>
    </row>
    <row r="188" spans="2:65" s="1" customFormat="1" ht="14.5" customHeight="1">
      <c r="B188" s="125"/>
      <c r="C188" s="126" t="s">
        <v>73</v>
      </c>
      <c r="D188" s="126" t="s">
        <v>142</v>
      </c>
      <c r="E188" s="127" t="s">
        <v>1027</v>
      </c>
      <c r="F188" s="128" t="s">
        <v>1028</v>
      </c>
      <c r="G188" s="129" t="s">
        <v>219</v>
      </c>
      <c r="H188" s="130">
        <v>30</v>
      </c>
      <c r="I188" s="131"/>
      <c r="J188" s="131">
        <f t="shared" si="20"/>
        <v>0</v>
      </c>
      <c r="K188" s="132"/>
      <c r="L188" s="25"/>
      <c r="M188" s="133" t="s">
        <v>1</v>
      </c>
      <c r="N188" s="134" t="s">
        <v>38</v>
      </c>
      <c r="O188" s="135">
        <v>0</v>
      </c>
      <c r="P188" s="135">
        <f t="shared" si="21"/>
        <v>0</v>
      </c>
      <c r="Q188" s="135">
        <v>0</v>
      </c>
      <c r="R188" s="135">
        <f t="shared" si="22"/>
        <v>0</v>
      </c>
      <c r="S188" s="135">
        <v>0</v>
      </c>
      <c r="T188" s="136">
        <f t="shared" si="23"/>
        <v>0</v>
      </c>
      <c r="AR188" s="137" t="s">
        <v>88</v>
      </c>
      <c r="AT188" s="137" t="s">
        <v>142</v>
      </c>
      <c r="AU188" s="137" t="s">
        <v>78</v>
      </c>
      <c r="AY188" s="13" t="s">
        <v>140</v>
      </c>
      <c r="BE188" s="138">
        <f t="shared" si="24"/>
        <v>0</v>
      </c>
      <c r="BF188" s="138">
        <f t="shared" si="25"/>
        <v>0</v>
      </c>
      <c r="BG188" s="138">
        <f t="shared" si="26"/>
        <v>0</v>
      </c>
      <c r="BH188" s="138">
        <f t="shared" si="27"/>
        <v>0</v>
      </c>
      <c r="BI188" s="138">
        <f t="shared" si="28"/>
        <v>0</v>
      </c>
      <c r="BJ188" s="13" t="s">
        <v>78</v>
      </c>
      <c r="BK188" s="138">
        <f t="shared" si="29"/>
        <v>0</v>
      </c>
      <c r="BL188" s="13" t="s">
        <v>88</v>
      </c>
      <c r="BM188" s="137" t="s">
        <v>530</v>
      </c>
    </row>
    <row r="189" spans="2:65" s="1" customFormat="1" ht="14.5" customHeight="1">
      <c r="B189" s="125"/>
      <c r="C189" s="126" t="s">
        <v>73</v>
      </c>
      <c r="D189" s="126" t="s">
        <v>142</v>
      </c>
      <c r="E189" s="127" t="s">
        <v>1029</v>
      </c>
      <c r="F189" s="128" t="s">
        <v>1030</v>
      </c>
      <c r="G189" s="129" t="s">
        <v>219</v>
      </c>
      <c r="H189" s="130">
        <v>70</v>
      </c>
      <c r="I189" s="131"/>
      <c r="J189" s="131">
        <f t="shared" si="20"/>
        <v>0</v>
      </c>
      <c r="K189" s="132"/>
      <c r="L189" s="25"/>
      <c r="M189" s="133" t="s">
        <v>1</v>
      </c>
      <c r="N189" s="134" t="s">
        <v>38</v>
      </c>
      <c r="O189" s="135">
        <v>0</v>
      </c>
      <c r="P189" s="135">
        <f t="shared" si="21"/>
        <v>0</v>
      </c>
      <c r="Q189" s="135">
        <v>0</v>
      </c>
      <c r="R189" s="135">
        <f t="shared" si="22"/>
        <v>0</v>
      </c>
      <c r="S189" s="135">
        <v>0</v>
      </c>
      <c r="T189" s="136">
        <f t="shared" si="23"/>
        <v>0</v>
      </c>
      <c r="AR189" s="137" t="s">
        <v>88</v>
      </c>
      <c r="AT189" s="137" t="s">
        <v>142</v>
      </c>
      <c r="AU189" s="137" t="s">
        <v>78</v>
      </c>
      <c r="AY189" s="13" t="s">
        <v>140</v>
      </c>
      <c r="BE189" s="138">
        <f t="shared" si="24"/>
        <v>0</v>
      </c>
      <c r="BF189" s="138">
        <f t="shared" si="25"/>
        <v>0</v>
      </c>
      <c r="BG189" s="138">
        <f t="shared" si="26"/>
        <v>0</v>
      </c>
      <c r="BH189" s="138">
        <f t="shared" si="27"/>
        <v>0</v>
      </c>
      <c r="BI189" s="138">
        <f t="shared" si="28"/>
        <v>0</v>
      </c>
      <c r="BJ189" s="13" t="s">
        <v>78</v>
      </c>
      <c r="BK189" s="138">
        <f t="shared" si="29"/>
        <v>0</v>
      </c>
      <c r="BL189" s="13" t="s">
        <v>88</v>
      </c>
      <c r="BM189" s="137" t="s">
        <v>541</v>
      </c>
    </row>
    <row r="190" spans="2:65" s="1" customFormat="1" ht="14.5" customHeight="1">
      <c r="B190" s="125"/>
      <c r="C190" s="126" t="s">
        <v>73</v>
      </c>
      <c r="D190" s="126" t="s">
        <v>142</v>
      </c>
      <c r="E190" s="127" t="s">
        <v>1031</v>
      </c>
      <c r="F190" s="128" t="s">
        <v>1032</v>
      </c>
      <c r="G190" s="129" t="s">
        <v>219</v>
      </c>
      <c r="H190" s="130">
        <v>250</v>
      </c>
      <c r="I190" s="131"/>
      <c r="J190" s="131">
        <f t="shared" si="20"/>
        <v>0</v>
      </c>
      <c r="K190" s="132"/>
      <c r="L190" s="25"/>
      <c r="M190" s="133" t="s">
        <v>1</v>
      </c>
      <c r="N190" s="134" t="s">
        <v>38</v>
      </c>
      <c r="O190" s="135">
        <v>0</v>
      </c>
      <c r="P190" s="135">
        <f t="shared" si="21"/>
        <v>0</v>
      </c>
      <c r="Q190" s="135">
        <v>0</v>
      </c>
      <c r="R190" s="135">
        <f t="shared" si="22"/>
        <v>0</v>
      </c>
      <c r="S190" s="135">
        <v>0</v>
      </c>
      <c r="T190" s="136">
        <f t="shared" si="23"/>
        <v>0</v>
      </c>
      <c r="AR190" s="137" t="s">
        <v>88</v>
      </c>
      <c r="AT190" s="137" t="s">
        <v>142</v>
      </c>
      <c r="AU190" s="137" t="s">
        <v>78</v>
      </c>
      <c r="AY190" s="13" t="s">
        <v>140</v>
      </c>
      <c r="BE190" s="138">
        <f t="shared" si="24"/>
        <v>0</v>
      </c>
      <c r="BF190" s="138">
        <f t="shared" si="25"/>
        <v>0</v>
      </c>
      <c r="BG190" s="138">
        <f t="shared" si="26"/>
        <v>0</v>
      </c>
      <c r="BH190" s="138">
        <f t="shared" si="27"/>
        <v>0</v>
      </c>
      <c r="BI190" s="138">
        <f t="shared" si="28"/>
        <v>0</v>
      </c>
      <c r="BJ190" s="13" t="s">
        <v>78</v>
      </c>
      <c r="BK190" s="138">
        <f t="shared" si="29"/>
        <v>0</v>
      </c>
      <c r="BL190" s="13" t="s">
        <v>88</v>
      </c>
      <c r="BM190" s="137" t="s">
        <v>549</v>
      </c>
    </row>
    <row r="191" spans="2:65" s="1" customFormat="1" ht="14.5" customHeight="1">
      <c r="B191" s="125"/>
      <c r="C191" s="126" t="s">
        <v>73</v>
      </c>
      <c r="D191" s="126" t="s">
        <v>142</v>
      </c>
      <c r="E191" s="127" t="s">
        <v>1033</v>
      </c>
      <c r="F191" s="128" t="s">
        <v>1034</v>
      </c>
      <c r="G191" s="129" t="s">
        <v>219</v>
      </c>
      <c r="H191" s="130">
        <v>100</v>
      </c>
      <c r="I191" s="131"/>
      <c r="J191" s="131">
        <f t="shared" si="20"/>
        <v>0</v>
      </c>
      <c r="K191" s="132"/>
      <c r="L191" s="25"/>
      <c r="M191" s="133" t="s">
        <v>1</v>
      </c>
      <c r="N191" s="134" t="s">
        <v>38</v>
      </c>
      <c r="O191" s="135">
        <v>0</v>
      </c>
      <c r="P191" s="135">
        <f t="shared" si="21"/>
        <v>0</v>
      </c>
      <c r="Q191" s="135">
        <v>0</v>
      </c>
      <c r="R191" s="135">
        <f t="shared" si="22"/>
        <v>0</v>
      </c>
      <c r="S191" s="135">
        <v>0</v>
      </c>
      <c r="T191" s="136">
        <f t="shared" si="23"/>
        <v>0</v>
      </c>
      <c r="AR191" s="137" t="s">
        <v>88</v>
      </c>
      <c r="AT191" s="137" t="s">
        <v>142</v>
      </c>
      <c r="AU191" s="137" t="s">
        <v>78</v>
      </c>
      <c r="AY191" s="13" t="s">
        <v>140</v>
      </c>
      <c r="BE191" s="138">
        <f t="shared" si="24"/>
        <v>0</v>
      </c>
      <c r="BF191" s="138">
        <f t="shared" si="25"/>
        <v>0</v>
      </c>
      <c r="BG191" s="138">
        <f t="shared" si="26"/>
        <v>0</v>
      </c>
      <c r="BH191" s="138">
        <f t="shared" si="27"/>
        <v>0</v>
      </c>
      <c r="BI191" s="138">
        <f t="shared" si="28"/>
        <v>0</v>
      </c>
      <c r="BJ191" s="13" t="s">
        <v>78</v>
      </c>
      <c r="BK191" s="138">
        <f t="shared" si="29"/>
        <v>0</v>
      </c>
      <c r="BL191" s="13" t="s">
        <v>88</v>
      </c>
      <c r="BM191" s="137" t="s">
        <v>557</v>
      </c>
    </row>
    <row r="192" spans="2:65" s="11" customFormat="1" ht="26" customHeight="1">
      <c r="B192" s="114"/>
      <c r="D192" s="115" t="s">
        <v>72</v>
      </c>
      <c r="E192" s="116" t="s">
        <v>1035</v>
      </c>
      <c r="F192" s="116" t="s">
        <v>1036</v>
      </c>
      <c r="J192" s="117">
        <f>BK192</f>
        <v>0</v>
      </c>
      <c r="L192" s="114"/>
      <c r="M192" s="118"/>
      <c r="P192" s="119">
        <f>SUM(P193:P217)</f>
        <v>0</v>
      </c>
      <c r="R192" s="119">
        <f>SUM(R193:R217)</f>
        <v>0</v>
      </c>
      <c r="T192" s="120">
        <f>SUM(T193:T217)</f>
        <v>0</v>
      </c>
      <c r="AR192" s="115" t="s">
        <v>78</v>
      </c>
      <c r="AT192" s="121" t="s">
        <v>72</v>
      </c>
      <c r="AU192" s="121" t="s">
        <v>73</v>
      </c>
      <c r="AY192" s="115" t="s">
        <v>140</v>
      </c>
      <c r="BK192" s="122">
        <f>SUM(BK193:BK217)</f>
        <v>0</v>
      </c>
    </row>
    <row r="193" spans="2:65" s="1" customFormat="1" ht="24.25" customHeight="1">
      <c r="B193" s="125"/>
      <c r="C193" s="126" t="s">
        <v>73</v>
      </c>
      <c r="D193" s="126" t="s">
        <v>142</v>
      </c>
      <c r="E193" s="127" t="s">
        <v>1037</v>
      </c>
      <c r="F193" s="128" t="s">
        <v>1038</v>
      </c>
      <c r="G193" s="129" t="s">
        <v>482</v>
      </c>
      <c r="H193" s="130">
        <v>20</v>
      </c>
      <c r="I193" s="131"/>
      <c r="J193" s="131">
        <f t="shared" ref="J193:J217" si="30">ROUND(I193*H193,2)</f>
        <v>0</v>
      </c>
      <c r="K193" s="132"/>
      <c r="L193" s="25"/>
      <c r="M193" s="133" t="s">
        <v>1</v>
      </c>
      <c r="N193" s="134" t="s">
        <v>38</v>
      </c>
      <c r="O193" s="135">
        <v>0</v>
      </c>
      <c r="P193" s="135">
        <f t="shared" ref="P193:P217" si="31">O193*H193</f>
        <v>0</v>
      </c>
      <c r="Q193" s="135">
        <v>0</v>
      </c>
      <c r="R193" s="135">
        <f t="shared" ref="R193:R217" si="32">Q193*H193</f>
        <v>0</v>
      </c>
      <c r="S193" s="135">
        <v>0</v>
      </c>
      <c r="T193" s="136">
        <f t="shared" ref="T193:T217" si="33">S193*H193</f>
        <v>0</v>
      </c>
      <c r="AR193" s="137" t="s">
        <v>88</v>
      </c>
      <c r="AT193" s="137" t="s">
        <v>142</v>
      </c>
      <c r="AU193" s="137" t="s">
        <v>78</v>
      </c>
      <c r="AY193" s="13" t="s">
        <v>140</v>
      </c>
      <c r="BE193" s="138">
        <f t="shared" ref="BE193:BE217" si="34">IF(N193="základní",J193,0)</f>
        <v>0</v>
      </c>
      <c r="BF193" s="138">
        <f t="shared" ref="BF193:BF217" si="35">IF(N193="snížená",J193,0)</f>
        <v>0</v>
      </c>
      <c r="BG193" s="138">
        <f t="shared" ref="BG193:BG217" si="36">IF(N193="zákl. přenesená",J193,0)</f>
        <v>0</v>
      </c>
      <c r="BH193" s="138">
        <f t="shared" ref="BH193:BH217" si="37">IF(N193="sníž. přenesená",J193,0)</f>
        <v>0</v>
      </c>
      <c r="BI193" s="138">
        <f t="shared" ref="BI193:BI217" si="38">IF(N193="nulová",J193,0)</f>
        <v>0</v>
      </c>
      <c r="BJ193" s="13" t="s">
        <v>78</v>
      </c>
      <c r="BK193" s="138">
        <f t="shared" ref="BK193:BK217" si="39">ROUND(I193*H193,2)</f>
        <v>0</v>
      </c>
      <c r="BL193" s="13" t="s">
        <v>88</v>
      </c>
      <c r="BM193" s="137" t="s">
        <v>567</v>
      </c>
    </row>
    <row r="194" spans="2:65" s="1" customFormat="1" ht="14.5" customHeight="1">
      <c r="B194" s="125"/>
      <c r="C194" s="126" t="s">
        <v>73</v>
      </c>
      <c r="D194" s="126" t="s">
        <v>142</v>
      </c>
      <c r="E194" s="127" t="s">
        <v>1039</v>
      </c>
      <c r="F194" s="128" t="s">
        <v>1040</v>
      </c>
      <c r="G194" s="129" t="s">
        <v>482</v>
      </c>
      <c r="H194" s="130">
        <v>10</v>
      </c>
      <c r="I194" s="131"/>
      <c r="J194" s="131">
        <f t="shared" si="30"/>
        <v>0</v>
      </c>
      <c r="K194" s="132"/>
      <c r="L194" s="25"/>
      <c r="M194" s="133" t="s">
        <v>1</v>
      </c>
      <c r="N194" s="134" t="s">
        <v>38</v>
      </c>
      <c r="O194" s="135">
        <v>0</v>
      </c>
      <c r="P194" s="135">
        <f t="shared" si="31"/>
        <v>0</v>
      </c>
      <c r="Q194" s="135">
        <v>0</v>
      </c>
      <c r="R194" s="135">
        <f t="shared" si="32"/>
        <v>0</v>
      </c>
      <c r="S194" s="135">
        <v>0</v>
      </c>
      <c r="T194" s="136">
        <f t="shared" si="33"/>
        <v>0</v>
      </c>
      <c r="AR194" s="137" t="s">
        <v>88</v>
      </c>
      <c r="AT194" s="137" t="s">
        <v>142</v>
      </c>
      <c r="AU194" s="137" t="s">
        <v>78</v>
      </c>
      <c r="AY194" s="13" t="s">
        <v>140</v>
      </c>
      <c r="BE194" s="138">
        <f t="shared" si="34"/>
        <v>0</v>
      </c>
      <c r="BF194" s="138">
        <f t="shared" si="35"/>
        <v>0</v>
      </c>
      <c r="BG194" s="138">
        <f t="shared" si="36"/>
        <v>0</v>
      </c>
      <c r="BH194" s="138">
        <f t="shared" si="37"/>
        <v>0</v>
      </c>
      <c r="BI194" s="138">
        <f t="shared" si="38"/>
        <v>0</v>
      </c>
      <c r="BJ194" s="13" t="s">
        <v>78</v>
      </c>
      <c r="BK194" s="138">
        <f t="shared" si="39"/>
        <v>0</v>
      </c>
      <c r="BL194" s="13" t="s">
        <v>88</v>
      </c>
      <c r="BM194" s="137" t="s">
        <v>575</v>
      </c>
    </row>
    <row r="195" spans="2:65" s="1" customFormat="1" ht="14.5" customHeight="1">
      <c r="B195" s="125"/>
      <c r="C195" s="126" t="s">
        <v>73</v>
      </c>
      <c r="D195" s="126" t="s">
        <v>142</v>
      </c>
      <c r="E195" s="127" t="s">
        <v>1041</v>
      </c>
      <c r="F195" s="128" t="s">
        <v>1042</v>
      </c>
      <c r="G195" s="129" t="s">
        <v>482</v>
      </c>
      <c r="H195" s="130">
        <v>20</v>
      </c>
      <c r="I195" s="131"/>
      <c r="J195" s="131">
        <f t="shared" si="30"/>
        <v>0</v>
      </c>
      <c r="K195" s="132"/>
      <c r="L195" s="25"/>
      <c r="M195" s="133" t="s">
        <v>1</v>
      </c>
      <c r="N195" s="134" t="s">
        <v>38</v>
      </c>
      <c r="O195" s="135">
        <v>0</v>
      </c>
      <c r="P195" s="135">
        <f t="shared" si="31"/>
        <v>0</v>
      </c>
      <c r="Q195" s="135">
        <v>0</v>
      </c>
      <c r="R195" s="135">
        <f t="shared" si="32"/>
        <v>0</v>
      </c>
      <c r="S195" s="135">
        <v>0</v>
      </c>
      <c r="T195" s="136">
        <f t="shared" si="33"/>
        <v>0</v>
      </c>
      <c r="AR195" s="137" t="s">
        <v>88</v>
      </c>
      <c r="AT195" s="137" t="s">
        <v>142</v>
      </c>
      <c r="AU195" s="137" t="s">
        <v>78</v>
      </c>
      <c r="AY195" s="13" t="s">
        <v>140</v>
      </c>
      <c r="BE195" s="138">
        <f t="shared" si="34"/>
        <v>0</v>
      </c>
      <c r="BF195" s="138">
        <f t="shared" si="35"/>
        <v>0</v>
      </c>
      <c r="BG195" s="138">
        <f t="shared" si="36"/>
        <v>0</v>
      </c>
      <c r="BH195" s="138">
        <f t="shared" si="37"/>
        <v>0</v>
      </c>
      <c r="BI195" s="138">
        <f t="shared" si="38"/>
        <v>0</v>
      </c>
      <c r="BJ195" s="13" t="s">
        <v>78</v>
      </c>
      <c r="BK195" s="138">
        <f t="shared" si="39"/>
        <v>0</v>
      </c>
      <c r="BL195" s="13" t="s">
        <v>88</v>
      </c>
      <c r="BM195" s="137" t="s">
        <v>583</v>
      </c>
    </row>
    <row r="196" spans="2:65" s="1" customFormat="1" ht="24.25" customHeight="1">
      <c r="B196" s="125"/>
      <c r="C196" s="126" t="s">
        <v>73</v>
      </c>
      <c r="D196" s="126" t="s">
        <v>142</v>
      </c>
      <c r="E196" s="127" t="s">
        <v>1043</v>
      </c>
      <c r="F196" s="128" t="s">
        <v>909</v>
      </c>
      <c r="G196" s="129" t="s">
        <v>482</v>
      </c>
      <c r="H196" s="130">
        <v>24</v>
      </c>
      <c r="I196" s="131"/>
      <c r="J196" s="131">
        <f t="shared" si="30"/>
        <v>0</v>
      </c>
      <c r="K196" s="132"/>
      <c r="L196" s="25"/>
      <c r="M196" s="133" t="s">
        <v>1</v>
      </c>
      <c r="N196" s="134" t="s">
        <v>38</v>
      </c>
      <c r="O196" s="135">
        <v>0</v>
      </c>
      <c r="P196" s="135">
        <f t="shared" si="31"/>
        <v>0</v>
      </c>
      <c r="Q196" s="135">
        <v>0</v>
      </c>
      <c r="R196" s="135">
        <f t="shared" si="32"/>
        <v>0</v>
      </c>
      <c r="S196" s="135">
        <v>0</v>
      </c>
      <c r="T196" s="136">
        <f t="shared" si="33"/>
        <v>0</v>
      </c>
      <c r="AR196" s="137" t="s">
        <v>88</v>
      </c>
      <c r="AT196" s="137" t="s">
        <v>142</v>
      </c>
      <c r="AU196" s="137" t="s">
        <v>78</v>
      </c>
      <c r="AY196" s="13" t="s">
        <v>140</v>
      </c>
      <c r="BE196" s="138">
        <f t="shared" si="34"/>
        <v>0</v>
      </c>
      <c r="BF196" s="138">
        <f t="shared" si="35"/>
        <v>0</v>
      </c>
      <c r="BG196" s="138">
        <f t="shared" si="36"/>
        <v>0</v>
      </c>
      <c r="BH196" s="138">
        <f t="shared" si="37"/>
        <v>0</v>
      </c>
      <c r="BI196" s="138">
        <f t="shared" si="38"/>
        <v>0</v>
      </c>
      <c r="BJ196" s="13" t="s">
        <v>78</v>
      </c>
      <c r="BK196" s="138">
        <f t="shared" si="39"/>
        <v>0</v>
      </c>
      <c r="BL196" s="13" t="s">
        <v>88</v>
      </c>
      <c r="BM196" s="137" t="s">
        <v>591</v>
      </c>
    </row>
    <row r="197" spans="2:65" s="1" customFormat="1" ht="14.5" customHeight="1">
      <c r="B197" s="125"/>
      <c r="C197" s="126" t="s">
        <v>73</v>
      </c>
      <c r="D197" s="126" t="s">
        <v>142</v>
      </c>
      <c r="E197" s="127" t="s">
        <v>1044</v>
      </c>
      <c r="F197" s="128" t="s">
        <v>1045</v>
      </c>
      <c r="G197" s="129" t="s">
        <v>482</v>
      </c>
      <c r="H197" s="130">
        <v>12</v>
      </c>
      <c r="I197" s="131"/>
      <c r="J197" s="131">
        <f t="shared" si="30"/>
        <v>0</v>
      </c>
      <c r="K197" s="132"/>
      <c r="L197" s="25"/>
      <c r="M197" s="133" t="s">
        <v>1</v>
      </c>
      <c r="N197" s="134" t="s">
        <v>38</v>
      </c>
      <c r="O197" s="135">
        <v>0</v>
      </c>
      <c r="P197" s="135">
        <f t="shared" si="31"/>
        <v>0</v>
      </c>
      <c r="Q197" s="135">
        <v>0</v>
      </c>
      <c r="R197" s="135">
        <f t="shared" si="32"/>
        <v>0</v>
      </c>
      <c r="S197" s="135">
        <v>0</v>
      </c>
      <c r="T197" s="136">
        <f t="shared" si="33"/>
        <v>0</v>
      </c>
      <c r="AR197" s="137" t="s">
        <v>88</v>
      </c>
      <c r="AT197" s="137" t="s">
        <v>142</v>
      </c>
      <c r="AU197" s="137" t="s">
        <v>78</v>
      </c>
      <c r="AY197" s="13" t="s">
        <v>140</v>
      </c>
      <c r="BE197" s="138">
        <f t="shared" si="34"/>
        <v>0</v>
      </c>
      <c r="BF197" s="138">
        <f t="shared" si="35"/>
        <v>0</v>
      </c>
      <c r="BG197" s="138">
        <f t="shared" si="36"/>
        <v>0</v>
      </c>
      <c r="BH197" s="138">
        <f t="shared" si="37"/>
        <v>0</v>
      </c>
      <c r="BI197" s="138">
        <f t="shared" si="38"/>
        <v>0</v>
      </c>
      <c r="BJ197" s="13" t="s">
        <v>78</v>
      </c>
      <c r="BK197" s="138">
        <f t="shared" si="39"/>
        <v>0</v>
      </c>
      <c r="BL197" s="13" t="s">
        <v>88</v>
      </c>
      <c r="BM197" s="137" t="s">
        <v>599</v>
      </c>
    </row>
    <row r="198" spans="2:65" s="1" customFormat="1" ht="14.5" customHeight="1">
      <c r="B198" s="125"/>
      <c r="C198" s="126" t="s">
        <v>73</v>
      </c>
      <c r="D198" s="126" t="s">
        <v>142</v>
      </c>
      <c r="E198" s="127" t="s">
        <v>1046</v>
      </c>
      <c r="F198" s="128" t="s">
        <v>1047</v>
      </c>
      <c r="G198" s="129" t="s">
        <v>219</v>
      </c>
      <c r="H198" s="130">
        <v>64</v>
      </c>
      <c r="I198" s="131"/>
      <c r="J198" s="131">
        <f t="shared" si="30"/>
        <v>0</v>
      </c>
      <c r="K198" s="132"/>
      <c r="L198" s="25"/>
      <c r="M198" s="133" t="s">
        <v>1</v>
      </c>
      <c r="N198" s="134" t="s">
        <v>38</v>
      </c>
      <c r="O198" s="135">
        <v>0</v>
      </c>
      <c r="P198" s="135">
        <f t="shared" si="31"/>
        <v>0</v>
      </c>
      <c r="Q198" s="135">
        <v>0</v>
      </c>
      <c r="R198" s="135">
        <f t="shared" si="32"/>
        <v>0</v>
      </c>
      <c r="S198" s="135">
        <v>0</v>
      </c>
      <c r="T198" s="136">
        <f t="shared" si="33"/>
        <v>0</v>
      </c>
      <c r="AR198" s="137" t="s">
        <v>88</v>
      </c>
      <c r="AT198" s="137" t="s">
        <v>142</v>
      </c>
      <c r="AU198" s="137" t="s">
        <v>78</v>
      </c>
      <c r="AY198" s="13" t="s">
        <v>140</v>
      </c>
      <c r="BE198" s="138">
        <f t="shared" si="34"/>
        <v>0</v>
      </c>
      <c r="BF198" s="138">
        <f t="shared" si="35"/>
        <v>0</v>
      </c>
      <c r="BG198" s="138">
        <f t="shared" si="36"/>
        <v>0</v>
      </c>
      <c r="BH198" s="138">
        <f t="shared" si="37"/>
        <v>0</v>
      </c>
      <c r="BI198" s="138">
        <f t="shared" si="38"/>
        <v>0</v>
      </c>
      <c r="BJ198" s="13" t="s">
        <v>78</v>
      </c>
      <c r="BK198" s="138">
        <f t="shared" si="39"/>
        <v>0</v>
      </c>
      <c r="BL198" s="13" t="s">
        <v>88</v>
      </c>
      <c r="BM198" s="137" t="s">
        <v>603</v>
      </c>
    </row>
    <row r="199" spans="2:65" s="1" customFormat="1" ht="14.5" customHeight="1">
      <c r="B199" s="125"/>
      <c r="C199" s="126" t="s">
        <v>73</v>
      </c>
      <c r="D199" s="126" t="s">
        <v>142</v>
      </c>
      <c r="E199" s="127" t="s">
        <v>1048</v>
      </c>
      <c r="F199" s="128" t="s">
        <v>1049</v>
      </c>
      <c r="G199" s="129" t="s">
        <v>482</v>
      </c>
      <c r="H199" s="130">
        <v>10</v>
      </c>
      <c r="I199" s="131"/>
      <c r="J199" s="131">
        <f t="shared" si="30"/>
        <v>0</v>
      </c>
      <c r="K199" s="132"/>
      <c r="L199" s="25"/>
      <c r="M199" s="133" t="s">
        <v>1</v>
      </c>
      <c r="N199" s="134" t="s">
        <v>38</v>
      </c>
      <c r="O199" s="135">
        <v>0</v>
      </c>
      <c r="P199" s="135">
        <f t="shared" si="31"/>
        <v>0</v>
      </c>
      <c r="Q199" s="135">
        <v>0</v>
      </c>
      <c r="R199" s="135">
        <f t="shared" si="32"/>
        <v>0</v>
      </c>
      <c r="S199" s="135">
        <v>0</v>
      </c>
      <c r="T199" s="136">
        <f t="shared" si="33"/>
        <v>0</v>
      </c>
      <c r="AR199" s="137" t="s">
        <v>88</v>
      </c>
      <c r="AT199" s="137" t="s">
        <v>142</v>
      </c>
      <c r="AU199" s="137" t="s">
        <v>78</v>
      </c>
      <c r="AY199" s="13" t="s">
        <v>140</v>
      </c>
      <c r="BE199" s="138">
        <f t="shared" si="34"/>
        <v>0</v>
      </c>
      <c r="BF199" s="138">
        <f t="shared" si="35"/>
        <v>0</v>
      </c>
      <c r="BG199" s="138">
        <f t="shared" si="36"/>
        <v>0</v>
      </c>
      <c r="BH199" s="138">
        <f t="shared" si="37"/>
        <v>0</v>
      </c>
      <c r="BI199" s="138">
        <f t="shared" si="38"/>
        <v>0</v>
      </c>
      <c r="BJ199" s="13" t="s">
        <v>78</v>
      </c>
      <c r="BK199" s="138">
        <f t="shared" si="39"/>
        <v>0</v>
      </c>
      <c r="BL199" s="13" t="s">
        <v>88</v>
      </c>
      <c r="BM199" s="137" t="s">
        <v>606</v>
      </c>
    </row>
    <row r="200" spans="2:65" s="1" customFormat="1" ht="14.5" customHeight="1">
      <c r="B200" s="125"/>
      <c r="C200" s="126" t="s">
        <v>73</v>
      </c>
      <c r="D200" s="126" t="s">
        <v>142</v>
      </c>
      <c r="E200" s="127" t="s">
        <v>1050</v>
      </c>
      <c r="F200" s="128" t="s">
        <v>1051</v>
      </c>
      <c r="G200" s="129" t="s">
        <v>482</v>
      </c>
      <c r="H200" s="130">
        <v>17</v>
      </c>
      <c r="I200" s="131"/>
      <c r="J200" s="131">
        <f t="shared" si="30"/>
        <v>0</v>
      </c>
      <c r="K200" s="132"/>
      <c r="L200" s="25"/>
      <c r="M200" s="133" t="s">
        <v>1</v>
      </c>
      <c r="N200" s="134" t="s">
        <v>38</v>
      </c>
      <c r="O200" s="135">
        <v>0</v>
      </c>
      <c r="P200" s="135">
        <f t="shared" si="31"/>
        <v>0</v>
      </c>
      <c r="Q200" s="135">
        <v>0</v>
      </c>
      <c r="R200" s="135">
        <f t="shared" si="32"/>
        <v>0</v>
      </c>
      <c r="S200" s="135">
        <v>0</v>
      </c>
      <c r="T200" s="136">
        <f t="shared" si="33"/>
        <v>0</v>
      </c>
      <c r="AR200" s="137" t="s">
        <v>88</v>
      </c>
      <c r="AT200" s="137" t="s">
        <v>142</v>
      </c>
      <c r="AU200" s="137" t="s">
        <v>78</v>
      </c>
      <c r="AY200" s="13" t="s">
        <v>140</v>
      </c>
      <c r="BE200" s="138">
        <f t="shared" si="34"/>
        <v>0</v>
      </c>
      <c r="BF200" s="138">
        <f t="shared" si="35"/>
        <v>0</v>
      </c>
      <c r="BG200" s="138">
        <f t="shared" si="36"/>
        <v>0</v>
      </c>
      <c r="BH200" s="138">
        <f t="shared" si="37"/>
        <v>0</v>
      </c>
      <c r="BI200" s="138">
        <f t="shared" si="38"/>
        <v>0</v>
      </c>
      <c r="BJ200" s="13" t="s">
        <v>78</v>
      </c>
      <c r="BK200" s="138">
        <f t="shared" si="39"/>
        <v>0</v>
      </c>
      <c r="BL200" s="13" t="s">
        <v>88</v>
      </c>
      <c r="BM200" s="137" t="s">
        <v>614</v>
      </c>
    </row>
    <row r="201" spans="2:65" s="1" customFormat="1" ht="24.25" customHeight="1">
      <c r="B201" s="125"/>
      <c r="C201" s="126" t="s">
        <v>73</v>
      </c>
      <c r="D201" s="126" t="s">
        <v>142</v>
      </c>
      <c r="E201" s="127" t="s">
        <v>1052</v>
      </c>
      <c r="F201" s="128" t="s">
        <v>1053</v>
      </c>
      <c r="G201" s="129" t="s">
        <v>482</v>
      </c>
      <c r="H201" s="130">
        <v>12</v>
      </c>
      <c r="I201" s="131"/>
      <c r="J201" s="131">
        <f t="shared" si="30"/>
        <v>0</v>
      </c>
      <c r="K201" s="132"/>
      <c r="L201" s="25"/>
      <c r="M201" s="133" t="s">
        <v>1</v>
      </c>
      <c r="N201" s="134" t="s">
        <v>38</v>
      </c>
      <c r="O201" s="135">
        <v>0</v>
      </c>
      <c r="P201" s="135">
        <f t="shared" si="31"/>
        <v>0</v>
      </c>
      <c r="Q201" s="135">
        <v>0</v>
      </c>
      <c r="R201" s="135">
        <f t="shared" si="32"/>
        <v>0</v>
      </c>
      <c r="S201" s="135">
        <v>0</v>
      </c>
      <c r="T201" s="136">
        <f t="shared" si="33"/>
        <v>0</v>
      </c>
      <c r="AR201" s="137" t="s">
        <v>88</v>
      </c>
      <c r="AT201" s="137" t="s">
        <v>142</v>
      </c>
      <c r="AU201" s="137" t="s">
        <v>78</v>
      </c>
      <c r="AY201" s="13" t="s">
        <v>140</v>
      </c>
      <c r="BE201" s="138">
        <f t="shared" si="34"/>
        <v>0</v>
      </c>
      <c r="BF201" s="138">
        <f t="shared" si="35"/>
        <v>0</v>
      </c>
      <c r="BG201" s="138">
        <f t="shared" si="36"/>
        <v>0</v>
      </c>
      <c r="BH201" s="138">
        <f t="shared" si="37"/>
        <v>0</v>
      </c>
      <c r="BI201" s="138">
        <f t="shared" si="38"/>
        <v>0</v>
      </c>
      <c r="BJ201" s="13" t="s">
        <v>78</v>
      </c>
      <c r="BK201" s="138">
        <f t="shared" si="39"/>
        <v>0</v>
      </c>
      <c r="BL201" s="13" t="s">
        <v>88</v>
      </c>
      <c r="BM201" s="137" t="s">
        <v>620</v>
      </c>
    </row>
    <row r="202" spans="2:65" s="1" customFormat="1" ht="24.25" customHeight="1">
      <c r="B202" s="125"/>
      <c r="C202" s="126" t="s">
        <v>73</v>
      </c>
      <c r="D202" s="126" t="s">
        <v>142</v>
      </c>
      <c r="E202" s="127" t="s">
        <v>1054</v>
      </c>
      <c r="F202" s="128" t="s">
        <v>1055</v>
      </c>
      <c r="G202" s="129" t="s">
        <v>482</v>
      </c>
      <c r="H202" s="130">
        <v>12</v>
      </c>
      <c r="I202" s="131"/>
      <c r="J202" s="131">
        <f t="shared" si="30"/>
        <v>0</v>
      </c>
      <c r="K202" s="132"/>
      <c r="L202" s="25"/>
      <c r="M202" s="133" t="s">
        <v>1</v>
      </c>
      <c r="N202" s="134" t="s">
        <v>38</v>
      </c>
      <c r="O202" s="135">
        <v>0</v>
      </c>
      <c r="P202" s="135">
        <f t="shared" si="31"/>
        <v>0</v>
      </c>
      <c r="Q202" s="135">
        <v>0</v>
      </c>
      <c r="R202" s="135">
        <f t="shared" si="32"/>
        <v>0</v>
      </c>
      <c r="S202" s="135">
        <v>0</v>
      </c>
      <c r="T202" s="136">
        <f t="shared" si="33"/>
        <v>0</v>
      </c>
      <c r="AR202" s="137" t="s">
        <v>88</v>
      </c>
      <c r="AT202" s="137" t="s">
        <v>142</v>
      </c>
      <c r="AU202" s="137" t="s">
        <v>78</v>
      </c>
      <c r="AY202" s="13" t="s">
        <v>140</v>
      </c>
      <c r="BE202" s="138">
        <f t="shared" si="34"/>
        <v>0</v>
      </c>
      <c r="BF202" s="138">
        <f t="shared" si="35"/>
        <v>0</v>
      </c>
      <c r="BG202" s="138">
        <f t="shared" si="36"/>
        <v>0</v>
      </c>
      <c r="BH202" s="138">
        <f t="shared" si="37"/>
        <v>0</v>
      </c>
      <c r="BI202" s="138">
        <f t="shared" si="38"/>
        <v>0</v>
      </c>
      <c r="BJ202" s="13" t="s">
        <v>78</v>
      </c>
      <c r="BK202" s="138">
        <f t="shared" si="39"/>
        <v>0</v>
      </c>
      <c r="BL202" s="13" t="s">
        <v>88</v>
      </c>
      <c r="BM202" s="137" t="s">
        <v>630</v>
      </c>
    </row>
    <row r="203" spans="2:65" s="1" customFormat="1" ht="14.5" customHeight="1">
      <c r="B203" s="125"/>
      <c r="C203" s="126" t="s">
        <v>73</v>
      </c>
      <c r="D203" s="126" t="s">
        <v>142</v>
      </c>
      <c r="E203" s="127" t="s">
        <v>1056</v>
      </c>
      <c r="F203" s="128" t="s">
        <v>1057</v>
      </c>
      <c r="G203" s="129" t="s">
        <v>482</v>
      </c>
      <c r="H203" s="130">
        <v>24</v>
      </c>
      <c r="I203" s="131"/>
      <c r="J203" s="131">
        <f t="shared" si="30"/>
        <v>0</v>
      </c>
      <c r="K203" s="132"/>
      <c r="L203" s="25"/>
      <c r="M203" s="133" t="s">
        <v>1</v>
      </c>
      <c r="N203" s="134" t="s">
        <v>38</v>
      </c>
      <c r="O203" s="135">
        <v>0</v>
      </c>
      <c r="P203" s="135">
        <f t="shared" si="31"/>
        <v>0</v>
      </c>
      <c r="Q203" s="135">
        <v>0</v>
      </c>
      <c r="R203" s="135">
        <f t="shared" si="32"/>
        <v>0</v>
      </c>
      <c r="S203" s="135">
        <v>0</v>
      </c>
      <c r="T203" s="136">
        <f t="shared" si="33"/>
        <v>0</v>
      </c>
      <c r="AR203" s="137" t="s">
        <v>88</v>
      </c>
      <c r="AT203" s="137" t="s">
        <v>142</v>
      </c>
      <c r="AU203" s="137" t="s">
        <v>78</v>
      </c>
      <c r="AY203" s="13" t="s">
        <v>140</v>
      </c>
      <c r="BE203" s="138">
        <f t="shared" si="34"/>
        <v>0</v>
      </c>
      <c r="BF203" s="138">
        <f t="shared" si="35"/>
        <v>0</v>
      </c>
      <c r="BG203" s="138">
        <f t="shared" si="36"/>
        <v>0</v>
      </c>
      <c r="BH203" s="138">
        <f t="shared" si="37"/>
        <v>0</v>
      </c>
      <c r="BI203" s="138">
        <f t="shared" si="38"/>
        <v>0</v>
      </c>
      <c r="BJ203" s="13" t="s">
        <v>78</v>
      </c>
      <c r="BK203" s="138">
        <f t="shared" si="39"/>
        <v>0</v>
      </c>
      <c r="BL203" s="13" t="s">
        <v>88</v>
      </c>
      <c r="BM203" s="137" t="s">
        <v>1058</v>
      </c>
    </row>
    <row r="204" spans="2:65" s="1" customFormat="1" ht="14.5" customHeight="1">
      <c r="B204" s="125"/>
      <c r="C204" s="126" t="s">
        <v>73</v>
      </c>
      <c r="D204" s="126" t="s">
        <v>142</v>
      </c>
      <c r="E204" s="127" t="s">
        <v>1059</v>
      </c>
      <c r="F204" s="128" t="s">
        <v>1060</v>
      </c>
      <c r="G204" s="129" t="s">
        <v>482</v>
      </c>
      <c r="H204" s="130">
        <v>10</v>
      </c>
      <c r="I204" s="131"/>
      <c r="J204" s="131">
        <f t="shared" si="30"/>
        <v>0</v>
      </c>
      <c r="K204" s="132"/>
      <c r="L204" s="25"/>
      <c r="M204" s="133" t="s">
        <v>1</v>
      </c>
      <c r="N204" s="134" t="s">
        <v>38</v>
      </c>
      <c r="O204" s="135">
        <v>0</v>
      </c>
      <c r="P204" s="135">
        <f t="shared" si="31"/>
        <v>0</v>
      </c>
      <c r="Q204" s="135">
        <v>0</v>
      </c>
      <c r="R204" s="135">
        <f t="shared" si="32"/>
        <v>0</v>
      </c>
      <c r="S204" s="135">
        <v>0</v>
      </c>
      <c r="T204" s="136">
        <f t="shared" si="33"/>
        <v>0</v>
      </c>
      <c r="AR204" s="137" t="s">
        <v>88</v>
      </c>
      <c r="AT204" s="137" t="s">
        <v>142</v>
      </c>
      <c r="AU204" s="137" t="s">
        <v>78</v>
      </c>
      <c r="AY204" s="13" t="s">
        <v>140</v>
      </c>
      <c r="BE204" s="138">
        <f t="shared" si="34"/>
        <v>0</v>
      </c>
      <c r="BF204" s="138">
        <f t="shared" si="35"/>
        <v>0</v>
      </c>
      <c r="BG204" s="138">
        <f t="shared" si="36"/>
        <v>0</v>
      </c>
      <c r="BH204" s="138">
        <f t="shared" si="37"/>
        <v>0</v>
      </c>
      <c r="BI204" s="138">
        <f t="shared" si="38"/>
        <v>0</v>
      </c>
      <c r="BJ204" s="13" t="s">
        <v>78</v>
      </c>
      <c r="BK204" s="138">
        <f t="shared" si="39"/>
        <v>0</v>
      </c>
      <c r="BL204" s="13" t="s">
        <v>88</v>
      </c>
      <c r="BM204" s="137" t="s">
        <v>1061</v>
      </c>
    </row>
    <row r="205" spans="2:65" s="1" customFormat="1" ht="14.5" customHeight="1">
      <c r="B205" s="125"/>
      <c r="C205" s="126" t="s">
        <v>73</v>
      </c>
      <c r="D205" s="126" t="s">
        <v>142</v>
      </c>
      <c r="E205" s="127" t="s">
        <v>1062</v>
      </c>
      <c r="F205" s="128" t="s">
        <v>1063</v>
      </c>
      <c r="G205" s="129" t="s">
        <v>482</v>
      </c>
      <c r="H205" s="130">
        <v>10</v>
      </c>
      <c r="I205" s="131"/>
      <c r="J205" s="131">
        <f t="shared" si="30"/>
        <v>0</v>
      </c>
      <c r="K205" s="132"/>
      <c r="L205" s="25"/>
      <c r="M205" s="133" t="s">
        <v>1</v>
      </c>
      <c r="N205" s="134" t="s">
        <v>38</v>
      </c>
      <c r="O205" s="135">
        <v>0</v>
      </c>
      <c r="P205" s="135">
        <f t="shared" si="31"/>
        <v>0</v>
      </c>
      <c r="Q205" s="135">
        <v>0</v>
      </c>
      <c r="R205" s="135">
        <f t="shared" si="32"/>
        <v>0</v>
      </c>
      <c r="S205" s="135">
        <v>0</v>
      </c>
      <c r="T205" s="136">
        <f t="shared" si="33"/>
        <v>0</v>
      </c>
      <c r="AR205" s="137" t="s">
        <v>88</v>
      </c>
      <c r="AT205" s="137" t="s">
        <v>142</v>
      </c>
      <c r="AU205" s="137" t="s">
        <v>78</v>
      </c>
      <c r="AY205" s="13" t="s">
        <v>140</v>
      </c>
      <c r="BE205" s="138">
        <f t="shared" si="34"/>
        <v>0</v>
      </c>
      <c r="BF205" s="138">
        <f t="shared" si="35"/>
        <v>0</v>
      </c>
      <c r="BG205" s="138">
        <f t="shared" si="36"/>
        <v>0</v>
      </c>
      <c r="BH205" s="138">
        <f t="shared" si="37"/>
        <v>0</v>
      </c>
      <c r="BI205" s="138">
        <f t="shared" si="38"/>
        <v>0</v>
      </c>
      <c r="BJ205" s="13" t="s">
        <v>78</v>
      </c>
      <c r="BK205" s="138">
        <f t="shared" si="39"/>
        <v>0</v>
      </c>
      <c r="BL205" s="13" t="s">
        <v>88</v>
      </c>
      <c r="BM205" s="137" t="s">
        <v>1064</v>
      </c>
    </row>
    <row r="206" spans="2:65" s="1" customFormat="1" ht="14.5" customHeight="1">
      <c r="B206" s="125"/>
      <c r="C206" s="126" t="s">
        <v>73</v>
      </c>
      <c r="D206" s="126" t="s">
        <v>142</v>
      </c>
      <c r="E206" s="127" t="s">
        <v>1065</v>
      </c>
      <c r="F206" s="128" t="s">
        <v>1066</v>
      </c>
      <c r="G206" s="129" t="s">
        <v>482</v>
      </c>
      <c r="H206" s="130">
        <v>10</v>
      </c>
      <c r="I206" s="131"/>
      <c r="J206" s="131">
        <f t="shared" si="30"/>
        <v>0</v>
      </c>
      <c r="K206" s="132"/>
      <c r="L206" s="25"/>
      <c r="M206" s="133" t="s">
        <v>1</v>
      </c>
      <c r="N206" s="134" t="s">
        <v>38</v>
      </c>
      <c r="O206" s="135">
        <v>0</v>
      </c>
      <c r="P206" s="135">
        <f t="shared" si="31"/>
        <v>0</v>
      </c>
      <c r="Q206" s="135">
        <v>0</v>
      </c>
      <c r="R206" s="135">
        <f t="shared" si="32"/>
        <v>0</v>
      </c>
      <c r="S206" s="135">
        <v>0</v>
      </c>
      <c r="T206" s="136">
        <f t="shared" si="33"/>
        <v>0</v>
      </c>
      <c r="AR206" s="137" t="s">
        <v>88</v>
      </c>
      <c r="AT206" s="137" t="s">
        <v>142</v>
      </c>
      <c r="AU206" s="137" t="s">
        <v>78</v>
      </c>
      <c r="AY206" s="13" t="s">
        <v>140</v>
      </c>
      <c r="BE206" s="138">
        <f t="shared" si="34"/>
        <v>0</v>
      </c>
      <c r="BF206" s="138">
        <f t="shared" si="35"/>
        <v>0</v>
      </c>
      <c r="BG206" s="138">
        <f t="shared" si="36"/>
        <v>0</v>
      </c>
      <c r="BH206" s="138">
        <f t="shared" si="37"/>
        <v>0</v>
      </c>
      <c r="BI206" s="138">
        <f t="shared" si="38"/>
        <v>0</v>
      </c>
      <c r="BJ206" s="13" t="s">
        <v>78</v>
      </c>
      <c r="BK206" s="138">
        <f t="shared" si="39"/>
        <v>0</v>
      </c>
      <c r="BL206" s="13" t="s">
        <v>88</v>
      </c>
      <c r="BM206" s="137" t="s">
        <v>1067</v>
      </c>
    </row>
    <row r="207" spans="2:65" s="1" customFormat="1" ht="14.5" customHeight="1">
      <c r="B207" s="125"/>
      <c r="C207" s="126" t="s">
        <v>73</v>
      </c>
      <c r="D207" s="126" t="s">
        <v>142</v>
      </c>
      <c r="E207" s="127" t="s">
        <v>1068</v>
      </c>
      <c r="F207" s="128" t="s">
        <v>1006</v>
      </c>
      <c r="G207" s="129" t="s">
        <v>482</v>
      </c>
      <c r="H207" s="130">
        <v>2</v>
      </c>
      <c r="I207" s="131"/>
      <c r="J207" s="131">
        <f t="shared" si="30"/>
        <v>0</v>
      </c>
      <c r="K207" s="132"/>
      <c r="L207" s="25"/>
      <c r="M207" s="133" t="s">
        <v>1</v>
      </c>
      <c r="N207" s="134" t="s">
        <v>38</v>
      </c>
      <c r="O207" s="135">
        <v>0</v>
      </c>
      <c r="P207" s="135">
        <f t="shared" si="31"/>
        <v>0</v>
      </c>
      <c r="Q207" s="135">
        <v>0</v>
      </c>
      <c r="R207" s="135">
        <f t="shared" si="32"/>
        <v>0</v>
      </c>
      <c r="S207" s="135">
        <v>0</v>
      </c>
      <c r="T207" s="136">
        <f t="shared" si="33"/>
        <v>0</v>
      </c>
      <c r="AR207" s="137" t="s">
        <v>88</v>
      </c>
      <c r="AT207" s="137" t="s">
        <v>142</v>
      </c>
      <c r="AU207" s="137" t="s">
        <v>78</v>
      </c>
      <c r="AY207" s="13" t="s">
        <v>140</v>
      </c>
      <c r="BE207" s="138">
        <f t="shared" si="34"/>
        <v>0</v>
      </c>
      <c r="BF207" s="138">
        <f t="shared" si="35"/>
        <v>0</v>
      </c>
      <c r="BG207" s="138">
        <f t="shared" si="36"/>
        <v>0</v>
      </c>
      <c r="BH207" s="138">
        <f t="shared" si="37"/>
        <v>0</v>
      </c>
      <c r="BI207" s="138">
        <f t="shared" si="38"/>
        <v>0</v>
      </c>
      <c r="BJ207" s="13" t="s">
        <v>78</v>
      </c>
      <c r="BK207" s="138">
        <f t="shared" si="39"/>
        <v>0</v>
      </c>
      <c r="BL207" s="13" t="s">
        <v>88</v>
      </c>
      <c r="BM207" s="137" t="s">
        <v>1069</v>
      </c>
    </row>
    <row r="208" spans="2:65" s="1" customFormat="1" ht="14.5" customHeight="1">
      <c r="B208" s="125"/>
      <c r="C208" s="126" t="s">
        <v>73</v>
      </c>
      <c r="D208" s="126" t="s">
        <v>142</v>
      </c>
      <c r="E208" s="127" t="s">
        <v>1070</v>
      </c>
      <c r="F208" s="128" t="s">
        <v>1071</v>
      </c>
      <c r="G208" s="129" t="s">
        <v>482</v>
      </c>
      <c r="H208" s="130">
        <v>2</v>
      </c>
      <c r="I208" s="131"/>
      <c r="J208" s="131">
        <f t="shared" si="30"/>
        <v>0</v>
      </c>
      <c r="K208" s="132"/>
      <c r="L208" s="25"/>
      <c r="M208" s="133" t="s">
        <v>1</v>
      </c>
      <c r="N208" s="134" t="s">
        <v>38</v>
      </c>
      <c r="O208" s="135">
        <v>0</v>
      </c>
      <c r="P208" s="135">
        <f t="shared" si="31"/>
        <v>0</v>
      </c>
      <c r="Q208" s="135">
        <v>0</v>
      </c>
      <c r="R208" s="135">
        <f t="shared" si="32"/>
        <v>0</v>
      </c>
      <c r="S208" s="135">
        <v>0</v>
      </c>
      <c r="T208" s="136">
        <f t="shared" si="33"/>
        <v>0</v>
      </c>
      <c r="AR208" s="137" t="s">
        <v>88</v>
      </c>
      <c r="AT208" s="137" t="s">
        <v>142</v>
      </c>
      <c r="AU208" s="137" t="s">
        <v>78</v>
      </c>
      <c r="AY208" s="13" t="s">
        <v>140</v>
      </c>
      <c r="BE208" s="138">
        <f t="shared" si="34"/>
        <v>0</v>
      </c>
      <c r="BF208" s="138">
        <f t="shared" si="35"/>
        <v>0</v>
      </c>
      <c r="BG208" s="138">
        <f t="shared" si="36"/>
        <v>0</v>
      </c>
      <c r="BH208" s="138">
        <f t="shared" si="37"/>
        <v>0</v>
      </c>
      <c r="BI208" s="138">
        <f t="shared" si="38"/>
        <v>0</v>
      </c>
      <c r="BJ208" s="13" t="s">
        <v>78</v>
      </c>
      <c r="BK208" s="138">
        <f t="shared" si="39"/>
        <v>0</v>
      </c>
      <c r="BL208" s="13" t="s">
        <v>88</v>
      </c>
      <c r="BM208" s="137" t="s">
        <v>1072</v>
      </c>
    </row>
    <row r="209" spans="2:65" s="1" customFormat="1" ht="24.25" customHeight="1">
      <c r="B209" s="125"/>
      <c r="C209" s="126" t="s">
        <v>73</v>
      </c>
      <c r="D209" s="126" t="s">
        <v>142</v>
      </c>
      <c r="E209" s="127" t="s">
        <v>1073</v>
      </c>
      <c r="F209" s="128" t="s">
        <v>1074</v>
      </c>
      <c r="G209" s="129" t="s">
        <v>482</v>
      </c>
      <c r="H209" s="130">
        <v>2</v>
      </c>
      <c r="I209" s="131"/>
      <c r="J209" s="131">
        <f t="shared" si="30"/>
        <v>0</v>
      </c>
      <c r="K209" s="132"/>
      <c r="L209" s="25"/>
      <c r="M209" s="133" t="s">
        <v>1</v>
      </c>
      <c r="N209" s="134" t="s">
        <v>38</v>
      </c>
      <c r="O209" s="135">
        <v>0</v>
      </c>
      <c r="P209" s="135">
        <f t="shared" si="31"/>
        <v>0</v>
      </c>
      <c r="Q209" s="135">
        <v>0</v>
      </c>
      <c r="R209" s="135">
        <f t="shared" si="32"/>
        <v>0</v>
      </c>
      <c r="S209" s="135">
        <v>0</v>
      </c>
      <c r="T209" s="136">
        <f t="shared" si="33"/>
        <v>0</v>
      </c>
      <c r="AR209" s="137" t="s">
        <v>88</v>
      </c>
      <c r="AT209" s="137" t="s">
        <v>142</v>
      </c>
      <c r="AU209" s="137" t="s">
        <v>78</v>
      </c>
      <c r="AY209" s="13" t="s">
        <v>140</v>
      </c>
      <c r="BE209" s="138">
        <f t="shared" si="34"/>
        <v>0</v>
      </c>
      <c r="BF209" s="138">
        <f t="shared" si="35"/>
        <v>0</v>
      </c>
      <c r="BG209" s="138">
        <f t="shared" si="36"/>
        <v>0</v>
      </c>
      <c r="BH209" s="138">
        <f t="shared" si="37"/>
        <v>0</v>
      </c>
      <c r="BI209" s="138">
        <f t="shared" si="38"/>
        <v>0</v>
      </c>
      <c r="BJ209" s="13" t="s">
        <v>78</v>
      </c>
      <c r="BK209" s="138">
        <f t="shared" si="39"/>
        <v>0</v>
      </c>
      <c r="BL209" s="13" t="s">
        <v>88</v>
      </c>
      <c r="BM209" s="137" t="s">
        <v>1075</v>
      </c>
    </row>
    <row r="210" spans="2:65" s="1" customFormat="1" ht="14.5" customHeight="1">
      <c r="B210" s="125"/>
      <c r="C210" s="126" t="s">
        <v>73</v>
      </c>
      <c r="D210" s="126" t="s">
        <v>142</v>
      </c>
      <c r="E210" s="127" t="s">
        <v>1076</v>
      </c>
      <c r="F210" s="128" t="s">
        <v>1077</v>
      </c>
      <c r="G210" s="129" t="s">
        <v>482</v>
      </c>
      <c r="H210" s="130">
        <v>2</v>
      </c>
      <c r="I210" s="131"/>
      <c r="J210" s="131">
        <f t="shared" si="30"/>
        <v>0</v>
      </c>
      <c r="K210" s="132"/>
      <c r="L210" s="25"/>
      <c r="M210" s="133" t="s">
        <v>1</v>
      </c>
      <c r="N210" s="134" t="s">
        <v>38</v>
      </c>
      <c r="O210" s="135">
        <v>0</v>
      </c>
      <c r="P210" s="135">
        <f t="shared" si="31"/>
        <v>0</v>
      </c>
      <c r="Q210" s="135">
        <v>0</v>
      </c>
      <c r="R210" s="135">
        <f t="shared" si="32"/>
        <v>0</v>
      </c>
      <c r="S210" s="135">
        <v>0</v>
      </c>
      <c r="T210" s="136">
        <f t="shared" si="33"/>
        <v>0</v>
      </c>
      <c r="AR210" s="137" t="s">
        <v>88</v>
      </c>
      <c r="AT210" s="137" t="s">
        <v>142</v>
      </c>
      <c r="AU210" s="137" t="s">
        <v>78</v>
      </c>
      <c r="AY210" s="13" t="s">
        <v>140</v>
      </c>
      <c r="BE210" s="138">
        <f t="shared" si="34"/>
        <v>0</v>
      </c>
      <c r="BF210" s="138">
        <f t="shared" si="35"/>
        <v>0</v>
      </c>
      <c r="BG210" s="138">
        <f t="shared" si="36"/>
        <v>0</v>
      </c>
      <c r="BH210" s="138">
        <f t="shared" si="37"/>
        <v>0</v>
      </c>
      <c r="BI210" s="138">
        <f t="shared" si="38"/>
        <v>0</v>
      </c>
      <c r="BJ210" s="13" t="s">
        <v>78</v>
      </c>
      <c r="BK210" s="138">
        <f t="shared" si="39"/>
        <v>0</v>
      </c>
      <c r="BL210" s="13" t="s">
        <v>88</v>
      </c>
      <c r="BM210" s="137" t="s">
        <v>1078</v>
      </c>
    </row>
    <row r="211" spans="2:65" s="1" customFormat="1" ht="14.5" customHeight="1">
      <c r="B211" s="125"/>
      <c r="C211" s="126" t="s">
        <v>73</v>
      </c>
      <c r="D211" s="126" t="s">
        <v>142</v>
      </c>
      <c r="E211" s="127" t="s">
        <v>1079</v>
      </c>
      <c r="F211" s="128" t="s">
        <v>1080</v>
      </c>
      <c r="G211" s="129" t="s">
        <v>482</v>
      </c>
      <c r="H211" s="130">
        <v>2</v>
      </c>
      <c r="I211" s="131"/>
      <c r="J211" s="131">
        <f t="shared" si="30"/>
        <v>0</v>
      </c>
      <c r="K211" s="132"/>
      <c r="L211" s="25"/>
      <c r="M211" s="133" t="s">
        <v>1</v>
      </c>
      <c r="N211" s="134" t="s">
        <v>38</v>
      </c>
      <c r="O211" s="135">
        <v>0</v>
      </c>
      <c r="P211" s="135">
        <f t="shared" si="31"/>
        <v>0</v>
      </c>
      <c r="Q211" s="135">
        <v>0</v>
      </c>
      <c r="R211" s="135">
        <f t="shared" si="32"/>
        <v>0</v>
      </c>
      <c r="S211" s="135">
        <v>0</v>
      </c>
      <c r="T211" s="136">
        <f t="shared" si="33"/>
        <v>0</v>
      </c>
      <c r="AR211" s="137" t="s">
        <v>88</v>
      </c>
      <c r="AT211" s="137" t="s">
        <v>142</v>
      </c>
      <c r="AU211" s="137" t="s">
        <v>78</v>
      </c>
      <c r="AY211" s="13" t="s">
        <v>140</v>
      </c>
      <c r="BE211" s="138">
        <f t="shared" si="34"/>
        <v>0</v>
      </c>
      <c r="BF211" s="138">
        <f t="shared" si="35"/>
        <v>0</v>
      </c>
      <c r="BG211" s="138">
        <f t="shared" si="36"/>
        <v>0</v>
      </c>
      <c r="BH211" s="138">
        <f t="shared" si="37"/>
        <v>0</v>
      </c>
      <c r="BI211" s="138">
        <f t="shared" si="38"/>
        <v>0</v>
      </c>
      <c r="BJ211" s="13" t="s">
        <v>78</v>
      </c>
      <c r="BK211" s="138">
        <f t="shared" si="39"/>
        <v>0</v>
      </c>
      <c r="BL211" s="13" t="s">
        <v>88</v>
      </c>
      <c r="BM211" s="137" t="s">
        <v>1081</v>
      </c>
    </row>
    <row r="212" spans="2:65" s="1" customFormat="1" ht="14.5" customHeight="1">
      <c r="B212" s="125"/>
      <c r="C212" s="126" t="s">
        <v>73</v>
      </c>
      <c r="D212" s="126" t="s">
        <v>142</v>
      </c>
      <c r="E212" s="127" t="s">
        <v>1082</v>
      </c>
      <c r="F212" s="128" t="s">
        <v>1083</v>
      </c>
      <c r="G212" s="129" t="s">
        <v>482</v>
      </c>
      <c r="H212" s="130">
        <v>2</v>
      </c>
      <c r="I212" s="131"/>
      <c r="J212" s="131">
        <f t="shared" si="30"/>
        <v>0</v>
      </c>
      <c r="K212" s="132"/>
      <c r="L212" s="25"/>
      <c r="M212" s="133" t="s">
        <v>1</v>
      </c>
      <c r="N212" s="134" t="s">
        <v>38</v>
      </c>
      <c r="O212" s="135">
        <v>0</v>
      </c>
      <c r="P212" s="135">
        <f t="shared" si="31"/>
        <v>0</v>
      </c>
      <c r="Q212" s="135">
        <v>0</v>
      </c>
      <c r="R212" s="135">
        <f t="shared" si="32"/>
        <v>0</v>
      </c>
      <c r="S212" s="135">
        <v>0</v>
      </c>
      <c r="T212" s="136">
        <f t="shared" si="33"/>
        <v>0</v>
      </c>
      <c r="AR212" s="137" t="s">
        <v>88</v>
      </c>
      <c r="AT212" s="137" t="s">
        <v>142</v>
      </c>
      <c r="AU212" s="137" t="s">
        <v>78</v>
      </c>
      <c r="AY212" s="13" t="s">
        <v>140</v>
      </c>
      <c r="BE212" s="138">
        <f t="shared" si="34"/>
        <v>0</v>
      </c>
      <c r="BF212" s="138">
        <f t="shared" si="35"/>
        <v>0</v>
      </c>
      <c r="BG212" s="138">
        <f t="shared" si="36"/>
        <v>0</v>
      </c>
      <c r="BH212" s="138">
        <f t="shared" si="37"/>
        <v>0</v>
      </c>
      <c r="BI212" s="138">
        <f t="shared" si="38"/>
        <v>0</v>
      </c>
      <c r="BJ212" s="13" t="s">
        <v>78</v>
      </c>
      <c r="BK212" s="138">
        <f t="shared" si="39"/>
        <v>0</v>
      </c>
      <c r="BL212" s="13" t="s">
        <v>88</v>
      </c>
      <c r="BM212" s="137" t="s">
        <v>1084</v>
      </c>
    </row>
    <row r="213" spans="2:65" s="1" customFormat="1" ht="14.5" customHeight="1">
      <c r="B213" s="125"/>
      <c r="C213" s="126" t="s">
        <v>73</v>
      </c>
      <c r="D213" s="126" t="s">
        <v>142</v>
      </c>
      <c r="E213" s="127" t="s">
        <v>1085</v>
      </c>
      <c r="F213" s="128" t="s">
        <v>1086</v>
      </c>
      <c r="G213" s="129" t="s">
        <v>482</v>
      </c>
      <c r="H213" s="130">
        <v>2</v>
      </c>
      <c r="I213" s="131"/>
      <c r="J213" s="131">
        <f t="shared" si="30"/>
        <v>0</v>
      </c>
      <c r="K213" s="132"/>
      <c r="L213" s="25"/>
      <c r="M213" s="133" t="s">
        <v>1</v>
      </c>
      <c r="N213" s="134" t="s">
        <v>38</v>
      </c>
      <c r="O213" s="135">
        <v>0</v>
      </c>
      <c r="P213" s="135">
        <f t="shared" si="31"/>
        <v>0</v>
      </c>
      <c r="Q213" s="135">
        <v>0</v>
      </c>
      <c r="R213" s="135">
        <f t="shared" si="32"/>
        <v>0</v>
      </c>
      <c r="S213" s="135">
        <v>0</v>
      </c>
      <c r="T213" s="136">
        <f t="shared" si="33"/>
        <v>0</v>
      </c>
      <c r="AR213" s="137" t="s">
        <v>88</v>
      </c>
      <c r="AT213" s="137" t="s">
        <v>142</v>
      </c>
      <c r="AU213" s="137" t="s">
        <v>78</v>
      </c>
      <c r="AY213" s="13" t="s">
        <v>140</v>
      </c>
      <c r="BE213" s="138">
        <f t="shared" si="34"/>
        <v>0</v>
      </c>
      <c r="BF213" s="138">
        <f t="shared" si="35"/>
        <v>0</v>
      </c>
      <c r="BG213" s="138">
        <f t="shared" si="36"/>
        <v>0</v>
      </c>
      <c r="BH213" s="138">
        <f t="shared" si="37"/>
        <v>0</v>
      </c>
      <c r="BI213" s="138">
        <f t="shared" si="38"/>
        <v>0</v>
      </c>
      <c r="BJ213" s="13" t="s">
        <v>78</v>
      </c>
      <c r="BK213" s="138">
        <f t="shared" si="39"/>
        <v>0</v>
      </c>
      <c r="BL213" s="13" t="s">
        <v>88</v>
      </c>
      <c r="BM213" s="137" t="s">
        <v>1087</v>
      </c>
    </row>
    <row r="214" spans="2:65" s="1" customFormat="1" ht="14.5" customHeight="1">
      <c r="B214" s="125"/>
      <c r="C214" s="126" t="s">
        <v>73</v>
      </c>
      <c r="D214" s="126" t="s">
        <v>142</v>
      </c>
      <c r="E214" s="127" t="s">
        <v>974</v>
      </c>
      <c r="F214" s="128" t="s">
        <v>951</v>
      </c>
      <c r="G214" s="129" t="s">
        <v>482</v>
      </c>
      <c r="H214" s="130">
        <v>2</v>
      </c>
      <c r="I214" s="131"/>
      <c r="J214" s="131">
        <f t="shared" si="30"/>
        <v>0</v>
      </c>
      <c r="K214" s="132"/>
      <c r="L214" s="25"/>
      <c r="M214" s="133" t="s">
        <v>1</v>
      </c>
      <c r="N214" s="134" t="s">
        <v>38</v>
      </c>
      <c r="O214" s="135">
        <v>0</v>
      </c>
      <c r="P214" s="135">
        <f t="shared" si="31"/>
        <v>0</v>
      </c>
      <c r="Q214" s="135">
        <v>0</v>
      </c>
      <c r="R214" s="135">
        <f t="shared" si="32"/>
        <v>0</v>
      </c>
      <c r="S214" s="135">
        <v>0</v>
      </c>
      <c r="T214" s="136">
        <f t="shared" si="33"/>
        <v>0</v>
      </c>
      <c r="AR214" s="137" t="s">
        <v>88</v>
      </c>
      <c r="AT214" s="137" t="s">
        <v>142</v>
      </c>
      <c r="AU214" s="137" t="s">
        <v>78</v>
      </c>
      <c r="AY214" s="13" t="s">
        <v>140</v>
      </c>
      <c r="BE214" s="138">
        <f t="shared" si="34"/>
        <v>0</v>
      </c>
      <c r="BF214" s="138">
        <f t="shared" si="35"/>
        <v>0</v>
      </c>
      <c r="BG214" s="138">
        <f t="shared" si="36"/>
        <v>0</v>
      </c>
      <c r="BH214" s="138">
        <f t="shared" si="37"/>
        <v>0</v>
      </c>
      <c r="BI214" s="138">
        <f t="shared" si="38"/>
        <v>0</v>
      </c>
      <c r="BJ214" s="13" t="s">
        <v>78</v>
      </c>
      <c r="BK214" s="138">
        <f t="shared" si="39"/>
        <v>0</v>
      </c>
      <c r="BL214" s="13" t="s">
        <v>88</v>
      </c>
      <c r="BM214" s="137" t="s">
        <v>1088</v>
      </c>
    </row>
    <row r="215" spans="2:65" s="1" customFormat="1" ht="14.5" customHeight="1">
      <c r="B215" s="125"/>
      <c r="C215" s="126" t="s">
        <v>73</v>
      </c>
      <c r="D215" s="126" t="s">
        <v>142</v>
      </c>
      <c r="E215" s="127" t="s">
        <v>1089</v>
      </c>
      <c r="F215" s="128" t="s">
        <v>1090</v>
      </c>
      <c r="G215" s="129" t="s">
        <v>482</v>
      </c>
      <c r="H215" s="130">
        <v>8</v>
      </c>
      <c r="I215" s="131"/>
      <c r="J215" s="131">
        <f t="shared" si="30"/>
        <v>0</v>
      </c>
      <c r="K215" s="132"/>
      <c r="L215" s="25"/>
      <c r="M215" s="133" t="s">
        <v>1</v>
      </c>
      <c r="N215" s="134" t="s">
        <v>38</v>
      </c>
      <c r="O215" s="135">
        <v>0</v>
      </c>
      <c r="P215" s="135">
        <f t="shared" si="31"/>
        <v>0</v>
      </c>
      <c r="Q215" s="135">
        <v>0</v>
      </c>
      <c r="R215" s="135">
        <f t="shared" si="32"/>
        <v>0</v>
      </c>
      <c r="S215" s="135">
        <v>0</v>
      </c>
      <c r="T215" s="136">
        <f t="shared" si="33"/>
        <v>0</v>
      </c>
      <c r="AR215" s="137" t="s">
        <v>88</v>
      </c>
      <c r="AT215" s="137" t="s">
        <v>142</v>
      </c>
      <c r="AU215" s="137" t="s">
        <v>78</v>
      </c>
      <c r="AY215" s="13" t="s">
        <v>140</v>
      </c>
      <c r="BE215" s="138">
        <f t="shared" si="34"/>
        <v>0</v>
      </c>
      <c r="BF215" s="138">
        <f t="shared" si="35"/>
        <v>0</v>
      </c>
      <c r="BG215" s="138">
        <f t="shared" si="36"/>
        <v>0</v>
      </c>
      <c r="BH215" s="138">
        <f t="shared" si="37"/>
        <v>0</v>
      </c>
      <c r="BI215" s="138">
        <f t="shared" si="38"/>
        <v>0</v>
      </c>
      <c r="BJ215" s="13" t="s">
        <v>78</v>
      </c>
      <c r="BK215" s="138">
        <f t="shared" si="39"/>
        <v>0</v>
      </c>
      <c r="BL215" s="13" t="s">
        <v>88</v>
      </c>
      <c r="BM215" s="137" t="s">
        <v>1091</v>
      </c>
    </row>
    <row r="216" spans="2:65" s="1" customFormat="1" ht="14.5" customHeight="1">
      <c r="B216" s="125"/>
      <c r="C216" s="126" t="s">
        <v>73</v>
      </c>
      <c r="D216" s="126" t="s">
        <v>142</v>
      </c>
      <c r="E216" s="127" t="s">
        <v>1092</v>
      </c>
      <c r="F216" s="128" t="s">
        <v>1093</v>
      </c>
      <c r="G216" s="129" t="s">
        <v>482</v>
      </c>
      <c r="H216" s="130">
        <v>2</v>
      </c>
      <c r="I216" s="131"/>
      <c r="J216" s="131">
        <f t="shared" si="30"/>
        <v>0</v>
      </c>
      <c r="K216" s="132"/>
      <c r="L216" s="25"/>
      <c r="M216" s="133" t="s">
        <v>1</v>
      </c>
      <c r="N216" s="134" t="s">
        <v>38</v>
      </c>
      <c r="O216" s="135">
        <v>0</v>
      </c>
      <c r="P216" s="135">
        <f t="shared" si="31"/>
        <v>0</v>
      </c>
      <c r="Q216" s="135">
        <v>0</v>
      </c>
      <c r="R216" s="135">
        <f t="shared" si="32"/>
        <v>0</v>
      </c>
      <c r="S216" s="135">
        <v>0</v>
      </c>
      <c r="T216" s="136">
        <f t="shared" si="33"/>
        <v>0</v>
      </c>
      <c r="AR216" s="137" t="s">
        <v>88</v>
      </c>
      <c r="AT216" s="137" t="s">
        <v>142</v>
      </c>
      <c r="AU216" s="137" t="s">
        <v>78</v>
      </c>
      <c r="AY216" s="13" t="s">
        <v>140</v>
      </c>
      <c r="BE216" s="138">
        <f t="shared" si="34"/>
        <v>0</v>
      </c>
      <c r="BF216" s="138">
        <f t="shared" si="35"/>
        <v>0</v>
      </c>
      <c r="BG216" s="138">
        <f t="shared" si="36"/>
        <v>0</v>
      </c>
      <c r="BH216" s="138">
        <f t="shared" si="37"/>
        <v>0</v>
      </c>
      <c r="BI216" s="138">
        <f t="shared" si="38"/>
        <v>0</v>
      </c>
      <c r="BJ216" s="13" t="s">
        <v>78</v>
      </c>
      <c r="BK216" s="138">
        <f t="shared" si="39"/>
        <v>0</v>
      </c>
      <c r="BL216" s="13" t="s">
        <v>88</v>
      </c>
      <c r="BM216" s="137" t="s">
        <v>1094</v>
      </c>
    </row>
    <row r="217" spans="2:65" s="1" customFormat="1" ht="24.25" customHeight="1">
      <c r="B217" s="125"/>
      <c r="C217" s="126" t="s">
        <v>73</v>
      </c>
      <c r="D217" s="126" t="s">
        <v>142</v>
      </c>
      <c r="E217" s="127" t="s">
        <v>1095</v>
      </c>
      <c r="F217" s="128" t="s">
        <v>1096</v>
      </c>
      <c r="G217" s="129" t="s">
        <v>482</v>
      </c>
      <c r="H217" s="130">
        <v>4</v>
      </c>
      <c r="I217" s="131"/>
      <c r="J217" s="131">
        <f t="shared" si="30"/>
        <v>0</v>
      </c>
      <c r="K217" s="132"/>
      <c r="L217" s="25"/>
      <c r="M217" s="133" t="s">
        <v>1</v>
      </c>
      <c r="N217" s="134" t="s">
        <v>38</v>
      </c>
      <c r="O217" s="135">
        <v>0</v>
      </c>
      <c r="P217" s="135">
        <f t="shared" si="31"/>
        <v>0</v>
      </c>
      <c r="Q217" s="135">
        <v>0</v>
      </c>
      <c r="R217" s="135">
        <f t="shared" si="32"/>
        <v>0</v>
      </c>
      <c r="S217" s="135">
        <v>0</v>
      </c>
      <c r="T217" s="136">
        <f t="shared" si="33"/>
        <v>0</v>
      </c>
      <c r="AR217" s="137" t="s">
        <v>88</v>
      </c>
      <c r="AT217" s="137" t="s">
        <v>142</v>
      </c>
      <c r="AU217" s="137" t="s">
        <v>78</v>
      </c>
      <c r="AY217" s="13" t="s">
        <v>140</v>
      </c>
      <c r="BE217" s="138">
        <f t="shared" si="34"/>
        <v>0</v>
      </c>
      <c r="BF217" s="138">
        <f t="shared" si="35"/>
        <v>0</v>
      </c>
      <c r="BG217" s="138">
        <f t="shared" si="36"/>
        <v>0</v>
      </c>
      <c r="BH217" s="138">
        <f t="shared" si="37"/>
        <v>0</v>
      </c>
      <c r="BI217" s="138">
        <f t="shared" si="38"/>
        <v>0</v>
      </c>
      <c r="BJ217" s="13" t="s">
        <v>78</v>
      </c>
      <c r="BK217" s="138">
        <f t="shared" si="39"/>
        <v>0</v>
      </c>
      <c r="BL217" s="13" t="s">
        <v>88</v>
      </c>
      <c r="BM217" s="137" t="s">
        <v>1097</v>
      </c>
    </row>
    <row r="218" spans="2:65" s="11" customFormat="1" ht="26" customHeight="1">
      <c r="B218" s="114"/>
      <c r="D218" s="115" t="s">
        <v>72</v>
      </c>
      <c r="E218" s="116" t="s">
        <v>1098</v>
      </c>
      <c r="F218" s="116" t="s">
        <v>1099</v>
      </c>
      <c r="J218" s="117">
        <f>BK218</f>
        <v>0</v>
      </c>
      <c r="L218" s="114"/>
      <c r="M218" s="118"/>
      <c r="P218" s="119">
        <f>SUM(P219:P221)</f>
        <v>0</v>
      </c>
      <c r="R218" s="119">
        <f>SUM(R219:R221)</f>
        <v>0</v>
      </c>
      <c r="T218" s="120">
        <f>SUM(T219:T221)</f>
        <v>0</v>
      </c>
      <c r="AR218" s="115" t="s">
        <v>78</v>
      </c>
      <c r="AT218" s="121" t="s">
        <v>72</v>
      </c>
      <c r="AU218" s="121" t="s">
        <v>73</v>
      </c>
      <c r="AY218" s="115" t="s">
        <v>140</v>
      </c>
      <c r="BK218" s="122">
        <f>SUM(BK219:BK221)</f>
        <v>0</v>
      </c>
    </row>
    <row r="219" spans="2:65" s="1" customFormat="1" ht="14.5" customHeight="1">
      <c r="B219" s="125"/>
      <c r="C219" s="126" t="s">
        <v>73</v>
      </c>
      <c r="D219" s="126" t="s">
        <v>142</v>
      </c>
      <c r="E219" s="127" t="s">
        <v>1100</v>
      </c>
      <c r="F219" s="128" t="s">
        <v>1101</v>
      </c>
      <c r="G219" s="129" t="s">
        <v>317</v>
      </c>
      <c r="H219" s="130">
        <v>1</v>
      </c>
      <c r="I219" s="131"/>
      <c r="J219" s="131">
        <f>ROUND(I219*H219,2)</f>
        <v>0</v>
      </c>
      <c r="K219" s="132"/>
      <c r="L219" s="25"/>
      <c r="M219" s="133" t="s">
        <v>1</v>
      </c>
      <c r="N219" s="134" t="s">
        <v>38</v>
      </c>
      <c r="O219" s="135">
        <v>0</v>
      </c>
      <c r="P219" s="135">
        <f>O219*H219</f>
        <v>0</v>
      </c>
      <c r="Q219" s="135">
        <v>0</v>
      </c>
      <c r="R219" s="135">
        <f>Q219*H219</f>
        <v>0</v>
      </c>
      <c r="S219" s="135">
        <v>0</v>
      </c>
      <c r="T219" s="136">
        <f>S219*H219</f>
        <v>0</v>
      </c>
      <c r="AR219" s="137" t="s">
        <v>88</v>
      </c>
      <c r="AT219" s="137" t="s">
        <v>142</v>
      </c>
      <c r="AU219" s="137" t="s">
        <v>78</v>
      </c>
      <c r="AY219" s="13" t="s">
        <v>140</v>
      </c>
      <c r="BE219" s="138">
        <f>IF(N219="základní",J219,0)</f>
        <v>0</v>
      </c>
      <c r="BF219" s="138">
        <f>IF(N219="snížená",J219,0)</f>
        <v>0</v>
      </c>
      <c r="BG219" s="138">
        <f>IF(N219="zákl. přenesená",J219,0)</f>
        <v>0</v>
      </c>
      <c r="BH219" s="138">
        <f>IF(N219="sníž. přenesená",J219,0)</f>
        <v>0</v>
      </c>
      <c r="BI219" s="138">
        <f>IF(N219="nulová",J219,0)</f>
        <v>0</v>
      </c>
      <c r="BJ219" s="13" t="s">
        <v>78</v>
      </c>
      <c r="BK219" s="138">
        <f>ROUND(I219*H219,2)</f>
        <v>0</v>
      </c>
      <c r="BL219" s="13" t="s">
        <v>88</v>
      </c>
      <c r="BM219" s="137" t="s">
        <v>1102</v>
      </c>
    </row>
    <row r="220" spans="2:65" s="1" customFormat="1" ht="14.5" customHeight="1">
      <c r="B220" s="125"/>
      <c r="C220" s="126" t="s">
        <v>73</v>
      </c>
      <c r="D220" s="126" t="s">
        <v>142</v>
      </c>
      <c r="E220" s="127" t="s">
        <v>1103</v>
      </c>
      <c r="F220" s="128" t="s">
        <v>1104</v>
      </c>
      <c r="G220" s="129" t="s">
        <v>317</v>
      </c>
      <c r="H220" s="130">
        <v>2</v>
      </c>
      <c r="I220" s="131"/>
      <c r="J220" s="131">
        <f>ROUND(I220*H220,2)</f>
        <v>0</v>
      </c>
      <c r="K220" s="132"/>
      <c r="L220" s="25"/>
      <c r="M220" s="133" t="s">
        <v>1</v>
      </c>
      <c r="N220" s="134" t="s">
        <v>38</v>
      </c>
      <c r="O220" s="135">
        <v>0</v>
      </c>
      <c r="P220" s="135">
        <f>O220*H220</f>
        <v>0</v>
      </c>
      <c r="Q220" s="135">
        <v>0</v>
      </c>
      <c r="R220" s="135">
        <f>Q220*H220</f>
        <v>0</v>
      </c>
      <c r="S220" s="135">
        <v>0</v>
      </c>
      <c r="T220" s="136">
        <f>S220*H220</f>
        <v>0</v>
      </c>
      <c r="AR220" s="137" t="s">
        <v>88</v>
      </c>
      <c r="AT220" s="137" t="s">
        <v>142</v>
      </c>
      <c r="AU220" s="137" t="s">
        <v>78</v>
      </c>
      <c r="AY220" s="13" t="s">
        <v>140</v>
      </c>
      <c r="BE220" s="138">
        <f>IF(N220="základní",J220,0)</f>
        <v>0</v>
      </c>
      <c r="BF220" s="138">
        <f>IF(N220="snížená",J220,0)</f>
        <v>0</v>
      </c>
      <c r="BG220" s="138">
        <f>IF(N220="zákl. přenesená",J220,0)</f>
        <v>0</v>
      </c>
      <c r="BH220" s="138">
        <f>IF(N220="sníž. přenesená",J220,0)</f>
        <v>0</v>
      </c>
      <c r="BI220" s="138">
        <f>IF(N220="nulová",J220,0)</f>
        <v>0</v>
      </c>
      <c r="BJ220" s="13" t="s">
        <v>78</v>
      </c>
      <c r="BK220" s="138">
        <f>ROUND(I220*H220,2)</f>
        <v>0</v>
      </c>
      <c r="BL220" s="13" t="s">
        <v>88</v>
      </c>
      <c r="BM220" s="137" t="s">
        <v>1105</v>
      </c>
    </row>
    <row r="221" spans="2:65" s="1" customFormat="1" ht="24.25" customHeight="1">
      <c r="B221" s="125"/>
      <c r="C221" s="126" t="s">
        <v>73</v>
      </c>
      <c r="D221" s="126" t="s">
        <v>142</v>
      </c>
      <c r="E221" s="127" t="s">
        <v>1106</v>
      </c>
      <c r="F221" s="128" t="s">
        <v>1107</v>
      </c>
      <c r="G221" s="129" t="s">
        <v>317</v>
      </c>
      <c r="H221" s="130">
        <v>1</v>
      </c>
      <c r="I221" s="131"/>
      <c r="J221" s="131">
        <f>ROUND(I221*H221,2)</f>
        <v>0</v>
      </c>
      <c r="K221" s="132"/>
      <c r="L221" s="25"/>
      <c r="M221" s="133" t="s">
        <v>1</v>
      </c>
      <c r="N221" s="134" t="s">
        <v>38</v>
      </c>
      <c r="O221" s="135">
        <v>0</v>
      </c>
      <c r="P221" s="135">
        <f>O221*H221</f>
        <v>0</v>
      </c>
      <c r="Q221" s="135">
        <v>0</v>
      </c>
      <c r="R221" s="135">
        <f>Q221*H221</f>
        <v>0</v>
      </c>
      <c r="S221" s="135">
        <v>0</v>
      </c>
      <c r="T221" s="136">
        <f>S221*H221</f>
        <v>0</v>
      </c>
      <c r="AR221" s="137" t="s">
        <v>88</v>
      </c>
      <c r="AT221" s="137" t="s">
        <v>142</v>
      </c>
      <c r="AU221" s="137" t="s">
        <v>78</v>
      </c>
      <c r="AY221" s="13" t="s">
        <v>140</v>
      </c>
      <c r="BE221" s="138">
        <f>IF(N221="základní",J221,0)</f>
        <v>0</v>
      </c>
      <c r="BF221" s="138">
        <f>IF(N221="snížená",J221,0)</f>
        <v>0</v>
      </c>
      <c r="BG221" s="138">
        <f>IF(N221="zákl. přenesená",J221,0)</f>
        <v>0</v>
      </c>
      <c r="BH221" s="138">
        <f>IF(N221="sníž. přenesená",J221,0)</f>
        <v>0</v>
      </c>
      <c r="BI221" s="138">
        <f>IF(N221="nulová",J221,0)</f>
        <v>0</v>
      </c>
      <c r="BJ221" s="13" t="s">
        <v>78</v>
      </c>
      <c r="BK221" s="138">
        <f>ROUND(I221*H221,2)</f>
        <v>0</v>
      </c>
      <c r="BL221" s="13" t="s">
        <v>88</v>
      </c>
      <c r="BM221" s="137" t="s">
        <v>1108</v>
      </c>
    </row>
    <row r="222" spans="2:65" s="1" customFormat="1" ht="7" customHeight="1">
      <c r="B222" s="37"/>
      <c r="C222" s="38"/>
      <c r="D222" s="38"/>
      <c r="E222" s="38"/>
      <c r="F222" s="38"/>
      <c r="G222" s="38"/>
      <c r="H222" s="38"/>
      <c r="I222" s="38"/>
      <c r="J222" s="38"/>
      <c r="K222" s="38"/>
      <c r="L222" s="25"/>
    </row>
    <row r="223" spans="2:65" ht="11"/>
  </sheetData>
  <autoFilter ref="C120:K221" xr:uid="{00000000-0009-0000-0000-00000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BM125"/>
  <sheetViews>
    <sheetView showGridLines="0" tabSelected="1" workbookViewId="0">
      <selection activeCell="H134" sqref="H134"/>
    </sheetView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1" spans="2:46" ht="11"/>
    <row r="2" spans="2:46" ht="37" customHeight="1">
      <c r="L2" s="186" t="s">
        <v>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3" t="s">
        <v>93</v>
      </c>
    </row>
    <row r="3" spans="2:46" ht="7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5" hidden="1" customHeight="1">
      <c r="B4" s="16"/>
      <c r="D4" s="17" t="s">
        <v>94</v>
      </c>
      <c r="L4" s="16"/>
      <c r="M4" s="81" t="s">
        <v>10</v>
      </c>
      <c r="AT4" s="13" t="s">
        <v>3</v>
      </c>
    </row>
    <row r="5" spans="2:46" ht="7" hidden="1" customHeight="1">
      <c r="B5" s="16"/>
      <c r="L5" s="16"/>
    </row>
    <row r="6" spans="2:46" ht="12" hidden="1" customHeight="1">
      <c r="B6" s="16"/>
      <c r="D6" s="22" t="s">
        <v>14</v>
      </c>
      <c r="L6" s="16"/>
    </row>
    <row r="7" spans="2:46" ht="26.25" hidden="1" customHeight="1">
      <c r="B7" s="16"/>
      <c r="E7" s="187" t="str">
        <f>'Rekapitulace stavby'!K6</f>
        <v>Studie stavebních úprav - změna užívání, SOŠ Hořovice, Tlustice č.p.28</v>
      </c>
      <c r="F7" s="188"/>
      <c r="G7" s="188"/>
      <c r="H7" s="188"/>
      <c r="L7" s="16"/>
    </row>
    <row r="8" spans="2:46" s="1" customFormat="1" ht="12" hidden="1" customHeight="1">
      <c r="B8" s="25"/>
      <c r="D8" s="22" t="s">
        <v>95</v>
      </c>
      <c r="L8" s="25"/>
    </row>
    <row r="9" spans="2:46" s="1" customFormat="1" ht="16.5" hidden="1" customHeight="1">
      <c r="B9" s="25"/>
      <c r="E9" s="153" t="s">
        <v>1109</v>
      </c>
      <c r="F9" s="189"/>
      <c r="G9" s="189"/>
      <c r="H9" s="189"/>
      <c r="L9" s="25"/>
    </row>
    <row r="10" spans="2:46" s="1" customFormat="1" ht="11" hidden="1">
      <c r="B10" s="25"/>
      <c r="L10" s="25"/>
    </row>
    <row r="11" spans="2:46" s="1" customFormat="1" ht="12" hidden="1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hidden="1" customHeight="1">
      <c r="B12" s="25"/>
      <c r="D12" s="22" t="s">
        <v>18</v>
      </c>
      <c r="F12" s="20" t="s">
        <v>19</v>
      </c>
      <c r="I12" s="22" t="s">
        <v>20</v>
      </c>
      <c r="J12" s="45" t="str">
        <f>'Rekapitulace stavby'!AN8</f>
        <v>10. 5. 2024</v>
      </c>
      <c r="L12" s="25"/>
    </row>
    <row r="13" spans="2:46" s="1" customFormat="1" ht="10.75" hidden="1" customHeight="1">
      <c r="B13" s="25"/>
      <c r="L13" s="25"/>
    </row>
    <row r="14" spans="2:46" s="1" customFormat="1" ht="12" hidden="1" customHeight="1">
      <c r="B14" s="25"/>
      <c r="D14" s="22" t="s">
        <v>22</v>
      </c>
      <c r="I14" s="22" t="s">
        <v>23</v>
      </c>
      <c r="J14" s="20" t="s">
        <v>1</v>
      </c>
      <c r="L14" s="25"/>
    </row>
    <row r="15" spans="2:46" s="1" customFormat="1" ht="18" hidden="1" customHeight="1">
      <c r="B15" s="25"/>
      <c r="E15" s="20" t="s">
        <v>24</v>
      </c>
      <c r="I15" s="22" t="s">
        <v>25</v>
      </c>
      <c r="J15" s="20" t="s">
        <v>1</v>
      </c>
      <c r="L15" s="25"/>
    </row>
    <row r="16" spans="2:46" s="1" customFormat="1" ht="7" hidden="1" customHeight="1">
      <c r="B16" s="25"/>
      <c r="L16" s="25"/>
    </row>
    <row r="17" spans="2:12" s="1" customFormat="1" ht="12" hidden="1" customHeight="1">
      <c r="B17" s="25"/>
      <c r="D17" s="22" t="s">
        <v>26</v>
      </c>
      <c r="I17" s="22" t="s">
        <v>23</v>
      </c>
      <c r="J17" s="20" t="str">
        <f>'Rekapitulace stavby'!AN13</f>
        <v/>
      </c>
      <c r="L17" s="25"/>
    </row>
    <row r="18" spans="2:12" s="1" customFormat="1" ht="18" hidden="1" customHeight="1">
      <c r="B18" s="25"/>
      <c r="E18" s="172" t="str">
        <f>'Rekapitulace stavby'!E14</f>
        <v xml:space="preserve"> </v>
      </c>
      <c r="F18" s="172"/>
      <c r="G18" s="172"/>
      <c r="H18" s="172"/>
      <c r="I18" s="22" t="s">
        <v>25</v>
      </c>
      <c r="J18" s="20" t="str">
        <f>'Rekapitulace stavby'!AN14</f>
        <v/>
      </c>
      <c r="L18" s="25"/>
    </row>
    <row r="19" spans="2:12" s="1" customFormat="1" ht="7" hidden="1" customHeight="1">
      <c r="B19" s="25"/>
      <c r="L19" s="25"/>
    </row>
    <row r="20" spans="2:12" s="1" customFormat="1" ht="12" hidden="1" customHeight="1">
      <c r="B20" s="25"/>
      <c r="D20" s="22" t="s">
        <v>27</v>
      </c>
      <c r="I20" s="22" t="s">
        <v>23</v>
      </c>
      <c r="J20" s="20" t="s">
        <v>1</v>
      </c>
      <c r="L20" s="25"/>
    </row>
    <row r="21" spans="2:12" s="1" customFormat="1" ht="18" hidden="1" customHeight="1">
      <c r="B21" s="25"/>
      <c r="E21" s="20" t="s">
        <v>28</v>
      </c>
      <c r="I21" s="22" t="s">
        <v>25</v>
      </c>
      <c r="J21" s="20" t="s">
        <v>1</v>
      </c>
      <c r="L21" s="25"/>
    </row>
    <row r="22" spans="2:12" s="1" customFormat="1" ht="7" hidden="1" customHeight="1">
      <c r="B22" s="25"/>
      <c r="L22" s="25"/>
    </row>
    <row r="23" spans="2:12" s="1" customFormat="1" ht="12" hidden="1" customHeight="1">
      <c r="B23" s="25"/>
      <c r="D23" s="22" t="s">
        <v>30</v>
      </c>
      <c r="I23" s="22" t="s">
        <v>23</v>
      </c>
      <c r="J23" s="20" t="s">
        <v>1</v>
      </c>
      <c r="L23" s="25"/>
    </row>
    <row r="24" spans="2:12" s="1" customFormat="1" ht="18" hidden="1" customHeight="1">
      <c r="B24" s="25"/>
      <c r="E24" s="20" t="s">
        <v>31</v>
      </c>
      <c r="I24" s="22" t="s">
        <v>25</v>
      </c>
      <c r="J24" s="20" t="s">
        <v>1</v>
      </c>
      <c r="L24" s="25"/>
    </row>
    <row r="25" spans="2:12" s="1" customFormat="1" ht="7" hidden="1" customHeight="1">
      <c r="B25" s="25"/>
      <c r="L25" s="25"/>
    </row>
    <row r="26" spans="2:12" s="1" customFormat="1" ht="12" hidden="1" customHeight="1">
      <c r="B26" s="25"/>
      <c r="D26" s="22" t="s">
        <v>32</v>
      </c>
      <c r="L26" s="25"/>
    </row>
    <row r="27" spans="2:12" s="7" customFormat="1" ht="16.5" hidden="1" customHeight="1">
      <c r="B27" s="82"/>
      <c r="E27" s="175" t="s">
        <v>1</v>
      </c>
      <c r="F27" s="175"/>
      <c r="G27" s="175"/>
      <c r="H27" s="175"/>
      <c r="L27" s="82"/>
    </row>
    <row r="28" spans="2:12" s="1" customFormat="1" ht="7" hidden="1" customHeight="1">
      <c r="B28" s="25"/>
      <c r="L28" s="25"/>
    </row>
    <row r="29" spans="2:12" s="1" customFormat="1" ht="7" hidden="1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5" hidden="1" customHeight="1">
      <c r="B30" s="25"/>
      <c r="D30" s="83" t="s">
        <v>33</v>
      </c>
      <c r="J30" s="59">
        <f>ROUND(J119, 2)</f>
        <v>0</v>
      </c>
      <c r="L30" s="25"/>
    </row>
    <row r="31" spans="2:12" s="1" customFormat="1" ht="7" hidden="1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5" hidden="1" customHeight="1">
      <c r="B32" s="25"/>
      <c r="F32" s="28" t="s">
        <v>35</v>
      </c>
      <c r="I32" s="28" t="s">
        <v>34</v>
      </c>
      <c r="J32" s="28" t="s">
        <v>36</v>
      </c>
      <c r="L32" s="25"/>
    </row>
    <row r="33" spans="2:12" s="1" customFormat="1" ht="14.5" hidden="1" customHeight="1">
      <c r="B33" s="25"/>
      <c r="D33" s="48" t="s">
        <v>37</v>
      </c>
      <c r="E33" s="22" t="s">
        <v>38</v>
      </c>
      <c r="F33" s="84">
        <f>ROUND((SUM(BE119:BE122)),  2)</f>
        <v>0</v>
      </c>
      <c r="I33" s="85">
        <v>0.21</v>
      </c>
      <c r="J33" s="84">
        <f>ROUND(((SUM(BE119:BE122))*I33),  2)</f>
        <v>0</v>
      </c>
      <c r="L33" s="25"/>
    </row>
    <row r="34" spans="2:12" s="1" customFormat="1" ht="14.5" hidden="1" customHeight="1">
      <c r="B34" s="25"/>
      <c r="E34" s="22" t="s">
        <v>39</v>
      </c>
      <c r="F34" s="84">
        <f>ROUND((SUM(BF119:BF122)),  2)</f>
        <v>0</v>
      </c>
      <c r="I34" s="85">
        <v>0.15</v>
      </c>
      <c r="J34" s="84">
        <f>ROUND(((SUM(BF119:BF122))*I34),  2)</f>
        <v>0</v>
      </c>
      <c r="L34" s="25"/>
    </row>
    <row r="35" spans="2:12" s="1" customFormat="1" ht="14.5" hidden="1" customHeight="1">
      <c r="B35" s="25"/>
      <c r="E35" s="22" t="s">
        <v>40</v>
      </c>
      <c r="F35" s="84">
        <f>ROUND((SUM(BG119:BG122)),  2)</f>
        <v>0</v>
      </c>
      <c r="I35" s="85">
        <v>0.21</v>
      </c>
      <c r="J35" s="84">
        <f>0</f>
        <v>0</v>
      </c>
      <c r="L35" s="25"/>
    </row>
    <row r="36" spans="2:12" s="1" customFormat="1" ht="14.5" hidden="1" customHeight="1">
      <c r="B36" s="25"/>
      <c r="E36" s="22" t="s">
        <v>41</v>
      </c>
      <c r="F36" s="84">
        <f>ROUND((SUM(BH119:BH122)),  2)</f>
        <v>0</v>
      </c>
      <c r="I36" s="85">
        <v>0.15</v>
      </c>
      <c r="J36" s="84">
        <f>0</f>
        <v>0</v>
      </c>
      <c r="L36" s="25"/>
    </row>
    <row r="37" spans="2:12" s="1" customFormat="1" ht="14.5" hidden="1" customHeight="1">
      <c r="B37" s="25"/>
      <c r="E37" s="22" t="s">
        <v>42</v>
      </c>
      <c r="F37" s="84">
        <f>ROUND((SUM(BI119:BI122)),  2)</f>
        <v>0</v>
      </c>
      <c r="I37" s="85">
        <v>0</v>
      </c>
      <c r="J37" s="84">
        <f>0</f>
        <v>0</v>
      </c>
      <c r="L37" s="25"/>
    </row>
    <row r="38" spans="2:12" s="1" customFormat="1" ht="7" hidden="1" customHeight="1">
      <c r="B38" s="25"/>
      <c r="L38" s="25"/>
    </row>
    <row r="39" spans="2:12" s="1" customFormat="1" ht="25.5" hidden="1" customHeight="1">
      <c r="B39" s="25"/>
      <c r="C39" s="86"/>
      <c r="D39" s="87" t="s">
        <v>43</v>
      </c>
      <c r="E39" s="50"/>
      <c r="F39" s="50"/>
      <c r="G39" s="88" t="s">
        <v>44</v>
      </c>
      <c r="H39" s="89" t="s">
        <v>45</v>
      </c>
      <c r="I39" s="50"/>
      <c r="J39" s="90">
        <f>SUM(J30:J37)</f>
        <v>0</v>
      </c>
      <c r="K39" s="91"/>
      <c r="L39" s="25"/>
    </row>
    <row r="40" spans="2:12" s="1" customFormat="1" ht="14.5" hidden="1" customHeight="1">
      <c r="B40" s="25"/>
      <c r="L40" s="25"/>
    </row>
    <row r="41" spans="2:12" ht="14.5" hidden="1" customHeight="1">
      <c r="B41" s="16"/>
      <c r="L41" s="16"/>
    </row>
    <row r="42" spans="2:12" ht="14.5" hidden="1" customHeight="1">
      <c r="B42" s="16"/>
      <c r="L42" s="16"/>
    </row>
    <row r="43" spans="2:12" ht="14.5" hidden="1" customHeight="1">
      <c r="B43" s="16"/>
      <c r="L43" s="16"/>
    </row>
    <row r="44" spans="2:12" ht="14.5" hidden="1" customHeight="1">
      <c r="B44" s="16"/>
      <c r="L44" s="16"/>
    </row>
    <row r="45" spans="2:12" ht="14.5" hidden="1" customHeight="1">
      <c r="B45" s="16"/>
      <c r="L45" s="16"/>
    </row>
    <row r="46" spans="2:12" ht="14.5" hidden="1" customHeight="1">
      <c r="B46" s="16"/>
      <c r="L46" s="16"/>
    </row>
    <row r="47" spans="2:12" ht="14.5" hidden="1" customHeight="1">
      <c r="B47" s="16"/>
      <c r="L47" s="16"/>
    </row>
    <row r="48" spans="2:12" ht="14.5" hidden="1" customHeight="1">
      <c r="B48" s="16"/>
      <c r="L48" s="16"/>
    </row>
    <row r="49" spans="2:12" ht="14.5" hidden="1" customHeight="1">
      <c r="B49" s="16"/>
      <c r="L49" s="16"/>
    </row>
    <row r="50" spans="2:12" s="1" customFormat="1" ht="14.5" hidden="1" customHeight="1">
      <c r="B50" s="25"/>
      <c r="D50" s="34" t="s">
        <v>46</v>
      </c>
      <c r="E50" s="35"/>
      <c r="F50" s="35"/>
      <c r="G50" s="34" t="s">
        <v>47</v>
      </c>
      <c r="H50" s="35"/>
      <c r="I50" s="35"/>
      <c r="J50" s="35"/>
      <c r="K50" s="35"/>
      <c r="L50" s="25"/>
    </row>
    <row r="51" spans="2:12" ht="11" hidden="1">
      <c r="B51" s="16"/>
      <c r="L51" s="16"/>
    </row>
    <row r="52" spans="2:12" ht="11" hidden="1">
      <c r="B52" s="16"/>
      <c r="L52" s="16"/>
    </row>
    <row r="53" spans="2:12" ht="11" hidden="1">
      <c r="B53" s="16"/>
      <c r="L53" s="16"/>
    </row>
    <row r="54" spans="2:12" ht="11" hidden="1">
      <c r="B54" s="16"/>
      <c r="L54" s="16"/>
    </row>
    <row r="55" spans="2:12" ht="11" hidden="1">
      <c r="B55" s="16"/>
      <c r="L55" s="16"/>
    </row>
    <row r="56" spans="2:12" ht="11" hidden="1">
      <c r="B56" s="16"/>
      <c r="L56" s="16"/>
    </row>
    <row r="57" spans="2:12" ht="11" hidden="1">
      <c r="B57" s="16"/>
      <c r="L57" s="16"/>
    </row>
    <row r="58" spans="2:12" ht="11" hidden="1">
      <c r="B58" s="16"/>
      <c r="L58" s="16"/>
    </row>
    <row r="59" spans="2:12" ht="11" hidden="1">
      <c r="B59" s="16"/>
      <c r="L59" s="16"/>
    </row>
    <row r="60" spans="2:12" ht="11" hidden="1">
      <c r="B60" s="16"/>
      <c r="L60" s="16"/>
    </row>
    <row r="61" spans="2:12" s="1" customFormat="1" ht="13" hidden="1">
      <c r="B61" s="25"/>
      <c r="D61" s="36" t="s">
        <v>48</v>
      </c>
      <c r="E61" s="27"/>
      <c r="F61" s="92" t="s">
        <v>49</v>
      </c>
      <c r="G61" s="36" t="s">
        <v>48</v>
      </c>
      <c r="H61" s="27"/>
      <c r="I61" s="27"/>
      <c r="J61" s="93" t="s">
        <v>49</v>
      </c>
      <c r="K61" s="27"/>
      <c r="L61" s="25"/>
    </row>
    <row r="62" spans="2:12" ht="11" hidden="1">
      <c r="B62" s="16"/>
      <c r="L62" s="16"/>
    </row>
    <row r="63" spans="2:12" ht="11" hidden="1">
      <c r="B63" s="16"/>
      <c r="L63" s="16"/>
    </row>
    <row r="64" spans="2:12" ht="11" hidden="1">
      <c r="B64" s="16"/>
      <c r="L64" s="16"/>
    </row>
    <row r="65" spans="2:12" s="1" customFormat="1" ht="13" hidden="1">
      <c r="B65" s="25"/>
      <c r="D65" s="34" t="s">
        <v>50</v>
      </c>
      <c r="E65" s="35"/>
      <c r="F65" s="35"/>
      <c r="G65" s="34" t="s">
        <v>51</v>
      </c>
      <c r="H65" s="35"/>
      <c r="I65" s="35"/>
      <c r="J65" s="35"/>
      <c r="K65" s="35"/>
      <c r="L65" s="25"/>
    </row>
    <row r="66" spans="2:12" ht="11" hidden="1">
      <c r="B66" s="16"/>
      <c r="L66" s="16"/>
    </row>
    <row r="67" spans="2:12" ht="11" hidden="1">
      <c r="B67" s="16"/>
      <c r="L67" s="16"/>
    </row>
    <row r="68" spans="2:12" ht="11" hidden="1">
      <c r="B68" s="16"/>
      <c r="L68" s="16"/>
    </row>
    <row r="69" spans="2:12" ht="11" hidden="1">
      <c r="B69" s="16"/>
      <c r="L69" s="16"/>
    </row>
    <row r="70" spans="2:12" ht="11" hidden="1">
      <c r="B70" s="16"/>
      <c r="L70" s="16"/>
    </row>
    <row r="71" spans="2:12" ht="11" hidden="1">
      <c r="B71" s="16"/>
      <c r="L71" s="16"/>
    </row>
    <row r="72" spans="2:12" ht="11" hidden="1">
      <c r="B72" s="16"/>
      <c r="L72" s="16"/>
    </row>
    <row r="73" spans="2:12" ht="11" hidden="1">
      <c r="B73" s="16"/>
      <c r="L73" s="16"/>
    </row>
    <row r="74" spans="2:12" ht="11" hidden="1">
      <c r="B74" s="16"/>
      <c r="L74" s="16"/>
    </row>
    <row r="75" spans="2:12" ht="11" hidden="1">
      <c r="B75" s="16"/>
      <c r="L75" s="16"/>
    </row>
    <row r="76" spans="2:12" s="1" customFormat="1" ht="13" hidden="1">
      <c r="B76" s="25"/>
      <c r="D76" s="36" t="s">
        <v>48</v>
      </c>
      <c r="E76" s="27"/>
      <c r="F76" s="92" t="s">
        <v>49</v>
      </c>
      <c r="G76" s="36" t="s">
        <v>48</v>
      </c>
      <c r="H76" s="27"/>
      <c r="I76" s="27"/>
      <c r="J76" s="93" t="s">
        <v>49</v>
      </c>
      <c r="K76" s="27"/>
      <c r="L76" s="25"/>
    </row>
    <row r="77" spans="2:12" s="1" customFormat="1" ht="14.5" hidden="1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78" spans="2:12" ht="11" hidden="1"/>
    <row r="79" spans="2:12" ht="11" hidden="1"/>
    <row r="80" spans="2:12" ht="11" hidden="1"/>
    <row r="81" spans="2:47" s="1" customFormat="1" ht="7" hidden="1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5" hidden="1" customHeight="1">
      <c r="B82" s="25"/>
      <c r="C82" s="17" t="s">
        <v>97</v>
      </c>
      <c r="L82" s="25"/>
    </row>
    <row r="83" spans="2:47" s="1" customFormat="1" ht="7" hidden="1" customHeight="1">
      <c r="B83" s="25"/>
      <c r="L83" s="25"/>
    </row>
    <row r="84" spans="2:47" s="1" customFormat="1" ht="12" hidden="1" customHeight="1">
      <c r="B84" s="25"/>
      <c r="C84" s="22" t="s">
        <v>14</v>
      </c>
      <c r="L84" s="25"/>
    </row>
    <row r="85" spans="2:47" s="1" customFormat="1" ht="26.25" hidden="1" customHeight="1">
      <c r="B85" s="25"/>
      <c r="E85" s="187" t="str">
        <f>E7</f>
        <v>Studie stavebních úprav - změna užívání, SOŠ Hořovice, Tlustice č.p.28</v>
      </c>
      <c r="F85" s="188"/>
      <c r="G85" s="188"/>
      <c r="H85" s="188"/>
      <c r="L85" s="25"/>
    </row>
    <row r="86" spans="2:47" s="1" customFormat="1" ht="12" hidden="1" customHeight="1">
      <c r="B86" s="25"/>
      <c r="C86" s="22" t="s">
        <v>95</v>
      </c>
      <c r="L86" s="25"/>
    </row>
    <row r="87" spans="2:47" s="1" customFormat="1" ht="16.5" hidden="1" customHeight="1">
      <c r="B87" s="25"/>
      <c r="E87" s="153" t="str">
        <f>E9</f>
        <v>5 - Vedlejší rozpočtové náklady</v>
      </c>
      <c r="F87" s="189"/>
      <c r="G87" s="189"/>
      <c r="H87" s="189"/>
      <c r="L87" s="25"/>
    </row>
    <row r="88" spans="2:47" s="1" customFormat="1" ht="7" hidden="1" customHeight="1">
      <c r="B88" s="25"/>
      <c r="L88" s="25"/>
    </row>
    <row r="89" spans="2:47" s="1" customFormat="1" ht="12" hidden="1" customHeight="1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>10. 5. 2024</v>
      </c>
      <c r="L89" s="25"/>
    </row>
    <row r="90" spans="2:47" s="1" customFormat="1" ht="7" hidden="1" customHeight="1">
      <c r="B90" s="25"/>
      <c r="L90" s="25"/>
    </row>
    <row r="91" spans="2:47" s="1" customFormat="1" ht="25.75" hidden="1" customHeight="1">
      <c r="B91" s="25"/>
      <c r="C91" s="22" t="s">
        <v>22</v>
      </c>
      <c r="F91" s="20" t="str">
        <f>E15</f>
        <v>SOŠ Hořovice, Palackého náměstí 100/17</v>
      </c>
      <c r="I91" s="22" t="s">
        <v>27</v>
      </c>
      <c r="J91" s="23" t="str">
        <f>E21</f>
        <v>Pavel Kohout, Ing.Michal Kohout</v>
      </c>
      <c r="L91" s="25"/>
    </row>
    <row r="92" spans="2:47" s="1" customFormat="1" ht="15.25" hidden="1" customHeight="1">
      <c r="B92" s="25"/>
      <c r="C92" s="22" t="s">
        <v>26</v>
      </c>
      <c r="F92" s="20" t="str">
        <f>IF(E18="","",E18)</f>
        <v xml:space="preserve"> </v>
      </c>
      <c r="I92" s="22" t="s">
        <v>30</v>
      </c>
      <c r="J92" s="23" t="str">
        <f>E24</f>
        <v>Ladislav Morávek</v>
      </c>
      <c r="L92" s="25"/>
    </row>
    <row r="93" spans="2:47" s="1" customFormat="1" ht="10.25" hidden="1" customHeight="1">
      <c r="B93" s="25"/>
      <c r="L93" s="25"/>
    </row>
    <row r="94" spans="2:47" s="1" customFormat="1" ht="29.25" hidden="1" customHeight="1">
      <c r="B94" s="25"/>
      <c r="C94" s="94" t="s">
        <v>98</v>
      </c>
      <c r="D94" s="86"/>
      <c r="E94" s="86"/>
      <c r="F94" s="86"/>
      <c r="G94" s="86"/>
      <c r="H94" s="86"/>
      <c r="I94" s="86"/>
      <c r="J94" s="95" t="s">
        <v>99</v>
      </c>
      <c r="K94" s="86"/>
      <c r="L94" s="25"/>
    </row>
    <row r="95" spans="2:47" s="1" customFormat="1" ht="10.25" hidden="1" customHeight="1">
      <c r="B95" s="25"/>
      <c r="L95" s="25"/>
    </row>
    <row r="96" spans="2:47" s="1" customFormat="1" ht="22.75" hidden="1" customHeight="1">
      <c r="B96" s="25"/>
      <c r="C96" s="96" t="s">
        <v>100</v>
      </c>
      <c r="J96" s="59">
        <f>J119</f>
        <v>0</v>
      </c>
      <c r="L96" s="25"/>
      <c r="AU96" s="13" t="s">
        <v>101</v>
      </c>
    </row>
    <row r="97" spans="2:12" s="8" customFormat="1" ht="25" hidden="1" customHeight="1">
      <c r="B97" s="97"/>
      <c r="D97" s="98" t="s">
        <v>1110</v>
      </c>
      <c r="E97" s="99"/>
      <c r="F97" s="99"/>
      <c r="G97" s="99"/>
      <c r="H97" s="99"/>
      <c r="I97" s="99"/>
      <c r="J97" s="100">
        <f>J120</f>
        <v>0</v>
      </c>
      <c r="L97" s="97"/>
    </row>
    <row r="98" spans="2:12" s="9" customFormat="1" ht="20" hidden="1" customHeight="1">
      <c r="B98" s="101"/>
      <c r="D98" s="102" t="s">
        <v>1111</v>
      </c>
      <c r="E98" s="103"/>
      <c r="F98" s="103"/>
      <c r="G98" s="103"/>
      <c r="H98" s="103"/>
      <c r="I98" s="103"/>
      <c r="J98" s="104">
        <f>J121</f>
        <v>0</v>
      </c>
      <c r="L98" s="101"/>
    </row>
    <row r="99" spans="2:12" s="9" customFormat="1" ht="20" hidden="1" customHeight="1">
      <c r="B99" s="101"/>
      <c r="D99" s="102" t="s">
        <v>1112</v>
      </c>
      <c r="E99" s="103"/>
      <c r="F99" s="103"/>
      <c r="G99" s="103"/>
      <c r="H99" s="103"/>
      <c r="I99" s="103"/>
      <c r="J99" s="104" t="e">
        <f>#REF!</f>
        <v>#REF!</v>
      </c>
      <c r="L99" s="101"/>
    </row>
    <row r="100" spans="2:12" s="1" customFormat="1" ht="21.75" hidden="1" customHeight="1">
      <c r="B100" s="25"/>
      <c r="L100" s="25"/>
    </row>
    <row r="101" spans="2:12" s="1" customFormat="1" ht="7" hidden="1" customHeight="1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25"/>
    </row>
    <row r="102" spans="2:12" ht="11" hidden="1"/>
    <row r="103" spans="2:12" ht="11" hidden="1"/>
    <row r="104" spans="2:12" ht="11" hidden="1"/>
    <row r="105" spans="2:12" s="1" customFormat="1" ht="7" customHeight="1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25"/>
    </row>
    <row r="106" spans="2:12" s="1" customFormat="1" ht="25" customHeight="1">
      <c r="B106" s="25"/>
      <c r="C106" s="17" t="s">
        <v>125</v>
      </c>
      <c r="L106" s="25"/>
    </row>
    <row r="107" spans="2:12" s="1" customFormat="1" ht="7" customHeight="1">
      <c r="B107" s="25"/>
      <c r="L107" s="25"/>
    </row>
    <row r="108" spans="2:12" s="1" customFormat="1" ht="12" customHeight="1">
      <c r="B108" s="25"/>
      <c r="C108" s="22" t="s">
        <v>14</v>
      </c>
      <c r="L108" s="25"/>
    </row>
    <row r="109" spans="2:12" s="1" customFormat="1" ht="26.25" customHeight="1">
      <c r="B109" s="25"/>
      <c r="E109" s="187" t="str">
        <f>E7</f>
        <v>Studie stavebních úprav - změna užívání, SOŠ Hořovice, Tlustice č.p.28</v>
      </c>
      <c r="F109" s="188"/>
      <c r="G109" s="188"/>
      <c r="H109" s="188"/>
      <c r="L109" s="25"/>
    </row>
    <row r="110" spans="2:12" s="1" customFormat="1" ht="12" customHeight="1">
      <c r="B110" s="25"/>
      <c r="C110" s="22" t="s">
        <v>95</v>
      </c>
      <c r="L110" s="25"/>
    </row>
    <row r="111" spans="2:12" s="1" customFormat="1" ht="16.5" customHeight="1">
      <c r="B111" s="25"/>
      <c r="E111" s="153" t="str">
        <f>E9</f>
        <v>5 - Vedlejší rozpočtové náklady</v>
      </c>
      <c r="F111" s="189"/>
      <c r="G111" s="189"/>
      <c r="H111" s="189"/>
      <c r="L111" s="25"/>
    </row>
    <row r="112" spans="2:12" s="1" customFormat="1" ht="7" customHeight="1">
      <c r="B112" s="25"/>
      <c r="L112" s="25"/>
    </row>
    <row r="113" spans="2:65" s="1" customFormat="1" ht="12" customHeight="1">
      <c r="B113" s="25"/>
      <c r="C113" s="22" t="s">
        <v>18</v>
      </c>
      <c r="F113" s="20" t="str">
        <f>F12</f>
        <v xml:space="preserve"> </v>
      </c>
      <c r="I113" s="22" t="s">
        <v>20</v>
      </c>
      <c r="J113" s="45" t="str">
        <f>IF(J12="","",J12)</f>
        <v>10. 5. 2024</v>
      </c>
      <c r="L113" s="25"/>
    </row>
    <row r="114" spans="2:65" s="1" customFormat="1" ht="7" customHeight="1">
      <c r="B114" s="25"/>
      <c r="L114" s="25"/>
    </row>
    <row r="115" spans="2:65" s="1" customFormat="1" ht="25.75" customHeight="1">
      <c r="B115" s="25"/>
      <c r="C115" s="22" t="s">
        <v>22</v>
      </c>
      <c r="F115" s="20" t="str">
        <f>E15</f>
        <v>SOŠ Hořovice, Palackého náměstí 100/17</v>
      </c>
      <c r="I115" s="22" t="s">
        <v>27</v>
      </c>
      <c r="J115" s="23" t="str">
        <f>E21</f>
        <v>Pavel Kohout, Ing.Michal Kohout</v>
      </c>
      <c r="L115" s="25"/>
    </row>
    <row r="116" spans="2:65" s="1" customFormat="1" ht="15.25" customHeight="1">
      <c r="B116" s="25"/>
      <c r="C116" s="22" t="s">
        <v>26</v>
      </c>
      <c r="F116" s="20" t="str">
        <f>IF(E18="","",E18)</f>
        <v xml:space="preserve"> </v>
      </c>
      <c r="I116" s="22" t="s">
        <v>30</v>
      </c>
      <c r="J116" s="23" t="str">
        <f>E24</f>
        <v>Ladislav Morávek</v>
      </c>
      <c r="L116" s="25"/>
    </row>
    <row r="117" spans="2:65" s="1" customFormat="1" ht="10.25" customHeight="1">
      <c r="B117" s="25"/>
      <c r="L117" s="25"/>
    </row>
    <row r="118" spans="2:65" s="10" customFormat="1" ht="29.25" customHeight="1">
      <c r="B118" s="105"/>
      <c r="C118" s="106" t="s">
        <v>126</v>
      </c>
      <c r="D118" s="107" t="s">
        <v>58</v>
      </c>
      <c r="E118" s="107" t="s">
        <v>54</v>
      </c>
      <c r="F118" s="107" t="s">
        <v>55</v>
      </c>
      <c r="G118" s="107" t="s">
        <v>127</v>
      </c>
      <c r="H118" s="107" t="s">
        <v>128</v>
      </c>
      <c r="I118" s="107" t="s">
        <v>129</v>
      </c>
      <c r="J118" s="108" t="s">
        <v>99</v>
      </c>
      <c r="K118" s="109" t="s">
        <v>130</v>
      </c>
      <c r="L118" s="105"/>
      <c r="M118" s="52" t="s">
        <v>1</v>
      </c>
      <c r="N118" s="53" t="s">
        <v>37</v>
      </c>
      <c r="O118" s="53" t="s">
        <v>131</v>
      </c>
      <c r="P118" s="53" t="s">
        <v>132</v>
      </c>
      <c r="Q118" s="53" t="s">
        <v>133</v>
      </c>
      <c r="R118" s="53" t="s">
        <v>134</v>
      </c>
      <c r="S118" s="53" t="s">
        <v>135</v>
      </c>
      <c r="T118" s="54" t="s">
        <v>136</v>
      </c>
    </row>
    <row r="119" spans="2:65" s="1" customFormat="1" ht="22.75" customHeight="1">
      <c r="B119" s="25"/>
      <c r="C119" s="57" t="s">
        <v>137</v>
      </c>
      <c r="J119" s="110">
        <f>J120</f>
        <v>0</v>
      </c>
      <c r="L119" s="25"/>
      <c r="M119" s="55"/>
      <c r="N119" s="46"/>
      <c r="O119" s="46"/>
      <c r="P119" s="111" t="e">
        <f>P120</f>
        <v>#REF!</v>
      </c>
      <c r="Q119" s="46"/>
      <c r="R119" s="111" t="e">
        <f>R120</f>
        <v>#REF!</v>
      </c>
      <c r="S119" s="46"/>
      <c r="T119" s="112" t="e">
        <f>T120</f>
        <v>#REF!</v>
      </c>
      <c r="AT119" s="13" t="s">
        <v>72</v>
      </c>
      <c r="AU119" s="13" t="s">
        <v>101</v>
      </c>
      <c r="BK119" s="113" t="e">
        <f>BK120</f>
        <v>#REF!</v>
      </c>
    </row>
    <row r="120" spans="2:65" s="11" customFormat="1" ht="26" customHeight="1">
      <c r="B120" s="114"/>
      <c r="D120" s="115" t="s">
        <v>72</v>
      </c>
      <c r="E120" s="116" t="s">
        <v>1113</v>
      </c>
      <c r="F120" s="116" t="s">
        <v>92</v>
      </c>
      <c r="J120" s="117">
        <f>J121</f>
        <v>0</v>
      </c>
      <c r="L120" s="114"/>
      <c r="M120" s="118"/>
      <c r="P120" s="119" t="e">
        <f>P121+#REF!</f>
        <v>#REF!</v>
      </c>
      <c r="R120" s="119" t="e">
        <f>R121+#REF!</f>
        <v>#REF!</v>
      </c>
      <c r="T120" s="120" t="e">
        <f>T121+#REF!</f>
        <v>#REF!</v>
      </c>
      <c r="AR120" s="115" t="s">
        <v>91</v>
      </c>
      <c r="AT120" s="121" t="s">
        <v>72</v>
      </c>
      <c r="AU120" s="121" t="s">
        <v>73</v>
      </c>
      <c r="AY120" s="115" t="s">
        <v>140</v>
      </c>
      <c r="BK120" s="122" t="e">
        <f>BK121+#REF!</f>
        <v>#REF!</v>
      </c>
    </row>
    <row r="121" spans="2:65" s="11" customFormat="1" ht="22.75" customHeight="1">
      <c r="B121" s="114"/>
      <c r="D121" s="115" t="s">
        <v>72</v>
      </c>
      <c r="E121" s="123" t="s">
        <v>1114</v>
      </c>
      <c r="F121" s="123" t="s">
        <v>1115</v>
      </c>
      <c r="J121" s="124">
        <f>BK121</f>
        <v>0</v>
      </c>
      <c r="L121" s="114"/>
      <c r="M121" s="118"/>
      <c r="P121" s="119">
        <f>P122</f>
        <v>0</v>
      </c>
      <c r="R121" s="119">
        <f>R122</f>
        <v>0</v>
      </c>
      <c r="T121" s="120">
        <f>T122</f>
        <v>0</v>
      </c>
      <c r="AR121" s="115" t="s">
        <v>91</v>
      </c>
      <c r="AT121" s="121" t="s">
        <v>72</v>
      </c>
      <c r="AU121" s="121" t="s">
        <v>78</v>
      </c>
      <c r="AY121" s="115" t="s">
        <v>140</v>
      </c>
      <c r="BK121" s="122">
        <f>BK122</f>
        <v>0</v>
      </c>
    </row>
    <row r="122" spans="2:65" s="1" customFormat="1" ht="14.5" customHeight="1">
      <c r="B122" s="125"/>
      <c r="C122" s="126" t="s">
        <v>78</v>
      </c>
      <c r="D122" s="126" t="s">
        <v>142</v>
      </c>
      <c r="E122" s="127" t="s">
        <v>1116</v>
      </c>
      <c r="F122" s="128" t="s">
        <v>1117</v>
      </c>
      <c r="G122" s="129" t="s">
        <v>317</v>
      </c>
      <c r="H122" s="130">
        <v>1</v>
      </c>
      <c r="I122" s="131"/>
      <c r="J122" s="131">
        <f>ROUND(I122*H122,2)</f>
        <v>0</v>
      </c>
      <c r="K122" s="132"/>
      <c r="L122" s="25"/>
      <c r="M122" s="133" t="s">
        <v>1</v>
      </c>
      <c r="N122" s="134" t="s">
        <v>38</v>
      </c>
      <c r="O122" s="135">
        <v>0</v>
      </c>
      <c r="P122" s="135">
        <f>O122*H122</f>
        <v>0</v>
      </c>
      <c r="Q122" s="135">
        <v>0</v>
      </c>
      <c r="R122" s="135">
        <f>Q122*H122</f>
        <v>0</v>
      </c>
      <c r="S122" s="135">
        <v>0</v>
      </c>
      <c r="T122" s="136">
        <f>S122*H122</f>
        <v>0</v>
      </c>
      <c r="AR122" s="137" t="s">
        <v>1118</v>
      </c>
      <c r="AT122" s="137" t="s">
        <v>142</v>
      </c>
      <c r="AU122" s="137" t="s">
        <v>82</v>
      </c>
      <c r="AY122" s="13" t="s">
        <v>140</v>
      </c>
      <c r="BE122" s="138">
        <f>IF(N122="základní",J122,0)</f>
        <v>0</v>
      </c>
      <c r="BF122" s="138">
        <f>IF(N122="snížená",J122,0)</f>
        <v>0</v>
      </c>
      <c r="BG122" s="138">
        <f>IF(N122="zákl. přenesená",J122,0)</f>
        <v>0</v>
      </c>
      <c r="BH122" s="138">
        <f>IF(N122="sníž. přenesená",J122,0)</f>
        <v>0</v>
      </c>
      <c r="BI122" s="138">
        <f>IF(N122="nulová",J122,0)</f>
        <v>0</v>
      </c>
      <c r="BJ122" s="13" t="s">
        <v>78</v>
      </c>
      <c r="BK122" s="138">
        <f>ROUND(I122*H122,2)</f>
        <v>0</v>
      </c>
      <c r="BL122" s="13" t="s">
        <v>1118</v>
      </c>
      <c r="BM122" s="137" t="s">
        <v>1119</v>
      </c>
    </row>
    <row r="123" spans="2:65" s="1" customFormat="1" ht="7" customHeight="1"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25"/>
    </row>
    <row r="124" spans="2:65" ht="11"/>
    <row r="125" spans="2:65" ht="11"/>
  </sheetData>
  <autoFilter ref="C118:K122" xr:uid="{00000000-0009-0000-0000-000005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1 - Stavební úpravy</vt:lpstr>
      <vt:lpstr>2 - Zdravotně technické i...</vt:lpstr>
      <vt:lpstr>3 - Vytápění</vt:lpstr>
      <vt:lpstr>4 - Elektroinstalace</vt:lpstr>
      <vt:lpstr>5 - Vedlejší rozpočtové n...</vt:lpstr>
      <vt:lpstr>'1 - Stavební úpravy'!Názvy_tisku</vt:lpstr>
      <vt:lpstr>'2 - Zdravotně technické i...'!Názvy_tisku</vt:lpstr>
      <vt:lpstr>'3 - Vytápění'!Názvy_tisku</vt:lpstr>
      <vt:lpstr>'4 - Elektroinstalace'!Názvy_tisku</vt:lpstr>
      <vt:lpstr>'5 - Vedlejší rozpočtové n...'!Názvy_tisku</vt:lpstr>
      <vt:lpstr>'Rekapitulace stavby'!Názvy_tisku</vt:lpstr>
      <vt:lpstr>'1 - Stavební úpravy'!Oblast_tisku</vt:lpstr>
      <vt:lpstr>'2 - Zdravotně technické i...'!Oblast_tisku</vt:lpstr>
      <vt:lpstr>'3 - Vytápění'!Oblast_tisku</vt:lpstr>
      <vt:lpstr>'4 - Elektroinstalace'!Oblast_tisku</vt:lpstr>
      <vt:lpstr>'5 - Vedlejší rozpočtové 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Morávek</dc:creator>
  <cp:lastModifiedBy>Vašek Holý</cp:lastModifiedBy>
  <dcterms:created xsi:type="dcterms:W3CDTF">2024-08-28T10:51:13Z</dcterms:created>
  <dcterms:modified xsi:type="dcterms:W3CDTF">2024-09-16T04:47:08Z</dcterms:modified>
</cp:coreProperties>
</file>