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A:\04_Lustenice_DUA\24_LUS_DPS_STAVBA\__VÝKAZ _VÝMĚR\"/>
    </mc:Choice>
  </mc:AlternateContent>
  <xr:revisionPtr revIDLastSave="0" documentId="13_ncr:1_{DA4A2266-EE23-4B0B-8D31-C6C0D612F485}" xr6:coauthVersionLast="47" xr6:coauthVersionMax="47" xr10:uidLastSave="{00000000-0000-0000-0000-000000000000}"/>
  <bookViews>
    <workbookView xWindow="-110" yWindow="-110" windowWidth="38620" windowHeight="21220" tabRatio="775" xr2:uid="{00000000-000D-0000-FFFF-FFFF00000000}"/>
  </bookViews>
  <sheets>
    <sheet name="Rekapitulace stavby" sheetId="1" r:id="rId1"/>
    <sheet name="SO1A - Domov u Anežky Luš..." sheetId="7" r:id="rId2"/>
    <sheet name="SO2A - Venkovní úpravy" sheetId="3" r:id="rId3"/>
    <sheet name="SO3A - Doplnění chybějící..." sheetId="4" r:id="rId4"/>
    <sheet name="KOM" sheetId="8" r:id="rId5"/>
    <sheet name="VZT Gastro" sheetId="9" r:id="rId6"/>
    <sheet name="ZTI" sheetId="10" r:id="rId7"/>
    <sheet name="PŘ. Kan" sheetId="11" r:id="rId8"/>
    <sheet name="VYT" sheetId="12" r:id="rId9"/>
    <sheet name="Rekap  EL " sheetId="13" r:id="rId10"/>
    <sheet name="EL" sheetId="14" r:id="rId11"/>
    <sheet name="Rekap EPS" sheetId="15" r:id="rId12"/>
    <sheet name="EPS" sheetId="16" r:id="rId13"/>
    <sheet name="Rekap AO" sheetId="17" r:id="rId14"/>
    <sheet name="AO" sheetId="18" r:id="rId15"/>
    <sheet name="VZT ostatní " sheetId="19" r:id="rId16"/>
    <sheet name="Seznam figur" sheetId="5" r:id="rId17"/>
  </sheets>
  <definedNames>
    <definedName name="_xlnm._FilterDatabase" localSheetId="1" hidden="1">'SO1A - Domov u Anežky Luš...'!$C$150:$K$1426</definedName>
    <definedName name="_xlnm._FilterDatabase" localSheetId="2" hidden="1">'SO2A - Venkovní úpravy'!$C$129:$K$279</definedName>
    <definedName name="_xlnm._FilterDatabase" localSheetId="3" hidden="1">'SO3A - Doplnění chybějící...'!$C$128:$K$196</definedName>
    <definedName name="_xlnm.Print_Titles" localSheetId="14">AO!$1:$4</definedName>
    <definedName name="_xlnm.Print_Titles" localSheetId="10">EL!$1:$4</definedName>
    <definedName name="_xlnm.Print_Titles" localSheetId="12">EPS!$1:$5</definedName>
    <definedName name="_xlnm.Print_Titles" localSheetId="4">KOM!$1:$4</definedName>
    <definedName name="_xlnm.Print_Titles" localSheetId="9">'Rekap  EL '!$1:$4</definedName>
    <definedName name="_xlnm.Print_Titles" localSheetId="13">'Rekap AO'!$1:$5</definedName>
    <definedName name="_xlnm.Print_Titles" localSheetId="11">'Rekap EPS'!$1:$5</definedName>
    <definedName name="_xlnm.Print_Titles" localSheetId="0">'Rekapitulace stavby'!$92:$92</definedName>
    <definedName name="_xlnm.Print_Titles" localSheetId="16">'Seznam figur'!$9:$9</definedName>
    <definedName name="_xlnm.Print_Titles" localSheetId="1">'SO1A - Domov u Anežky Luš...'!$150:$150</definedName>
    <definedName name="_xlnm.Print_Titles" localSheetId="2">'SO2A - Venkovní úpravy'!$129:$129</definedName>
    <definedName name="_xlnm.Print_Titles" localSheetId="3">'SO3A - Doplnění chybějící...'!$128:$128</definedName>
    <definedName name="_xlnm.Print_Area" localSheetId="4">KOM!$A$1:$G$66</definedName>
    <definedName name="_xlnm.Print_Area" localSheetId="0">'Rekapitulace stavby'!$D$4:$AO$76,'Rekapitulace stavby'!$C$82:$AQ$98</definedName>
    <definedName name="_xlnm.Print_Area" localSheetId="16">'Seznam figur'!$C$4:$G$827</definedName>
    <definedName name="_xlnm.Print_Area" localSheetId="1">'SO1A - Domov u Anežky Luš...'!$C$4:$J$76,'SO1A - Domov u Anežky Luš...'!$C$82:$J$132,'SO1A - Domov u Anežky Luš...'!$C$138:$J$1426</definedName>
    <definedName name="_xlnm.Print_Area" localSheetId="2">'SO2A - Venkovní úpravy'!$C$4:$J$76,'SO2A - Venkovní úpravy'!$C$82:$J$111,'SO2A - Venkovní úpravy'!$C$117:$J$279</definedName>
    <definedName name="_xlnm.Print_Area" localSheetId="3">'SO3A - Doplnění chybějící...'!$C$4:$J$76,'SO3A - Doplnění chybějící...'!$C$82:$J$110,'SO3A - Doplnění chybějící...'!$C$116:$J$196</definedName>
    <definedName name="_xlnm.Print_Area" localSheetId="8">VYT!$A$1:$O$111</definedName>
    <definedName name="_xlnm.Print_Area" localSheetId="5">'VZT Gastro'!$A$1:$O$78</definedName>
    <definedName name="_xlnm.Print_Area" localSheetId="15">'VZT ostatní '!$A$1:$O$285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1" i="3" l="1"/>
  <c r="I239" i="3"/>
  <c r="I824" i="7"/>
  <c r="N284" i="19"/>
  <c r="O284" i="19" s="1"/>
  <c r="L284" i="19"/>
  <c r="N283" i="19"/>
  <c r="O283" i="19" s="1"/>
  <c r="L283" i="19"/>
  <c r="N282" i="19"/>
  <c r="O282" i="19" s="1"/>
  <c r="L282" i="19"/>
  <c r="N281" i="19"/>
  <c r="O281" i="19" s="1"/>
  <c r="L281" i="19"/>
  <c r="N280" i="19"/>
  <c r="L280" i="19"/>
  <c r="O280" i="19" s="1"/>
  <c r="O279" i="19"/>
  <c r="N279" i="19"/>
  <c r="L279" i="19"/>
  <c r="O278" i="19"/>
  <c r="N278" i="19"/>
  <c r="L278" i="19"/>
  <c r="O277" i="19"/>
  <c r="N277" i="19"/>
  <c r="L277" i="19"/>
  <c r="N276" i="19"/>
  <c r="O276" i="19" s="1"/>
  <c r="L276" i="19"/>
  <c r="O275" i="19"/>
  <c r="N275" i="19"/>
  <c r="L275" i="19"/>
  <c r="N274" i="19"/>
  <c r="O274" i="19" s="1"/>
  <c r="L274" i="19"/>
  <c r="N273" i="19"/>
  <c r="O273" i="19" s="1"/>
  <c r="L273" i="19"/>
  <c r="N272" i="19"/>
  <c r="L272" i="19"/>
  <c r="O272" i="19" s="1"/>
  <c r="N271" i="19"/>
  <c r="O271" i="19" s="1"/>
  <c r="L271" i="19"/>
  <c r="N270" i="19"/>
  <c r="O270" i="19" s="1"/>
  <c r="L270" i="19"/>
  <c r="O269" i="19"/>
  <c r="N269" i="19"/>
  <c r="L269" i="19"/>
  <c r="N268" i="19"/>
  <c r="O268" i="19" s="1"/>
  <c r="L268" i="19"/>
  <c r="O267" i="19"/>
  <c r="N267" i="19"/>
  <c r="L267" i="19"/>
  <c r="N266" i="19"/>
  <c r="O266" i="19" s="1"/>
  <c r="L266" i="19"/>
  <c r="N265" i="19"/>
  <c r="O265" i="19" s="1"/>
  <c r="L265" i="19"/>
  <c r="N264" i="19"/>
  <c r="O264" i="19" s="1"/>
  <c r="L264" i="19"/>
  <c r="N263" i="19"/>
  <c r="O263" i="19" s="1"/>
  <c r="L263" i="19"/>
  <c r="N262" i="19"/>
  <c r="O262" i="19" s="1"/>
  <c r="L262" i="19"/>
  <c r="N261" i="19"/>
  <c r="O261" i="19" s="1"/>
  <c r="L261" i="19"/>
  <c r="N260" i="19"/>
  <c r="O260" i="19" s="1"/>
  <c r="L260" i="19"/>
  <c r="O259" i="19"/>
  <c r="N259" i="19"/>
  <c r="L259" i="19"/>
  <c r="O258" i="19"/>
  <c r="N258" i="19"/>
  <c r="L258" i="19"/>
  <c r="I257" i="19"/>
  <c r="N257" i="19" s="1"/>
  <c r="O256" i="19"/>
  <c r="N256" i="19"/>
  <c r="L256" i="19"/>
  <c r="I256" i="19"/>
  <c r="N255" i="19"/>
  <c r="O255" i="19" s="1"/>
  <c r="L255" i="19"/>
  <c r="N254" i="19"/>
  <c r="O254" i="19" s="1"/>
  <c r="L254" i="19"/>
  <c r="O253" i="19"/>
  <c r="N253" i="19"/>
  <c r="L253" i="19"/>
  <c r="O252" i="19"/>
  <c r="N252" i="19"/>
  <c r="L252" i="19"/>
  <c r="I251" i="19"/>
  <c r="N251" i="19" s="1"/>
  <c r="O250" i="19"/>
  <c r="N250" i="19"/>
  <c r="L250" i="19"/>
  <c r="N249" i="19"/>
  <c r="L249" i="19"/>
  <c r="O249" i="19" s="1"/>
  <c r="O248" i="19"/>
  <c r="N248" i="19"/>
  <c r="L248" i="19"/>
  <c r="N247" i="19"/>
  <c r="O247" i="19" s="1"/>
  <c r="L247" i="19"/>
  <c r="N246" i="19"/>
  <c r="O246" i="19" s="1"/>
  <c r="L246" i="19"/>
  <c r="N245" i="19"/>
  <c r="O245" i="19" s="1"/>
  <c r="L245" i="19"/>
  <c r="N244" i="19"/>
  <c r="O244" i="19" s="1"/>
  <c r="L244" i="19"/>
  <c r="N243" i="19"/>
  <c r="O243" i="19" s="1"/>
  <c r="L243" i="19"/>
  <c r="N242" i="19"/>
  <c r="O242" i="19" s="1"/>
  <c r="L242" i="19"/>
  <c r="N241" i="19"/>
  <c r="O241" i="19" s="1"/>
  <c r="L241" i="19"/>
  <c r="O240" i="19"/>
  <c r="N240" i="19"/>
  <c r="L240" i="19"/>
  <c r="O239" i="19"/>
  <c r="N239" i="19"/>
  <c r="L239" i="19"/>
  <c r="O238" i="19"/>
  <c r="N238" i="19"/>
  <c r="L238" i="19"/>
  <c r="N237" i="19"/>
  <c r="O237" i="19" s="1"/>
  <c r="L237" i="19"/>
  <c r="O236" i="19"/>
  <c r="N236" i="19"/>
  <c r="L236" i="19"/>
  <c r="N235" i="19"/>
  <c r="O235" i="19" s="1"/>
  <c r="L235" i="19"/>
  <c r="N234" i="19"/>
  <c r="O234" i="19" s="1"/>
  <c r="L234" i="19"/>
  <c r="N233" i="19"/>
  <c r="L233" i="19"/>
  <c r="O233" i="19" s="1"/>
  <c r="N232" i="19"/>
  <c r="O232" i="19" s="1"/>
  <c r="L232" i="19"/>
  <c r="N231" i="19"/>
  <c r="O231" i="19" s="1"/>
  <c r="L231" i="19"/>
  <c r="O230" i="19"/>
  <c r="N230" i="19"/>
  <c r="L230" i="19"/>
  <c r="N229" i="19"/>
  <c r="L229" i="19"/>
  <c r="O229" i="19" s="1"/>
  <c r="O228" i="19"/>
  <c r="N228" i="19"/>
  <c r="L228" i="19"/>
  <c r="N227" i="19"/>
  <c r="O227" i="19" s="1"/>
  <c r="L227" i="19"/>
  <c r="N226" i="19"/>
  <c r="O226" i="19" s="1"/>
  <c r="L226" i="19"/>
  <c r="N225" i="19"/>
  <c r="O225" i="19" s="1"/>
  <c r="L225" i="19"/>
  <c r="N224" i="19"/>
  <c r="O224" i="19" s="1"/>
  <c r="L224" i="19"/>
  <c r="N223" i="19"/>
  <c r="O223" i="19" s="1"/>
  <c r="L223" i="19"/>
  <c r="I223" i="19"/>
  <c r="N222" i="19"/>
  <c r="O222" i="19" s="1"/>
  <c r="L222" i="19"/>
  <c r="N221" i="19"/>
  <c r="O221" i="19" s="1"/>
  <c r="L221" i="19"/>
  <c r="N220" i="19"/>
  <c r="L220" i="19"/>
  <c r="O220" i="19" s="1"/>
  <c r="N219" i="19"/>
  <c r="O219" i="19" s="1"/>
  <c r="L219" i="19"/>
  <c r="N218" i="19"/>
  <c r="O218" i="19" s="1"/>
  <c r="L218" i="19"/>
  <c r="O217" i="19"/>
  <c r="N217" i="19"/>
  <c r="L217" i="19"/>
  <c r="N216" i="19"/>
  <c r="L216" i="19"/>
  <c r="O216" i="19" s="1"/>
  <c r="O215" i="19"/>
  <c r="N215" i="19"/>
  <c r="L215" i="19"/>
  <c r="N214" i="19"/>
  <c r="O214" i="19" s="1"/>
  <c r="L214" i="19"/>
  <c r="N213" i="19"/>
  <c r="O213" i="19" s="1"/>
  <c r="L213" i="19"/>
  <c r="N212" i="19"/>
  <c r="O212" i="19" s="1"/>
  <c r="L212" i="19"/>
  <c r="N211" i="19"/>
  <c r="O211" i="19" s="1"/>
  <c r="L211" i="19"/>
  <c r="N210" i="19"/>
  <c r="O210" i="19" s="1"/>
  <c r="L210" i="19"/>
  <c r="N209" i="19"/>
  <c r="O209" i="19" s="1"/>
  <c r="L209" i="19"/>
  <c r="N208" i="19"/>
  <c r="O208" i="19" s="1"/>
  <c r="L208" i="19"/>
  <c r="O207" i="19"/>
  <c r="N207" i="19"/>
  <c r="L207" i="19"/>
  <c r="O206" i="19"/>
  <c r="N206" i="19"/>
  <c r="L206" i="19"/>
  <c r="O205" i="19"/>
  <c r="N205" i="19"/>
  <c r="L205" i="19"/>
  <c r="N204" i="19"/>
  <c r="O204" i="19" s="1"/>
  <c r="L204" i="19"/>
  <c r="O203" i="19"/>
  <c r="N203" i="19"/>
  <c r="L203" i="19"/>
  <c r="N202" i="19"/>
  <c r="O202" i="19" s="1"/>
  <c r="L202" i="19"/>
  <c r="N201" i="19"/>
  <c r="O201" i="19" s="1"/>
  <c r="L201" i="19"/>
  <c r="N200" i="19"/>
  <c r="L200" i="19"/>
  <c r="O200" i="19" s="1"/>
  <c r="N199" i="19"/>
  <c r="O199" i="19" s="1"/>
  <c r="L199" i="19"/>
  <c r="I199" i="19"/>
  <c r="N198" i="19"/>
  <c r="O198" i="19" s="1"/>
  <c r="L198" i="19"/>
  <c r="N197" i="19"/>
  <c r="O197" i="19" s="1"/>
  <c r="L197" i="19"/>
  <c r="N196" i="19"/>
  <c r="O196" i="19" s="1"/>
  <c r="L196" i="19"/>
  <c r="N195" i="19"/>
  <c r="O195" i="19" s="1"/>
  <c r="L195" i="19"/>
  <c r="O194" i="19"/>
  <c r="N194" i="19"/>
  <c r="L194" i="19"/>
  <c r="O193" i="19"/>
  <c r="N193" i="19"/>
  <c r="L193" i="19"/>
  <c r="O192" i="19"/>
  <c r="N192" i="19"/>
  <c r="L192" i="19"/>
  <c r="N191" i="19"/>
  <c r="O191" i="19" s="1"/>
  <c r="L191" i="19"/>
  <c r="O190" i="19"/>
  <c r="N190" i="19"/>
  <c r="L190" i="19"/>
  <c r="N189" i="19"/>
  <c r="O189" i="19" s="1"/>
  <c r="L189" i="19"/>
  <c r="N188" i="19"/>
  <c r="O188" i="19" s="1"/>
  <c r="L188" i="19"/>
  <c r="N187" i="19"/>
  <c r="L187" i="19"/>
  <c r="O187" i="19" s="1"/>
  <c r="N186" i="19"/>
  <c r="O186" i="19" s="1"/>
  <c r="L186" i="19"/>
  <c r="N185" i="19"/>
  <c r="O185" i="19" s="1"/>
  <c r="L185" i="19"/>
  <c r="O184" i="19"/>
  <c r="N184" i="19"/>
  <c r="L184" i="19"/>
  <c r="N183" i="19"/>
  <c r="L183" i="19"/>
  <c r="O183" i="19" s="1"/>
  <c r="O182" i="19"/>
  <c r="N182" i="19"/>
  <c r="L182" i="19"/>
  <c r="N181" i="19"/>
  <c r="O181" i="19" s="1"/>
  <c r="L181" i="19"/>
  <c r="N180" i="19"/>
  <c r="O180" i="19" s="1"/>
  <c r="L180" i="19"/>
  <c r="N179" i="19"/>
  <c r="O179" i="19" s="1"/>
  <c r="L179" i="19"/>
  <c r="N178" i="19"/>
  <c r="O178" i="19" s="1"/>
  <c r="L178" i="19"/>
  <c r="N177" i="19"/>
  <c r="O177" i="19" s="1"/>
  <c r="L177" i="19"/>
  <c r="N176" i="19"/>
  <c r="O176" i="19" s="1"/>
  <c r="L176" i="19"/>
  <c r="N175" i="19"/>
  <c r="O175" i="19" s="1"/>
  <c r="L175" i="19"/>
  <c r="O174" i="19"/>
  <c r="N174" i="19"/>
  <c r="L174" i="19"/>
  <c r="I173" i="19"/>
  <c r="N173" i="19" s="1"/>
  <c r="N172" i="19"/>
  <c r="O172" i="19" s="1"/>
  <c r="L172" i="19"/>
  <c r="O171" i="19"/>
  <c r="N171" i="19"/>
  <c r="L171" i="19"/>
  <c r="N170" i="19"/>
  <c r="L170" i="19"/>
  <c r="O170" i="19" s="1"/>
  <c r="O169" i="19"/>
  <c r="N169" i="19"/>
  <c r="L169" i="19"/>
  <c r="N168" i="19"/>
  <c r="O168" i="19" s="1"/>
  <c r="L168" i="19"/>
  <c r="N167" i="19"/>
  <c r="O167" i="19" s="1"/>
  <c r="L167" i="19"/>
  <c r="N166" i="19"/>
  <c r="O166" i="19" s="1"/>
  <c r="L166" i="19"/>
  <c r="N165" i="19"/>
  <c r="O165" i="19" s="1"/>
  <c r="L165" i="19"/>
  <c r="N164" i="19"/>
  <c r="O164" i="19" s="1"/>
  <c r="L164" i="19"/>
  <c r="N163" i="19"/>
  <c r="O163" i="19" s="1"/>
  <c r="L163" i="19"/>
  <c r="N162" i="19"/>
  <c r="O162" i="19" s="1"/>
  <c r="L162" i="19"/>
  <c r="O161" i="19"/>
  <c r="N161" i="19"/>
  <c r="L161" i="19"/>
  <c r="O160" i="19"/>
  <c r="N160" i="19"/>
  <c r="L160" i="19"/>
  <c r="O159" i="19"/>
  <c r="N159" i="19"/>
  <c r="L159" i="19"/>
  <c r="N158" i="19"/>
  <c r="O158" i="19" s="1"/>
  <c r="L158" i="19"/>
  <c r="O157" i="19"/>
  <c r="N157" i="19"/>
  <c r="L157" i="19"/>
  <c r="N156" i="19"/>
  <c r="O156" i="19" s="1"/>
  <c r="L156" i="19"/>
  <c r="N155" i="19"/>
  <c r="O155" i="19" s="1"/>
  <c r="L155" i="19"/>
  <c r="N154" i="19"/>
  <c r="L154" i="19"/>
  <c r="O154" i="19" s="1"/>
  <c r="N153" i="19"/>
  <c r="O153" i="19" s="1"/>
  <c r="L153" i="19"/>
  <c r="N152" i="19"/>
  <c r="O152" i="19" s="1"/>
  <c r="L152" i="19"/>
  <c r="O151" i="19"/>
  <c r="N151" i="19"/>
  <c r="L151" i="19"/>
  <c r="N150" i="19"/>
  <c r="L150" i="19"/>
  <c r="O150" i="19" s="1"/>
  <c r="O149" i="19"/>
  <c r="N149" i="19"/>
  <c r="L149" i="19"/>
  <c r="N148" i="19"/>
  <c r="O148" i="19" s="1"/>
  <c r="L148" i="19"/>
  <c r="N147" i="19"/>
  <c r="O147" i="19" s="1"/>
  <c r="L147" i="19"/>
  <c r="N146" i="19"/>
  <c r="O146" i="19" s="1"/>
  <c r="L146" i="19"/>
  <c r="N145" i="19"/>
  <c r="O145" i="19" s="1"/>
  <c r="L145" i="19"/>
  <c r="N144" i="19"/>
  <c r="O144" i="19" s="1"/>
  <c r="L144" i="19"/>
  <c r="N143" i="19"/>
  <c r="O143" i="19" s="1"/>
  <c r="L143" i="19"/>
  <c r="N142" i="19"/>
  <c r="L142" i="19"/>
  <c r="O142" i="19" s="1"/>
  <c r="O141" i="19"/>
  <c r="N141" i="19"/>
  <c r="L141" i="19"/>
  <c r="O140" i="19"/>
  <c r="N140" i="19"/>
  <c r="L140" i="19"/>
  <c r="O139" i="19"/>
  <c r="N139" i="19"/>
  <c r="L139" i="19"/>
  <c r="N138" i="19"/>
  <c r="O138" i="19" s="1"/>
  <c r="L138" i="19"/>
  <c r="O137" i="19"/>
  <c r="N137" i="19"/>
  <c r="L137" i="19"/>
  <c r="N136" i="19"/>
  <c r="O136" i="19" s="1"/>
  <c r="L136" i="19"/>
  <c r="N135" i="19"/>
  <c r="O135" i="19" s="1"/>
  <c r="L135" i="19"/>
  <c r="N134" i="19"/>
  <c r="L134" i="19"/>
  <c r="O134" i="19" s="1"/>
  <c r="N133" i="19"/>
  <c r="O133" i="19" s="1"/>
  <c r="L133" i="19"/>
  <c r="N132" i="19"/>
  <c r="O132" i="19" s="1"/>
  <c r="L132" i="19"/>
  <c r="O131" i="19"/>
  <c r="N131" i="19"/>
  <c r="L131" i="19"/>
  <c r="N130" i="19"/>
  <c r="L130" i="19"/>
  <c r="O130" i="19" s="1"/>
  <c r="O129" i="19"/>
  <c r="N129" i="19"/>
  <c r="L129" i="19"/>
  <c r="N128" i="19"/>
  <c r="O128" i="19" s="1"/>
  <c r="L128" i="19"/>
  <c r="N127" i="19"/>
  <c r="O127" i="19" s="1"/>
  <c r="L127" i="19"/>
  <c r="N126" i="19"/>
  <c r="O126" i="19" s="1"/>
  <c r="L126" i="19"/>
  <c r="N125" i="19"/>
  <c r="O125" i="19" s="1"/>
  <c r="L125" i="19"/>
  <c r="N124" i="19"/>
  <c r="O124" i="19" s="1"/>
  <c r="L124" i="19"/>
  <c r="N123" i="19"/>
  <c r="O123" i="19" s="1"/>
  <c r="L123" i="19"/>
  <c r="N122" i="19"/>
  <c r="L122" i="19"/>
  <c r="O122" i="19" s="1"/>
  <c r="O121" i="19"/>
  <c r="N121" i="19"/>
  <c r="L121" i="19"/>
  <c r="O120" i="19"/>
  <c r="N120" i="19"/>
  <c r="L120" i="19"/>
  <c r="I119" i="19"/>
  <c r="N119" i="19" s="1"/>
  <c r="O118" i="19"/>
  <c r="N118" i="19"/>
  <c r="L118" i="19"/>
  <c r="N117" i="19"/>
  <c r="L117" i="19"/>
  <c r="O117" i="19" s="1"/>
  <c r="O116" i="19"/>
  <c r="N116" i="19"/>
  <c r="L116" i="19"/>
  <c r="N115" i="19"/>
  <c r="O115" i="19" s="1"/>
  <c r="L115" i="19"/>
  <c r="N114" i="19"/>
  <c r="O114" i="19" s="1"/>
  <c r="L114" i="19"/>
  <c r="N113" i="19"/>
  <c r="O113" i="19" s="1"/>
  <c r="L113" i="19"/>
  <c r="N112" i="19"/>
  <c r="O112" i="19" s="1"/>
  <c r="L112" i="19"/>
  <c r="N111" i="19"/>
  <c r="O111" i="19" s="1"/>
  <c r="L111" i="19"/>
  <c r="N110" i="19"/>
  <c r="O110" i="19" s="1"/>
  <c r="L110" i="19"/>
  <c r="N109" i="19"/>
  <c r="O109" i="19" s="1"/>
  <c r="L109" i="19"/>
  <c r="O108" i="19"/>
  <c r="N108" i="19"/>
  <c r="L108" i="19"/>
  <c r="O107" i="19"/>
  <c r="N107" i="19"/>
  <c r="L107" i="19"/>
  <c r="O106" i="19"/>
  <c r="N106" i="19"/>
  <c r="L106" i="19"/>
  <c r="N105" i="19"/>
  <c r="O105" i="19" s="1"/>
  <c r="L105" i="19"/>
  <c r="O104" i="19"/>
  <c r="N104" i="19"/>
  <c r="L104" i="19"/>
  <c r="N103" i="19"/>
  <c r="O103" i="19" s="1"/>
  <c r="L103" i="19"/>
  <c r="N102" i="19"/>
  <c r="O102" i="19" s="1"/>
  <c r="L102" i="19"/>
  <c r="N101" i="19"/>
  <c r="L101" i="19"/>
  <c r="O101" i="19" s="1"/>
  <c r="N100" i="19"/>
  <c r="O100" i="19" s="1"/>
  <c r="L100" i="19"/>
  <c r="N99" i="19"/>
  <c r="L99" i="19"/>
  <c r="O99" i="19" s="1"/>
  <c r="O98" i="19"/>
  <c r="N98" i="19"/>
  <c r="L98" i="19"/>
  <c r="N97" i="19"/>
  <c r="L97" i="19"/>
  <c r="O97" i="19" s="1"/>
  <c r="O96" i="19"/>
  <c r="N96" i="19"/>
  <c r="L96" i="19"/>
  <c r="N95" i="19"/>
  <c r="O95" i="19" s="1"/>
  <c r="L95" i="19"/>
  <c r="N94" i="19"/>
  <c r="O94" i="19" s="1"/>
  <c r="L94" i="19"/>
  <c r="N93" i="19"/>
  <c r="O93" i="19" s="1"/>
  <c r="L93" i="19"/>
  <c r="N92" i="19"/>
  <c r="O92" i="19" s="1"/>
  <c r="L92" i="19"/>
  <c r="N91" i="19"/>
  <c r="O91" i="19" s="1"/>
  <c r="L91" i="19"/>
  <c r="N90" i="19"/>
  <c r="O90" i="19" s="1"/>
  <c r="L90" i="19"/>
  <c r="N89" i="19"/>
  <c r="O89" i="19" s="1"/>
  <c r="L89" i="19"/>
  <c r="O88" i="19"/>
  <c r="N88" i="19"/>
  <c r="L88" i="19"/>
  <c r="O87" i="19"/>
  <c r="N87" i="19"/>
  <c r="L87" i="19"/>
  <c r="O86" i="19"/>
  <c r="N86" i="19"/>
  <c r="L86" i="19"/>
  <c r="N85" i="19"/>
  <c r="O85" i="19" s="1"/>
  <c r="L85" i="19"/>
  <c r="O84" i="19"/>
  <c r="N84" i="19"/>
  <c r="L84" i="19"/>
  <c r="N83" i="19"/>
  <c r="O83" i="19" s="1"/>
  <c r="L83" i="19"/>
  <c r="N82" i="19"/>
  <c r="O82" i="19" s="1"/>
  <c r="L82" i="19"/>
  <c r="N81" i="19"/>
  <c r="L81" i="19"/>
  <c r="O81" i="19" s="1"/>
  <c r="N80" i="19"/>
  <c r="O80" i="19" s="1"/>
  <c r="L80" i="19"/>
  <c r="I79" i="19"/>
  <c r="N79" i="19" s="1"/>
  <c r="N78" i="19"/>
  <c r="O78" i="19" s="1"/>
  <c r="L78" i="19"/>
  <c r="I78" i="19"/>
  <c r="N77" i="19"/>
  <c r="O77" i="19" s="1"/>
  <c r="L77" i="19"/>
  <c r="N76" i="19"/>
  <c r="O76" i="19" s="1"/>
  <c r="L76" i="19"/>
  <c r="N75" i="19"/>
  <c r="L75" i="19"/>
  <c r="O75" i="19" s="1"/>
  <c r="N74" i="19"/>
  <c r="O74" i="19" s="1"/>
  <c r="L74" i="19"/>
  <c r="N73" i="19"/>
  <c r="L73" i="19"/>
  <c r="O73" i="19" s="1"/>
  <c r="O72" i="19"/>
  <c r="N72" i="19"/>
  <c r="L72" i="19"/>
  <c r="N71" i="19"/>
  <c r="L71" i="19"/>
  <c r="O71" i="19" s="1"/>
  <c r="O70" i="19"/>
  <c r="N70" i="19"/>
  <c r="L70" i="19"/>
  <c r="N69" i="19"/>
  <c r="O69" i="19" s="1"/>
  <c r="L69" i="19"/>
  <c r="N68" i="19"/>
  <c r="O68" i="19" s="1"/>
  <c r="L68" i="19"/>
  <c r="N67" i="19"/>
  <c r="O67" i="19" s="1"/>
  <c r="L67" i="19"/>
  <c r="N66" i="19"/>
  <c r="O66" i="19" s="1"/>
  <c r="L66" i="19"/>
  <c r="N65" i="19"/>
  <c r="O65" i="19" s="1"/>
  <c r="L65" i="19"/>
  <c r="N64" i="19"/>
  <c r="O64" i="19" s="1"/>
  <c r="L64" i="19"/>
  <c r="N63" i="19"/>
  <c r="O63" i="19" s="1"/>
  <c r="L63" i="19"/>
  <c r="O62" i="19"/>
  <c r="N62" i="19"/>
  <c r="L62" i="19"/>
  <c r="O61" i="19"/>
  <c r="N61" i="19"/>
  <c r="L61" i="19"/>
  <c r="O60" i="19"/>
  <c r="N60" i="19"/>
  <c r="L60" i="19"/>
  <c r="N59" i="19"/>
  <c r="O59" i="19" s="1"/>
  <c r="L59" i="19"/>
  <c r="O58" i="19"/>
  <c r="N58" i="19"/>
  <c r="L58" i="19"/>
  <c r="N57" i="19"/>
  <c r="O57" i="19" s="1"/>
  <c r="L57" i="19"/>
  <c r="N56" i="19"/>
  <c r="O56" i="19" s="1"/>
  <c r="L56" i="19"/>
  <c r="N55" i="19"/>
  <c r="L55" i="19"/>
  <c r="O55" i="19" s="1"/>
  <c r="N54" i="19"/>
  <c r="O54" i="19" s="1"/>
  <c r="L54" i="19"/>
  <c r="N53" i="19"/>
  <c r="L53" i="19"/>
  <c r="O53" i="19" s="1"/>
  <c r="O52" i="19"/>
  <c r="N52" i="19"/>
  <c r="L52" i="19"/>
  <c r="N51" i="19"/>
  <c r="L51" i="19"/>
  <c r="O51" i="19" s="1"/>
  <c r="O50" i="19"/>
  <c r="N50" i="19"/>
  <c r="L50" i="19"/>
  <c r="N49" i="19"/>
  <c r="O49" i="19" s="1"/>
  <c r="L49" i="19"/>
  <c r="N48" i="19"/>
  <c r="O48" i="19" s="1"/>
  <c r="L48" i="19"/>
  <c r="N47" i="19"/>
  <c r="O47" i="19" s="1"/>
  <c r="L47" i="19"/>
  <c r="N46" i="19"/>
  <c r="O46" i="19" s="1"/>
  <c r="L46" i="19"/>
  <c r="N45" i="19"/>
  <c r="O45" i="19" s="1"/>
  <c r="L45" i="19"/>
  <c r="N44" i="19"/>
  <c r="L44" i="19"/>
  <c r="N43" i="19"/>
  <c r="O43" i="19" s="1"/>
  <c r="L43" i="19"/>
  <c r="O42" i="19"/>
  <c r="N42" i="19"/>
  <c r="L42" i="19"/>
  <c r="O41" i="19"/>
  <c r="N41" i="19"/>
  <c r="L41" i="19"/>
  <c r="O40" i="19"/>
  <c r="N40" i="19"/>
  <c r="L40" i="19"/>
  <c r="N39" i="19"/>
  <c r="O39" i="19" s="1"/>
  <c r="L39" i="19"/>
  <c r="O38" i="19"/>
  <c r="N38" i="19"/>
  <c r="L38" i="19"/>
  <c r="N37" i="19"/>
  <c r="O37" i="19" s="1"/>
  <c r="L37" i="19"/>
  <c r="N36" i="19"/>
  <c r="O36" i="19" s="1"/>
  <c r="L36" i="19"/>
  <c r="N35" i="19"/>
  <c r="L35" i="19"/>
  <c r="O35" i="19" s="1"/>
  <c r="N34" i="19"/>
  <c r="O34" i="19" s="1"/>
  <c r="L34" i="19"/>
  <c r="N33" i="19"/>
  <c r="L33" i="19"/>
  <c r="O33" i="19" s="1"/>
  <c r="O32" i="19"/>
  <c r="N32" i="19"/>
  <c r="L32" i="19"/>
  <c r="N31" i="19"/>
  <c r="L31" i="19"/>
  <c r="O31" i="19" s="1"/>
  <c r="O26" i="19"/>
  <c r="N26" i="19"/>
  <c r="L26" i="19"/>
  <c r="N25" i="19"/>
  <c r="O25" i="19" s="1"/>
  <c r="L25" i="19"/>
  <c r="N24" i="19"/>
  <c r="O24" i="19" s="1"/>
  <c r="L24" i="19"/>
  <c r="N23" i="19"/>
  <c r="O23" i="19" s="1"/>
  <c r="L23" i="19"/>
  <c r="N22" i="19"/>
  <c r="O22" i="19" s="1"/>
  <c r="L22" i="19"/>
  <c r="N21" i="19"/>
  <c r="O21" i="19" s="1"/>
  <c r="L21" i="19"/>
  <c r="N20" i="19"/>
  <c r="O20" i="19" s="1"/>
  <c r="L20" i="19"/>
  <c r="N19" i="19"/>
  <c r="O19" i="19" s="1"/>
  <c r="L19" i="19"/>
  <c r="O18" i="19"/>
  <c r="N18" i="19"/>
  <c r="L18" i="19"/>
  <c r="O17" i="19"/>
  <c r="N17" i="19"/>
  <c r="L17" i="19"/>
  <c r="O16" i="19"/>
  <c r="N16" i="19"/>
  <c r="L16" i="19"/>
  <c r="N15" i="19"/>
  <c r="O15" i="19" s="1"/>
  <c r="L15" i="19"/>
  <c r="O14" i="19"/>
  <c r="N14" i="19"/>
  <c r="L14" i="19"/>
  <c r="N13" i="19"/>
  <c r="O13" i="19" s="1"/>
  <c r="L13" i="19"/>
  <c r="N12" i="19"/>
  <c r="O12" i="19" s="1"/>
  <c r="L12" i="19"/>
  <c r="N11" i="19"/>
  <c r="L11" i="19"/>
  <c r="O11" i="19" s="1"/>
  <c r="N10" i="19"/>
  <c r="O10" i="19" s="1"/>
  <c r="L10" i="19"/>
  <c r="N9" i="19"/>
  <c r="L9" i="19"/>
  <c r="O9" i="19" s="1"/>
  <c r="O8" i="19"/>
  <c r="N8" i="19"/>
  <c r="L8" i="19"/>
  <c r="N7" i="19"/>
  <c r="L7" i="19"/>
  <c r="O7" i="19" s="1"/>
  <c r="O6" i="19"/>
  <c r="N6" i="19"/>
  <c r="L6" i="19"/>
  <c r="N5" i="19"/>
  <c r="O5" i="19" s="1"/>
  <c r="L5" i="19"/>
  <c r="N4" i="19"/>
  <c r="O4" i="19" s="1"/>
  <c r="L4" i="19"/>
  <c r="Z110" i="18"/>
  <c r="Z109" i="18"/>
  <c r="Z108" i="18"/>
  <c r="Z107" i="18"/>
  <c r="Z106" i="18"/>
  <c r="Z105" i="18"/>
  <c r="Z104" i="18"/>
  <c r="Z103" i="18"/>
  <c r="Z102" i="18"/>
  <c r="Z101" i="18"/>
  <c r="T118" i="18" s="1"/>
  <c r="Z100" i="18"/>
  <c r="Z99" i="18"/>
  <c r="Z98" i="18"/>
  <c r="Z97" i="18"/>
  <c r="Z96" i="18"/>
  <c r="Z95" i="18"/>
  <c r="Z94" i="18"/>
  <c r="AA111" i="18" s="1"/>
  <c r="Z93" i="18"/>
  <c r="Z92" i="18"/>
  <c r="Z74" i="18"/>
  <c r="Z73" i="18"/>
  <c r="Z72" i="18"/>
  <c r="Z71" i="18"/>
  <c r="AA75" i="18" s="1"/>
  <c r="Z70" i="18"/>
  <c r="Z69" i="18"/>
  <c r="Z50" i="18"/>
  <c r="Z49" i="18"/>
  <c r="Z48" i="18"/>
  <c r="Z47" i="18"/>
  <c r="Z46" i="18"/>
  <c r="Z45" i="18"/>
  <c r="Z44" i="18"/>
  <c r="Z43" i="18"/>
  <c r="AA51" i="18" s="1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AA26" i="18" s="1"/>
  <c r="Z9" i="18"/>
  <c r="U32" i="17"/>
  <c r="H1" i="17"/>
  <c r="Z97" i="16"/>
  <c r="Z96" i="16"/>
  <c r="Z95" i="16"/>
  <c r="Z94" i="16"/>
  <c r="Z93" i="16"/>
  <c r="Z92" i="16"/>
  <c r="Z91" i="16"/>
  <c r="Z90" i="16"/>
  <c r="Z89" i="16"/>
  <c r="Z88" i="16"/>
  <c r="Z87" i="16"/>
  <c r="Z86" i="16"/>
  <c r="Z85" i="16"/>
  <c r="Z84" i="16"/>
  <c r="AA98" i="16" s="1"/>
  <c r="Z83" i="16"/>
  <c r="T106" i="16" s="1"/>
  <c r="Z65" i="16"/>
  <c r="AA66" i="16" s="1"/>
  <c r="Z64" i="16"/>
  <c r="Z46" i="16"/>
  <c r="Z45" i="16"/>
  <c r="Z44" i="16"/>
  <c r="AA47" i="16" s="1"/>
  <c r="Z22" i="16"/>
  <c r="Z21" i="16"/>
  <c r="Z20" i="16"/>
  <c r="Z19" i="16"/>
  <c r="Z18" i="16"/>
  <c r="Z17" i="16"/>
  <c r="Z16" i="16"/>
  <c r="Z15" i="16"/>
  <c r="Z14" i="16"/>
  <c r="Z13" i="16"/>
  <c r="Z12" i="16"/>
  <c r="Z11" i="16"/>
  <c r="AA23" i="16" s="1"/>
  <c r="Z10" i="16"/>
  <c r="U31" i="15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T308" i="14" s="1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AA151" i="14" s="1"/>
  <c r="Z135" i="14"/>
  <c r="Z118" i="14"/>
  <c r="Z117" i="14"/>
  <c r="Z116" i="14"/>
  <c r="Z115" i="14"/>
  <c r="Z114" i="14"/>
  <c r="AA119" i="14" s="1"/>
  <c r="Z95" i="14"/>
  <c r="Z94" i="14"/>
  <c r="Z93" i="14"/>
  <c r="Z92" i="14"/>
  <c r="Z91" i="14"/>
  <c r="Z90" i="14"/>
  <c r="Z89" i="14"/>
  <c r="Z88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AA71" i="14" s="1"/>
  <c r="U31" i="13"/>
  <c r="N110" i="12"/>
  <c r="O110" i="12" s="1"/>
  <c r="L110" i="12"/>
  <c r="N109" i="12"/>
  <c r="L109" i="12"/>
  <c r="O109" i="12" s="1"/>
  <c r="N108" i="12"/>
  <c r="O108" i="12" s="1"/>
  <c r="L108" i="12"/>
  <c r="N107" i="12"/>
  <c r="O107" i="12" s="1"/>
  <c r="L107" i="12"/>
  <c r="O106" i="12"/>
  <c r="N106" i="12"/>
  <c r="L106" i="12"/>
  <c r="N105" i="12"/>
  <c r="O105" i="12" s="1"/>
  <c r="L105" i="12"/>
  <c r="O104" i="12"/>
  <c r="N104" i="12"/>
  <c r="L104" i="12"/>
  <c r="N103" i="12"/>
  <c r="O103" i="12" s="1"/>
  <c r="L103" i="12"/>
  <c r="N102" i="12"/>
  <c r="O102" i="12" s="1"/>
  <c r="L102" i="12"/>
  <c r="N101" i="12"/>
  <c r="O101" i="12" s="1"/>
  <c r="L101" i="12"/>
  <c r="N100" i="12"/>
  <c r="O100" i="12" s="1"/>
  <c r="L100" i="12"/>
  <c r="N99" i="12"/>
  <c r="I99" i="12"/>
  <c r="L99" i="12" s="1"/>
  <c r="N98" i="12"/>
  <c r="O98" i="12" s="1"/>
  <c r="I98" i="12"/>
  <c r="L98" i="12" s="1"/>
  <c r="N97" i="12"/>
  <c r="O97" i="12" s="1"/>
  <c r="L97" i="12"/>
  <c r="I97" i="12"/>
  <c r="I96" i="12"/>
  <c r="N96" i="12" s="1"/>
  <c r="I95" i="12"/>
  <c r="N95" i="12" s="1"/>
  <c r="N94" i="12"/>
  <c r="O94" i="12" s="1"/>
  <c r="L94" i="12"/>
  <c r="N93" i="12"/>
  <c r="O93" i="12" s="1"/>
  <c r="L93" i="12"/>
  <c r="N92" i="12"/>
  <c r="O92" i="12" s="1"/>
  <c r="L92" i="12"/>
  <c r="I91" i="12"/>
  <c r="L91" i="12" s="1"/>
  <c r="N90" i="12"/>
  <c r="O90" i="12" s="1"/>
  <c r="L90" i="12"/>
  <c r="I90" i="12"/>
  <c r="N89" i="12"/>
  <c r="O89" i="12" s="1"/>
  <c r="L89" i="12"/>
  <c r="N88" i="12"/>
  <c r="O88" i="12" s="1"/>
  <c r="L88" i="12"/>
  <c r="N87" i="12"/>
  <c r="O87" i="12" s="1"/>
  <c r="L87" i="12"/>
  <c r="N86" i="12"/>
  <c r="O86" i="12" s="1"/>
  <c r="L86" i="12"/>
  <c r="O85" i="12"/>
  <c r="N85" i="12"/>
  <c r="L85" i="12"/>
  <c r="O84" i="12"/>
  <c r="N84" i="12"/>
  <c r="L84" i="12"/>
  <c r="O83" i="12"/>
  <c r="N83" i="12"/>
  <c r="L83" i="12"/>
  <c r="N82" i="12"/>
  <c r="O82" i="12" s="1"/>
  <c r="L82" i="12"/>
  <c r="O81" i="12"/>
  <c r="N81" i="12"/>
  <c r="L81" i="12"/>
  <c r="N80" i="12"/>
  <c r="O80" i="12" s="1"/>
  <c r="L80" i="12"/>
  <c r="N79" i="12"/>
  <c r="O79" i="12" s="1"/>
  <c r="L79" i="12"/>
  <c r="N78" i="12"/>
  <c r="L78" i="12"/>
  <c r="O78" i="12" s="1"/>
  <c r="N77" i="12"/>
  <c r="O77" i="12" s="1"/>
  <c r="L77" i="12"/>
  <c r="N76" i="12"/>
  <c r="O76" i="12" s="1"/>
  <c r="L76" i="12"/>
  <c r="L75" i="12"/>
  <c r="I75" i="12"/>
  <c r="N75" i="12" s="1"/>
  <c r="O75" i="12" s="1"/>
  <c r="N74" i="12"/>
  <c r="O74" i="12" s="1"/>
  <c r="L74" i="12"/>
  <c r="N73" i="12"/>
  <c r="O73" i="12" s="1"/>
  <c r="L73" i="12"/>
  <c r="O72" i="12"/>
  <c r="N72" i="12"/>
  <c r="L72" i="12"/>
  <c r="I71" i="12"/>
  <c r="N71" i="12" s="1"/>
  <c r="N70" i="12"/>
  <c r="O70" i="12" s="1"/>
  <c r="L70" i="12"/>
  <c r="O69" i="12"/>
  <c r="N69" i="12"/>
  <c r="L69" i="12"/>
  <c r="N68" i="12"/>
  <c r="O68" i="12" s="1"/>
  <c r="L68" i="12"/>
  <c r="O67" i="12"/>
  <c r="N67" i="12"/>
  <c r="L67" i="12"/>
  <c r="N66" i="12"/>
  <c r="O66" i="12" s="1"/>
  <c r="L66" i="12"/>
  <c r="N65" i="12"/>
  <c r="O65" i="12" s="1"/>
  <c r="L65" i="12"/>
  <c r="N64" i="12"/>
  <c r="O64" i="12" s="1"/>
  <c r="L64" i="12"/>
  <c r="N63" i="12"/>
  <c r="O63" i="12" s="1"/>
  <c r="L63" i="12"/>
  <c r="N62" i="12"/>
  <c r="O62" i="12" s="1"/>
  <c r="I62" i="12"/>
  <c r="L62" i="12" s="1"/>
  <c r="N61" i="12"/>
  <c r="O61" i="12" s="1"/>
  <c r="L61" i="12"/>
  <c r="N60" i="12"/>
  <c r="O60" i="12" s="1"/>
  <c r="L60" i="12"/>
  <c r="N59" i="12"/>
  <c r="L59" i="12"/>
  <c r="O59" i="12" s="1"/>
  <c r="N58" i="12"/>
  <c r="O58" i="12" s="1"/>
  <c r="L58" i="12"/>
  <c r="I58" i="12"/>
  <c r="N57" i="12"/>
  <c r="O57" i="12" s="1"/>
  <c r="L57" i="12"/>
  <c r="N56" i="12"/>
  <c r="O56" i="12" s="1"/>
  <c r="L56" i="12"/>
  <c r="N54" i="12"/>
  <c r="O54" i="12" s="1"/>
  <c r="L54" i="12"/>
  <c r="N53" i="12"/>
  <c r="L53" i="12"/>
  <c r="O53" i="12" s="1"/>
  <c r="N52" i="12"/>
  <c r="O52" i="12" s="1"/>
  <c r="L52" i="12"/>
  <c r="N51" i="12"/>
  <c r="O51" i="12" s="1"/>
  <c r="L51" i="12"/>
  <c r="O50" i="12"/>
  <c r="N50" i="12"/>
  <c r="L50" i="12"/>
  <c r="N49" i="12"/>
  <c r="O49" i="12" s="1"/>
  <c r="L49" i="12"/>
  <c r="O48" i="12"/>
  <c r="N48" i="12"/>
  <c r="L48" i="12"/>
  <c r="N47" i="12"/>
  <c r="O47" i="12" s="1"/>
  <c r="L47" i="12"/>
  <c r="N46" i="12"/>
  <c r="O46" i="12" s="1"/>
  <c r="L46" i="12"/>
  <c r="N45" i="12"/>
  <c r="O45" i="12" s="1"/>
  <c r="L45" i="12"/>
  <c r="N44" i="12"/>
  <c r="O44" i="12" s="1"/>
  <c r="L44" i="12"/>
  <c r="N43" i="12"/>
  <c r="O43" i="12" s="1"/>
  <c r="I43" i="12"/>
  <c r="L43" i="12" s="1"/>
  <c r="N42" i="12"/>
  <c r="I42" i="12"/>
  <c r="I55" i="12" s="1"/>
  <c r="N41" i="12"/>
  <c r="O41" i="12" s="1"/>
  <c r="L41" i="12"/>
  <c r="N40" i="12"/>
  <c r="O40" i="12" s="1"/>
  <c r="L40" i="12"/>
  <c r="N39" i="12"/>
  <c r="O39" i="12" s="1"/>
  <c r="L39" i="12"/>
  <c r="N38" i="12"/>
  <c r="O38" i="12" s="1"/>
  <c r="L38" i="12"/>
  <c r="N37" i="12"/>
  <c r="O37" i="12" s="1"/>
  <c r="L37" i="12"/>
  <c r="N36" i="12"/>
  <c r="O36" i="12" s="1"/>
  <c r="L36" i="12"/>
  <c r="N35" i="12"/>
  <c r="O35" i="12" s="1"/>
  <c r="L35" i="12"/>
  <c r="O34" i="12"/>
  <c r="N34" i="12"/>
  <c r="L34" i="12"/>
  <c r="O33" i="12"/>
  <c r="N33" i="12"/>
  <c r="L33" i="12"/>
  <c r="O32" i="12"/>
  <c r="N32" i="12"/>
  <c r="L32" i="12"/>
  <c r="N31" i="12"/>
  <c r="O31" i="12" s="1"/>
  <c r="L31" i="12"/>
  <c r="O30" i="12"/>
  <c r="N30" i="12"/>
  <c r="L30" i="12"/>
  <c r="N29" i="12"/>
  <c r="O29" i="12" s="1"/>
  <c r="L29" i="12"/>
  <c r="N28" i="12"/>
  <c r="O28" i="12" s="1"/>
  <c r="L28" i="12"/>
  <c r="N27" i="12"/>
  <c r="L27" i="12"/>
  <c r="O27" i="12" s="1"/>
  <c r="N26" i="12"/>
  <c r="O26" i="12" s="1"/>
  <c r="L26" i="12"/>
  <c r="N25" i="12"/>
  <c r="O25" i="12" s="1"/>
  <c r="L25" i="12"/>
  <c r="O24" i="12"/>
  <c r="N24" i="12"/>
  <c r="L24" i="12"/>
  <c r="N23" i="12"/>
  <c r="O23" i="12" s="1"/>
  <c r="L23" i="12"/>
  <c r="O22" i="12"/>
  <c r="N22" i="12"/>
  <c r="L22" i="12"/>
  <c r="N21" i="12"/>
  <c r="O21" i="12" s="1"/>
  <c r="L21" i="12"/>
  <c r="N20" i="12"/>
  <c r="O20" i="12" s="1"/>
  <c r="L20" i="12"/>
  <c r="N19" i="12"/>
  <c r="O19" i="12" s="1"/>
  <c r="L19" i="12"/>
  <c r="N18" i="12"/>
  <c r="O18" i="12" s="1"/>
  <c r="L18" i="12"/>
  <c r="N17" i="12"/>
  <c r="O17" i="12" s="1"/>
  <c r="L17" i="12"/>
  <c r="N16" i="12"/>
  <c r="O16" i="12" s="1"/>
  <c r="L16" i="12"/>
  <c r="N15" i="12"/>
  <c r="O15" i="12" s="1"/>
  <c r="L15" i="12"/>
  <c r="O14" i="12"/>
  <c r="N14" i="12"/>
  <c r="L14" i="12"/>
  <c r="O13" i="12"/>
  <c r="N13" i="12"/>
  <c r="L13" i="12"/>
  <c r="O12" i="12"/>
  <c r="N12" i="12"/>
  <c r="L12" i="12"/>
  <c r="N11" i="12"/>
  <c r="O11" i="12" s="1"/>
  <c r="L11" i="12"/>
  <c r="O10" i="12"/>
  <c r="N10" i="12"/>
  <c r="L10" i="12"/>
  <c r="M27" i="11"/>
  <c r="N27" i="11" s="1"/>
  <c r="K27" i="11"/>
  <c r="M26" i="11"/>
  <c r="K26" i="11"/>
  <c r="N26" i="11" s="1"/>
  <c r="M25" i="11"/>
  <c r="N25" i="11" s="1"/>
  <c r="K25" i="11"/>
  <c r="M24" i="11"/>
  <c r="N24" i="11" s="1"/>
  <c r="K24" i="11"/>
  <c r="N23" i="11"/>
  <c r="M23" i="11"/>
  <c r="K23" i="11"/>
  <c r="M21" i="11"/>
  <c r="N21" i="11" s="1"/>
  <c r="K21" i="11"/>
  <c r="M19" i="11"/>
  <c r="N19" i="11" s="1"/>
  <c r="K19" i="11"/>
  <c r="M18" i="11"/>
  <c r="N18" i="11" s="1"/>
  <c r="K18" i="11"/>
  <c r="M16" i="11"/>
  <c r="N16" i="11" s="1"/>
  <c r="K16" i="11"/>
  <c r="M15" i="11"/>
  <c r="N15" i="11" s="1"/>
  <c r="K15" i="11"/>
  <c r="N14" i="11"/>
  <c r="M14" i="11"/>
  <c r="K14" i="11"/>
  <c r="H13" i="11"/>
  <c r="M13" i="11" s="1"/>
  <c r="M12" i="11"/>
  <c r="N12" i="11" s="1"/>
  <c r="K12" i="11"/>
  <c r="N11" i="11"/>
  <c r="M11" i="11"/>
  <c r="K11" i="11"/>
  <c r="M10" i="11"/>
  <c r="N10" i="11" s="1"/>
  <c r="K10" i="11"/>
  <c r="N9" i="11"/>
  <c r="M9" i="11"/>
  <c r="K9" i="11"/>
  <c r="M8" i="11"/>
  <c r="N8" i="11" s="1"/>
  <c r="K8" i="11"/>
  <c r="M7" i="11"/>
  <c r="N7" i="11" s="1"/>
  <c r="K7" i="11"/>
  <c r="M6" i="11"/>
  <c r="N6" i="11" s="1"/>
  <c r="K6" i="11"/>
  <c r="M5" i="11"/>
  <c r="N5" i="11" s="1"/>
  <c r="K5" i="11"/>
  <c r="M4" i="11"/>
  <c r="N4" i="11" s="1"/>
  <c r="K4" i="11"/>
  <c r="M3" i="11"/>
  <c r="N3" i="11" s="1"/>
  <c r="K3" i="11"/>
  <c r="N333" i="10"/>
  <c r="M333" i="10"/>
  <c r="K333" i="10"/>
  <c r="N332" i="10"/>
  <c r="M332" i="10"/>
  <c r="K332" i="10"/>
  <c r="N330" i="10"/>
  <c r="M330" i="10"/>
  <c r="K330" i="10"/>
  <c r="M328" i="10"/>
  <c r="N328" i="10" s="1"/>
  <c r="K328" i="10"/>
  <c r="N327" i="10"/>
  <c r="M327" i="10"/>
  <c r="K327" i="10"/>
  <c r="H326" i="10"/>
  <c r="M326" i="10" s="1"/>
  <c r="M325" i="10"/>
  <c r="N325" i="10" s="1"/>
  <c r="K325" i="10"/>
  <c r="N324" i="10"/>
  <c r="M324" i="10"/>
  <c r="K324" i="10"/>
  <c r="M323" i="10"/>
  <c r="N323" i="10" s="1"/>
  <c r="K323" i="10"/>
  <c r="N322" i="10"/>
  <c r="M322" i="10"/>
  <c r="K322" i="10"/>
  <c r="M321" i="10"/>
  <c r="K321" i="10"/>
  <c r="M320" i="10"/>
  <c r="N320" i="10" s="1"/>
  <c r="K320" i="10"/>
  <c r="M319" i="10"/>
  <c r="N319" i="10" s="1"/>
  <c r="K319" i="10"/>
  <c r="M318" i="10"/>
  <c r="N318" i="10" s="1"/>
  <c r="K318" i="10"/>
  <c r="M317" i="10"/>
  <c r="N317" i="10" s="1"/>
  <c r="K317" i="10"/>
  <c r="M316" i="10"/>
  <c r="N316" i="10" s="1"/>
  <c r="K316" i="10"/>
  <c r="H316" i="10"/>
  <c r="M315" i="10"/>
  <c r="N315" i="10" s="1"/>
  <c r="K315" i="10"/>
  <c r="M314" i="10"/>
  <c r="K314" i="10"/>
  <c r="N314" i="10" s="1"/>
  <c r="M313" i="10"/>
  <c r="N313" i="10" s="1"/>
  <c r="K313" i="10"/>
  <c r="M312" i="10"/>
  <c r="N312" i="10" s="1"/>
  <c r="K312" i="10"/>
  <c r="N311" i="10"/>
  <c r="M311" i="10"/>
  <c r="K311" i="10"/>
  <c r="M310" i="10"/>
  <c r="N310" i="10" s="1"/>
  <c r="K310" i="10"/>
  <c r="N309" i="10"/>
  <c r="M309" i="10"/>
  <c r="K309" i="10"/>
  <c r="M308" i="10"/>
  <c r="N308" i="10" s="1"/>
  <c r="K308" i="10"/>
  <c r="M307" i="10"/>
  <c r="N307" i="10" s="1"/>
  <c r="K307" i="10"/>
  <c r="M306" i="10"/>
  <c r="N306" i="10" s="1"/>
  <c r="K306" i="10"/>
  <c r="M305" i="10"/>
  <c r="N305" i="10" s="1"/>
  <c r="K305" i="10"/>
  <c r="M304" i="10"/>
  <c r="N304" i="10" s="1"/>
  <c r="K304" i="10"/>
  <c r="M303" i="10"/>
  <c r="N303" i="10" s="1"/>
  <c r="K303" i="10"/>
  <c r="M301" i="10"/>
  <c r="K301" i="10"/>
  <c r="N301" i="10" s="1"/>
  <c r="M299" i="10"/>
  <c r="N299" i="10" s="1"/>
  <c r="K299" i="10"/>
  <c r="M298" i="10"/>
  <c r="N298" i="10" s="1"/>
  <c r="K298" i="10"/>
  <c r="M296" i="10"/>
  <c r="N296" i="10" s="1"/>
  <c r="K296" i="10"/>
  <c r="M295" i="10"/>
  <c r="K295" i="10"/>
  <c r="N295" i="10" s="1"/>
  <c r="M294" i="10"/>
  <c r="N294" i="10" s="1"/>
  <c r="K294" i="10"/>
  <c r="H294" i="10"/>
  <c r="H297" i="10" s="1"/>
  <c r="M293" i="10"/>
  <c r="N293" i="10" s="1"/>
  <c r="K293" i="10"/>
  <c r="M292" i="10"/>
  <c r="N292" i="10" s="1"/>
  <c r="K292" i="10"/>
  <c r="M291" i="10"/>
  <c r="N291" i="10" s="1"/>
  <c r="K291" i="10"/>
  <c r="M290" i="10"/>
  <c r="N290" i="10" s="1"/>
  <c r="K290" i="10"/>
  <c r="N289" i="10"/>
  <c r="M289" i="10"/>
  <c r="K289" i="10"/>
  <c r="N288" i="10"/>
  <c r="M288" i="10"/>
  <c r="K288" i="10"/>
  <c r="N287" i="10"/>
  <c r="M287" i="10"/>
  <c r="K287" i="10"/>
  <c r="M286" i="10"/>
  <c r="N286" i="10" s="1"/>
  <c r="K286" i="10"/>
  <c r="N285" i="10"/>
  <c r="M285" i="10"/>
  <c r="K285" i="10"/>
  <c r="M284" i="10"/>
  <c r="N284" i="10" s="1"/>
  <c r="K284" i="10"/>
  <c r="M283" i="10"/>
  <c r="N283" i="10" s="1"/>
  <c r="K283" i="10"/>
  <c r="M282" i="10"/>
  <c r="K282" i="10"/>
  <c r="N282" i="10" s="1"/>
  <c r="M281" i="10"/>
  <c r="N281" i="10" s="1"/>
  <c r="K281" i="10"/>
  <c r="M280" i="10"/>
  <c r="N280" i="10" s="1"/>
  <c r="K280" i="10"/>
  <c r="N279" i="10"/>
  <c r="M279" i="10"/>
  <c r="K279" i="10"/>
  <c r="M278" i="10"/>
  <c r="N278" i="10" s="1"/>
  <c r="K278" i="10"/>
  <c r="N277" i="10"/>
  <c r="M277" i="10"/>
  <c r="K277" i="10"/>
  <c r="M276" i="10"/>
  <c r="N276" i="10" s="1"/>
  <c r="K276" i="10"/>
  <c r="M275" i="10"/>
  <c r="N275" i="10" s="1"/>
  <c r="K275" i="10"/>
  <c r="M274" i="10"/>
  <c r="N274" i="10" s="1"/>
  <c r="K274" i="10"/>
  <c r="M273" i="10"/>
  <c r="N273" i="10" s="1"/>
  <c r="K273" i="10"/>
  <c r="M272" i="10"/>
  <c r="N272" i="10" s="1"/>
  <c r="K272" i="10"/>
  <c r="M271" i="10"/>
  <c r="N271" i="10" s="1"/>
  <c r="K271" i="10"/>
  <c r="M270" i="10"/>
  <c r="N270" i="10" s="1"/>
  <c r="K270" i="10"/>
  <c r="N268" i="10"/>
  <c r="M268" i="10"/>
  <c r="K268" i="10"/>
  <c r="N267" i="10"/>
  <c r="M267" i="10"/>
  <c r="K267" i="10"/>
  <c r="H266" i="10"/>
  <c r="M266" i="10" s="1"/>
  <c r="N265" i="10"/>
  <c r="M265" i="10"/>
  <c r="K265" i="10"/>
  <c r="M264" i="10"/>
  <c r="N264" i="10" s="1"/>
  <c r="K264" i="10"/>
  <c r="N262" i="10"/>
  <c r="M262" i="10"/>
  <c r="K262" i="10"/>
  <c r="M261" i="10"/>
  <c r="N261" i="10" s="1"/>
  <c r="K261" i="10"/>
  <c r="M260" i="10"/>
  <c r="N260" i="10" s="1"/>
  <c r="K260" i="10"/>
  <c r="M259" i="10"/>
  <c r="N259" i="10" s="1"/>
  <c r="K259" i="10"/>
  <c r="M258" i="10"/>
  <c r="N258" i="10" s="1"/>
  <c r="K258" i="10"/>
  <c r="M257" i="10"/>
  <c r="N257" i="10" s="1"/>
  <c r="K257" i="10"/>
  <c r="M256" i="10"/>
  <c r="N256" i="10" s="1"/>
  <c r="K256" i="10"/>
  <c r="M255" i="10"/>
  <c r="N255" i="10" s="1"/>
  <c r="K255" i="10"/>
  <c r="N254" i="10"/>
  <c r="M254" i="10"/>
  <c r="K254" i="10"/>
  <c r="N253" i="10"/>
  <c r="M253" i="10"/>
  <c r="K253" i="10"/>
  <c r="N252" i="10"/>
  <c r="M252" i="10"/>
  <c r="K252" i="10"/>
  <c r="M251" i="10"/>
  <c r="N251" i="10" s="1"/>
  <c r="K251" i="10"/>
  <c r="N250" i="10"/>
  <c r="M250" i="10"/>
  <c r="K250" i="10"/>
  <c r="M249" i="10"/>
  <c r="N249" i="10" s="1"/>
  <c r="K249" i="10"/>
  <c r="M248" i="10"/>
  <c r="N248" i="10" s="1"/>
  <c r="K248" i="10"/>
  <c r="M247" i="10"/>
  <c r="K247" i="10"/>
  <c r="N247" i="10" s="1"/>
  <c r="M245" i="10"/>
  <c r="N245" i="10" s="1"/>
  <c r="K245" i="10"/>
  <c r="M243" i="10"/>
  <c r="N243" i="10" s="1"/>
  <c r="K243" i="10"/>
  <c r="M242" i="10"/>
  <c r="N242" i="10" s="1"/>
  <c r="K242" i="10"/>
  <c r="M240" i="10"/>
  <c r="N240" i="10" s="1"/>
  <c r="K240" i="10"/>
  <c r="M239" i="10"/>
  <c r="N239" i="10" s="1"/>
  <c r="K239" i="10"/>
  <c r="M238" i="10"/>
  <c r="N238" i="10" s="1"/>
  <c r="K238" i="10"/>
  <c r="M237" i="10"/>
  <c r="N237" i="10" s="1"/>
  <c r="K237" i="10"/>
  <c r="M236" i="10"/>
  <c r="N236" i="10" s="1"/>
  <c r="K236" i="10"/>
  <c r="H235" i="10"/>
  <c r="K235" i="10" s="1"/>
  <c r="M234" i="10"/>
  <c r="N234" i="10" s="1"/>
  <c r="K234" i="10"/>
  <c r="M233" i="10"/>
  <c r="N233" i="10" s="1"/>
  <c r="K233" i="10"/>
  <c r="N232" i="10"/>
  <c r="M232" i="10"/>
  <c r="K232" i="10"/>
  <c r="M231" i="10"/>
  <c r="N231" i="10" s="1"/>
  <c r="K231" i="10"/>
  <c r="N230" i="10"/>
  <c r="M230" i="10"/>
  <c r="K230" i="10"/>
  <c r="M229" i="10"/>
  <c r="N229" i="10" s="1"/>
  <c r="K229" i="10"/>
  <c r="M228" i="10"/>
  <c r="N228" i="10" s="1"/>
  <c r="K228" i="10"/>
  <c r="M227" i="10"/>
  <c r="N227" i="10" s="1"/>
  <c r="K227" i="10"/>
  <c r="M226" i="10"/>
  <c r="N226" i="10" s="1"/>
  <c r="K226" i="10"/>
  <c r="M225" i="10"/>
  <c r="N225" i="10" s="1"/>
  <c r="K225" i="10"/>
  <c r="M224" i="10"/>
  <c r="N224" i="10" s="1"/>
  <c r="K224" i="10"/>
  <c r="M223" i="10"/>
  <c r="N223" i="10" s="1"/>
  <c r="K223" i="10"/>
  <c r="N222" i="10"/>
  <c r="M222" i="10"/>
  <c r="K222" i="10"/>
  <c r="N221" i="10"/>
  <c r="M221" i="10"/>
  <c r="K221" i="10"/>
  <c r="N220" i="10"/>
  <c r="M220" i="10"/>
  <c r="K220" i="10"/>
  <c r="M219" i="10"/>
  <c r="N219" i="10" s="1"/>
  <c r="K219" i="10"/>
  <c r="N218" i="10"/>
  <c r="M218" i="10"/>
  <c r="K218" i="10"/>
  <c r="M217" i="10"/>
  <c r="N217" i="10" s="1"/>
  <c r="K217" i="10"/>
  <c r="M216" i="10"/>
  <c r="N216" i="10" s="1"/>
  <c r="K216" i="10"/>
  <c r="M215" i="10"/>
  <c r="K215" i="10"/>
  <c r="N215" i="10" s="1"/>
  <c r="M214" i="10"/>
  <c r="N214" i="10" s="1"/>
  <c r="K214" i="10"/>
  <c r="M213" i="10"/>
  <c r="N213" i="10" s="1"/>
  <c r="K213" i="10"/>
  <c r="N212" i="10"/>
  <c r="M212" i="10"/>
  <c r="K212" i="10"/>
  <c r="M211" i="10"/>
  <c r="N211" i="10" s="1"/>
  <c r="K211" i="10"/>
  <c r="N210" i="10"/>
  <c r="M210" i="10"/>
  <c r="K210" i="10"/>
  <c r="M209" i="10"/>
  <c r="N209" i="10" s="1"/>
  <c r="K209" i="10"/>
  <c r="M208" i="10"/>
  <c r="N208" i="10" s="1"/>
  <c r="K208" i="10"/>
  <c r="M207" i="10"/>
  <c r="N207" i="10" s="1"/>
  <c r="K207" i="10"/>
  <c r="M206" i="10"/>
  <c r="N206" i="10" s="1"/>
  <c r="K206" i="10"/>
  <c r="H206" i="10"/>
  <c r="N205" i="10"/>
  <c r="M205" i="10"/>
  <c r="K205" i="10"/>
  <c r="M204" i="10"/>
  <c r="N204" i="10" s="1"/>
  <c r="K204" i="10"/>
  <c r="M203" i="10"/>
  <c r="N203" i="10" s="1"/>
  <c r="K203" i="10"/>
  <c r="M202" i="10"/>
  <c r="K202" i="10"/>
  <c r="N202" i="10" s="1"/>
  <c r="M201" i="10"/>
  <c r="N201" i="10" s="1"/>
  <c r="K201" i="10"/>
  <c r="M200" i="10"/>
  <c r="N200" i="10" s="1"/>
  <c r="K200" i="10"/>
  <c r="N199" i="10"/>
  <c r="M199" i="10"/>
  <c r="K199" i="10"/>
  <c r="M198" i="10"/>
  <c r="N198" i="10" s="1"/>
  <c r="K198" i="10"/>
  <c r="N197" i="10"/>
  <c r="M197" i="10"/>
  <c r="K197" i="10"/>
  <c r="M196" i="10"/>
  <c r="N196" i="10" s="1"/>
  <c r="K196" i="10"/>
  <c r="M195" i="10"/>
  <c r="N195" i="10" s="1"/>
  <c r="K195" i="10"/>
  <c r="M194" i="10"/>
  <c r="N194" i="10" s="1"/>
  <c r="K194" i="10"/>
  <c r="M193" i="10"/>
  <c r="N193" i="10" s="1"/>
  <c r="K193" i="10"/>
  <c r="M192" i="10"/>
  <c r="N192" i="10" s="1"/>
  <c r="K192" i="10"/>
  <c r="M190" i="10"/>
  <c r="N190" i="10" s="1"/>
  <c r="K190" i="10"/>
  <c r="M189" i="10"/>
  <c r="N189" i="10" s="1"/>
  <c r="K189" i="10"/>
  <c r="N188" i="10"/>
  <c r="M188" i="10"/>
  <c r="K188" i="10"/>
  <c r="N187" i="10"/>
  <c r="M187" i="10"/>
  <c r="K187" i="10"/>
  <c r="N186" i="10"/>
  <c r="M186" i="10"/>
  <c r="K186" i="10"/>
  <c r="M185" i="10"/>
  <c r="N185" i="10" s="1"/>
  <c r="K185" i="10"/>
  <c r="N184" i="10"/>
  <c r="M184" i="10"/>
  <c r="K184" i="10"/>
  <c r="M183" i="10"/>
  <c r="N183" i="10" s="1"/>
  <c r="K183" i="10"/>
  <c r="M182" i="10"/>
  <c r="N182" i="10" s="1"/>
  <c r="K182" i="10"/>
  <c r="M181" i="10"/>
  <c r="K181" i="10"/>
  <c r="N181" i="10" s="1"/>
  <c r="M180" i="10"/>
  <c r="N180" i="10" s="1"/>
  <c r="K180" i="10"/>
  <c r="M179" i="10"/>
  <c r="N179" i="10" s="1"/>
  <c r="K179" i="10"/>
  <c r="N178" i="10"/>
  <c r="M178" i="10"/>
  <c r="K178" i="10"/>
  <c r="M177" i="10"/>
  <c r="N177" i="10" s="1"/>
  <c r="K177" i="10"/>
  <c r="N176" i="10"/>
  <c r="M176" i="10"/>
  <c r="K176" i="10"/>
  <c r="M175" i="10"/>
  <c r="N175" i="10" s="1"/>
  <c r="K175" i="10"/>
  <c r="M174" i="10"/>
  <c r="N174" i="10" s="1"/>
  <c r="K174" i="10"/>
  <c r="M173" i="10"/>
  <c r="N173" i="10" s="1"/>
  <c r="K173" i="10"/>
  <c r="M172" i="10"/>
  <c r="N172" i="10" s="1"/>
  <c r="K172" i="10"/>
  <c r="M171" i="10"/>
  <c r="N171" i="10" s="1"/>
  <c r="H171" i="10"/>
  <c r="K171" i="10" s="1"/>
  <c r="M170" i="10"/>
  <c r="N170" i="10" s="1"/>
  <c r="K170" i="10"/>
  <c r="M169" i="10"/>
  <c r="N169" i="10" s="1"/>
  <c r="K169" i="10"/>
  <c r="M168" i="10"/>
  <c r="K168" i="10"/>
  <c r="N168" i="10" s="1"/>
  <c r="M167" i="10"/>
  <c r="N167" i="10" s="1"/>
  <c r="K167" i="10"/>
  <c r="M165" i="10"/>
  <c r="N165" i="10" s="1"/>
  <c r="K165" i="10"/>
  <c r="M164" i="10"/>
  <c r="N164" i="10" s="1"/>
  <c r="K164" i="10"/>
  <c r="M163" i="10"/>
  <c r="N163" i="10" s="1"/>
  <c r="K163" i="10"/>
  <c r="H162" i="10"/>
  <c r="K162" i="10" s="1"/>
  <c r="M161" i="10"/>
  <c r="N161" i="10" s="1"/>
  <c r="K161" i="10"/>
  <c r="M160" i="10"/>
  <c r="N160" i="10" s="1"/>
  <c r="K160" i="10"/>
  <c r="N159" i="10"/>
  <c r="M159" i="10"/>
  <c r="K159" i="10"/>
  <c r="M158" i="10"/>
  <c r="N158" i="10" s="1"/>
  <c r="K158" i="10"/>
  <c r="N157" i="10"/>
  <c r="M157" i="10"/>
  <c r="K157" i="10"/>
  <c r="M156" i="10"/>
  <c r="N156" i="10" s="1"/>
  <c r="K156" i="10"/>
  <c r="M155" i="10"/>
  <c r="N155" i="10" s="1"/>
  <c r="K155" i="10"/>
  <c r="M154" i="10"/>
  <c r="N154" i="10" s="1"/>
  <c r="K154" i="10"/>
  <c r="M153" i="10"/>
  <c r="N153" i="10" s="1"/>
  <c r="K153" i="10"/>
  <c r="M152" i="10"/>
  <c r="N152" i="10" s="1"/>
  <c r="K152" i="10"/>
  <c r="M151" i="10"/>
  <c r="N151" i="10" s="1"/>
  <c r="K151" i="10"/>
  <c r="M150" i="10"/>
  <c r="N150" i="10" s="1"/>
  <c r="K150" i="10"/>
  <c r="N149" i="10"/>
  <c r="M149" i="10"/>
  <c r="K149" i="10"/>
  <c r="N148" i="10"/>
  <c r="M148" i="10"/>
  <c r="K148" i="10"/>
  <c r="N147" i="10"/>
  <c r="M147" i="10"/>
  <c r="K147" i="10"/>
  <c r="M146" i="10"/>
  <c r="N146" i="10" s="1"/>
  <c r="K146" i="10"/>
  <c r="N145" i="10"/>
  <c r="M145" i="10"/>
  <c r="K145" i="10"/>
  <c r="M144" i="10"/>
  <c r="N144" i="10" s="1"/>
  <c r="K144" i="10"/>
  <c r="M143" i="10"/>
  <c r="N143" i="10" s="1"/>
  <c r="K143" i="10"/>
  <c r="M142" i="10"/>
  <c r="K142" i="10"/>
  <c r="N142" i="10" s="1"/>
  <c r="M141" i="10"/>
  <c r="N141" i="10" s="1"/>
  <c r="K141" i="10"/>
  <c r="M140" i="10"/>
  <c r="N140" i="10" s="1"/>
  <c r="K140" i="10"/>
  <c r="N139" i="10"/>
  <c r="M139" i="10"/>
  <c r="K139" i="10"/>
  <c r="M138" i="10"/>
  <c r="N138" i="10" s="1"/>
  <c r="K138" i="10"/>
  <c r="H137" i="10"/>
  <c r="M137" i="10" s="1"/>
  <c r="H136" i="10"/>
  <c r="K136" i="10" s="1"/>
  <c r="M135" i="10"/>
  <c r="N135" i="10" s="1"/>
  <c r="K135" i="10"/>
  <c r="H135" i="10"/>
  <c r="M134" i="10"/>
  <c r="N134" i="10" s="1"/>
  <c r="K134" i="10"/>
  <c r="M133" i="10"/>
  <c r="H133" i="10"/>
  <c r="K133" i="10" s="1"/>
  <c r="M132" i="10"/>
  <c r="H132" i="10"/>
  <c r="K132" i="10" s="1"/>
  <c r="M131" i="10"/>
  <c r="N131" i="10" s="1"/>
  <c r="K131" i="10"/>
  <c r="H131" i="10"/>
  <c r="H130" i="10"/>
  <c r="M130" i="10" s="1"/>
  <c r="H129" i="10"/>
  <c r="M129" i="10" s="1"/>
  <c r="M128" i="10"/>
  <c r="N128" i="10" s="1"/>
  <c r="H128" i="10"/>
  <c r="K128" i="10" s="1"/>
  <c r="M127" i="10"/>
  <c r="N127" i="10" s="1"/>
  <c r="K127" i="10"/>
  <c r="M126" i="10"/>
  <c r="N126" i="10" s="1"/>
  <c r="K126" i="10"/>
  <c r="M125" i="10"/>
  <c r="K125" i="10"/>
  <c r="N125" i="10" s="1"/>
  <c r="M124" i="10"/>
  <c r="N124" i="10" s="1"/>
  <c r="K124" i="10"/>
  <c r="M123" i="10"/>
  <c r="N123" i="10" s="1"/>
  <c r="K123" i="10"/>
  <c r="N122" i="10"/>
  <c r="M122" i="10"/>
  <c r="K122" i="10"/>
  <c r="M120" i="10"/>
  <c r="N120" i="10" s="1"/>
  <c r="K120" i="10"/>
  <c r="N119" i="10"/>
  <c r="M119" i="10"/>
  <c r="K119" i="10"/>
  <c r="M117" i="10"/>
  <c r="N117" i="10" s="1"/>
  <c r="K117" i="10"/>
  <c r="N116" i="10"/>
  <c r="M116" i="10"/>
  <c r="K116" i="10"/>
  <c r="M115" i="10"/>
  <c r="N115" i="10" s="1"/>
  <c r="K115" i="10"/>
  <c r="N114" i="10"/>
  <c r="M114" i="10"/>
  <c r="K114" i="10"/>
  <c r="M113" i="10"/>
  <c r="N113" i="10" s="1"/>
  <c r="K113" i="10"/>
  <c r="M112" i="10"/>
  <c r="N112" i="10" s="1"/>
  <c r="K112" i="10"/>
  <c r="M111" i="10"/>
  <c r="N111" i="10" s="1"/>
  <c r="K111" i="10"/>
  <c r="M110" i="10"/>
  <c r="N110" i="10" s="1"/>
  <c r="K110" i="10"/>
  <c r="M109" i="10"/>
  <c r="N109" i="10" s="1"/>
  <c r="K109" i="10"/>
  <c r="M108" i="10"/>
  <c r="N108" i="10" s="1"/>
  <c r="K108" i="10"/>
  <c r="M107" i="10"/>
  <c r="N107" i="10" s="1"/>
  <c r="K107" i="10"/>
  <c r="N106" i="10"/>
  <c r="M106" i="10"/>
  <c r="K106" i="10"/>
  <c r="N105" i="10"/>
  <c r="M105" i="10"/>
  <c r="K105" i="10"/>
  <c r="N104" i="10"/>
  <c r="M104" i="10"/>
  <c r="K104" i="10"/>
  <c r="M103" i="10"/>
  <c r="N103" i="10" s="1"/>
  <c r="K103" i="10"/>
  <c r="N102" i="10"/>
  <c r="M102" i="10"/>
  <c r="K102" i="10"/>
  <c r="M101" i="10"/>
  <c r="N101" i="10" s="1"/>
  <c r="K101" i="10"/>
  <c r="M100" i="10"/>
  <c r="N100" i="10" s="1"/>
  <c r="K100" i="10"/>
  <c r="M99" i="10"/>
  <c r="K99" i="10"/>
  <c r="N99" i="10" s="1"/>
  <c r="M98" i="10"/>
  <c r="N98" i="10" s="1"/>
  <c r="K98" i="10"/>
  <c r="M97" i="10"/>
  <c r="N97" i="10" s="1"/>
  <c r="K97" i="10"/>
  <c r="N96" i="10"/>
  <c r="M96" i="10"/>
  <c r="K96" i="10"/>
  <c r="M95" i="10"/>
  <c r="N95" i="10" s="1"/>
  <c r="K95" i="10"/>
  <c r="N94" i="10"/>
  <c r="M94" i="10"/>
  <c r="K94" i="10"/>
  <c r="M93" i="10"/>
  <c r="N93" i="10" s="1"/>
  <c r="K93" i="10"/>
  <c r="M92" i="10"/>
  <c r="N92" i="10" s="1"/>
  <c r="K92" i="10"/>
  <c r="M91" i="10"/>
  <c r="N91" i="10" s="1"/>
  <c r="K91" i="10"/>
  <c r="M90" i="10"/>
  <c r="N90" i="10" s="1"/>
  <c r="K90" i="10"/>
  <c r="M89" i="10"/>
  <c r="N89" i="10" s="1"/>
  <c r="K89" i="10"/>
  <c r="M88" i="10"/>
  <c r="N88" i="10" s="1"/>
  <c r="K88" i="10"/>
  <c r="M87" i="10"/>
  <c r="N87" i="10" s="1"/>
  <c r="K87" i="10"/>
  <c r="N86" i="10"/>
  <c r="M86" i="10"/>
  <c r="K86" i="10"/>
  <c r="N85" i="10"/>
  <c r="M85" i="10"/>
  <c r="K85" i="10"/>
  <c r="N84" i="10"/>
  <c r="M84" i="10"/>
  <c r="K84" i="10"/>
  <c r="M83" i="10"/>
  <c r="N83" i="10" s="1"/>
  <c r="K83" i="10"/>
  <c r="H82" i="10"/>
  <c r="M82" i="10" s="1"/>
  <c r="N81" i="10"/>
  <c r="M81" i="10"/>
  <c r="K81" i="10"/>
  <c r="M80" i="10"/>
  <c r="N80" i="10" s="1"/>
  <c r="K80" i="10"/>
  <c r="M79" i="10"/>
  <c r="N79" i="10" s="1"/>
  <c r="K79" i="10"/>
  <c r="M78" i="10"/>
  <c r="N78" i="10" s="1"/>
  <c r="K78" i="10"/>
  <c r="M77" i="10"/>
  <c r="N77" i="10" s="1"/>
  <c r="K77" i="10"/>
  <c r="M76" i="10"/>
  <c r="N76" i="10" s="1"/>
  <c r="K76" i="10"/>
  <c r="M75" i="10"/>
  <c r="N75" i="10" s="1"/>
  <c r="K75" i="10"/>
  <c r="M74" i="10"/>
  <c r="N74" i="10" s="1"/>
  <c r="K74" i="10"/>
  <c r="N73" i="10"/>
  <c r="M73" i="10"/>
  <c r="K73" i="10"/>
  <c r="N72" i="10"/>
  <c r="M72" i="10"/>
  <c r="K72" i="10"/>
  <c r="N71" i="10"/>
  <c r="M71" i="10"/>
  <c r="K71" i="10"/>
  <c r="M70" i="10"/>
  <c r="N70" i="10" s="1"/>
  <c r="K70" i="10"/>
  <c r="N69" i="10"/>
  <c r="M69" i="10"/>
  <c r="K69" i="10"/>
  <c r="M68" i="10"/>
  <c r="N68" i="10" s="1"/>
  <c r="K68" i="10"/>
  <c r="M67" i="10"/>
  <c r="N67" i="10" s="1"/>
  <c r="K67" i="10"/>
  <c r="M66" i="10"/>
  <c r="K66" i="10"/>
  <c r="N66" i="10" s="1"/>
  <c r="M65" i="10"/>
  <c r="N65" i="10" s="1"/>
  <c r="K65" i="10"/>
  <c r="M64" i="10"/>
  <c r="N64" i="10" s="1"/>
  <c r="K64" i="10"/>
  <c r="N63" i="10"/>
  <c r="M63" i="10"/>
  <c r="K63" i="10"/>
  <c r="M62" i="10"/>
  <c r="N62" i="10" s="1"/>
  <c r="K62" i="10"/>
  <c r="N61" i="10"/>
  <c r="M61" i="10"/>
  <c r="K61" i="10"/>
  <c r="M60" i="10"/>
  <c r="N60" i="10" s="1"/>
  <c r="K60" i="10"/>
  <c r="M59" i="10"/>
  <c r="N59" i="10" s="1"/>
  <c r="K59" i="10"/>
  <c r="M58" i="10"/>
  <c r="H58" i="10"/>
  <c r="K58" i="10" s="1"/>
  <c r="M57" i="10"/>
  <c r="N57" i="10" s="1"/>
  <c r="K57" i="10"/>
  <c r="N56" i="10"/>
  <c r="M56" i="10"/>
  <c r="K56" i="10"/>
  <c r="M55" i="10"/>
  <c r="N55" i="10" s="1"/>
  <c r="K55" i="10"/>
  <c r="M54" i="10"/>
  <c r="N54" i="10" s="1"/>
  <c r="K54" i="10"/>
  <c r="M53" i="10"/>
  <c r="K53" i="10"/>
  <c r="N53" i="10" s="1"/>
  <c r="M52" i="10"/>
  <c r="N52" i="10" s="1"/>
  <c r="K52" i="10"/>
  <c r="H51" i="10"/>
  <c r="M51" i="10" s="1"/>
  <c r="M50" i="10"/>
  <c r="N50" i="10" s="1"/>
  <c r="K50" i="10"/>
  <c r="M49" i="10"/>
  <c r="N49" i="10" s="1"/>
  <c r="K49" i="10"/>
  <c r="H48" i="10"/>
  <c r="H118" i="10" s="1"/>
  <c r="M47" i="10"/>
  <c r="K47" i="10"/>
  <c r="N47" i="10" s="1"/>
  <c r="M46" i="10"/>
  <c r="N46" i="10" s="1"/>
  <c r="K46" i="10"/>
  <c r="M45" i="10"/>
  <c r="N45" i="10" s="1"/>
  <c r="K45" i="10"/>
  <c r="N42" i="10"/>
  <c r="M42" i="10"/>
  <c r="K42" i="10"/>
  <c r="M41" i="10"/>
  <c r="N41" i="10" s="1"/>
  <c r="K41" i="10"/>
  <c r="N40" i="10"/>
  <c r="M40" i="10"/>
  <c r="K40" i="10"/>
  <c r="M39" i="10"/>
  <c r="N39" i="10" s="1"/>
  <c r="K39" i="10"/>
  <c r="M38" i="10"/>
  <c r="N38" i="10" s="1"/>
  <c r="K38" i="10"/>
  <c r="M37" i="10"/>
  <c r="N37" i="10" s="1"/>
  <c r="K37" i="10"/>
  <c r="M36" i="10"/>
  <c r="N36" i="10" s="1"/>
  <c r="K36" i="10"/>
  <c r="M35" i="10"/>
  <c r="N35" i="10" s="1"/>
  <c r="K35" i="10"/>
  <c r="M34" i="10"/>
  <c r="N34" i="10" s="1"/>
  <c r="K34" i="10"/>
  <c r="M33" i="10"/>
  <c r="N33" i="10" s="1"/>
  <c r="K33" i="10"/>
  <c r="N32" i="10"/>
  <c r="M32" i="10"/>
  <c r="K32" i="10"/>
  <c r="N30" i="10"/>
  <c r="M30" i="10"/>
  <c r="K30" i="10"/>
  <c r="N29" i="10"/>
  <c r="M29" i="10"/>
  <c r="K29" i="10"/>
  <c r="M28" i="10"/>
  <c r="N28" i="10" s="1"/>
  <c r="K28" i="10"/>
  <c r="N27" i="10"/>
  <c r="M27" i="10"/>
  <c r="K27" i="10"/>
  <c r="M26" i="10"/>
  <c r="N26" i="10" s="1"/>
  <c r="K26" i="10"/>
  <c r="M25" i="10"/>
  <c r="N25" i="10" s="1"/>
  <c r="K25" i="10"/>
  <c r="H25" i="10"/>
  <c r="M24" i="10"/>
  <c r="H24" i="10"/>
  <c r="K24" i="10" s="1"/>
  <c r="H23" i="10"/>
  <c r="M23" i="10" s="1"/>
  <c r="N22" i="10"/>
  <c r="M22" i="10"/>
  <c r="K22" i="10"/>
  <c r="M21" i="10"/>
  <c r="N21" i="10" s="1"/>
  <c r="K21" i="10"/>
  <c r="H20" i="10"/>
  <c r="M20" i="10" s="1"/>
  <c r="N19" i="10"/>
  <c r="M19" i="10"/>
  <c r="K19" i="10"/>
  <c r="H18" i="10"/>
  <c r="M18" i="10" s="1"/>
  <c r="M17" i="10"/>
  <c r="N17" i="10" s="1"/>
  <c r="K17" i="10"/>
  <c r="N16" i="10"/>
  <c r="M16" i="10"/>
  <c r="K16" i="10"/>
  <c r="M15" i="10"/>
  <c r="N15" i="10" s="1"/>
  <c r="K15" i="10"/>
  <c r="N14" i="10"/>
  <c r="M14" i="10"/>
  <c r="K14" i="10"/>
  <c r="M13" i="10"/>
  <c r="N13" i="10" s="1"/>
  <c r="K13" i="10"/>
  <c r="M12" i="10"/>
  <c r="N12" i="10" s="1"/>
  <c r="K12" i="10"/>
  <c r="M11" i="10"/>
  <c r="N11" i="10" s="1"/>
  <c r="K11" i="10"/>
  <c r="M10" i="10"/>
  <c r="N10" i="10" s="1"/>
  <c r="K10" i="10"/>
  <c r="M9" i="10"/>
  <c r="H9" i="10"/>
  <c r="K9" i="10" s="1"/>
  <c r="M8" i="10"/>
  <c r="N8" i="10" s="1"/>
  <c r="H8" i="10"/>
  <c r="K8" i="10" s="1"/>
  <c r="M7" i="10"/>
  <c r="K7" i="10"/>
  <c r="H7" i="10"/>
  <c r="N6" i="10"/>
  <c r="M6" i="10"/>
  <c r="K6" i="10"/>
  <c r="N77" i="9"/>
  <c r="O77" i="9" s="1"/>
  <c r="L77" i="9"/>
  <c r="O76" i="9"/>
  <c r="N76" i="9"/>
  <c r="L76" i="9"/>
  <c r="N75" i="9"/>
  <c r="O75" i="9" s="1"/>
  <c r="L75" i="9"/>
  <c r="N74" i="9"/>
  <c r="O74" i="9" s="1"/>
  <c r="L74" i="9"/>
  <c r="N73" i="9"/>
  <c r="L73" i="9"/>
  <c r="N72" i="9"/>
  <c r="O72" i="9" s="1"/>
  <c r="L72" i="9"/>
  <c r="N71" i="9"/>
  <c r="O71" i="9" s="1"/>
  <c r="L71" i="9"/>
  <c r="N70" i="9"/>
  <c r="O70" i="9" s="1"/>
  <c r="L70" i="9"/>
  <c r="N69" i="9"/>
  <c r="O69" i="9" s="1"/>
  <c r="L69" i="9"/>
  <c r="N68" i="9"/>
  <c r="O68" i="9" s="1"/>
  <c r="L68" i="9"/>
  <c r="N67" i="9"/>
  <c r="O67" i="9" s="1"/>
  <c r="L67" i="9"/>
  <c r="N66" i="9"/>
  <c r="O66" i="9" s="1"/>
  <c r="L66" i="9"/>
  <c r="N65" i="9"/>
  <c r="L65" i="9"/>
  <c r="N64" i="9"/>
  <c r="O64" i="9" s="1"/>
  <c r="L64" i="9"/>
  <c r="N63" i="9"/>
  <c r="O63" i="9" s="1"/>
  <c r="L63" i="9"/>
  <c r="N62" i="9"/>
  <c r="O62" i="9" s="1"/>
  <c r="L62" i="9"/>
  <c r="N61" i="9"/>
  <c r="O61" i="9" s="1"/>
  <c r="L61" i="9"/>
  <c r="O60" i="9"/>
  <c r="N60" i="9"/>
  <c r="L60" i="9"/>
  <c r="O59" i="9"/>
  <c r="N59" i="9"/>
  <c r="L59" i="9"/>
  <c r="O58" i="9"/>
  <c r="N58" i="9"/>
  <c r="L58" i="9"/>
  <c r="N57" i="9"/>
  <c r="O57" i="9" s="1"/>
  <c r="L57" i="9"/>
  <c r="O56" i="9"/>
  <c r="N56" i="9"/>
  <c r="L56" i="9"/>
  <c r="N55" i="9"/>
  <c r="O55" i="9" s="1"/>
  <c r="L55" i="9"/>
  <c r="N54" i="9"/>
  <c r="O54" i="9" s="1"/>
  <c r="L54" i="9"/>
  <c r="N53" i="9"/>
  <c r="L53" i="9"/>
  <c r="O53" i="9" s="1"/>
  <c r="N52" i="9"/>
  <c r="O52" i="9" s="1"/>
  <c r="L52" i="9"/>
  <c r="N51" i="9"/>
  <c r="O51" i="9" s="1"/>
  <c r="L51" i="9"/>
  <c r="O50" i="9"/>
  <c r="N50" i="9"/>
  <c r="L50" i="9"/>
  <c r="N49" i="9"/>
  <c r="O49" i="9" s="1"/>
  <c r="L49" i="9"/>
  <c r="O48" i="9"/>
  <c r="N48" i="9"/>
  <c r="L48" i="9"/>
  <c r="N47" i="9"/>
  <c r="O47" i="9" s="1"/>
  <c r="L47" i="9"/>
  <c r="N46" i="9"/>
  <c r="L46" i="9"/>
  <c r="N45" i="9"/>
  <c r="O45" i="9" s="1"/>
  <c r="L45" i="9"/>
  <c r="N44" i="9"/>
  <c r="O44" i="9" s="1"/>
  <c r="L44" i="9"/>
  <c r="N43" i="9"/>
  <c r="O43" i="9" s="1"/>
  <c r="L43" i="9"/>
  <c r="N42" i="9"/>
  <c r="O42" i="9" s="1"/>
  <c r="L42" i="9"/>
  <c r="N41" i="9"/>
  <c r="O41" i="9" s="1"/>
  <c r="L41" i="9"/>
  <c r="O40" i="9"/>
  <c r="N40" i="9"/>
  <c r="L40" i="9"/>
  <c r="O39" i="9"/>
  <c r="N39" i="9"/>
  <c r="L39" i="9"/>
  <c r="O38" i="9"/>
  <c r="N38" i="9"/>
  <c r="L38" i="9"/>
  <c r="N37" i="9"/>
  <c r="O37" i="9" s="1"/>
  <c r="L37" i="9"/>
  <c r="O36" i="9"/>
  <c r="N36" i="9"/>
  <c r="L36" i="9"/>
  <c r="N35" i="9"/>
  <c r="O35" i="9" s="1"/>
  <c r="L35" i="9"/>
  <c r="N34" i="9"/>
  <c r="O34" i="9" s="1"/>
  <c r="L34" i="9"/>
  <c r="N33" i="9"/>
  <c r="L33" i="9"/>
  <c r="O33" i="9" s="1"/>
  <c r="N32" i="9"/>
  <c r="O32" i="9" s="1"/>
  <c r="L32" i="9"/>
  <c r="N31" i="9"/>
  <c r="O31" i="9" s="1"/>
  <c r="L31" i="9"/>
  <c r="O30" i="9"/>
  <c r="N30" i="9"/>
  <c r="L30" i="9"/>
  <c r="N29" i="9"/>
  <c r="L29" i="9"/>
  <c r="N28" i="9"/>
  <c r="L28" i="9"/>
  <c r="O28" i="9" s="1"/>
  <c r="N27" i="9"/>
  <c r="O27" i="9" s="1"/>
  <c r="L27" i="9"/>
  <c r="N26" i="9"/>
  <c r="O26" i="9" s="1"/>
  <c r="L26" i="9"/>
  <c r="N25" i="9"/>
  <c r="O25" i="9" s="1"/>
  <c r="L25" i="9"/>
  <c r="N24" i="9"/>
  <c r="O24" i="9" s="1"/>
  <c r="L24" i="9"/>
  <c r="N23" i="9"/>
  <c r="O23" i="9" s="1"/>
  <c r="L23" i="9"/>
  <c r="N22" i="9"/>
  <c r="L22" i="9"/>
  <c r="E66" i="8"/>
  <c r="G66" i="8" s="1"/>
  <c r="G65" i="8"/>
  <c r="G64" i="8"/>
  <c r="E63" i="8"/>
  <c r="G63" i="8" s="1"/>
  <c r="G60" i="8" s="1"/>
  <c r="G62" i="8"/>
  <c r="G59" i="8"/>
  <c r="G58" i="8"/>
  <c r="G57" i="8"/>
  <c r="G56" i="8"/>
  <c r="G55" i="8"/>
  <c r="A55" i="8"/>
  <c r="A56" i="8" s="1"/>
  <c r="A58" i="8" s="1"/>
  <c r="A59" i="8" s="1"/>
  <c r="A61" i="8" s="1"/>
  <c r="A62" i="8" s="1"/>
  <c r="A63" i="8" s="1"/>
  <c r="A64" i="8" s="1"/>
  <c r="A65" i="8" s="1"/>
  <c r="A66" i="8" s="1"/>
  <c r="G54" i="8"/>
  <c r="A54" i="8"/>
  <c r="E53" i="8"/>
  <c r="G53" i="8" s="1"/>
  <c r="E52" i="8"/>
  <c r="G52" i="8" s="1"/>
  <c r="G51" i="8"/>
  <c r="G50" i="8"/>
  <c r="G49" i="8"/>
  <c r="G48" i="8"/>
  <c r="G47" i="8"/>
  <c r="G46" i="8"/>
  <c r="G45" i="8"/>
  <c r="G44" i="8"/>
  <c r="G43" i="8"/>
  <c r="G41" i="8"/>
  <c r="G40" i="8"/>
  <c r="G39" i="8"/>
  <c r="G38" i="8"/>
  <c r="G37" i="8"/>
  <c r="G36" i="8"/>
  <c r="E35" i="8"/>
  <c r="G35" i="8" s="1"/>
  <c r="G34" i="8"/>
  <c r="G33" i="8"/>
  <c r="G32" i="8"/>
  <c r="G31" i="8"/>
  <c r="G30" i="8"/>
  <c r="G29" i="8" s="1"/>
  <c r="E30" i="8"/>
  <c r="G28" i="8"/>
  <c r="G27" i="8"/>
  <c r="G26" i="8"/>
  <c r="E25" i="8"/>
  <c r="G25" i="8" s="1"/>
  <c r="E23" i="8"/>
  <c r="G23" i="8" s="1"/>
  <c r="G22" i="8"/>
  <c r="G21" i="8"/>
  <c r="E21" i="8"/>
  <c r="G20" i="8"/>
  <c r="E19" i="8"/>
  <c r="G19" i="8" s="1"/>
  <c r="G18" i="8"/>
  <c r="G17" i="8"/>
  <c r="E16" i="8"/>
  <c r="G16" i="8" s="1"/>
  <c r="G15" i="8"/>
  <c r="G14" i="8"/>
  <c r="G13" i="8"/>
  <c r="E12" i="8"/>
  <c r="G12" i="8" s="1"/>
  <c r="E11" i="8"/>
  <c r="G11" i="8" s="1"/>
  <c r="G10" i="8"/>
  <c r="G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8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G8" i="8"/>
  <c r="E7" i="7"/>
  <c r="J12" i="7"/>
  <c r="J17" i="7"/>
  <c r="E18" i="7"/>
  <c r="J18" i="7"/>
  <c r="J35" i="7"/>
  <c r="J36" i="7"/>
  <c r="J37" i="7"/>
  <c r="E85" i="7"/>
  <c r="E87" i="7"/>
  <c r="F89" i="7"/>
  <c r="J89" i="7"/>
  <c r="F91" i="7"/>
  <c r="J91" i="7"/>
  <c r="F92" i="7"/>
  <c r="J92" i="7"/>
  <c r="E141" i="7"/>
  <c r="E143" i="7"/>
  <c r="F145" i="7"/>
  <c r="J145" i="7"/>
  <c r="F147" i="7"/>
  <c r="J147" i="7"/>
  <c r="F148" i="7"/>
  <c r="J148" i="7"/>
  <c r="J154" i="7"/>
  <c r="BF154" i="7" s="1"/>
  <c r="P154" i="7"/>
  <c r="R154" i="7"/>
  <c r="T154" i="7"/>
  <c r="T153" i="7" s="1"/>
  <c r="BE154" i="7"/>
  <c r="BG154" i="7"/>
  <c r="BH154" i="7"/>
  <c r="BI154" i="7"/>
  <c r="BK154" i="7"/>
  <c r="BK153" i="7" s="1"/>
  <c r="J157" i="7"/>
  <c r="BF157" i="7" s="1"/>
  <c r="P157" i="7"/>
  <c r="P153" i="7" s="1"/>
  <c r="R157" i="7"/>
  <c r="R153" i="7" s="1"/>
  <c r="T157" i="7"/>
  <c r="BE157" i="7"/>
  <c r="BG157" i="7"/>
  <c r="BH157" i="7"/>
  <c r="BI157" i="7"/>
  <c r="BK157" i="7"/>
  <c r="J160" i="7"/>
  <c r="P160" i="7"/>
  <c r="R160" i="7"/>
  <c r="T160" i="7"/>
  <c r="BE160" i="7"/>
  <c r="BF160" i="7"/>
  <c r="BG160" i="7"/>
  <c r="BH160" i="7"/>
  <c r="BI160" i="7"/>
  <c r="BK160" i="7"/>
  <c r="J162" i="7"/>
  <c r="P162" i="7"/>
  <c r="R162" i="7"/>
  <c r="T162" i="7"/>
  <c r="BE162" i="7"/>
  <c r="BF162" i="7"/>
  <c r="BG162" i="7"/>
  <c r="BH162" i="7"/>
  <c r="BI162" i="7"/>
  <c r="BK162" i="7"/>
  <c r="J164" i="7"/>
  <c r="BF164" i="7" s="1"/>
  <c r="P164" i="7"/>
  <c r="R164" i="7"/>
  <c r="T164" i="7"/>
  <c r="BE164" i="7"/>
  <c r="BG164" i="7"/>
  <c r="BH164" i="7"/>
  <c r="BI164" i="7"/>
  <c r="BK164" i="7"/>
  <c r="J166" i="7"/>
  <c r="P166" i="7"/>
  <c r="R166" i="7"/>
  <c r="T166" i="7"/>
  <c r="BE166" i="7"/>
  <c r="BF166" i="7"/>
  <c r="BG166" i="7"/>
  <c r="BH166" i="7"/>
  <c r="BI166" i="7"/>
  <c r="BK166" i="7"/>
  <c r="J169" i="7"/>
  <c r="P169" i="7"/>
  <c r="R169" i="7"/>
  <c r="T169" i="7"/>
  <c r="BE169" i="7"/>
  <c r="BF169" i="7"/>
  <c r="BG169" i="7"/>
  <c r="BH169" i="7"/>
  <c r="BI169" i="7"/>
  <c r="BK169" i="7"/>
  <c r="J171" i="7"/>
  <c r="P171" i="7"/>
  <c r="R171" i="7"/>
  <c r="T171" i="7"/>
  <c r="BE171" i="7"/>
  <c r="BF171" i="7"/>
  <c r="BG171" i="7"/>
  <c r="BH171" i="7"/>
  <c r="BI171" i="7"/>
  <c r="BK171" i="7"/>
  <c r="J178" i="7"/>
  <c r="BF178" i="7" s="1"/>
  <c r="P178" i="7"/>
  <c r="R178" i="7"/>
  <c r="T178" i="7"/>
  <c r="BE178" i="7"/>
  <c r="BG178" i="7"/>
  <c r="BH178" i="7"/>
  <c r="BI178" i="7"/>
  <c r="BK178" i="7"/>
  <c r="J181" i="7"/>
  <c r="BF181" i="7" s="1"/>
  <c r="P181" i="7"/>
  <c r="R181" i="7"/>
  <c r="T181" i="7"/>
  <c r="BE181" i="7"/>
  <c r="BG181" i="7"/>
  <c r="BH181" i="7"/>
  <c r="BI181" i="7"/>
  <c r="BK181" i="7"/>
  <c r="J183" i="7"/>
  <c r="P183" i="7"/>
  <c r="R183" i="7"/>
  <c r="T183" i="7"/>
  <c r="BE183" i="7"/>
  <c r="BF183" i="7"/>
  <c r="BG183" i="7"/>
  <c r="BH183" i="7"/>
  <c r="BI183" i="7"/>
  <c r="BK183" i="7"/>
  <c r="J184" i="7"/>
  <c r="P184" i="7"/>
  <c r="R184" i="7"/>
  <c r="T184" i="7"/>
  <c r="BE184" i="7"/>
  <c r="BF184" i="7"/>
  <c r="BG184" i="7"/>
  <c r="BH184" i="7"/>
  <c r="BI184" i="7"/>
  <c r="BK184" i="7"/>
  <c r="J185" i="7"/>
  <c r="BF185" i="7" s="1"/>
  <c r="P185" i="7"/>
  <c r="R185" i="7"/>
  <c r="T185" i="7"/>
  <c r="BE185" i="7"/>
  <c r="BG185" i="7"/>
  <c r="BH185" i="7"/>
  <c r="BI185" i="7"/>
  <c r="BK185" i="7"/>
  <c r="J187" i="7"/>
  <c r="P187" i="7"/>
  <c r="R187" i="7"/>
  <c r="T187" i="7"/>
  <c r="BE187" i="7"/>
  <c r="BF187" i="7"/>
  <c r="BG187" i="7"/>
  <c r="BH187" i="7"/>
  <c r="BI187" i="7"/>
  <c r="BK187" i="7"/>
  <c r="J192" i="7"/>
  <c r="P192" i="7"/>
  <c r="R192" i="7"/>
  <c r="T192" i="7"/>
  <c r="BE192" i="7"/>
  <c r="BF192" i="7"/>
  <c r="BG192" i="7"/>
  <c r="BH192" i="7"/>
  <c r="BI192" i="7"/>
  <c r="BK192" i="7"/>
  <c r="J197" i="7"/>
  <c r="P197" i="7"/>
  <c r="R197" i="7"/>
  <c r="T197" i="7"/>
  <c r="BE197" i="7"/>
  <c r="BF197" i="7"/>
  <c r="BG197" i="7"/>
  <c r="BH197" i="7"/>
  <c r="BI197" i="7"/>
  <c r="BK197" i="7"/>
  <c r="J199" i="7"/>
  <c r="BF199" i="7" s="1"/>
  <c r="P199" i="7"/>
  <c r="R199" i="7"/>
  <c r="T199" i="7"/>
  <c r="BE199" i="7"/>
  <c r="BG199" i="7"/>
  <c r="BH199" i="7"/>
  <c r="BI199" i="7"/>
  <c r="BK199" i="7"/>
  <c r="J205" i="7"/>
  <c r="BF205" i="7" s="1"/>
  <c r="P205" i="7"/>
  <c r="R205" i="7"/>
  <c r="T205" i="7"/>
  <c r="BE205" i="7"/>
  <c r="BG205" i="7"/>
  <c r="BH205" i="7"/>
  <c r="BI205" i="7"/>
  <c r="BK205" i="7"/>
  <c r="J208" i="7"/>
  <c r="P208" i="7"/>
  <c r="R208" i="7"/>
  <c r="T208" i="7"/>
  <c r="BE208" i="7"/>
  <c r="BF208" i="7"/>
  <c r="BG208" i="7"/>
  <c r="BH208" i="7"/>
  <c r="BI208" i="7"/>
  <c r="BK208" i="7"/>
  <c r="J211" i="7"/>
  <c r="P211" i="7"/>
  <c r="R211" i="7"/>
  <c r="T211" i="7"/>
  <c r="BE211" i="7"/>
  <c r="BF211" i="7"/>
  <c r="BG211" i="7"/>
  <c r="BH211" i="7"/>
  <c r="BI211" i="7"/>
  <c r="BK211" i="7"/>
  <c r="BK210" i="7" s="1"/>
  <c r="J210" i="7" s="1"/>
  <c r="J99" i="7" s="1"/>
  <c r="J223" i="7"/>
  <c r="BF223" i="7" s="1"/>
  <c r="P223" i="7"/>
  <c r="R223" i="7"/>
  <c r="T223" i="7"/>
  <c r="T210" i="7" s="1"/>
  <c r="BE223" i="7"/>
  <c r="BG223" i="7"/>
  <c r="BH223" i="7"/>
  <c r="BI223" i="7"/>
  <c r="BK223" i="7"/>
  <c r="J232" i="7"/>
  <c r="P232" i="7"/>
  <c r="P210" i="7" s="1"/>
  <c r="R232" i="7"/>
  <c r="R210" i="7" s="1"/>
  <c r="T232" i="7"/>
  <c r="BE232" i="7"/>
  <c r="BF232" i="7"/>
  <c r="BG232" i="7"/>
  <c r="BH232" i="7"/>
  <c r="BI232" i="7"/>
  <c r="BK232" i="7"/>
  <c r="J235" i="7"/>
  <c r="BF235" i="7" s="1"/>
  <c r="P235" i="7"/>
  <c r="R235" i="7"/>
  <c r="T235" i="7"/>
  <c r="BE235" i="7"/>
  <c r="BG235" i="7"/>
  <c r="BH235" i="7"/>
  <c r="BI235" i="7"/>
  <c r="BK235" i="7"/>
  <c r="J238" i="7"/>
  <c r="P238" i="7"/>
  <c r="R238" i="7"/>
  <c r="T238" i="7"/>
  <c r="BE238" i="7"/>
  <c r="BF238" i="7"/>
  <c r="BG238" i="7"/>
  <c r="BH238" i="7"/>
  <c r="BI238" i="7"/>
  <c r="BK238" i="7"/>
  <c r="J241" i="7"/>
  <c r="P241" i="7"/>
  <c r="R241" i="7"/>
  <c r="T241" i="7"/>
  <c r="BE241" i="7"/>
  <c r="BF241" i="7"/>
  <c r="BG241" i="7"/>
  <c r="BH241" i="7"/>
  <c r="BI241" i="7"/>
  <c r="BK241" i="7"/>
  <c r="J244" i="7"/>
  <c r="BF244" i="7" s="1"/>
  <c r="P244" i="7"/>
  <c r="R244" i="7"/>
  <c r="T244" i="7"/>
  <c r="BE244" i="7"/>
  <c r="BG244" i="7"/>
  <c r="BH244" i="7"/>
  <c r="BI244" i="7"/>
  <c r="BK244" i="7"/>
  <c r="J247" i="7"/>
  <c r="BF247" i="7" s="1"/>
  <c r="P247" i="7"/>
  <c r="R247" i="7"/>
  <c r="T247" i="7"/>
  <c r="BE247" i="7"/>
  <c r="BG247" i="7"/>
  <c r="BH247" i="7"/>
  <c r="BI247" i="7"/>
  <c r="BK247" i="7"/>
  <c r="J250" i="7"/>
  <c r="P250" i="7"/>
  <c r="R250" i="7"/>
  <c r="T250" i="7"/>
  <c r="BE250" i="7"/>
  <c r="BF250" i="7"/>
  <c r="BG250" i="7"/>
  <c r="BH250" i="7"/>
  <c r="BI250" i="7"/>
  <c r="BK250" i="7"/>
  <c r="J253" i="7"/>
  <c r="BF253" i="7" s="1"/>
  <c r="P253" i="7"/>
  <c r="R253" i="7"/>
  <c r="T253" i="7"/>
  <c r="BE253" i="7"/>
  <c r="BG253" i="7"/>
  <c r="BH253" i="7"/>
  <c r="BI253" i="7"/>
  <c r="BK253" i="7"/>
  <c r="J256" i="7"/>
  <c r="P256" i="7"/>
  <c r="R256" i="7"/>
  <c r="T256" i="7"/>
  <c r="BE256" i="7"/>
  <c r="BF256" i="7"/>
  <c r="BG256" i="7"/>
  <c r="BH256" i="7"/>
  <c r="BI256" i="7"/>
  <c r="BK256" i="7"/>
  <c r="J259" i="7"/>
  <c r="BF259" i="7" s="1"/>
  <c r="P259" i="7"/>
  <c r="R259" i="7"/>
  <c r="T259" i="7"/>
  <c r="BE259" i="7"/>
  <c r="BG259" i="7"/>
  <c r="BH259" i="7"/>
  <c r="BI259" i="7"/>
  <c r="BK259" i="7"/>
  <c r="J262" i="7"/>
  <c r="P262" i="7"/>
  <c r="R262" i="7"/>
  <c r="T262" i="7"/>
  <c r="BE262" i="7"/>
  <c r="BF262" i="7"/>
  <c r="BG262" i="7"/>
  <c r="BH262" i="7"/>
  <c r="BI262" i="7"/>
  <c r="BK262" i="7"/>
  <c r="J265" i="7"/>
  <c r="P265" i="7"/>
  <c r="R265" i="7"/>
  <c r="T265" i="7"/>
  <c r="BE265" i="7"/>
  <c r="BF265" i="7"/>
  <c r="BG265" i="7"/>
  <c r="BH265" i="7"/>
  <c r="BI265" i="7"/>
  <c r="BK265" i="7"/>
  <c r="J268" i="7"/>
  <c r="BF268" i="7" s="1"/>
  <c r="P268" i="7"/>
  <c r="R268" i="7"/>
  <c r="T268" i="7"/>
  <c r="BE268" i="7"/>
  <c r="BG268" i="7"/>
  <c r="BH268" i="7"/>
  <c r="BI268" i="7"/>
  <c r="BK268" i="7"/>
  <c r="J271" i="7"/>
  <c r="BF271" i="7" s="1"/>
  <c r="P271" i="7"/>
  <c r="R271" i="7"/>
  <c r="T271" i="7"/>
  <c r="BE271" i="7"/>
  <c r="BG271" i="7"/>
  <c r="BH271" i="7"/>
  <c r="BI271" i="7"/>
  <c r="BK271" i="7"/>
  <c r="J274" i="7"/>
  <c r="P274" i="7"/>
  <c r="R274" i="7"/>
  <c r="T274" i="7"/>
  <c r="BE274" i="7"/>
  <c r="BF274" i="7"/>
  <c r="BG274" i="7"/>
  <c r="BH274" i="7"/>
  <c r="BI274" i="7"/>
  <c r="BK274" i="7"/>
  <c r="J276" i="7"/>
  <c r="BF276" i="7" s="1"/>
  <c r="P276" i="7"/>
  <c r="R276" i="7"/>
  <c r="T276" i="7"/>
  <c r="BE276" i="7"/>
  <c r="BG276" i="7"/>
  <c r="BH276" i="7"/>
  <c r="BI276" i="7"/>
  <c r="BK276" i="7"/>
  <c r="J278" i="7"/>
  <c r="P278" i="7"/>
  <c r="R278" i="7"/>
  <c r="T278" i="7"/>
  <c r="BE278" i="7"/>
  <c r="BF278" i="7"/>
  <c r="BG278" i="7"/>
  <c r="BH278" i="7"/>
  <c r="BI278" i="7"/>
  <c r="BK278" i="7"/>
  <c r="J279" i="7"/>
  <c r="BF279" i="7" s="1"/>
  <c r="P279" i="7"/>
  <c r="R279" i="7"/>
  <c r="T279" i="7"/>
  <c r="BE279" i="7"/>
  <c r="BG279" i="7"/>
  <c r="BH279" i="7"/>
  <c r="BI279" i="7"/>
  <c r="BK279" i="7"/>
  <c r="J281" i="7"/>
  <c r="P281" i="7"/>
  <c r="R281" i="7"/>
  <c r="T281" i="7"/>
  <c r="BE281" i="7"/>
  <c r="BF281" i="7"/>
  <c r="BG281" i="7"/>
  <c r="BH281" i="7"/>
  <c r="BI281" i="7"/>
  <c r="BK281" i="7"/>
  <c r="J289" i="7"/>
  <c r="P289" i="7"/>
  <c r="R289" i="7"/>
  <c r="T289" i="7"/>
  <c r="BE289" i="7"/>
  <c r="BF289" i="7"/>
  <c r="BG289" i="7"/>
  <c r="BH289" i="7"/>
  <c r="BI289" i="7"/>
  <c r="BK289" i="7"/>
  <c r="J293" i="7"/>
  <c r="P293" i="7"/>
  <c r="R293" i="7"/>
  <c r="T293" i="7"/>
  <c r="BE293" i="7"/>
  <c r="BF293" i="7"/>
  <c r="BG293" i="7"/>
  <c r="BH293" i="7"/>
  <c r="BI293" i="7"/>
  <c r="BK293" i="7"/>
  <c r="J294" i="7"/>
  <c r="BF294" i="7" s="1"/>
  <c r="P294" i="7"/>
  <c r="R294" i="7"/>
  <c r="T294" i="7"/>
  <c r="BE294" i="7"/>
  <c r="BG294" i="7"/>
  <c r="BH294" i="7"/>
  <c r="BI294" i="7"/>
  <c r="BK294" i="7"/>
  <c r="J299" i="7"/>
  <c r="P299" i="7"/>
  <c r="R299" i="7"/>
  <c r="T299" i="7"/>
  <c r="BE299" i="7"/>
  <c r="BF299" i="7"/>
  <c r="BG299" i="7"/>
  <c r="BH299" i="7"/>
  <c r="BI299" i="7"/>
  <c r="BK299" i="7"/>
  <c r="J300" i="7"/>
  <c r="P300" i="7"/>
  <c r="R300" i="7"/>
  <c r="T300" i="7"/>
  <c r="BE300" i="7"/>
  <c r="BF300" i="7"/>
  <c r="BG300" i="7"/>
  <c r="BH300" i="7"/>
  <c r="BI300" i="7"/>
  <c r="BK300" i="7"/>
  <c r="J302" i="7"/>
  <c r="P302" i="7"/>
  <c r="R302" i="7"/>
  <c r="T302" i="7"/>
  <c r="BE302" i="7"/>
  <c r="BF302" i="7"/>
  <c r="BG302" i="7"/>
  <c r="BH302" i="7"/>
  <c r="BI302" i="7"/>
  <c r="BK302" i="7"/>
  <c r="J305" i="7"/>
  <c r="BF305" i="7" s="1"/>
  <c r="P305" i="7"/>
  <c r="R305" i="7"/>
  <c r="T305" i="7"/>
  <c r="BE305" i="7"/>
  <c r="BG305" i="7"/>
  <c r="BH305" i="7"/>
  <c r="BI305" i="7"/>
  <c r="BK305" i="7"/>
  <c r="J315" i="7"/>
  <c r="P315" i="7"/>
  <c r="R315" i="7"/>
  <c r="T315" i="7"/>
  <c r="BE315" i="7"/>
  <c r="BF315" i="7"/>
  <c r="BG315" i="7"/>
  <c r="BH315" i="7"/>
  <c r="BI315" i="7"/>
  <c r="BK315" i="7"/>
  <c r="BK318" i="7"/>
  <c r="J318" i="7" s="1"/>
  <c r="J100" i="7" s="1"/>
  <c r="J319" i="7"/>
  <c r="BF319" i="7" s="1"/>
  <c r="P319" i="7"/>
  <c r="R319" i="7"/>
  <c r="R318" i="7" s="1"/>
  <c r="T319" i="7"/>
  <c r="BE319" i="7"/>
  <c r="BG319" i="7"/>
  <c r="BH319" i="7"/>
  <c r="BI319" i="7"/>
  <c r="BK319" i="7"/>
  <c r="J350" i="7"/>
  <c r="P350" i="7"/>
  <c r="R350" i="7"/>
  <c r="T350" i="7"/>
  <c r="BE350" i="7"/>
  <c r="BF350" i="7"/>
  <c r="BG350" i="7"/>
  <c r="BH350" i="7"/>
  <c r="BI350" i="7"/>
  <c r="BK350" i="7"/>
  <c r="J381" i="7"/>
  <c r="BF381" i="7" s="1"/>
  <c r="P381" i="7"/>
  <c r="R381" i="7"/>
  <c r="T381" i="7"/>
  <c r="BE381" i="7"/>
  <c r="BG381" i="7"/>
  <c r="BH381" i="7"/>
  <c r="BI381" i="7"/>
  <c r="BK381" i="7"/>
  <c r="J382" i="7"/>
  <c r="BF382" i="7" s="1"/>
  <c r="P382" i="7"/>
  <c r="P318" i="7" s="1"/>
  <c r="R382" i="7"/>
  <c r="T382" i="7"/>
  <c r="BE382" i="7"/>
  <c r="BG382" i="7"/>
  <c r="BH382" i="7"/>
  <c r="BI382" i="7"/>
  <c r="BK382" i="7"/>
  <c r="J383" i="7"/>
  <c r="P383" i="7"/>
  <c r="R383" i="7"/>
  <c r="T383" i="7"/>
  <c r="BE383" i="7"/>
  <c r="BF383" i="7"/>
  <c r="BG383" i="7"/>
  <c r="BH383" i="7"/>
  <c r="BI383" i="7"/>
  <c r="BK383" i="7"/>
  <c r="J384" i="7"/>
  <c r="P384" i="7"/>
  <c r="R384" i="7"/>
  <c r="T384" i="7"/>
  <c r="BE384" i="7"/>
  <c r="BF384" i="7"/>
  <c r="BG384" i="7"/>
  <c r="BH384" i="7"/>
  <c r="BI384" i="7"/>
  <c r="BK384" i="7"/>
  <c r="J415" i="7"/>
  <c r="BF415" i="7" s="1"/>
  <c r="P415" i="7"/>
  <c r="R415" i="7"/>
  <c r="T415" i="7"/>
  <c r="T318" i="7" s="1"/>
  <c r="BE415" i="7"/>
  <c r="BG415" i="7"/>
  <c r="BH415" i="7"/>
  <c r="BI415" i="7"/>
  <c r="BK415" i="7"/>
  <c r="J438" i="7"/>
  <c r="BF438" i="7" s="1"/>
  <c r="P438" i="7"/>
  <c r="R438" i="7"/>
  <c r="T438" i="7"/>
  <c r="BE438" i="7"/>
  <c r="BG438" i="7"/>
  <c r="BH438" i="7"/>
  <c r="BI438" i="7"/>
  <c r="BK438" i="7"/>
  <c r="J440" i="7"/>
  <c r="BF440" i="7" s="1"/>
  <c r="P440" i="7"/>
  <c r="R440" i="7"/>
  <c r="T440" i="7"/>
  <c r="BE440" i="7"/>
  <c r="BG440" i="7"/>
  <c r="BH440" i="7"/>
  <c r="BI440" i="7"/>
  <c r="BK440" i="7"/>
  <c r="J443" i="7"/>
  <c r="P443" i="7"/>
  <c r="R443" i="7"/>
  <c r="T443" i="7"/>
  <c r="BE443" i="7"/>
  <c r="BF443" i="7"/>
  <c r="BG443" i="7"/>
  <c r="BH443" i="7"/>
  <c r="BI443" i="7"/>
  <c r="BK443" i="7"/>
  <c r="J446" i="7"/>
  <c r="P446" i="7"/>
  <c r="P445" i="7" s="1"/>
  <c r="R446" i="7"/>
  <c r="T446" i="7"/>
  <c r="BE446" i="7"/>
  <c r="BF446" i="7"/>
  <c r="BG446" i="7"/>
  <c r="BH446" i="7"/>
  <c r="BI446" i="7"/>
  <c r="BK446" i="7"/>
  <c r="BK445" i="7" s="1"/>
  <c r="J445" i="7" s="1"/>
  <c r="J101" i="7" s="1"/>
  <c r="J448" i="7"/>
  <c r="P448" i="7"/>
  <c r="R448" i="7"/>
  <c r="T448" i="7"/>
  <c r="T445" i="7" s="1"/>
  <c r="BE448" i="7"/>
  <c r="BF448" i="7"/>
  <c r="BG448" i="7"/>
  <c r="BH448" i="7"/>
  <c r="BI448" i="7"/>
  <c r="BK448" i="7"/>
  <c r="J453" i="7"/>
  <c r="P453" i="7"/>
  <c r="R453" i="7"/>
  <c r="R445" i="7" s="1"/>
  <c r="T453" i="7"/>
  <c r="BE453" i="7"/>
  <c r="BF453" i="7"/>
  <c r="BG453" i="7"/>
  <c r="BH453" i="7"/>
  <c r="BI453" i="7"/>
  <c r="BK453" i="7"/>
  <c r="J455" i="7"/>
  <c r="BF455" i="7" s="1"/>
  <c r="P455" i="7"/>
  <c r="R455" i="7"/>
  <c r="T455" i="7"/>
  <c r="BE455" i="7"/>
  <c r="BG455" i="7"/>
  <c r="BH455" i="7"/>
  <c r="BI455" i="7"/>
  <c r="BK455" i="7"/>
  <c r="J467" i="7"/>
  <c r="P467" i="7"/>
  <c r="R467" i="7"/>
  <c r="T467" i="7"/>
  <c r="BE467" i="7"/>
  <c r="BF467" i="7"/>
  <c r="BG467" i="7"/>
  <c r="BH467" i="7"/>
  <c r="BI467" i="7"/>
  <c r="BK467" i="7"/>
  <c r="J469" i="7"/>
  <c r="P469" i="7"/>
  <c r="R469" i="7"/>
  <c r="T469" i="7"/>
  <c r="BE469" i="7"/>
  <c r="BF469" i="7"/>
  <c r="BG469" i="7"/>
  <c r="BH469" i="7"/>
  <c r="BI469" i="7"/>
  <c r="BK469" i="7"/>
  <c r="J472" i="7"/>
  <c r="P472" i="7"/>
  <c r="R472" i="7"/>
  <c r="T472" i="7"/>
  <c r="BE472" i="7"/>
  <c r="BF472" i="7"/>
  <c r="BG472" i="7"/>
  <c r="BH472" i="7"/>
  <c r="BI472" i="7"/>
  <c r="BK472" i="7"/>
  <c r="J475" i="7"/>
  <c r="BF475" i="7" s="1"/>
  <c r="P475" i="7"/>
  <c r="R475" i="7"/>
  <c r="T475" i="7"/>
  <c r="BE475" i="7"/>
  <c r="BG475" i="7"/>
  <c r="BH475" i="7"/>
  <c r="BI475" i="7"/>
  <c r="BK475" i="7"/>
  <c r="J477" i="7"/>
  <c r="P477" i="7"/>
  <c r="R477" i="7"/>
  <c r="T477" i="7"/>
  <c r="BE477" i="7"/>
  <c r="BF477" i="7"/>
  <c r="BG477" i="7"/>
  <c r="BH477" i="7"/>
  <c r="BI477" i="7"/>
  <c r="BK477" i="7"/>
  <c r="J479" i="7"/>
  <c r="P479" i="7"/>
  <c r="R479" i="7"/>
  <c r="T479" i="7"/>
  <c r="BE479" i="7"/>
  <c r="BF479" i="7"/>
  <c r="BG479" i="7"/>
  <c r="BH479" i="7"/>
  <c r="BI479" i="7"/>
  <c r="BK479" i="7"/>
  <c r="J506" i="7"/>
  <c r="P506" i="7"/>
  <c r="R506" i="7"/>
  <c r="T506" i="7"/>
  <c r="BE506" i="7"/>
  <c r="BF506" i="7"/>
  <c r="BG506" i="7"/>
  <c r="BH506" i="7"/>
  <c r="BI506" i="7"/>
  <c r="BK506" i="7"/>
  <c r="J508" i="7"/>
  <c r="BF508" i="7" s="1"/>
  <c r="P508" i="7"/>
  <c r="R508" i="7"/>
  <c r="T508" i="7"/>
  <c r="BE508" i="7"/>
  <c r="BG508" i="7"/>
  <c r="BH508" i="7"/>
  <c r="BI508" i="7"/>
  <c r="BK508" i="7"/>
  <c r="J510" i="7"/>
  <c r="P510" i="7"/>
  <c r="R510" i="7"/>
  <c r="T510" i="7"/>
  <c r="BE510" i="7"/>
  <c r="BF510" i="7"/>
  <c r="BG510" i="7"/>
  <c r="BH510" i="7"/>
  <c r="BI510" i="7"/>
  <c r="BK510" i="7"/>
  <c r="J512" i="7"/>
  <c r="P512" i="7"/>
  <c r="R512" i="7"/>
  <c r="T512" i="7"/>
  <c r="BE512" i="7"/>
  <c r="BF512" i="7"/>
  <c r="BG512" i="7"/>
  <c r="BH512" i="7"/>
  <c r="BI512" i="7"/>
  <c r="BK512" i="7"/>
  <c r="J515" i="7"/>
  <c r="P515" i="7"/>
  <c r="R515" i="7"/>
  <c r="T515" i="7"/>
  <c r="BE515" i="7"/>
  <c r="BF515" i="7"/>
  <c r="BG515" i="7"/>
  <c r="BH515" i="7"/>
  <c r="BI515" i="7"/>
  <c r="BK515" i="7"/>
  <c r="J517" i="7"/>
  <c r="BF517" i="7" s="1"/>
  <c r="P517" i="7"/>
  <c r="R517" i="7"/>
  <c r="T517" i="7"/>
  <c r="BE517" i="7"/>
  <c r="BG517" i="7"/>
  <c r="BH517" i="7"/>
  <c r="BI517" i="7"/>
  <c r="BK517" i="7"/>
  <c r="J519" i="7"/>
  <c r="P519" i="7"/>
  <c r="R519" i="7"/>
  <c r="T519" i="7"/>
  <c r="BE519" i="7"/>
  <c r="BF519" i="7"/>
  <c r="BG519" i="7"/>
  <c r="BH519" i="7"/>
  <c r="BI519" i="7"/>
  <c r="BK519" i="7"/>
  <c r="J521" i="7"/>
  <c r="P521" i="7"/>
  <c r="R521" i="7"/>
  <c r="T521" i="7"/>
  <c r="BE521" i="7"/>
  <c r="BF521" i="7"/>
  <c r="BG521" i="7"/>
  <c r="BH521" i="7"/>
  <c r="BI521" i="7"/>
  <c r="BK521" i="7"/>
  <c r="J530" i="7"/>
  <c r="P530" i="7"/>
  <c r="R530" i="7"/>
  <c r="T530" i="7"/>
  <c r="BE530" i="7"/>
  <c r="BF530" i="7"/>
  <c r="BG530" i="7"/>
  <c r="BH530" i="7"/>
  <c r="BI530" i="7"/>
  <c r="BK530" i="7"/>
  <c r="J532" i="7"/>
  <c r="BF532" i="7" s="1"/>
  <c r="P532" i="7"/>
  <c r="R532" i="7"/>
  <c r="T532" i="7"/>
  <c r="BE532" i="7"/>
  <c r="BG532" i="7"/>
  <c r="BH532" i="7"/>
  <c r="BI532" i="7"/>
  <c r="BK532" i="7"/>
  <c r="J534" i="7"/>
  <c r="P534" i="7"/>
  <c r="R534" i="7"/>
  <c r="T534" i="7"/>
  <c r="BE534" i="7"/>
  <c r="BF534" i="7"/>
  <c r="BG534" i="7"/>
  <c r="BH534" i="7"/>
  <c r="BI534" i="7"/>
  <c r="BK534" i="7"/>
  <c r="J537" i="7"/>
  <c r="P537" i="7"/>
  <c r="R537" i="7"/>
  <c r="T537" i="7"/>
  <c r="BE537" i="7"/>
  <c r="BF537" i="7"/>
  <c r="BG537" i="7"/>
  <c r="BH537" i="7"/>
  <c r="BI537" i="7"/>
  <c r="BK537" i="7"/>
  <c r="J538" i="7"/>
  <c r="P538" i="7"/>
  <c r="R538" i="7"/>
  <c r="T538" i="7"/>
  <c r="BE538" i="7"/>
  <c r="BF538" i="7"/>
  <c r="BG538" i="7"/>
  <c r="BH538" i="7"/>
  <c r="BI538" i="7"/>
  <c r="BK538" i="7"/>
  <c r="J540" i="7"/>
  <c r="BF540" i="7" s="1"/>
  <c r="P540" i="7"/>
  <c r="R540" i="7"/>
  <c r="T540" i="7"/>
  <c r="BE540" i="7"/>
  <c r="BG540" i="7"/>
  <c r="BH540" i="7"/>
  <c r="BI540" i="7"/>
  <c r="BK540" i="7"/>
  <c r="J554" i="7"/>
  <c r="P554" i="7"/>
  <c r="R554" i="7"/>
  <c r="T554" i="7"/>
  <c r="BE554" i="7"/>
  <c r="BF554" i="7"/>
  <c r="BG554" i="7"/>
  <c r="BH554" i="7"/>
  <c r="BI554" i="7"/>
  <c r="BK554" i="7"/>
  <c r="J557" i="7"/>
  <c r="P557" i="7"/>
  <c r="R557" i="7"/>
  <c r="T557" i="7"/>
  <c r="BE557" i="7"/>
  <c r="BF557" i="7"/>
  <c r="BG557" i="7"/>
  <c r="BH557" i="7"/>
  <c r="BI557" i="7"/>
  <c r="BK557" i="7"/>
  <c r="J560" i="7"/>
  <c r="P560" i="7"/>
  <c r="R560" i="7"/>
  <c r="T560" i="7"/>
  <c r="BE560" i="7"/>
  <c r="BF560" i="7"/>
  <c r="BG560" i="7"/>
  <c r="BH560" i="7"/>
  <c r="BI560" i="7"/>
  <c r="BK560" i="7"/>
  <c r="J562" i="7"/>
  <c r="BF562" i="7" s="1"/>
  <c r="P562" i="7"/>
  <c r="R562" i="7"/>
  <c r="T562" i="7"/>
  <c r="BE562" i="7"/>
  <c r="BG562" i="7"/>
  <c r="BH562" i="7"/>
  <c r="BI562" i="7"/>
  <c r="BK562" i="7"/>
  <c r="J569" i="7"/>
  <c r="P569" i="7"/>
  <c r="R569" i="7"/>
  <c r="T569" i="7"/>
  <c r="BE569" i="7"/>
  <c r="BF569" i="7"/>
  <c r="BG569" i="7"/>
  <c r="BH569" i="7"/>
  <c r="BI569" i="7"/>
  <c r="BK569" i="7"/>
  <c r="J571" i="7"/>
  <c r="P571" i="7"/>
  <c r="R571" i="7"/>
  <c r="T571" i="7"/>
  <c r="BE571" i="7"/>
  <c r="BF571" i="7"/>
  <c r="BG571" i="7"/>
  <c r="BH571" i="7"/>
  <c r="BI571" i="7"/>
  <c r="BK571" i="7"/>
  <c r="J579" i="7"/>
  <c r="P579" i="7"/>
  <c r="R579" i="7"/>
  <c r="T579" i="7"/>
  <c r="BE579" i="7"/>
  <c r="BF579" i="7"/>
  <c r="BG579" i="7"/>
  <c r="BH579" i="7"/>
  <c r="BI579" i="7"/>
  <c r="BK579" i="7"/>
  <c r="J581" i="7"/>
  <c r="BF581" i="7" s="1"/>
  <c r="P581" i="7"/>
  <c r="R581" i="7"/>
  <c r="T581" i="7"/>
  <c r="BE581" i="7"/>
  <c r="BG581" i="7"/>
  <c r="BH581" i="7"/>
  <c r="BI581" i="7"/>
  <c r="BK581" i="7"/>
  <c r="J583" i="7"/>
  <c r="P583" i="7"/>
  <c r="R583" i="7"/>
  <c r="T583" i="7"/>
  <c r="BE583" i="7"/>
  <c r="BF583" i="7"/>
  <c r="BG583" i="7"/>
  <c r="BH583" i="7"/>
  <c r="BI583" i="7"/>
  <c r="BK583" i="7"/>
  <c r="J589" i="7"/>
  <c r="P589" i="7"/>
  <c r="R589" i="7"/>
  <c r="T589" i="7"/>
  <c r="BE589" i="7"/>
  <c r="BF589" i="7"/>
  <c r="BG589" i="7"/>
  <c r="BH589" i="7"/>
  <c r="BI589" i="7"/>
  <c r="BK589" i="7"/>
  <c r="J591" i="7"/>
  <c r="BF591" i="7" s="1"/>
  <c r="P591" i="7"/>
  <c r="R591" i="7"/>
  <c r="T591" i="7"/>
  <c r="BE591" i="7"/>
  <c r="BG591" i="7"/>
  <c r="BH591" i="7"/>
  <c r="BI591" i="7"/>
  <c r="BK591" i="7"/>
  <c r="J593" i="7"/>
  <c r="BF593" i="7" s="1"/>
  <c r="P593" i="7"/>
  <c r="R593" i="7"/>
  <c r="T593" i="7"/>
  <c r="BE593" i="7"/>
  <c r="BG593" i="7"/>
  <c r="BH593" i="7"/>
  <c r="BI593" i="7"/>
  <c r="BK593" i="7"/>
  <c r="J600" i="7"/>
  <c r="P600" i="7"/>
  <c r="R600" i="7"/>
  <c r="T600" i="7"/>
  <c r="BE600" i="7"/>
  <c r="BF600" i="7"/>
  <c r="BG600" i="7"/>
  <c r="BH600" i="7"/>
  <c r="BI600" i="7"/>
  <c r="BK600" i="7"/>
  <c r="J603" i="7"/>
  <c r="P603" i="7"/>
  <c r="R603" i="7"/>
  <c r="T603" i="7"/>
  <c r="BE603" i="7"/>
  <c r="BF603" i="7"/>
  <c r="BG603" i="7"/>
  <c r="BH603" i="7"/>
  <c r="BI603" i="7"/>
  <c r="BK603" i="7"/>
  <c r="J605" i="7"/>
  <c r="P605" i="7"/>
  <c r="R605" i="7"/>
  <c r="T605" i="7"/>
  <c r="BE605" i="7"/>
  <c r="BF605" i="7"/>
  <c r="BG605" i="7"/>
  <c r="BH605" i="7"/>
  <c r="BI605" i="7"/>
  <c r="BK605" i="7"/>
  <c r="J607" i="7"/>
  <c r="BF607" i="7" s="1"/>
  <c r="P607" i="7"/>
  <c r="R607" i="7"/>
  <c r="T607" i="7"/>
  <c r="BE607" i="7"/>
  <c r="BG607" i="7"/>
  <c r="BH607" i="7"/>
  <c r="BI607" i="7"/>
  <c r="BK607" i="7"/>
  <c r="J612" i="7"/>
  <c r="P612" i="7"/>
  <c r="R612" i="7"/>
  <c r="T612" i="7"/>
  <c r="BE612" i="7"/>
  <c r="BF612" i="7"/>
  <c r="BG612" i="7"/>
  <c r="BH612" i="7"/>
  <c r="BI612" i="7"/>
  <c r="BK612" i="7"/>
  <c r="J615" i="7"/>
  <c r="P615" i="7"/>
  <c r="R615" i="7"/>
  <c r="T615" i="7"/>
  <c r="BE615" i="7"/>
  <c r="BF615" i="7"/>
  <c r="BG615" i="7"/>
  <c r="BH615" i="7"/>
  <c r="BI615" i="7"/>
  <c r="BK615" i="7"/>
  <c r="J617" i="7"/>
  <c r="BF617" i="7" s="1"/>
  <c r="P617" i="7"/>
  <c r="R617" i="7"/>
  <c r="T617" i="7"/>
  <c r="BE617" i="7"/>
  <c r="BG617" i="7"/>
  <c r="BH617" i="7"/>
  <c r="BI617" i="7"/>
  <c r="BK617" i="7"/>
  <c r="J619" i="7"/>
  <c r="BF619" i="7" s="1"/>
  <c r="P619" i="7"/>
  <c r="R619" i="7"/>
  <c r="T619" i="7"/>
  <c r="BE619" i="7"/>
  <c r="BG619" i="7"/>
  <c r="BH619" i="7"/>
  <c r="BI619" i="7"/>
  <c r="BK619" i="7"/>
  <c r="J622" i="7"/>
  <c r="P622" i="7"/>
  <c r="R622" i="7"/>
  <c r="T622" i="7"/>
  <c r="BE622" i="7"/>
  <c r="BF622" i="7"/>
  <c r="BG622" i="7"/>
  <c r="BH622" i="7"/>
  <c r="BI622" i="7"/>
  <c r="BK622" i="7"/>
  <c r="J625" i="7"/>
  <c r="P625" i="7"/>
  <c r="R625" i="7"/>
  <c r="T625" i="7"/>
  <c r="BE625" i="7"/>
  <c r="BF625" i="7"/>
  <c r="BG625" i="7"/>
  <c r="BH625" i="7"/>
  <c r="BI625" i="7"/>
  <c r="BK625" i="7"/>
  <c r="J627" i="7"/>
  <c r="P627" i="7"/>
  <c r="R627" i="7"/>
  <c r="T627" i="7"/>
  <c r="T626" i="7" s="1"/>
  <c r="BE627" i="7"/>
  <c r="BF627" i="7"/>
  <c r="BG627" i="7"/>
  <c r="BH627" i="7"/>
  <c r="BI627" i="7"/>
  <c r="BK627" i="7"/>
  <c r="BK626" i="7" s="1"/>
  <c r="J626" i="7" s="1"/>
  <c r="J102" i="7" s="1"/>
  <c r="J630" i="7"/>
  <c r="P630" i="7"/>
  <c r="R630" i="7"/>
  <c r="R626" i="7" s="1"/>
  <c r="T630" i="7"/>
  <c r="BE630" i="7"/>
  <c r="BF630" i="7"/>
  <c r="BG630" i="7"/>
  <c r="BH630" i="7"/>
  <c r="BI630" i="7"/>
  <c r="BK630" i="7"/>
  <c r="J633" i="7"/>
  <c r="BF633" i="7" s="1"/>
  <c r="P633" i="7"/>
  <c r="P626" i="7" s="1"/>
  <c r="R633" i="7"/>
  <c r="T633" i="7"/>
  <c r="BE633" i="7"/>
  <c r="BG633" i="7"/>
  <c r="BH633" i="7"/>
  <c r="BI633" i="7"/>
  <c r="BK633" i="7"/>
  <c r="J638" i="7"/>
  <c r="P638" i="7"/>
  <c r="R638" i="7"/>
  <c r="T638" i="7"/>
  <c r="BE638" i="7"/>
  <c r="BF638" i="7"/>
  <c r="BG638" i="7"/>
  <c r="BH638" i="7"/>
  <c r="BI638" i="7"/>
  <c r="BK638" i="7"/>
  <c r="J641" i="7"/>
  <c r="BF641" i="7" s="1"/>
  <c r="P641" i="7"/>
  <c r="R641" i="7"/>
  <c r="T641" i="7"/>
  <c r="BE641" i="7"/>
  <c r="BG641" i="7"/>
  <c r="BH641" i="7"/>
  <c r="BI641" i="7"/>
  <c r="BK641" i="7"/>
  <c r="J643" i="7"/>
  <c r="BF643" i="7" s="1"/>
  <c r="P643" i="7"/>
  <c r="R643" i="7"/>
  <c r="T643" i="7"/>
  <c r="BE643" i="7"/>
  <c r="BG643" i="7"/>
  <c r="BH643" i="7"/>
  <c r="BI643" i="7"/>
  <c r="BK643" i="7"/>
  <c r="J644" i="7"/>
  <c r="BF644" i="7" s="1"/>
  <c r="P644" i="7"/>
  <c r="R644" i="7"/>
  <c r="T644" i="7"/>
  <c r="BE644" i="7"/>
  <c r="BG644" i="7"/>
  <c r="BH644" i="7"/>
  <c r="BI644" i="7"/>
  <c r="BK644" i="7"/>
  <c r="J647" i="7"/>
  <c r="BF647" i="7" s="1"/>
  <c r="P647" i="7"/>
  <c r="R647" i="7"/>
  <c r="T647" i="7"/>
  <c r="BE647" i="7"/>
  <c r="BG647" i="7"/>
  <c r="BH647" i="7"/>
  <c r="BI647" i="7"/>
  <c r="BK647" i="7"/>
  <c r="J648" i="7"/>
  <c r="P648" i="7"/>
  <c r="R648" i="7"/>
  <c r="T648" i="7"/>
  <c r="BE648" i="7"/>
  <c r="BF648" i="7"/>
  <c r="BG648" i="7"/>
  <c r="BH648" i="7"/>
  <c r="BI648" i="7"/>
  <c r="BK648" i="7"/>
  <c r="J649" i="7"/>
  <c r="P649" i="7"/>
  <c r="R649" i="7"/>
  <c r="T649" i="7"/>
  <c r="BE649" i="7"/>
  <c r="BF649" i="7"/>
  <c r="BG649" i="7"/>
  <c r="BH649" i="7"/>
  <c r="BI649" i="7"/>
  <c r="BK649" i="7"/>
  <c r="J651" i="7"/>
  <c r="BF651" i="7" s="1"/>
  <c r="P651" i="7"/>
  <c r="R651" i="7"/>
  <c r="T651" i="7"/>
  <c r="BE651" i="7"/>
  <c r="BG651" i="7"/>
  <c r="BH651" i="7"/>
  <c r="BI651" i="7"/>
  <c r="BK651" i="7"/>
  <c r="J657" i="7"/>
  <c r="P657" i="7"/>
  <c r="R657" i="7"/>
  <c r="T657" i="7"/>
  <c r="BE657" i="7"/>
  <c r="BF657" i="7"/>
  <c r="BG657" i="7"/>
  <c r="BH657" i="7"/>
  <c r="BI657" i="7"/>
  <c r="BK657" i="7"/>
  <c r="J658" i="7"/>
  <c r="P658" i="7"/>
  <c r="R658" i="7"/>
  <c r="T658" i="7"/>
  <c r="BE658" i="7"/>
  <c r="BF658" i="7"/>
  <c r="BG658" i="7"/>
  <c r="BH658" i="7"/>
  <c r="BI658" i="7"/>
  <c r="BK658" i="7"/>
  <c r="J659" i="7"/>
  <c r="BF659" i="7" s="1"/>
  <c r="P659" i="7"/>
  <c r="R659" i="7"/>
  <c r="T659" i="7"/>
  <c r="BE659" i="7"/>
  <c r="BG659" i="7"/>
  <c r="BH659" i="7"/>
  <c r="BI659" i="7"/>
  <c r="BK659" i="7"/>
  <c r="J660" i="7"/>
  <c r="BF660" i="7" s="1"/>
  <c r="P660" i="7"/>
  <c r="R660" i="7"/>
  <c r="T660" i="7"/>
  <c r="BE660" i="7"/>
  <c r="BG660" i="7"/>
  <c r="BH660" i="7"/>
  <c r="BI660" i="7"/>
  <c r="BK660" i="7"/>
  <c r="J662" i="7"/>
  <c r="BF662" i="7" s="1"/>
  <c r="P662" i="7"/>
  <c r="R662" i="7"/>
  <c r="T662" i="7"/>
  <c r="BE662" i="7"/>
  <c r="BG662" i="7"/>
  <c r="BH662" i="7"/>
  <c r="BI662" i="7"/>
  <c r="BK662" i="7"/>
  <c r="J664" i="7"/>
  <c r="P664" i="7"/>
  <c r="R664" i="7"/>
  <c r="T664" i="7"/>
  <c r="BE664" i="7"/>
  <c r="BF664" i="7"/>
  <c r="BG664" i="7"/>
  <c r="BH664" i="7"/>
  <c r="BI664" i="7"/>
  <c r="BK664" i="7"/>
  <c r="J666" i="7"/>
  <c r="P666" i="7"/>
  <c r="R666" i="7"/>
  <c r="T666" i="7"/>
  <c r="BE666" i="7"/>
  <c r="BF666" i="7"/>
  <c r="BG666" i="7"/>
  <c r="BH666" i="7"/>
  <c r="BI666" i="7"/>
  <c r="BK666" i="7"/>
  <c r="P668" i="7"/>
  <c r="R668" i="7"/>
  <c r="J669" i="7"/>
  <c r="P669" i="7"/>
  <c r="R669" i="7"/>
  <c r="T669" i="7"/>
  <c r="T668" i="7" s="1"/>
  <c r="BE669" i="7"/>
  <c r="BF669" i="7"/>
  <c r="BG669" i="7"/>
  <c r="BH669" i="7"/>
  <c r="BI669" i="7"/>
  <c r="BK669" i="7"/>
  <c r="J670" i="7"/>
  <c r="BF670" i="7" s="1"/>
  <c r="P670" i="7"/>
  <c r="R670" i="7"/>
  <c r="T670" i="7"/>
  <c r="BE670" i="7"/>
  <c r="BG670" i="7"/>
  <c r="BH670" i="7"/>
  <c r="BI670" i="7"/>
  <c r="BK670" i="7"/>
  <c r="BK668" i="7" s="1"/>
  <c r="J668" i="7" s="1"/>
  <c r="J103" i="7" s="1"/>
  <c r="J672" i="7"/>
  <c r="BF672" i="7" s="1"/>
  <c r="P672" i="7"/>
  <c r="R672" i="7"/>
  <c r="T672" i="7"/>
  <c r="BE672" i="7"/>
  <c r="BG672" i="7"/>
  <c r="BH672" i="7"/>
  <c r="BI672" i="7"/>
  <c r="BK672" i="7"/>
  <c r="J673" i="7"/>
  <c r="P673" i="7"/>
  <c r="R673" i="7"/>
  <c r="T673" i="7"/>
  <c r="BE673" i="7"/>
  <c r="BF673" i="7"/>
  <c r="BG673" i="7"/>
  <c r="BH673" i="7"/>
  <c r="BI673" i="7"/>
  <c r="BK673" i="7"/>
  <c r="P674" i="7"/>
  <c r="R674" i="7"/>
  <c r="T674" i="7"/>
  <c r="BK674" i="7"/>
  <c r="J674" i="7" s="1"/>
  <c r="J104" i="7" s="1"/>
  <c r="J675" i="7"/>
  <c r="BF675" i="7" s="1"/>
  <c r="P675" i="7"/>
  <c r="R675" i="7"/>
  <c r="T675" i="7"/>
  <c r="BE675" i="7"/>
  <c r="BG675" i="7"/>
  <c r="BH675" i="7"/>
  <c r="BI675" i="7"/>
  <c r="BK675" i="7"/>
  <c r="P677" i="7"/>
  <c r="J678" i="7"/>
  <c r="P678" i="7"/>
  <c r="R678" i="7"/>
  <c r="R677" i="7" s="1"/>
  <c r="T678" i="7"/>
  <c r="T677" i="7" s="1"/>
  <c r="BE678" i="7"/>
  <c r="BF678" i="7"/>
  <c r="BG678" i="7"/>
  <c r="BH678" i="7"/>
  <c r="BI678" i="7"/>
  <c r="BK678" i="7"/>
  <c r="BK677" i="7" s="1"/>
  <c r="J680" i="7"/>
  <c r="BF680" i="7" s="1"/>
  <c r="P680" i="7"/>
  <c r="R680" i="7"/>
  <c r="T680" i="7"/>
  <c r="BE680" i="7"/>
  <c r="BG680" i="7"/>
  <c r="BH680" i="7"/>
  <c r="BI680" i="7"/>
  <c r="BK680" i="7"/>
  <c r="J682" i="7"/>
  <c r="P682" i="7"/>
  <c r="R682" i="7"/>
  <c r="T682" i="7"/>
  <c r="BE682" i="7"/>
  <c r="BF682" i="7"/>
  <c r="BG682" i="7"/>
  <c r="BH682" i="7"/>
  <c r="BI682" i="7"/>
  <c r="BK682" i="7"/>
  <c r="J684" i="7"/>
  <c r="P684" i="7"/>
  <c r="R684" i="7"/>
  <c r="T684" i="7"/>
  <c r="BE684" i="7"/>
  <c r="BF684" i="7"/>
  <c r="BG684" i="7"/>
  <c r="BH684" i="7"/>
  <c r="BI684" i="7"/>
  <c r="BK684" i="7"/>
  <c r="J686" i="7"/>
  <c r="BF686" i="7" s="1"/>
  <c r="P686" i="7"/>
  <c r="R686" i="7"/>
  <c r="T686" i="7"/>
  <c r="BE686" i="7"/>
  <c r="BG686" i="7"/>
  <c r="BH686" i="7"/>
  <c r="BI686" i="7"/>
  <c r="BK686" i="7"/>
  <c r="J689" i="7"/>
  <c r="BF689" i="7" s="1"/>
  <c r="P689" i="7"/>
  <c r="R689" i="7"/>
  <c r="T689" i="7"/>
  <c r="BE689" i="7"/>
  <c r="BG689" i="7"/>
  <c r="BH689" i="7"/>
  <c r="BI689" i="7"/>
  <c r="BK689" i="7"/>
  <c r="J691" i="7"/>
  <c r="BF691" i="7" s="1"/>
  <c r="P691" i="7"/>
  <c r="R691" i="7"/>
  <c r="T691" i="7"/>
  <c r="BE691" i="7"/>
  <c r="BG691" i="7"/>
  <c r="BH691" i="7"/>
  <c r="BI691" i="7"/>
  <c r="BK691" i="7"/>
  <c r="J693" i="7"/>
  <c r="P693" i="7"/>
  <c r="R693" i="7"/>
  <c r="T693" i="7"/>
  <c r="BE693" i="7"/>
  <c r="BF693" i="7"/>
  <c r="BG693" i="7"/>
  <c r="BH693" i="7"/>
  <c r="BI693" i="7"/>
  <c r="BK693" i="7"/>
  <c r="J695" i="7"/>
  <c r="P695" i="7"/>
  <c r="R695" i="7"/>
  <c r="T695" i="7"/>
  <c r="BE695" i="7"/>
  <c r="BF695" i="7"/>
  <c r="BG695" i="7"/>
  <c r="BH695" i="7"/>
  <c r="BI695" i="7"/>
  <c r="BK695" i="7"/>
  <c r="J698" i="7"/>
  <c r="BF698" i="7" s="1"/>
  <c r="P698" i="7"/>
  <c r="R698" i="7"/>
  <c r="T698" i="7"/>
  <c r="BE698" i="7"/>
  <c r="BG698" i="7"/>
  <c r="BH698" i="7"/>
  <c r="BI698" i="7"/>
  <c r="BK698" i="7"/>
  <c r="J700" i="7"/>
  <c r="BF700" i="7" s="1"/>
  <c r="P700" i="7"/>
  <c r="P699" i="7" s="1"/>
  <c r="R700" i="7"/>
  <c r="R699" i="7" s="1"/>
  <c r="T700" i="7"/>
  <c r="T699" i="7" s="1"/>
  <c r="BE700" i="7"/>
  <c r="BG700" i="7"/>
  <c r="BH700" i="7"/>
  <c r="BI700" i="7"/>
  <c r="BK700" i="7"/>
  <c r="BK699" i="7" s="1"/>
  <c r="J699" i="7" s="1"/>
  <c r="J107" i="7" s="1"/>
  <c r="J710" i="7"/>
  <c r="BF710" i="7" s="1"/>
  <c r="P710" i="7"/>
  <c r="R710" i="7"/>
  <c r="T710" i="7"/>
  <c r="BE710" i="7"/>
  <c r="BG710" i="7"/>
  <c r="BH710" i="7"/>
  <c r="BI710" i="7"/>
  <c r="BK710" i="7"/>
  <c r="J712" i="7"/>
  <c r="P712" i="7"/>
  <c r="R712" i="7"/>
  <c r="T712" i="7"/>
  <c r="BE712" i="7"/>
  <c r="BF712" i="7"/>
  <c r="BG712" i="7"/>
  <c r="BH712" i="7"/>
  <c r="BI712" i="7"/>
  <c r="BK712" i="7"/>
  <c r="J714" i="7"/>
  <c r="P714" i="7"/>
  <c r="R714" i="7"/>
  <c r="T714" i="7"/>
  <c r="BE714" i="7"/>
  <c r="BF714" i="7"/>
  <c r="BG714" i="7"/>
  <c r="BH714" i="7"/>
  <c r="BI714" i="7"/>
  <c r="BK714" i="7"/>
  <c r="J716" i="7"/>
  <c r="P716" i="7"/>
  <c r="R716" i="7"/>
  <c r="T716" i="7"/>
  <c r="BE716" i="7"/>
  <c r="BF716" i="7"/>
  <c r="BG716" i="7"/>
  <c r="BH716" i="7"/>
  <c r="BI716" i="7"/>
  <c r="BK716" i="7"/>
  <c r="J722" i="7"/>
  <c r="BF722" i="7" s="1"/>
  <c r="P722" i="7"/>
  <c r="R722" i="7"/>
  <c r="T722" i="7"/>
  <c r="BE722" i="7"/>
  <c r="BG722" i="7"/>
  <c r="BH722" i="7"/>
  <c r="BI722" i="7"/>
  <c r="BK722" i="7"/>
  <c r="J724" i="7"/>
  <c r="P724" i="7"/>
  <c r="R724" i="7"/>
  <c r="T724" i="7"/>
  <c r="BE724" i="7"/>
  <c r="BF724" i="7"/>
  <c r="BG724" i="7"/>
  <c r="BH724" i="7"/>
  <c r="BI724" i="7"/>
  <c r="BK724" i="7"/>
  <c r="J726" i="7"/>
  <c r="P726" i="7"/>
  <c r="R726" i="7"/>
  <c r="T726" i="7"/>
  <c r="BE726" i="7"/>
  <c r="BF726" i="7"/>
  <c r="BG726" i="7"/>
  <c r="BH726" i="7"/>
  <c r="BI726" i="7"/>
  <c r="BK726" i="7"/>
  <c r="J728" i="7"/>
  <c r="BF728" i="7" s="1"/>
  <c r="P728" i="7"/>
  <c r="R728" i="7"/>
  <c r="T728" i="7"/>
  <c r="BE728" i="7"/>
  <c r="BG728" i="7"/>
  <c r="BH728" i="7"/>
  <c r="BI728" i="7"/>
  <c r="BK728" i="7"/>
  <c r="J730" i="7"/>
  <c r="BF730" i="7" s="1"/>
  <c r="P730" i="7"/>
  <c r="R730" i="7"/>
  <c r="T730" i="7"/>
  <c r="BE730" i="7"/>
  <c r="BG730" i="7"/>
  <c r="BH730" i="7"/>
  <c r="BI730" i="7"/>
  <c r="BK730" i="7"/>
  <c r="J732" i="7"/>
  <c r="P732" i="7"/>
  <c r="R732" i="7"/>
  <c r="T732" i="7"/>
  <c r="BE732" i="7"/>
  <c r="BF732" i="7"/>
  <c r="BG732" i="7"/>
  <c r="BH732" i="7"/>
  <c r="BI732" i="7"/>
  <c r="BK732" i="7"/>
  <c r="J734" i="7"/>
  <c r="P734" i="7"/>
  <c r="R734" i="7"/>
  <c r="T734" i="7"/>
  <c r="BE734" i="7"/>
  <c r="BF734" i="7"/>
  <c r="BG734" i="7"/>
  <c r="BH734" i="7"/>
  <c r="BI734" i="7"/>
  <c r="BK734" i="7"/>
  <c r="J736" i="7"/>
  <c r="P736" i="7"/>
  <c r="R736" i="7"/>
  <c r="T736" i="7"/>
  <c r="BE736" i="7"/>
  <c r="BF736" i="7"/>
  <c r="BG736" i="7"/>
  <c r="BH736" i="7"/>
  <c r="BI736" i="7"/>
  <c r="BK736" i="7"/>
  <c r="P737" i="7"/>
  <c r="J738" i="7"/>
  <c r="P738" i="7"/>
  <c r="R738" i="7"/>
  <c r="R737" i="7" s="1"/>
  <c r="T738" i="7"/>
  <c r="BE738" i="7"/>
  <c r="BF738" i="7"/>
  <c r="BG738" i="7"/>
  <c r="BH738" i="7"/>
  <c r="BI738" i="7"/>
  <c r="BK738" i="7"/>
  <c r="BK737" i="7" s="1"/>
  <c r="J737" i="7" s="1"/>
  <c r="J108" i="7" s="1"/>
  <c r="J740" i="7"/>
  <c r="BF740" i="7" s="1"/>
  <c r="P740" i="7"/>
  <c r="R740" i="7"/>
  <c r="T740" i="7"/>
  <c r="BE740" i="7"/>
  <c r="BG740" i="7"/>
  <c r="BH740" i="7"/>
  <c r="BI740" i="7"/>
  <c r="BK740" i="7"/>
  <c r="J754" i="7"/>
  <c r="P754" i="7"/>
  <c r="R754" i="7"/>
  <c r="T754" i="7"/>
  <c r="BE754" i="7"/>
  <c r="BF754" i="7"/>
  <c r="BG754" i="7"/>
  <c r="BH754" i="7"/>
  <c r="BI754" i="7"/>
  <c r="BK754" i="7"/>
  <c r="J757" i="7"/>
  <c r="BF757" i="7" s="1"/>
  <c r="P757" i="7"/>
  <c r="R757" i="7"/>
  <c r="T757" i="7"/>
  <c r="BE757" i="7"/>
  <c r="BG757" i="7"/>
  <c r="BH757" i="7"/>
  <c r="BI757" i="7"/>
  <c r="BK757" i="7"/>
  <c r="J760" i="7"/>
  <c r="BF760" i="7" s="1"/>
  <c r="P760" i="7"/>
  <c r="R760" i="7"/>
  <c r="T760" i="7"/>
  <c r="T737" i="7" s="1"/>
  <c r="BE760" i="7"/>
  <c r="BG760" i="7"/>
  <c r="BH760" i="7"/>
  <c r="BI760" i="7"/>
  <c r="BK760" i="7"/>
  <c r="J763" i="7"/>
  <c r="BF763" i="7" s="1"/>
  <c r="P763" i="7"/>
  <c r="R763" i="7"/>
  <c r="T763" i="7"/>
  <c r="BE763" i="7"/>
  <c r="BG763" i="7"/>
  <c r="BH763" i="7"/>
  <c r="BI763" i="7"/>
  <c r="BK763" i="7"/>
  <c r="J766" i="7"/>
  <c r="BF766" i="7" s="1"/>
  <c r="P766" i="7"/>
  <c r="R766" i="7"/>
  <c r="T766" i="7"/>
  <c r="BE766" i="7"/>
  <c r="BG766" i="7"/>
  <c r="BH766" i="7"/>
  <c r="BI766" i="7"/>
  <c r="BK766" i="7"/>
  <c r="J769" i="7"/>
  <c r="P769" i="7"/>
  <c r="R769" i="7"/>
  <c r="T769" i="7"/>
  <c r="BE769" i="7"/>
  <c r="BF769" i="7"/>
  <c r="BG769" i="7"/>
  <c r="BH769" i="7"/>
  <c r="BI769" i="7"/>
  <c r="BK769" i="7"/>
  <c r="J772" i="7"/>
  <c r="P772" i="7"/>
  <c r="R772" i="7"/>
  <c r="T772" i="7"/>
  <c r="BE772" i="7"/>
  <c r="BF772" i="7"/>
  <c r="BG772" i="7"/>
  <c r="BH772" i="7"/>
  <c r="BI772" i="7"/>
  <c r="BK772" i="7"/>
  <c r="J786" i="7"/>
  <c r="BF786" i="7" s="1"/>
  <c r="P786" i="7"/>
  <c r="R786" i="7"/>
  <c r="T786" i="7"/>
  <c r="BE786" i="7"/>
  <c r="BG786" i="7"/>
  <c r="BH786" i="7"/>
  <c r="BI786" i="7"/>
  <c r="BK786" i="7"/>
  <c r="J789" i="7"/>
  <c r="P789" i="7"/>
  <c r="R789" i="7"/>
  <c r="T789" i="7"/>
  <c r="BE789" i="7"/>
  <c r="BF789" i="7"/>
  <c r="BG789" i="7"/>
  <c r="BH789" i="7"/>
  <c r="BI789" i="7"/>
  <c r="BK789" i="7"/>
  <c r="J791" i="7"/>
  <c r="BF791" i="7" s="1"/>
  <c r="P791" i="7"/>
  <c r="R791" i="7"/>
  <c r="T791" i="7"/>
  <c r="BE791" i="7"/>
  <c r="BG791" i="7"/>
  <c r="BH791" i="7"/>
  <c r="BI791" i="7"/>
  <c r="BK791" i="7"/>
  <c r="J794" i="7"/>
  <c r="BF794" i="7" s="1"/>
  <c r="P794" i="7"/>
  <c r="R794" i="7"/>
  <c r="T794" i="7"/>
  <c r="BE794" i="7"/>
  <c r="BG794" i="7"/>
  <c r="BH794" i="7"/>
  <c r="BI794" i="7"/>
  <c r="BK794" i="7"/>
  <c r="J796" i="7"/>
  <c r="BF796" i="7" s="1"/>
  <c r="P796" i="7"/>
  <c r="R796" i="7"/>
  <c r="T796" i="7"/>
  <c r="BE796" i="7"/>
  <c r="BG796" i="7"/>
  <c r="BH796" i="7"/>
  <c r="BI796" i="7"/>
  <c r="BK796" i="7"/>
  <c r="J799" i="7"/>
  <c r="BF799" i="7" s="1"/>
  <c r="P799" i="7"/>
  <c r="R799" i="7"/>
  <c r="T799" i="7"/>
  <c r="BE799" i="7"/>
  <c r="BG799" i="7"/>
  <c r="BH799" i="7"/>
  <c r="BI799" i="7"/>
  <c r="BK799" i="7"/>
  <c r="J801" i="7"/>
  <c r="P801" i="7"/>
  <c r="R801" i="7"/>
  <c r="T801" i="7"/>
  <c r="BE801" i="7"/>
  <c r="BF801" i="7"/>
  <c r="BG801" i="7"/>
  <c r="BH801" i="7"/>
  <c r="BI801" i="7"/>
  <c r="BK801" i="7"/>
  <c r="J803" i="7"/>
  <c r="P803" i="7"/>
  <c r="R803" i="7"/>
  <c r="T803" i="7"/>
  <c r="BE803" i="7"/>
  <c r="BF803" i="7"/>
  <c r="BG803" i="7"/>
  <c r="BH803" i="7"/>
  <c r="BI803" i="7"/>
  <c r="BK803" i="7"/>
  <c r="J805" i="7"/>
  <c r="BF805" i="7" s="1"/>
  <c r="P805" i="7"/>
  <c r="R805" i="7"/>
  <c r="T805" i="7"/>
  <c r="BE805" i="7"/>
  <c r="BG805" i="7"/>
  <c r="BH805" i="7"/>
  <c r="BI805" i="7"/>
  <c r="BK805" i="7"/>
  <c r="J807" i="7"/>
  <c r="P807" i="7"/>
  <c r="R807" i="7"/>
  <c r="T807" i="7"/>
  <c r="BE807" i="7"/>
  <c r="BF807" i="7"/>
  <c r="BG807" i="7"/>
  <c r="BH807" i="7"/>
  <c r="BI807" i="7"/>
  <c r="BK807" i="7"/>
  <c r="J811" i="7"/>
  <c r="BF811" i="7" s="1"/>
  <c r="P811" i="7"/>
  <c r="R811" i="7"/>
  <c r="T811" i="7"/>
  <c r="BE811" i="7"/>
  <c r="BG811" i="7"/>
  <c r="BH811" i="7"/>
  <c r="BI811" i="7"/>
  <c r="BK811" i="7"/>
  <c r="J813" i="7"/>
  <c r="BF813" i="7" s="1"/>
  <c r="P813" i="7"/>
  <c r="R813" i="7"/>
  <c r="T813" i="7"/>
  <c r="BE813" i="7"/>
  <c r="BG813" i="7"/>
  <c r="BH813" i="7"/>
  <c r="BI813" i="7"/>
  <c r="BK813" i="7"/>
  <c r="J815" i="7"/>
  <c r="BF815" i="7" s="1"/>
  <c r="P815" i="7"/>
  <c r="R815" i="7"/>
  <c r="T815" i="7"/>
  <c r="BE815" i="7"/>
  <c r="BG815" i="7"/>
  <c r="BH815" i="7"/>
  <c r="BI815" i="7"/>
  <c r="BK815" i="7"/>
  <c r="R816" i="7"/>
  <c r="T816" i="7"/>
  <c r="P817" i="7"/>
  <c r="P816" i="7" s="1"/>
  <c r="R817" i="7"/>
  <c r="T817" i="7"/>
  <c r="BE817" i="7"/>
  <c r="BG817" i="7"/>
  <c r="BH817" i="7"/>
  <c r="BI817" i="7"/>
  <c r="P818" i="7"/>
  <c r="T818" i="7"/>
  <c r="P819" i="7"/>
  <c r="R819" i="7"/>
  <c r="R818" i="7" s="1"/>
  <c r="T819" i="7"/>
  <c r="BE819" i="7"/>
  <c r="BG819" i="7"/>
  <c r="BH819" i="7"/>
  <c r="BI819" i="7"/>
  <c r="P820" i="7"/>
  <c r="R820" i="7"/>
  <c r="P821" i="7"/>
  <c r="R821" i="7"/>
  <c r="T821" i="7"/>
  <c r="T820" i="7" s="1"/>
  <c r="BE821" i="7"/>
  <c r="BG821" i="7"/>
  <c r="BH821" i="7"/>
  <c r="BI821" i="7"/>
  <c r="R822" i="7"/>
  <c r="T822" i="7"/>
  <c r="P823" i="7"/>
  <c r="R823" i="7"/>
  <c r="T823" i="7"/>
  <c r="BE823" i="7"/>
  <c r="BG823" i="7"/>
  <c r="BH823" i="7"/>
  <c r="BI823" i="7"/>
  <c r="J824" i="7"/>
  <c r="BF824" i="7" s="1"/>
  <c r="P824" i="7"/>
  <c r="P822" i="7" s="1"/>
  <c r="R824" i="7"/>
  <c r="T824" i="7"/>
  <c r="BE824" i="7"/>
  <c r="BG824" i="7"/>
  <c r="BH824" i="7"/>
  <c r="BI824" i="7"/>
  <c r="BK824" i="7"/>
  <c r="P825" i="7"/>
  <c r="P826" i="7"/>
  <c r="R826" i="7"/>
  <c r="R825" i="7" s="1"/>
  <c r="T826" i="7"/>
  <c r="T825" i="7" s="1"/>
  <c r="BE826" i="7"/>
  <c r="BG826" i="7"/>
  <c r="BH826" i="7"/>
  <c r="BI826" i="7"/>
  <c r="J828" i="7"/>
  <c r="P828" i="7"/>
  <c r="R828" i="7"/>
  <c r="T828" i="7"/>
  <c r="T827" i="7" s="1"/>
  <c r="BE828" i="7"/>
  <c r="BF828" i="7"/>
  <c r="BG828" i="7"/>
  <c r="BH828" i="7"/>
  <c r="BI828" i="7"/>
  <c r="BK828" i="7"/>
  <c r="BK827" i="7" s="1"/>
  <c r="J827" i="7" s="1"/>
  <c r="J114" i="7" s="1"/>
  <c r="J829" i="7"/>
  <c r="P829" i="7"/>
  <c r="R829" i="7"/>
  <c r="R827" i="7" s="1"/>
  <c r="T829" i="7"/>
  <c r="BE829" i="7"/>
  <c r="BF829" i="7"/>
  <c r="BG829" i="7"/>
  <c r="BH829" i="7"/>
  <c r="BI829" i="7"/>
  <c r="BK829" i="7"/>
  <c r="J831" i="7"/>
  <c r="BF831" i="7" s="1"/>
  <c r="P831" i="7"/>
  <c r="P827" i="7" s="1"/>
  <c r="R831" i="7"/>
  <c r="T831" i="7"/>
  <c r="BE831" i="7"/>
  <c r="BG831" i="7"/>
  <c r="BH831" i="7"/>
  <c r="BI831" i="7"/>
  <c r="BK831" i="7"/>
  <c r="J839" i="7"/>
  <c r="P839" i="7"/>
  <c r="R839" i="7"/>
  <c r="T839" i="7"/>
  <c r="BE839" i="7"/>
  <c r="BF839" i="7"/>
  <c r="BG839" i="7"/>
  <c r="BH839" i="7"/>
  <c r="BI839" i="7"/>
  <c r="BK839" i="7"/>
  <c r="J841" i="7"/>
  <c r="BF841" i="7" s="1"/>
  <c r="P841" i="7"/>
  <c r="R841" i="7"/>
  <c r="T841" i="7"/>
  <c r="BE841" i="7"/>
  <c r="BG841" i="7"/>
  <c r="BH841" i="7"/>
  <c r="BI841" i="7"/>
  <c r="BK841" i="7"/>
  <c r="J844" i="7"/>
  <c r="BF844" i="7" s="1"/>
  <c r="P844" i="7"/>
  <c r="R844" i="7"/>
  <c r="T844" i="7"/>
  <c r="BE844" i="7"/>
  <c r="BG844" i="7"/>
  <c r="BH844" i="7"/>
  <c r="BI844" i="7"/>
  <c r="BK844" i="7"/>
  <c r="J846" i="7"/>
  <c r="BF846" i="7" s="1"/>
  <c r="P846" i="7"/>
  <c r="R846" i="7"/>
  <c r="T846" i="7"/>
  <c r="BE846" i="7"/>
  <c r="BG846" i="7"/>
  <c r="BH846" i="7"/>
  <c r="BI846" i="7"/>
  <c r="BK846" i="7"/>
  <c r="J847" i="7"/>
  <c r="BF847" i="7" s="1"/>
  <c r="P847" i="7"/>
  <c r="R847" i="7"/>
  <c r="T847" i="7"/>
  <c r="BE847" i="7"/>
  <c r="BG847" i="7"/>
  <c r="BH847" i="7"/>
  <c r="BI847" i="7"/>
  <c r="BK847" i="7"/>
  <c r="J850" i="7"/>
  <c r="P850" i="7"/>
  <c r="R850" i="7"/>
  <c r="T850" i="7"/>
  <c r="BE850" i="7"/>
  <c r="BF850" i="7"/>
  <c r="BG850" i="7"/>
  <c r="BH850" i="7"/>
  <c r="BI850" i="7"/>
  <c r="BK850" i="7"/>
  <c r="J851" i="7"/>
  <c r="P851" i="7"/>
  <c r="R851" i="7"/>
  <c r="T851" i="7"/>
  <c r="BE851" i="7"/>
  <c r="BF851" i="7"/>
  <c r="BG851" i="7"/>
  <c r="BH851" i="7"/>
  <c r="BI851" i="7"/>
  <c r="BK851" i="7"/>
  <c r="J852" i="7"/>
  <c r="BF852" i="7" s="1"/>
  <c r="P852" i="7"/>
  <c r="R852" i="7"/>
  <c r="T852" i="7"/>
  <c r="BE852" i="7"/>
  <c r="BG852" i="7"/>
  <c r="BH852" i="7"/>
  <c r="BI852" i="7"/>
  <c r="BK852" i="7"/>
  <c r="J857" i="7"/>
  <c r="P857" i="7"/>
  <c r="R857" i="7"/>
  <c r="T857" i="7"/>
  <c r="BE857" i="7"/>
  <c r="BF857" i="7"/>
  <c r="BG857" i="7"/>
  <c r="BH857" i="7"/>
  <c r="BI857" i="7"/>
  <c r="BK857" i="7"/>
  <c r="J860" i="7"/>
  <c r="P860" i="7"/>
  <c r="R860" i="7"/>
  <c r="T860" i="7"/>
  <c r="BE860" i="7"/>
  <c r="BF860" i="7"/>
  <c r="BG860" i="7"/>
  <c r="BH860" i="7"/>
  <c r="BI860" i="7"/>
  <c r="BK860" i="7"/>
  <c r="BK861" i="7"/>
  <c r="J861" i="7" s="1"/>
  <c r="J115" i="7" s="1"/>
  <c r="J862" i="7"/>
  <c r="P862" i="7"/>
  <c r="R862" i="7"/>
  <c r="T862" i="7"/>
  <c r="BE862" i="7"/>
  <c r="BF862" i="7"/>
  <c r="BG862" i="7"/>
  <c r="BH862" i="7"/>
  <c r="BI862" i="7"/>
  <c r="BK862" i="7"/>
  <c r="J865" i="7"/>
  <c r="P865" i="7"/>
  <c r="R865" i="7"/>
  <c r="R861" i="7" s="1"/>
  <c r="T865" i="7"/>
  <c r="BE865" i="7"/>
  <c r="BF865" i="7"/>
  <c r="BG865" i="7"/>
  <c r="BH865" i="7"/>
  <c r="BI865" i="7"/>
  <c r="BK865" i="7"/>
  <c r="J873" i="7"/>
  <c r="P873" i="7"/>
  <c r="R873" i="7"/>
  <c r="T873" i="7"/>
  <c r="BE873" i="7"/>
  <c r="BF873" i="7"/>
  <c r="BG873" i="7"/>
  <c r="BH873" i="7"/>
  <c r="BI873" i="7"/>
  <c r="BK873" i="7"/>
  <c r="J881" i="7"/>
  <c r="BF881" i="7" s="1"/>
  <c r="P881" i="7"/>
  <c r="P861" i="7" s="1"/>
  <c r="R881" i="7"/>
  <c r="T881" i="7"/>
  <c r="BE881" i="7"/>
  <c r="BG881" i="7"/>
  <c r="BH881" i="7"/>
  <c r="BI881" i="7"/>
  <c r="BK881" i="7"/>
  <c r="J888" i="7"/>
  <c r="P888" i="7"/>
  <c r="R888" i="7"/>
  <c r="T888" i="7"/>
  <c r="BE888" i="7"/>
  <c r="BF888" i="7"/>
  <c r="BG888" i="7"/>
  <c r="BH888" i="7"/>
  <c r="BI888" i="7"/>
  <c r="BK888" i="7"/>
  <c r="J894" i="7"/>
  <c r="P894" i="7"/>
  <c r="R894" i="7"/>
  <c r="T894" i="7"/>
  <c r="BE894" i="7"/>
  <c r="BF894" i="7"/>
  <c r="BG894" i="7"/>
  <c r="BH894" i="7"/>
  <c r="BI894" i="7"/>
  <c r="BK894" i="7"/>
  <c r="J911" i="7"/>
  <c r="BF911" i="7" s="1"/>
  <c r="P911" i="7"/>
  <c r="R911" i="7"/>
  <c r="T911" i="7"/>
  <c r="T861" i="7" s="1"/>
  <c r="BE911" i="7"/>
  <c r="BG911" i="7"/>
  <c r="BH911" i="7"/>
  <c r="BI911" i="7"/>
  <c r="BK911" i="7"/>
  <c r="J918" i="7"/>
  <c r="BF918" i="7" s="1"/>
  <c r="P918" i="7"/>
  <c r="R918" i="7"/>
  <c r="T918" i="7"/>
  <c r="BE918" i="7"/>
  <c r="BG918" i="7"/>
  <c r="BH918" i="7"/>
  <c r="BI918" i="7"/>
  <c r="BK918" i="7"/>
  <c r="J925" i="7"/>
  <c r="P925" i="7"/>
  <c r="R925" i="7"/>
  <c r="T925" i="7"/>
  <c r="BE925" i="7"/>
  <c r="BF925" i="7"/>
  <c r="BG925" i="7"/>
  <c r="BH925" i="7"/>
  <c r="BI925" i="7"/>
  <c r="BK925" i="7"/>
  <c r="J932" i="7"/>
  <c r="P932" i="7"/>
  <c r="R932" i="7"/>
  <c r="T932" i="7"/>
  <c r="BE932" i="7"/>
  <c r="BF932" i="7"/>
  <c r="BG932" i="7"/>
  <c r="BH932" i="7"/>
  <c r="BI932" i="7"/>
  <c r="BK932" i="7"/>
  <c r="J934" i="7"/>
  <c r="P934" i="7"/>
  <c r="R934" i="7"/>
  <c r="T934" i="7"/>
  <c r="BE934" i="7"/>
  <c r="BF934" i="7"/>
  <c r="BG934" i="7"/>
  <c r="BH934" i="7"/>
  <c r="BI934" i="7"/>
  <c r="BK934" i="7"/>
  <c r="J936" i="7"/>
  <c r="BF936" i="7" s="1"/>
  <c r="P936" i="7"/>
  <c r="R936" i="7"/>
  <c r="T936" i="7"/>
  <c r="BE936" i="7"/>
  <c r="BG936" i="7"/>
  <c r="BH936" i="7"/>
  <c r="BI936" i="7"/>
  <c r="BK936" i="7"/>
  <c r="J938" i="7"/>
  <c r="BF938" i="7" s="1"/>
  <c r="P938" i="7"/>
  <c r="P937" i="7" s="1"/>
  <c r="R938" i="7"/>
  <c r="R937" i="7" s="1"/>
  <c r="T938" i="7"/>
  <c r="BE938" i="7"/>
  <c r="BG938" i="7"/>
  <c r="BH938" i="7"/>
  <c r="BI938" i="7"/>
  <c r="BK938" i="7"/>
  <c r="J939" i="7"/>
  <c r="P939" i="7"/>
  <c r="R939" i="7"/>
  <c r="T939" i="7"/>
  <c r="BE939" i="7"/>
  <c r="BF939" i="7"/>
  <c r="BG939" i="7"/>
  <c r="BH939" i="7"/>
  <c r="BI939" i="7"/>
  <c r="BK939" i="7"/>
  <c r="J940" i="7"/>
  <c r="BF940" i="7" s="1"/>
  <c r="P940" i="7"/>
  <c r="R940" i="7"/>
  <c r="T940" i="7"/>
  <c r="BE940" i="7"/>
  <c r="BG940" i="7"/>
  <c r="BH940" i="7"/>
  <c r="BI940" i="7"/>
  <c r="BK940" i="7"/>
  <c r="J942" i="7"/>
  <c r="BF942" i="7" s="1"/>
  <c r="P942" i="7"/>
  <c r="R942" i="7"/>
  <c r="T942" i="7"/>
  <c r="T937" i="7" s="1"/>
  <c r="BE942" i="7"/>
  <c r="BG942" i="7"/>
  <c r="BH942" i="7"/>
  <c r="BI942" i="7"/>
  <c r="BK942" i="7"/>
  <c r="J943" i="7"/>
  <c r="BF943" i="7" s="1"/>
  <c r="P943" i="7"/>
  <c r="R943" i="7"/>
  <c r="T943" i="7"/>
  <c r="BE943" i="7"/>
  <c r="BG943" i="7"/>
  <c r="BH943" i="7"/>
  <c r="BI943" i="7"/>
  <c r="BK943" i="7"/>
  <c r="BK937" i="7" s="1"/>
  <c r="J937" i="7" s="1"/>
  <c r="J116" i="7" s="1"/>
  <c r="J944" i="7"/>
  <c r="BF944" i="7" s="1"/>
  <c r="P944" i="7"/>
  <c r="R944" i="7"/>
  <c r="T944" i="7"/>
  <c r="BE944" i="7"/>
  <c r="BG944" i="7"/>
  <c r="BH944" i="7"/>
  <c r="BI944" i="7"/>
  <c r="BK944" i="7"/>
  <c r="J945" i="7"/>
  <c r="P945" i="7"/>
  <c r="R945" i="7"/>
  <c r="T945" i="7"/>
  <c r="BE945" i="7"/>
  <c r="BF945" i="7"/>
  <c r="BG945" i="7"/>
  <c r="BH945" i="7"/>
  <c r="BI945" i="7"/>
  <c r="BK945" i="7"/>
  <c r="J946" i="7"/>
  <c r="P946" i="7"/>
  <c r="R946" i="7"/>
  <c r="T946" i="7"/>
  <c r="BE946" i="7"/>
  <c r="BF946" i="7"/>
  <c r="BG946" i="7"/>
  <c r="BH946" i="7"/>
  <c r="BI946" i="7"/>
  <c r="BK946" i="7"/>
  <c r="J947" i="7"/>
  <c r="BF947" i="7" s="1"/>
  <c r="P947" i="7"/>
  <c r="R947" i="7"/>
  <c r="T947" i="7"/>
  <c r="BE947" i="7"/>
  <c r="BG947" i="7"/>
  <c r="BH947" i="7"/>
  <c r="BI947" i="7"/>
  <c r="BK947" i="7"/>
  <c r="J948" i="7"/>
  <c r="P948" i="7"/>
  <c r="R948" i="7"/>
  <c r="T948" i="7"/>
  <c r="BE948" i="7"/>
  <c r="BF948" i="7"/>
  <c r="BG948" i="7"/>
  <c r="BH948" i="7"/>
  <c r="BI948" i="7"/>
  <c r="BK948" i="7"/>
  <c r="J949" i="7"/>
  <c r="BF949" i="7" s="1"/>
  <c r="P949" i="7"/>
  <c r="R949" i="7"/>
  <c r="T949" i="7"/>
  <c r="BE949" i="7"/>
  <c r="BG949" i="7"/>
  <c r="BH949" i="7"/>
  <c r="BI949" i="7"/>
  <c r="BK949" i="7"/>
  <c r="J950" i="7"/>
  <c r="BF950" i="7" s="1"/>
  <c r="P950" i="7"/>
  <c r="R950" i="7"/>
  <c r="T950" i="7"/>
  <c r="BE950" i="7"/>
  <c r="BG950" i="7"/>
  <c r="BH950" i="7"/>
  <c r="BI950" i="7"/>
  <c r="BK950" i="7"/>
  <c r="J951" i="7"/>
  <c r="BF951" i="7" s="1"/>
  <c r="P951" i="7"/>
  <c r="R951" i="7"/>
  <c r="T951" i="7"/>
  <c r="BE951" i="7"/>
  <c r="BG951" i="7"/>
  <c r="BH951" i="7"/>
  <c r="BI951" i="7"/>
  <c r="BK951" i="7"/>
  <c r="J952" i="7"/>
  <c r="BF952" i="7" s="1"/>
  <c r="P952" i="7"/>
  <c r="R952" i="7"/>
  <c r="T952" i="7"/>
  <c r="BE952" i="7"/>
  <c r="BG952" i="7"/>
  <c r="BH952" i="7"/>
  <c r="BI952" i="7"/>
  <c r="BK952" i="7"/>
  <c r="J953" i="7"/>
  <c r="P953" i="7"/>
  <c r="R953" i="7"/>
  <c r="T953" i="7"/>
  <c r="BE953" i="7"/>
  <c r="BF953" i="7"/>
  <c r="BG953" i="7"/>
  <c r="BH953" i="7"/>
  <c r="BI953" i="7"/>
  <c r="BK953" i="7"/>
  <c r="J954" i="7"/>
  <c r="P954" i="7"/>
  <c r="R954" i="7"/>
  <c r="T954" i="7"/>
  <c r="BE954" i="7"/>
  <c r="BF954" i="7"/>
  <c r="BG954" i="7"/>
  <c r="BH954" i="7"/>
  <c r="BI954" i="7"/>
  <c r="BK954" i="7"/>
  <c r="J955" i="7"/>
  <c r="BF955" i="7" s="1"/>
  <c r="P955" i="7"/>
  <c r="R955" i="7"/>
  <c r="T955" i="7"/>
  <c r="BE955" i="7"/>
  <c r="BG955" i="7"/>
  <c r="BH955" i="7"/>
  <c r="BI955" i="7"/>
  <c r="BK955" i="7"/>
  <c r="J956" i="7"/>
  <c r="P956" i="7"/>
  <c r="R956" i="7"/>
  <c r="T956" i="7"/>
  <c r="BE956" i="7"/>
  <c r="BF956" i="7"/>
  <c r="BG956" i="7"/>
  <c r="BH956" i="7"/>
  <c r="BI956" i="7"/>
  <c r="BK956" i="7"/>
  <c r="J957" i="7"/>
  <c r="P957" i="7"/>
  <c r="R957" i="7"/>
  <c r="T957" i="7"/>
  <c r="BE957" i="7"/>
  <c r="BF957" i="7"/>
  <c r="BG957" i="7"/>
  <c r="BH957" i="7"/>
  <c r="BI957" i="7"/>
  <c r="BK957" i="7"/>
  <c r="J958" i="7"/>
  <c r="BF958" i="7" s="1"/>
  <c r="P958" i="7"/>
  <c r="R958" i="7"/>
  <c r="T958" i="7"/>
  <c r="BE958" i="7"/>
  <c r="BG958" i="7"/>
  <c r="BH958" i="7"/>
  <c r="BI958" i="7"/>
  <c r="BK958" i="7"/>
  <c r="J959" i="7"/>
  <c r="BF959" i="7" s="1"/>
  <c r="P959" i="7"/>
  <c r="R959" i="7"/>
  <c r="T959" i="7"/>
  <c r="BE959" i="7"/>
  <c r="BG959" i="7"/>
  <c r="BH959" i="7"/>
  <c r="BI959" i="7"/>
  <c r="BK959" i="7"/>
  <c r="J960" i="7"/>
  <c r="BF960" i="7" s="1"/>
  <c r="P960" i="7"/>
  <c r="R960" i="7"/>
  <c r="T960" i="7"/>
  <c r="BE960" i="7"/>
  <c r="BG960" i="7"/>
  <c r="BH960" i="7"/>
  <c r="BI960" i="7"/>
  <c r="BK960" i="7"/>
  <c r="J961" i="7"/>
  <c r="P961" i="7"/>
  <c r="R961" i="7"/>
  <c r="T961" i="7"/>
  <c r="BE961" i="7"/>
  <c r="BF961" i="7"/>
  <c r="BG961" i="7"/>
  <c r="BH961" i="7"/>
  <c r="BI961" i="7"/>
  <c r="BK961" i="7"/>
  <c r="J962" i="7"/>
  <c r="P962" i="7"/>
  <c r="R962" i="7"/>
  <c r="T962" i="7"/>
  <c r="BE962" i="7"/>
  <c r="BF962" i="7"/>
  <c r="BG962" i="7"/>
  <c r="BH962" i="7"/>
  <c r="BI962" i="7"/>
  <c r="BK962" i="7"/>
  <c r="J963" i="7"/>
  <c r="BF963" i="7" s="1"/>
  <c r="P963" i="7"/>
  <c r="R963" i="7"/>
  <c r="T963" i="7"/>
  <c r="BE963" i="7"/>
  <c r="BG963" i="7"/>
  <c r="BH963" i="7"/>
  <c r="BI963" i="7"/>
  <c r="BK963" i="7"/>
  <c r="J964" i="7"/>
  <c r="P964" i="7"/>
  <c r="R964" i="7"/>
  <c r="T964" i="7"/>
  <c r="BE964" i="7"/>
  <c r="BF964" i="7"/>
  <c r="BG964" i="7"/>
  <c r="BH964" i="7"/>
  <c r="BI964" i="7"/>
  <c r="BK964" i="7"/>
  <c r="J965" i="7"/>
  <c r="P965" i="7"/>
  <c r="R965" i="7"/>
  <c r="T965" i="7"/>
  <c r="BE965" i="7"/>
  <c r="BF965" i="7"/>
  <c r="BG965" i="7"/>
  <c r="BH965" i="7"/>
  <c r="BI965" i="7"/>
  <c r="BK965" i="7"/>
  <c r="J966" i="7"/>
  <c r="BF966" i="7" s="1"/>
  <c r="P966" i="7"/>
  <c r="R966" i="7"/>
  <c r="T966" i="7"/>
  <c r="BE966" i="7"/>
  <c r="BG966" i="7"/>
  <c r="BH966" i="7"/>
  <c r="BI966" i="7"/>
  <c r="BK966" i="7"/>
  <c r="J967" i="7"/>
  <c r="BF967" i="7" s="1"/>
  <c r="P967" i="7"/>
  <c r="R967" i="7"/>
  <c r="T967" i="7"/>
  <c r="BE967" i="7"/>
  <c r="BG967" i="7"/>
  <c r="BH967" i="7"/>
  <c r="BI967" i="7"/>
  <c r="BK967" i="7"/>
  <c r="J968" i="7"/>
  <c r="BF968" i="7" s="1"/>
  <c r="P968" i="7"/>
  <c r="R968" i="7"/>
  <c r="T968" i="7"/>
  <c r="BE968" i="7"/>
  <c r="BG968" i="7"/>
  <c r="BH968" i="7"/>
  <c r="BI968" i="7"/>
  <c r="BK968" i="7"/>
  <c r="J969" i="7"/>
  <c r="P969" i="7"/>
  <c r="R969" i="7"/>
  <c r="T969" i="7"/>
  <c r="BE969" i="7"/>
  <c r="BF969" i="7"/>
  <c r="BG969" i="7"/>
  <c r="BH969" i="7"/>
  <c r="BI969" i="7"/>
  <c r="BK969" i="7"/>
  <c r="J970" i="7"/>
  <c r="P970" i="7"/>
  <c r="R970" i="7"/>
  <c r="T970" i="7"/>
  <c r="BE970" i="7"/>
  <c r="BF970" i="7"/>
  <c r="BG970" i="7"/>
  <c r="BH970" i="7"/>
  <c r="BI970" i="7"/>
  <c r="BK970" i="7"/>
  <c r="J971" i="7"/>
  <c r="BF971" i="7" s="1"/>
  <c r="P971" i="7"/>
  <c r="R971" i="7"/>
  <c r="T971" i="7"/>
  <c r="BE971" i="7"/>
  <c r="BG971" i="7"/>
  <c r="BH971" i="7"/>
  <c r="BI971" i="7"/>
  <c r="BK971" i="7"/>
  <c r="J972" i="7"/>
  <c r="P972" i="7"/>
  <c r="R972" i="7"/>
  <c r="T972" i="7"/>
  <c r="BE972" i="7"/>
  <c r="BF972" i="7"/>
  <c r="BG972" i="7"/>
  <c r="BH972" i="7"/>
  <c r="BI972" i="7"/>
  <c r="BK972" i="7"/>
  <c r="J973" i="7"/>
  <c r="P973" i="7"/>
  <c r="R973" i="7"/>
  <c r="T973" i="7"/>
  <c r="BE973" i="7"/>
  <c r="BF973" i="7"/>
  <c r="BG973" i="7"/>
  <c r="BH973" i="7"/>
  <c r="BI973" i="7"/>
  <c r="BK973" i="7"/>
  <c r="J974" i="7"/>
  <c r="BF974" i="7" s="1"/>
  <c r="P974" i="7"/>
  <c r="R974" i="7"/>
  <c r="T974" i="7"/>
  <c r="BE974" i="7"/>
  <c r="BG974" i="7"/>
  <c r="BH974" i="7"/>
  <c r="BI974" i="7"/>
  <c r="BK974" i="7"/>
  <c r="J975" i="7"/>
  <c r="BF975" i="7" s="1"/>
  <c r="P975" i="7"/>
  <c r="R975" i="7"/>
  <c r="T975" i="7"/>
  <c r="BE975" i="7"/>
  <c r="BG975" i="7"/>
  <c r="BH975" i="7"/>
  <c r="BI975" i="7"/>
  <c r="BK975" i="7"/>
  <c r="J976" i="7"/>
  <c r="BF976" i="7" s="1"/>
  <c r="P976" i="7"/>
  <c r="R976" i="7"/>
  <c r="T976" i="7"/>
  <c r="BE976" i="7"/>
  <c r="BG976" i="7"/>
  <c r="BH976" i="7"/>
  <c r="BI976" i="7"/>
  <c r="BK976" i="7"/>
  <c r="J977" i="7"/>
  <c r="P977" i="7"/>
  <c r="R977" i="7"/>
  <c r="T977" i="7"/>
  <c r="BE977" i="7"/>
  <c r="BF977" i="7"/>
  <c r="BG977" i="7"/>
  <c r="BH977" i="7"/>
  <c r="BI977" i="7"/>
  <c r="BK977" i="7"/>
  <c r="J978" i="7"/>
  <c r="P978" i="7"/>
  <c r="R978" i="7"/>
  <c r="T978" i="7"/>
  <c r="BE978" i="7"/>
  <c r="BF978" i="7"/>
  <c r="BG978" i="7"/>
  <c r="BH978" i="7"/>
  <c r="BI978" i="7"/>
  <c r="BK978" i="7"/>
  <c r="J979" i="7"/>
  <c r="BF979" i="7" s="1"/>
  <c r="P979" i="7"/>
  <c r="R979" i="7"/>
  <c r="T979" i="7"/>
  <c r="BE979" i="7"/>
  <c r="BG979" i="7"/>
  <c r="BH979" i="7"/>
  <c r="BI979" i="7"/>
  <c r="BK979" i="7"/>
  <c r="J980" i="7"/>
  <c r="P980" i="7"/>
  <c r="R980" i="7"/>
  <c r="T980" i="7"/>
  <c r="BE980" i="7"/>
  <c r="BF980" i="7"/>
  <c r="BG980" i="7"/>
  <c r="BH980" i="7"/>
  <c r="BI980" i="7"/>
  <c r="BK980" i="7"/>
  <c r="J981" i="7"/>
  <c r="P981" i="7"/>
  <c r="R981" i="7"/>
  <c r="T981" i="7"/>
  <c r="BE981" i="7"/>
  <c r="BF981" i="7"/>
  <c r="BG981" i="7"/>
  <c r="BH981" i="7"/>
  <c r="BI981" i="7"/>
  <c r="BK981" i="7"/>
  <c r="J982" i="7"/>
  <c r="BF982" i="7" s="1"/>
  <c r="P982" i="7"/>
  <c r="R982" i="7"/>
  <c r="T982" i="7"/>
  <c r="BE982" i="7"/>
  <c r="BG982" i="7"/>
  <c r="BH982" i="7"/>
  <c r="BI982" i="7"/>
  <c r="BK982" i="7"/>
  <c r="J983" i="7"/>
  <c r="BF983" i="7" s="1"/>
  <c r="P983" i="7"/>
  <c r="R983" i="7"/>
  <c r="T983" i="7"/>
  <c r="BE983" i="7"/>
  <c r="BG983" i="7"/>
  <c r="BH983" i="7"/>
  <c r="BI983" i="7"/>
  <c r="BK983" i="7"/>
  <c r="J984" i="7"/>
  <c r="BF984" i="7" s="1"/>
  <c r="P984" i="7"/>
  <c r="R984" i="7"/>
  <c r="T984" i="7"/>
  <c r="BE984" i="7"/>
  <c r="BG984" i="7"/>
  <c r="BH984" i="7"/>
  <c r="BI984" i="7"/>
  <c r="BK984" i="7"/>
  <c r="J985" i="7"/>
  <c r="P985" i="7"/>
  <c r="R985" i="7"/>
  <c r="T985" i="7"/>
  <c r="BE985" i="7"/>
  <c r="BF985" i="7"/>
  <c r="BG985" i="7"/>
  <c r="BH985" i="7"/>
  <c r="BI985" i="7"/>
  <c r="BK985" i="7"/>
  <c r="R986" i="7"/>
  <c r="T986" i="7"/>
  <c r="J987" i="7"/>
  <c r="P987" i="7"/>
  <c r="P986" i="7" s="1"/>
  <c r="R987" i="7"/>
  <c r="T987" i="7"/>
  <c r="BE987" i="7"/>
  <c r="BF987" i="7"/>
  <c r="BG987" i="7"/>
  <c r="BH987" i="7"/>
  <c r="BI987" i="7"/>
  <c r="BK987" i="7"/>
  <c r="BK986" i="7" s="1"/>
  <c r="J986" i="7" s="1"/>
  <c r="J117" i="7" s="1"/>
  <c r="J989" i="7"/>
  <c r="P989" i="7"/>
  <c r="P988" i="7" s="1"/>
  <c r="R989" i="7"/>
  <c r="R988" i="7" s="1"/>
  <c r="T989" i="7"/>
  <c r="BE989" i="7"/>
  <c r="BF989" i="7"/>
  <c r="BG989" i="7"/>
  <c r="BH989" i="7"/>
  <c r="BI989" i="7"/>
  <c r="BK989" i="7"/>
  <c r="J990" i="7"/>
  <c r="P990" i="7"/>
  <c r="R990" i="7"/>
  <c r="T990" i="7"/>
  <c r="BE990" i="7"/>
  <c r="BF990" i="7"/>
  <c r="BG990" i="7"/>
  <c r="BH990" i="7"/>
  <c r="BI990" i="7"/>
  <c r="BK990" i="7"/>
  <c r="J991" i="7"/>
  <c r="BF991" i="7" s="1"/>
  <c r="P991" i="7"/>
  <c r="R991" i="7"/>
  <c r="T991" i="7"/>
  <c r="T988" i="7" s="1"/>
  <c r="BE991" i="7"/>
  <c r="BG991" i="7"/>
  <c r="BH991" i="7"/>
  <c r="BI991" i="7"/>
  <c r="BK991" i="7"/>
  <c r="J992" i="7"/>
  <c r="BF992" i="7" s="1"/>
  <c r="P992" i="7"/>
  <c r="R992" i="7"/>
  <c r="T992" i="7"/>
  <c r="BE992" i="7"/>
  <c r="BG992" i="7"/>
  <c r="BH992" i="7"/>
  <c r="BI992" i="7"/>
  <c r="BK992" i="7"/>
  <c r="BK988" i="7" s="1"/>
  <c r="J988" i="7" s="1"/>
  <c r="J118" i="7" s="1"/>
  <c r="J993" i="7"/>
  <c r="BF993" i="7" s="1"/>
  <c r="P993" i="7"/>
  <c r="R993" i="7"/>
  <c r="T993" i="7"/>
  <c r="BE993" i="7"/>
  <c r="BG993" i="7"/>
  <c r="BH993" i="7"/>
  <c r="BI993" i="7"/>
  <c r="BK993" i="7"/>
  <c r="J994" i="7"/>
  <c r="P994" i="7"/>
  <c r="R994" i="7"/>
  <c r="T994" i="7"/>
  <c r="BE994" i="7"/>
  <c r="BF994" i="7"/>
  <c r="BG994" i="7"/>
  <c r="BH994" i="7"/>
  <c r="BI994" i="7"/>
  <c r="BK994" i="7"/>
  <c r="J995" i="7"/>
  <c r="P995" i="7"/>
  <c r="R995" i="7"/>
  <c r="T995" i="7"/>
  <c r="BE995" i="7"/>
  <c r="BF995" i="7"/>
  <c r="BG995" i="7"/>
  <c r="BH995" i="7"/>
  <c r="BI995" i="7"/>
  <c r="BK995" i="7"/>
  <c r="J996" i="7"/>
  <c r="BF996" i="7" s="1"/>
  <c r="P996" i="7"/>
  <c r="R996" i="7"/>
  <c r="T996" i="7"/>
  <c r="BE996" i="7"/>
  <c r="BG996" i="7"/>
  <c r="BH996" i="7"/>
  <c r="BI996" i="7"/>
  <c r="BK996" i="7"/>
  <c r="J997" i="7"/>
  <c r="P997" i="7"/>
  <c r="R997" i="7"/>
  <c r="T997" i="7"/>
  <c r="BE997" i="7"/>
  <c r="BF997" i="7"/>
  <c r="BG997" i="7"/>
  <c r="BH997" i="7"/>
  <c r="BI997" i="7"/>
  <c r="BK997" i="7"/>
  <c r="J998" i="7"/>
  <c r="P998" i="7"/>
  <c r="R998" i="7"/>
  <c r="T998" i="7"/>
  <c r="BE998" i="7"/>
  <c r="BF998" i="7"/>
  <c r="BG998" i="7"/>
  <c r="BH998" i="7"/>
  <c r="BI998" i="7"/>
  <c r="BK998" i="7"/>
  <c r="J999" i="7"/>
  <c r="BF999" i="7" s="1"/>
  <c r="P999" i="7"/>
  <c r="R999" i="7"/>
  <c r="T999" i="7"/>
  <c r="BE999" i="7"/>
  <c r="BG999" i="7"/>
  <c r="BH999" i="7"/>
  <c r="BI999" i="7"/>
  <c r="BK999" i="7"/>
  <c r="J1000" i="7"/>
  <c r="BF1000" i="7" s="1"/>
  <c r="P1000" i="7"/>
  <c r="R1000" i="7"/>
  <c r="T1000" i="7"/>
  <c r="BE1000" i="7"/>
  <c r="BG1000" i="7"/>
  <c r="BH1000" i="7"/>
  <c r="BI1000" i="7"/>
  <c r="BK1000" i="7"/>
  <c r="J1001" i="7"/>
  <c r="BF1001" i="7" s="1"/>
  <c r="P1001" i="7"/>
  <c r="R1001" i="7"/>
  <c r="T1001" i="7"/>
  <c r="BE1001" i="7"/>
  <c r="BG1001" i="7"/>
  <c r="BH1001" i="7"/>
  <c r="BI1001" i="7"/>
  <c r="BK1001" i="7"/>
  <c r="J1002" i="7"/>
  <c r="P1002" i="7"/>
  <c r="R1002" i="7"/>
  <c r="T1002" i="7"/>
  <c r="BE1002" i="7"/>
  <c r="BF1002" i="7"/>
  <c r="BG1002" i="7"/>
  <c r="BH1002" i="7"/>
  <c r="BI1002" i="7"/>
  <c r="BK1002" i="7"/>
  <c r="J1003" i="7"/>
  <c r="P1003" i="7"/>
  <c r="R1003" i="7"/>
  <c r="T1003" i="7"/>
  <c r="BE1003" i="7"/>
  <c r="BF1003" i="7"/>
  <c r="BG1003" i="7"/>
  <c r="BH1003" i="7"/>
  <c r="BI1003" i="7"/>
  <c r="BK1003" i="7"/>
  <c r="J1004" i="7"/>
  <c r="BF1004" i="7" s="1"/>
  <c r="P1004" i="7"/>
  <c r="R1004" i="7"/>
  <c r="T1004" i="7"/>
  <c r="BE1004" i="7"/>
  <c r="BG1004" i="7"/>
  <c r="BH1004" i="7"/>
  <c r="BI1004" i="7"/>
  <c r="BK1004" i="7"/>
  <c r="J1005" i="7"/>
  <c r="P1005" i="7"/>
  <c r="R1005" i="7"/>
  <c r="T1005" i="7"/>
  <c r="BE1005" i="7"/>
  <c r="BF1005" i="7"/>
  <c r="BG1005" i="7"/>
  <c r="BH1005" i="7"/>
  <c r="BI1005" i="7"/>
  <c r="BK1005" i="7"/>
  <c r="J1006" i="7"/>
  <c r="P1006" i="7"/>
  <c r="R1006" i="7"/>
  <c r="T1006" i="7"/>
  <c r="BE1006" i="7"/>
  <c r="BF1006" i="7"/>
  <c r="BG1006" i="7"/>
  <c r="BH1006" i="7"/>
  <c r="BI1006" i="7"/>
  <c r="BK1006" i="7"/>
  <c r="J1007" i="7"/>
  <c r="BF1007" i="7" s="1"/>
  <c r="P1007" i="7"/>
  <c r="R1007" i="7"/>
  <c r="T1007" i="7"/>
  <c r="BE1007" i="7"/>
  <c r="BG1007" i="7"/>
  <c r="BH1007" i="7"/>
  <c r="BI1007" i="7"/>
  <c r="BK1007" i="7"/>
  <c r="J1008" i="7"/>
  <c r="BF1008" i="7" s="1"/>
  <c r="P1008" i="7"/>
  <c r="R1008" i="7"/>
  <c r="T1008" i="7"/>
  <c r="BE1008" i="7"/>
  <c r="BG1008" i="7"/>
  <c r="BH1008" i="7"/>
  <c r="BI1008" i="7"/>
  <c r="BK1008" i="7"/>
  <c r="J1009" i="7"/>
  <c r="BF1009" i="7" s="1"/>
  <c r="P1009" i="7"/>
  <c r="R1009" i="7"/>
  <c r="T1009" i="7"/>
  <c r="BE1009" i="7"/>
  <c r="BG1009" i="7"/>
  <c r="BH1009" i="7"/>
  <c r="BI1009" i="7"/>
  <c r="BK1009" i="7"/>
  <c r="J1010" i="7"/>
  <c r="P1010" i="7"/>
  <c r="R1010" i="7"/>
  <c r="T1010" i="7"/>
  <c r="BE1010" i="7"/>
  <c r="BF1010" i="7"/>
  <c r="BG1010" i="7"/>
  <c r="BH1010" i="7"/>
  <c r="BI1010" i="7"/>
  <c r="BK1010" i="7"/>
  <c r="J1011" i="7"/>
  <c r="P1011" i="7"/>
  <c r="R1011" i="7"/>
  <c r="T1011" i="7"/>
  <c r="BE1011" i="7"/>
  <c r="BF1011" i="7"/>
  <c r="BG1011" i="7"/>
  <c r="BH1011" i="7"/>
  <c r="BI1011" i="7"/>
  <c r="BK1011" i="7"/>
  <c r="J1012" i="7"/>
  <c r="BF1012" i="7" s="1"/>
  <c r="P1012" i="7"/>
  <c r="R1012" i="7"/>
  <c r="T1012" i="7"/>
  <c r="BE1012" i="7"/>
  <c r="BG1012" i="7"/>
  <c r="BH1012" i="7"/>
  <c r="BI1012" i="7"/>
  <c r="BK1012" i="7"/>
  <c r="J1013" i="7"/>
  <c r="P1013" i="7"/>
  <c r="R1013" i="7"/>
  <c r="T1013" i="7"/>
  <c r="BE1013" i="7"/>
  <c r="BF1013" i="7"/>
  <c r="BG1013" i="7"/>
  <c r="BH1013" i="7"/>
  <c r="BI1013" i="7"/>
  <c r="BK1013" i="7"/>
  <c r="J1014" i="7"/>
  <c r="P1014" i="7"/>
  <c r="R1014" i="7"/>
  <c r="T1014" i="7"/>
  <c r="BE1014" i="7"/>
  <c r="BF1014" i="7"/>
  <c r="BG1014" i="7"/>
  <c r="BH1014" i="7"/>
  <c r="BI1014" i="7"/>
  <c r="BK1014" i="7"/>
  <c r="J1015" i="7"/>
  <c r="BF1015" i="7" s="1"/>
  <c r="P1015" i="7"/>
  <c r="R1015" i="7"/>
  <c r="T1015" i="7"/>
  <c r="BE1015" i="7"/>
  <c r="BG1015" i="7"/>
  <c r="BH1015" i="7"/>
  <c r="BI1015" i="7"/>
  <c r="BK1015" i="7"/>
  <c r="J1016" i="7"/>
  <c r="BF1016" i="7" s="1"/>
  <c r="P1016" i="7"/>
  <c r="R1016" i="7"/>
  <c r="T1016" i="7"/>
  <c r="BE1016" i="7"/>
  <c r="BG1016" i="7"/>
  <c r="BH1016" i="7"/>
  <c r="BI1016" i="7"/>
  <c r="BK1016" i="7"/>
  <c r="J1017" i="7"/>
  <c r="BF1017" i="7" s="1"/>
  <c r="P1017" i="7"/>
  <c r="R1017" i="7"/>
  <c r="T1017" i="7"/>
  <c r="BE1017" i="7"/>
  <c r="BG1017" i="7"/>
  <c r="BH1017" i="7"/>
  <c r="BI1017" i="7"/>
  <c r="BK1017" i="7"/>
  <c r="J1018" i="7"/>
  <c r="P1018" i="7"/>
  <c r="R1018" i="7"/>
  <c r="T1018" i="7"/>
  <c r="BE1018" i="7"/>
  <c r="BF1018" i="7"/>
  <c r="BG1018" i="7"/>
  <c r="BH1018" i="7"/>
  <c r="BI1018" i="7"/>
  <c r="BK1018" i="7"/>
  <c r="J1019" i="7"/>
  <c r="P1019" i="7"/>
  <c r="R1019" i="7"/>
  <c r="T1019" i="7"/>
  <c r="BE1019" i="7"/>
  <c r="BF1019" i="7"/>
  <c r="BG1019" i="7"/>
  <c r="BH1019" i="7"/>
  <c r="BI1019" i="7"/>
  <c r="BK1019" i="7"/>
  <c r="J1020" i="7"/>
  <c r="BF1020" i="7" s="1"/>
  <c r="P1020" i="7"/>
  <c r="R1020" i="7"/>
  <c r="T1020" i="7"/>
  <c r="BE1020" i="7"/>
  <c r="BG1020" i="7"/>
  <c r="BH1020" i="7"/>
  <c r="BI1020" i="7"/>
  <c r="BK1020" i="7"/>
  <c r="J1021" i="7"/>
  <c r="P1021" i="7"/>
  <c r="R1021" i="7"/>
  <c r="T1021" i="7"/>
  <c r="BE1021" i="7"/>
  <c r="BF1021" i="7"/>
  <c r="BG1021" i="7"/>
  <c r="BH1021" i="7"/>
  <c r="BI1021" i="7"/>
  <c r="BK1021" i="7"/>
  <c r="J1022" i="7"/>
  <c r="P1022" i="7"/>
  <c r="R1022" i="7"/>
  <c r="T1022" i="7"/>
  <c r="BE1022" i="7"/>
  <c r="BF1022" i="7"/>
  <c r="BG1022" i="7"/>
  <c r="BH1022" i="7"/>
  <c r="BI1022" i="7"/>
  <c r="BK1022" i="7"/>
  <c r="J1023" i="7"/>
  <c r="BF1023" i="7" s="1"/>
  <c r="P1023" i="7"/>
  <c r="R1023" i="7"/>
  <c r="T1023" i="7"/>
  <c r="BE1023" i="7"/>
  <c r="BG1023" i="7"/>
  <c r="BH1023" i="7"/>
  <c r="BI1023" i="7"/>
  <c r="BK1023" i="7"/>
  <c r="J1024" i="7"/>
  <c r="BF1024" i="7" s="1"/>
  <c r="P1024" i="7"/>
  <c r="R1024" i="7"/>
  <c r="T1024" i="7"/>
  <c r="BE1024" i="7"/>
  <c r="BG1024" i="7"/>
  <c r="BH1024" i="7"/>
  <c r="BI1024" i="7"/>
  <c r="BK1024" i="7"/>
  <c r="J1025" i="7"/>
  <c r="BF1025" i="7" s="1"/>
  <c r="P1025" i="7"/>
  <c r="R1025" i="7"/>
  <c r="T1025" i="7"/>
  <c r="BE1025" i="7"/>
  <c r="BG1025" i="7"/>
  <c r="BH1025" i="7"/>
  <c r="BI1025" i="7"/>
  <c r="BK1025" i="7"/>
  <c r="J1026" i="7"/>
  <c r="P1026" i="7"/>
  <c r="R1026" i="7"/>
  <c r="T1026" i="7"/>
  <c r="BE1026" i="7"/>
  <c r="BF1026" i="7"/>
  <c r="BG1026" i="7"/>
  <c r="BH1026" i="7"/>
  <c r="BI1026" i="7"/>
  <c r="BK1026" i="7"/>
  <c r="J1027" i="7"/>
  <c r="P1027" i="7"/>
  <c r="R1027" i="7"/>
  <c r="T1027" i="7"/>
  <c r="BE1027" i="7"/>
  <c r="BF1027" i="7"/>
  <c r="BG1027" i="7"/>
  <c r="BH1027" i="7"/>
  <c r="BI1027" i="7"/>
  <c r="BK1027" i="7"/>
  <c r="J1028" i="7"/>
  <c r="BF1028" i="7" s="1"/>
  <c r="P1028" i="7"/>
  <c r="R1028" i="7"/>
  <c r="T1028" i="7"/>
  <c r="BE1028" i="7"/>
  <c r="BG1028" i="7"/>
  <c r="BH1028" i="7"/>
  <c r="BI1028" i="7"/>
  <c r="BK1028" i="7"/>
  <c r="J1029" i="7"/>
  <c r="P1029" i="7"/>
  <c r="R1029" i="7"/>
  <c r="T1029" i="7"/>
  <c r="BE1029" i="7"/>
  <c r="BF1029" i="7"/>
  <c r="BG1029" i="7"/>
  <c r="BH1029" i="7"/>
  <c r="BI1029" i="7"/>
  <c r="BK1029" i="7"/>
  <c r="J1030" i="7"/>
  <c r="P1030" i="7"/>
  <c r="R1030" i="7"/>
  <c r="T1030" i="7"/>
  <c r="BE1030" i="7"/>
  <c r="BF1030" i="7"/>
  <c r="BG1030" i="7"/>
  <c r="BH1030" i="7"/>
  <c r="BI1030" i="7"/>
  <c r="BK1030" i="7"/>
  <c r="J1031" i="7"/>
  <c r="BF1031" i="7" s="1"/>
  <c r="P1031" i="7"/>
  <c r="R1031" i="7"/>
  <c r="T1031" i="7"/>
  <c r="BE1031" i="7"/>
  <c r="BG1031" i="7"/>
  <c r="BH1031" i="7"/>
  <c r="BI1031" i="7"/>
  <c r="BK1031" i="7"/>
  <c r="J1032" i="7"/>
  <c r="BF1032" i="7" s="1"/>
  <c r="P1032" i="7"/>
  <c r="R1032" i="7"/>
  <c r="T1032" i="7"/>
  <c r="BE1032" i="7"/>
  <c r="BG1032" i="7"/>
  <c r="BH1032" i="7"/>
  <c r="BI1032" i="7"/>
  <c r="BK1032" i="7"/>
  <c r="J1033" i="7"/>
  <c r="BF1033" i="7" s="1"/>
  <c r="P1033" i="7"/>
  <c r="R1033" i="7"/>
  <c r="T1033" i="7"/>
  <c r="BE1033" i="7"/>
  <c r="BG1033" i="7"/>
  <c r="BH1033" i="7"/>
  <c r="BI1033" i="7"/>
  <c r="BK1033" i="7"/>
  <c r="J1034" i="7"/>
  <c r="P1034" i="7"/>
  <c r="R1034" i="7"/>
  <c r="T1034" i="7"/>
  <c r="BE1034" i="7"/>
  <c r="BF1034" i="7"/>
  <c r="BG1034" i="7"/>
  <c r="BH1034" i="7"/>
  <c r="BI1034" i="7"/>
  <c r="BK1034" i="7"/>
  <c r="J1035" i="7"/>
  <c r="P1035" i="7"/>
  <c r="R1035" i="7"/>
  <c r="T1035" i="7"/>
  <c r="BE1035" i="7"/>
  <c r="BF1035" i="7"/>
  <c r="BG1035" i="7"/>
  <c r="BH1035" i="7"/>
  <c r="BI1035" i="7"/>
  <c r="BK1035" i="7"/>
  <c r="J1036" i="7"/>
  <c r="BF1036" i="7" s="1"/>
  <c r="P1036" i="7"/>
  <c r="R1036" i="7"/>
  <c r="T1036" i="7"/>
  <c r="BE1036" i="7"/>
  <c r="BG1036" i="7"/>
  <c r="BH1036" i="7"/>
  <c r="BI1036" i="7"/>
  <c r="BK1036" i="7"/>
  <c r="J1037" i="7"/>
  <c r="P1037" i="7"/>
  <c r="R1037" i="7"/>
  <c r="T1037" i="7"/>
  <c r="BE1037" i="7"/>
  <c r="BF1037" i="7"/>
  <c r="BG1037" i="7"/>
  <c r="BH1037" i="7"/>
  <c r="BI1037" i="7"/>
  <c r="BK1037" i="7"/>
  <c r="J1038" i="7"/>
  <c r="P1038" i="7"/>
  <c r="R1038" i="7"/>
  <c r="T1038" i="7"/>
  <c r="BE1038" i="7"/>
  <c r="BF1038" i="7"/>
  <c r="BG1038" i="7"/>
  <c r="BH1038" i="7"/>
  <c r="BI1038" i="7"/>
  <c r="BK1038" i="7"/>
  <c r="J1039" i="7"/>
  <c r="BF1039" i="7" s="1"/>
  <c r="P1039" i="7"/>
  <c r="R1039" i="7"/>
  <c r="T1039" i="7"/>
  <c r="BE1039" i="7"/>
  <c r="BG1039" i="7"/>
  <c r="BH1039" i="7"/>
  <c r="BI1039" i="7"/>
  <c r="BK1039" i="7"/>
  <c r="J1040" i="7"/>
  <c r="BF1040" i="7" s="1"/>
  <c r="P1040" i="7"/>
  <c r="R1040" i="7"/>
  <c r="T1040" i="7"/>
  <c r="BE1040" i="7"/>
  <c r="BG1040" i="7"/>
  <c r="BH1040" i="7"/>
  <c r="BI1040" i="7"/>
  <c r="BK1040" i="7"/>
  <c r="J1041" i="7"/>
  <c r="BF1041" i="7" s="1"/>
  <c r="P1041" i="7"/>
  <c r="R1041" i="7"/>
  <c r="T1041" i="7"/>
  <c r="BE1041" i="7"/>
  <c r="BG1041" i="7"/>
  <c r="BH1041" i="7"/>
  <c r="BI1041" i="7"/>
  <c r="BK1041" i="7"/>
  <c r="J1043" i="7"/>
  <c r="P1043" i="7"/>
  <c r="R1043" i="7"/>
  <c r="T1043" i="7"/>
  <c r="BE1043" i="7"/>
  <c r="BF1043" i="7"/>
  <c r="BG1043" i="7"/>
  <c r="BH1043" i="7"/>
  <c r="BI1043" i="7"/>
  <c r="BK1043" i="7"/>
  <c r="J1044" i="7"/>
  <c r="P1044" i="7"/>
  <c r="R1044" i="7"/>
  <c r="T1044" i="7"/>
  <c r="BE1044" i="7"/>
  <c r="BF1044" i="7"/>
  <c r="BG1044" i="7"/>
  <c r="BH1044" i="7"/>
  <c r="BI1044" i="7"/>
  <c r="BK1044" i="7"/>
  <c r="J1045" i="7"/>
  <c r="BF1045" i="7" s="1"/>
  <c r="P1045" i="7"/>
  <c r="R1045" i="7"/>
  <c r="T1045" i="7"/>
  <c r="BE1045" i="7"/>
  <c r="BG1045" i="7"/>
  <c r="BH1045" i="7"/>
  <c r="BI1045" i="7"/>
  <c r="BK1045" i="7"/>
  <c r="J1046" i="7"/>
  <c r="P1046" i="7"/>
  <c r="R1046" i="7"/>
  <c r="T1046" i="7"/>
  <c r="BE1046" i="7"/>
  <c r="BF1046" i="7"/>
  <c r="BG1046" i="7"/>
  <c r="BH1046" i="7"/>
  <c r="BI1046" i="7"/>
  <c r="BK1046" i="7"/>
  <c r="J1047" i="7"/>
  <c r="P1047" i="7"/>
  <c r="R1047" i="7"/>
  <c r="T1047" i="7"/>
  <c r="BE1047" i="7"/>
  <c r="BF1047" i="7"/>
  <c r="BG1047" i="7"/>
  <c r="BH1047" i="7"/>
  <c r="BI1047" i="7"/>
  <c r="BK1047" i="7"/>
  <c r="J1049" i="7"/>
  <c r="P1049" i="7"/>
  <c r="R1049" i="7"/>
  <c r="T1049" i="7"/>
  <c r="BE1049" i="7"/>
  <c r="BF1049" i="7"/>
  <c r="BG1049" i="7"/>
  <c r="BH1049" i="7"/>
  <c r="BI1049" i="7"/>
  <c r="BK1049" i="7"/>
  <c r="J1050" i="7"/>
  <c r="P1050" i="7"/>
  <c r="R1050" i="7"/>
  <c r="T1050" i="7"/>
  <c r="BE1050" i="7"/>
  <c r="BF1050" i="7"/>
  <c r="BG1050" i="7"/>
  <c r="BH1050" i="7"/>
  <c r="BI1050" i="7"/>
  <c r="BK1050" i="7"/>
  <c r="J1051" i="7"/>
  <c r="P1051" i="7"/>
  <c r="R1051" i="7"/>
  <c r="T1051" i="7"/>
  <c r="BE1051" i="7"/>
  <c r="BF1051" i="7"/>
  <c r="BG1051" i="7"/>
  <c r="BH1051" i="7"/>
  <c r="BI1051" i="7"/>
  <c r="BK1051" i="7"/>
  <c r="J1052" i="7"/>
  <c r="BF1052" i="7" s="1"/>
  <c r="P1052" i="7"/>
  <c r="P1048" i="7" s="1"/>
  <c r="R1052" i="7"/>
  <c r="T1052" i="7"/>
  <c r="BE1052" i="7"/>
  <c r="BG1052" i="7"/>
  <c r="BH1052" i="7"/>
  <c r="BI1052" i="7"/>
  <c r="BK1052" i="7"/>
  <c r="J1053" i="7"/>
  <c r="P1053" i="7"/>
  <c r="R1053" i="7"/>
  <c r="T1053" i="7"/>
  <c r="BE1053" i="7"/>
  <c r="BF1053" i="7"/>
  <c r="BG1053" i="7"/>
  <c r="BH1053" i="7"/>
  <c r="BI1053" i="7"/>
  <c r="BK1053" i="7"/>
  <c r="J1054" i="7"/>
  <c r="BF1054" i="7" s="1"/>
  <c r="P1054" i="7"/>
  <c r="R1054" i="7"/>
  <c r="T1054" i="7"/>
  <c r="BE1054" i="7"/>
  <c r="BG1054" i="7"/>
  <c r="BH1054" i="7"/>
  <c r="BI1054" i="7"/>
  <c r="BK1054" i="7"/>
  <c r="J1055" i="7"/>
  <c r="BF1055" i="7" s="1"/>
  <c r="P1055" i="7"/>
  <c r="R1055" i="7"/>
  <c r="R1048" i="7" s="1"/>
  <c r="T1055" i="7"/>
  <c r="T1048" i="7" s="1"/>
  <c r="BE1055" i="7"/>
  <c r="BG1055" i="7"/>
  <c r="BH1055" i="7"/>
  <c r="BI1055" i="7"/>
  <c r="BK1055" i="7"/>
  <c r="J1056" i="7"/>
  <c r="BF1056" i="7" s="1"/>
  <c r="P1056" i="7"/>
  <c r="R1056" i="7"/>
  <c r="T1056" i="7"/>
  <c r="BE1056" i="7"/>
  <c r="BG1056" i="7"/>
  <c r="BH1056" i="7"/>
  <c r="BI1056" i="7"/>
  <c r="BK1056" i="7"/>
  <c r="BK1048" i="7" s="1"/>
  <c r="J1048" i="7" s="1"/>
  <c r="J119" i="7" s="1"/>
  <c r="J1057" i="7"/>
  <c r="P1057" i="7"/>
  <c r="R1057" i="7"/>
  <c r="T1057" i="7"/>
  <c r="BE1057" i="7"/>
  <c r="BF1057" i="7"/>
  <c r="BG1057" i="7"/>
  <c r="BH1057" i="7"/>
  <c r="BI1057" i="7"/>
  <c r="BK1057" i="7"/>
  <c r="J1058" i="7"/>
  <c r="P1058" i="7"/>
  <c r="R1058" i="7"/>
  <c r="T1058" i="7"/>
  <c r="BE1058" i="7"/>
  <c r="BF1058" i="7"/>
  <c r="BG1058" i="7"/>
  <c r="BH1058" i="7"/>
  <c r="BI1058" i="7"/>
  <c r="BK1058" i="7"/>
  <c r="J1059" i="7"/>
  <c r="P1059" i="7"/>
  <c r="R1059" i="7"/>
  <c r="T1059" i="7"/>
  <c r="BE1059" i="7"/>
  <c r="BF1059" i="7"/>
  <c r="BG1059" i="7"/>
  <c r="BH1059" i="7"/>
  <c r="BI1059" i="7"/>
  <c r="BK1059" i="7"/>
  <c r="J1060" i="7"/>
  <c r="BF1060" i="7" s="1"/>
  <c r="P1060" i="7"/>
  <c r="R1060" i="7"/>
  <c r="T1060" i="7"/>
  <c r="BE1060" i="7"/>
  <c r="BG1060" i="7"/>
  <c r="BH1060" i="7"/>
  <c r="BI1060" i="7"/>
  <c r="BK1060" i="7"/>
  <c r="J1061" i="7"/>
  <c r="P1061" i="7"/>
  <c r="R1061" i="7"/>
  <c r="T1061" i="7"/>
  <c r="BE1061" i="7"/>
  <c r="BF1061" i="7"/>
  <c r="BG1061" i="7"/>
  <c r="BH1061" i="7"/>
  <c r="BI1061" i="7"/>
  <c r="BK1061" i="7"/>
  <c r="J1062" i="7"/>
  <c r="BF1062" i="7" s="1"/>
  <c r="P1062" i="7"/>
  <c r="R1062" i="7"/>
  <c r="T1062" i="7"/>
  <c r="BE1062" i="7"/>
  <c r="BG1062" i="7"/>
  <c r="BH1062" i="7"/>
  <c r="BI1062" i="7"/>
  <c r="BK1062" i="7"/>
  <c r="J1063" i="7"/>
  <c r="BF1063" i="7" s="1"/>
  <c r="P1063" i="7"/>
  <c r="R1063" i="7"/>
  <c r="T1063" i="7"/>
  <c r="BE1063" i="7"/>
  <c r="BG1063" i="7"/>
  <c r="BH1063" i="7"/>
  <c r="BI1063" i="7"/>
  <c r="BK1063" i="7"/>
  <c r="J1064" i="7"/>
  <c r="BF1064" i="7" s="1"/>
  <c r="P1064" i="7"/>
  <c r="R1064" i="7"/>
  <c r="T1064" i="7"/>
  <c r="BE1064" i="7"/>
  <c r="BG1064" i="7"/>
  <c r="BH1064" i="7"/>
  <c r="BI1064" i="7"/>
  <c r="BK1064" i="7"/>
  <c r="J1065" i="7"/>
  <c r="P1065" i="7"/>
  <c r="R1065" i="7"/>
  <c r="T1065" i="7"/>
  <c r="BE1065" i="7"/>
  <c r="BF1065" i="7"/>
  <c r="BG1065" i="7"/>
  <c r="BH1065" i="7"/>
  <c r="BI1065" i="7"/>
  <c r="BK1065" i="7"/>
  <c r="J1066" i="7"/>
  <c r="P1066" i="7"/>
  <c r="R1066" i="7"/>
  <c r="T1066" i="7"/>
  <c r="BE1066" i="7"/>
  <c r="BF1066" i="7"/>
  <c r="BG1066" i="7"/>
  <c r="BH1066" i="7"/>
  <c r="BI1066" i="7"/>
  <c r="BK1066" i="7"/>
  <c r="J1067" i="7"/>
  <c r="P1067" i="7"/>
  <c r="R1067" i="7"/>
  <c r="T1067" i="7"/>
  <c r="BE1067" i="7"/>
  <c r="BF1067" i="7"/>
  <c r="BG1067" i="7"/>
  <c r="BH1067" i="7"/>
  <c r="BI1067" i="7"/>
  <c r="BK1067" i="7"/>
  <c r="J1068" i="7"/>
  <c r="BF1068" i="7" s="1"/>
  <c r="P1068" i="7"/>
  <c r="R1068" i="7"/>
  <c r="T1068" i="7"/>
  <c r="BE1068" i="7"/>
  <c r="BG1068" i="7"/>
  <c r="BH1068" i="7"/>
  <c r="BI1068" i="7"/>
  <c r="BK1068" i="7"/>
  <c r="J1069" i="7"/>
  <c r="P1069" i="7"/>
  <c r="R1069" i="7"/>
  <c r="T1069" i="7"/>
  <c r="BE1069" i="7"/>
  <c r="BF1069" i="7"/>
  <c r="BG1069" i="7"/>
  <c r="BH1069" i="7"/>
  <c r="BI1069" i="7"/>
  <c r="BK1069" i="7"/>
  <c r="J1070" i="7"/>
  <c r="BF1070" i="7" s="1"/>
  <c r="P1070" i="7"/>
  <c r="R1070" i="7"/>
  <c r="T1070" i="7"/>
  <c r="BE1070" i="7"/>
  <c r="BG1070" i="7"/>
  <c r="BH1070" i="7"/>
  <c r="BI1070" i="7"/>
  <c r="BK1070" i="7"/>
  <c r="J1071" i="7"/>
  <c r="BF1071" i="7" s="1"/>
  <c r="P1071" i="7"/>
  <c r="R1071" i="7"/>
  <c r="T1071" i="7"/>
  <c r="BE1071" i="7"/>
  <c r="BG1071" i="7"/>
  <c r="BH1071" i="7"/>
  <c r="BI1071" i="7"/>
  <c r="BK1071" i="7"/>
  <c r="J1072" i="7"/>
  <c r="BF1072" i="7" s="1"/>
  <c r="P1072" i="7"/>
  <c r="R1072" i="7"/>
  <c r="T1072" i="7"/>
  <c r="BE1072" i="7"/>
  <c r="BG1072" i="7"/>
  <c r="BH1072" i="7"/>
  <c r="BI1072" i="7"/>
  <c r="BK1072" i="7"/>
  <c r="J1073" i="7"/>
  <c r="P1073" i="7"/>
  <c r="R1073" i="7"/>
  <c r="T1073" i="7"/>
  <c r="BE1073" i="7"/>
  <c r="BF1073" i="7"/>
  <c r="BG1073" i="7"/>
  <c r="BH1073" i="7"/>
  <c r="BI1073" i="7"/>
  <c r="BK1073" i="7"/>
  <c r="J1074" i="7"/>
  <c r="P1074" i="7"/>
  <c r="R1074" i="7"/>
  <c r="T1074" i="7"/>
  <c r="BE1074" i="7"/>
  <c r="BF1074" i="7"/>
  <c r="BG1074" i="7"/>
  <c r="BH1074" i="7"/>
  <c r="BI1074" i="7"/>
  <c r="BK1074" i="7"/>
  <c r="J1075" i="7"/>
  <c r="P1075" i="7"/>
  <c r="R1075" i="7"/>
  <c r="T1075" i="7"/>
  <c r="BE1075" i="7"/>
  <c r="BF1075" i="7"/>
  <c r="BG1075" i="7"/>
  <c r="BH1075" i="7"/>
  <c r="BI1075" i="7"/>
  <c r="BK1075" i="7"/>
  <c r="J1076" i="7"/>
  <c r="BF1076" i="7" s="1"/>
  <c r="P1076" i="7"/>
  <c r="R1076" i="7"/>
  <c r="T1076" i="7"/>
  <c r="BE1076" i="7"/>
  <c r="BG1076" i="7"/>
  <c r="BH1076" i="7"/>
  <c r="BI1076" i="7"/>
  <c r="BK1076" i="7"/>
  <c r="J1077" i="7"/>
  <c r="P1077" i="7"/>
  <c r="R1077" i="7"/>
  <c r="T1077" i="7"/>
  <c r="BE1077" i="7"/>
  <c r="BF1077" i="7"/>
  <c r="BG1077" i="7"/>
  <c r="BH1077" i="7"/>
  <c r="BI1077" i="7"/>
  <c r="BK1077" i="7"/>
  <c r="J1078" i="7"/>
  <c r="P1078" i="7"/>
  <c r="R1078" i="7"/>
  <c r="T1078" i="7"/>
  <c r="BE1078" i="7"/>
  <c r="BF1078" i="7"/>
  <c r="BG1078" i="7"/>
  <c r="BH1078" i="7"/>
  <c r="BI1078" i="7"/>
  <c r="BK1078" i="7"/>
  <c r="J1079" i="7"/>
  <c r="BF1079" i="7" s="1"/>
  <c r="P1079" i="7"/>
  <c r="R1079" i="7"/>
  <c r="T1079" i="7"/>
  <c r="BE1079" i="7"/>
  <c r="BG1079" i="7"/>
  <c r="BH1079" i="7"/>
  <c r="BI1079" i="7"/>
  <c r="BK1079" i="7"/>
  <c r="J1080" i="7"/>
  <c r="BF1080" i="7" s="1"/>
  <c r="P1080" i="7"/>
  <c r="R1080" i="7"/>
  <c r="T1080" i="7"/>
  <c r="BE1080" i="7"/>
  <c r="BG1080" i="7"/>
  <c r="BH1080" i="7"/>
  <c r="BI1080" i="7"/>
  <c r="BK1080" i="7"/>
  <c r="J1081" i="7"/>
  <c r="P1081" i="7"/>
  <c r="R1081" i="7"/>
  <c r="T1081" i="7"/>
  <c r="BE1081" i="7"/>
  <c r="BF1081" i="7"/>
  <c r="BG1081" i="7"/>
  <c r="BH1081" i="7"/>
  <c r="BI1081" i="7"/>
  <c r="BK1081" i="7"/>
  <c r="J1082" i="7"/>
  <c r="P1082" i="7"/>
  <c r="R1082" i="7"/>
  <c r="T1082" i="7"/>
  <c r="BE1082" i="7"/>
  <c r="BF1082" i="7"/>
  <c r="BG1082" i="7"/>
  <c r="BH1082" i="7"/>
  <c r="BI1082" i="7"/>
  <c r="BK1082" i="7"/>
  <c r="J1083" i="7"/>
  <c r="P1083" i="7"/>
  <c r="R1083" i="7"/>
  <c r="T1083" i="7"/>
  <c r="BE1083" i="7"/>
  <c r="BF1083" i="7"/>
  <c r="BG1083" i="7"/>
  <c r="BH1083" i="7"/>
  <c r="BI1083" i="7"/>
  <c r="BK1083" i="7"/>
  <c r="J1084" i="7"/>
  <c r="BF1084" i="7" s="1"/>
  <c r="P1084" i="7"/>
  <c r="R1084" i="7"/>
  <c r="T1084" i="7"/>
  <c r="BE1084" i="7"/>
  <c r="BG1084" i="7"/>
  <c r="BH1084" i="7"/>
  <c r="BI1084" i="7"/>
  <c r="BK1084" i="7"/>
  <c r="J1085" i="7"/>
  <c r="P1085" i="7"/>
  <c r="R1085" i="7"/>
  <c r="T1085" i="7"/>
  <c r="BE1085" i="7"/>
  <c r="BF1085" i="7"/>
  <c r="BG1085" i="7"/>
  <c r="BH1085" i="7"/>
  <c r="BI1085" i="7"/>
  <c r="BK1085" i="7"/>
  <c r="J1086" i="7"/>
  <c r="P1086" i="7"/>
  <c r="R1086" i="7"/>
  <c r="T1086" i="7"/>
  <c r="BE1086" i="7"/>
  <c r="BF1086" i="7"/>
  <c r="BG1086" i="7"/>
  <c r="BH1086" i="7"/>
  <c r="BI1086" i="7"/>
  <c r="BK1086" i="7"/>
  <c r="J1087" i="7"/>
  <c r="BF1087" i="7" s="1"/>
  <c r="P1087" i="7"/>
  <c r="R1087" i="7"/>
  <c r="T1087" i="7"/>
  <c r="BE1087" i="7"/>
  <c r="BG1087" i="7"/>
  <c r="BH1087" i="7"/>
  <c r="BI1087" i="7"/>
  <c r="BK1087" i="7"/>
  <c r="J1088" i="7"/>
  <c r="BF1088" i="7" s="1"/>
  <c r="P1088" i="7"/>
  <c r="R1088" i="7"/>
  <c r="T1088" i="7"/>
  <c r="BE1088" i="7"/>
  <c r="BG1088" i="7"/>
  <c r="BH1088" i="7"/>
  <c r="BI1088" i="7"/>
  <c r="BK1088" i="7"/>
  <c r="J1089" i="7"/>
  <c r="P1089" i="7"/>
  <c r="R1089" i="7"/>
  <c r="T1089" i="7"/>
  <c r="BE1089" i="7"/>
  <c r="BF1089" i="7"/>
  <c r="BG1089" i="7"/>
  <c r="BH1089" i="7"/>
  <c r="BI1089" i="7"/>
  <c r="BK1089" i="7"/>
  <c r="J1090" i="7"/>
  <c r="P1090" i="7"/>
  <c r="R1090" i="7"/>
  <c r="T1090" i="7"/>
  <c r="BE1090" i="7"/>
  <c r="BF1090" i="7"/>
  <c r="BG1090" i="7"/>
  <c r="BH1090" i="7"/>
  <c r="BI1090" i="7"/>
  <c r="BK1090" i="7"/>
  <c r="J1091" i="7"/>
  <c r="P1091" i="7"/>
  <c r="R1091" i="7"/>
  <c r="T1091" i="7"/>
  <c r="BE1091" i="7"/>
  <c r="BF1091" i="7"/>
  <c r="BG1091" i="7"/>
  <c r="BH1091" i="7"/>
  <c r="BI1091" i="7"/>
  <c r="BK1091" i="7"/>
  <c r="J1092" i="7"/>
  <c r="BF1092" i="7" s="1"/>
  <c r="P1092" i="7"/>
  <c r="R1092" i="7"/>
  <c r="T1092" i="7"/>
  <c r="BE1092" i="7"/>
  <c r="BG1092" i="7"/>
  <c r="BH1092" i="7"/>
  <c r="BI1092" i="7"/>
  <c r="BK1092" i="7"/>
  <c r="J1093" i="7"/>
  <c r="P1093" i="7"/>
  <c r="R1093" i="7"/>
  <c r="T1093" i="7"/>
  <c r="BE1093" i="7"/>
  <c r="BF1093" i="7"/>
  <c r="BG1093" i="7"/>
  <c r="BH1093" i="7"/>
  <c r="BI1093" i="7"/>
  <c r="BK1093" i="7"/>
  <c r="J1094" i="7"/>
  <c r="P1094" i="7"/>
  <c r="R1094" i="7"/>
  <c r="T1094" i="7"/>
  <c r="BE1094" i="7"/>
  <c r="BF1094" i="7"/>
  <c r="BG1094" i="7"/>
  <c r="BH1094" i="7"/>
  <c r="BI1094" i="7"/>
  <c r="BK1094" i="7"/>
  <c r="J1095" i="7"/>
  <c r="BF1095" i="7" s="1"/>
  <c r="P1095" i="7"/>
  <c r="R1095" i="7"/>
  <c r="T1095" i="7"/>
  <c r="BE1095" i="7"/>
  <c r="BG1095" i="7"/>
  <c r="BH1095" i="7"/>
  <c r="BI1095" i="7"/>
  <c r="BK1095" i="7"/>
  <c r="J1096" i="7"/>
  <c r="BF1096" i="7" s="1"/>
  <c r="P1096" i="7"/>
  <c r="R1096" i="7"/>
  <c r="T1096" i="7"/>
  <c r="BE1096" i="7"/>
  <c r="BG1096" i="7"/>
  <c r="BH1096" i="7"/>
  <c r="BI1096" i="7"/>
  <c r="BK1096" i="7"/>
  <c r="J1097" i="7"/>
  <c r="P1097" i="7"/>
  <c r="R1097" i="7"/>
  <c r="T1097" i="7"/>
  <c r="BE1097" i="7"/>
  <c r="BF1097" i="7"/>
  <c r="BG1097" i="7"/>
  <c r="BH1097" i="7"/>
  <c r="BI1097" i="7"/>
  <c r="BK1097" i="7"/>
  <c r="J1098" i="7"/>
  <c r="P1098" i="7"/>
  <c r="R1098" i="7"/>
  <c r="T1098" i="7"/>
  <c r="BE1098" i="7"/>
  <c r="BF1098" i="7"/>
  <c r="BG1098" i="7"/>
  <c r="BH1098" i="7"/>
  <c r="BI1098" i="7"/>
  <c r="BK1098" i="7"/>
  <c r="J1099" i="7"/>
  <c r="P1099" i="7"/>
  <c r="R1099" i="7"/>
  <c r="T1099" i="7"/>
  <c r="BE1099" i="7"/>
  <c r="BF1099" i="7"/>
  <c r="BG1099" i="7"/>
  <c r="BH1099" i="7"/>
  <c r="BI1099" i="7"/>
  <c r="BK1099" i="7"/>
  <c r="J1100" i="7"/>
  <c r="BF1100" i="7" s="1"/>
  <c r="P1100" i="7"/>
  <c r="R1100" i="7"/>
  <c r="T1100" i="7"/>
  <c r="BE1100" i="7"/>
  <c r="BG1100" i="7"/>
  <c r="BH1100" i="7"/>
  <c r="BI1100" i="7"/>
  <c r="BK1100" i="7"/>
  <c r="J1101" i="7"/>
  <c r="P1101" i="7"/>
  <c r="R1101" i="7"/>
  <c r="T1101" i="7"/>
  <c r="BE1101" i="7"/>
  <c r="BF1101" i="7"/>
  <c r="BG1101" i="7"/>
  <c r="BH1101" i="7"/>
  <c r="BI1101" i="7"/>
  <c r="BK1101" i="7"/>
  <c r="J1102" i="7"/>
  <c r="P1102" i="7"/>
  <c r="R1102" i="7"/>
  <c r="T1102" i="7"/>
  <c r="BE1102" i="7"/>
  <c r="BF1102" i="7"/>
  <c r="BG1102" i="7"/>
  <c r="BH1102" i="7"/>
  <c r="BI1102" i="7"/>
  <c r="BK1102" i="7"/>
  <c r="J1103" i="7"/>
  <c r="BF1103" i="7" s="1"/>
  <c r="P1103" i="7"/>
  <c r="R1103" i="7"/>
  <c r="T1103" i="7"/>
  <c r="BE1103" i="7"/>
  <c r="BG1103" i="7"/>
  <c r="BH1103" i="7"/>
  <c r="BI1103" i="7"/>
  <c r="BK1103" i="7"/>
  <c r="J1104" i="7"/>
  <c r="BF1104" i="7" s="1"/>
  <c r="P1104" i="7"/>
  <c r="R1104" i="7"/>
  <c r="T1104" i="7"/>
  <c r="BE1104" i="7"/>
  <c r="BG1104" i="7"/>
  <c r="BH1104" i="7"/>
  <c r="BI1104" i="7"/>
  <c r="BK1104" i="7"/>
  <c r="J1105" i="7"/>
  <c r="P1105" i="7"/>
  <c r="R1105" i="7"/>
  <c r="T1105" i="7"/>
  <c r="BE1105" i="7"/>
  <c r="BF1105" i="7"/>
  <c r="BG1105" i="7"/>
  <c r="BH1105" i="7"/>
  <c r="BI1105" i="7"/>
  <c r="BK1105" i="7"/>
  <c r="J1106" i="7"/>
  <c r="P1106" i="7"/>
  <c r="R1106" i="7"/>
  <c r="T1106" i="7"/>
  <c r="BE1106" i="7"/>
  <c r="BF1106" i="7"/>
  <c r="BG1106" i="7"/>
  <c r="BH1106" i="7"/>
  <c r="BI1106" i="7"/>
  <c r="BK1106" i="7"/>
  <c r="J1107" i="7"/>
  <c r="P1107" i="7"/>
  <c r="R1107" i="7"/>
  <c r="T1107" i="7"/>
  <c r="BE1107" i="7"/>
  <c r="BF1107" i="7"/>
  <c r="BG1107" i="7"/>
  <c r="BH1107" i="7"/>
  <c r="BI1107" i="7"/>
  <c r="BK1107" i="7"/>
  <c r="J1108" i="7"/>
  <c r="BF1108" i="7" s="1"/>
  <c r="P1108" i="7"/>
  <c r="R1108" i="7"/>
  <c r="T1108" i="7"/>
  <c r="BE1108" i="7"/>
  <c r="BG1108" i="7"/>
  <c r="BH1108" i="7"/>
  <c r="BI1108" i="7"/>
  <c r="BK1108" i="7"/>
  <c r="J1109" i="7"/>
  <c r="P1109" i="7"/>
  <c r="R1109" i="7"/>
  <c r="T1109" i="7"/>
  <c r="BE1109" i="7"/>
  <c r="BF1109" i="7"/>
  <c r="BG1109" i="7"/>
  <c r="BH1109" i="7"/>
  <c r="BI1109" i="7"/>
  <c r="BK1109" i="7"/>
  <c r="J1110" i="7"/>
  <c r="P1110" i="7"/>
  <c r="R1110" i="7"/>
  <c r="T1110" i="7"/>
  <c r="BE1110" i="7"/>
  <c r="BF1110" i="7"/>
  <c r="BG1110" i="7"/>
  <c r="BH1110" i="7"/>
  <c r="BI1110" i="7"/>
  <c r="BK1110" i="7"/>
  <c r="J1111" i="7"/>
  <c r="BF1111" i="7" s="1"/>
  <c r="P1111" i="7"/>
  <c r="R1111" i="7"/>
  <c r="T1111" i="7"/>
  <c r="BE1111" i="7"/>
  <c r="BG1111" i="7"/>
  <c r="BH1111" i="7"/>
  <c r="BI1111" i="7"/>
  <c r="BK1111" i="7"/>
  <c r="J1112" i="7"/>
  <c r="BF1112" i="7" s="1"/>
  <c r="P1112" i="7"/>
  <c r="R1112" i="7"/>
  <c r="T1112" i="7"/>
  <c r="BE1112" i="7"/>
  <c r="BG1112" i="7"/>
  <c r="BH1112" i="7"/>
  <c r="BI1112" i="7"/>
  <c r="BK1112" i="7"/>
  <c r="J1113" i="7"/>
  <c r="P1113" i="7"/>
  <c r="R1113" i="7"/>
  <c r="T1113" i="7"/>
  <c r="BE1113" i="7"/>
  <c r="BF1113" i="7"/>
  <c r="BG1113" i="7"/>
  <c r="BH1113" i="7"/>
  <c r="BI1113" i="7"/>
  <c r="BK1113" i="7"/>
  <c r="J1114" i="7"/>
  <c r="P1114" i="7"/>
  <c r="R1114" i="7"/>
  <c r="T1114" i="7"/>
  <c r="BE1114" i="7"/>
  <c r="BF1114" i="7"/>
  <c r="BG1114" i="7"/>
  <c r="BH1114" i="7"/>
  <c r="BI1114" i="7"/>
  <c r="BK1114" i="7"/>
  <c r="J1115" i="7"/>
  <c r="P1115" i="7"/>
  <c r="R1115" i="7"/>
  <c r="T1115" i="7"/>
  <c r="BE1115" i="7"/>
  <c r="BF1115" i="7"/>
  <c r="BG1115" i="7"/>
  <c r="BH1115" i="7"/>
  <c r="BI1115" i="7"/>
  <c r="BK1115" i="7"/>
  <c r="J1116" i="7"/>
  <c r="BF1116" i="7" s="1"/>
  <c r="P1116" i="7"/>
  <c r="R1116" i="7"/>
  <c r="T1116" i="7"/>
  <c r="BE1116" i="7"/>
  <c r="BG1116" i="7"/>
  <c r="BH1116" i="7"/>
  <c r="BI1116" i="7"/>
  <c r="BK1116" i="7"/>
  <c r="J1117" i="7"/>
  <c r="P1117" i="7"/>
  <c r="R1117" i="7"/>
  <c r="T1117" i="7"/>
  <c r="BE1117" i="7"/>
  <c r="BF1117" i="7"/>
  <c r="BG1117" i="7"/>
  <c r="BH1117" i="7"/>
  <c r="BI1117" i="7"/>
  <c r="BK1117" i="7"/>
  <c r="J1118" i="7"/>
  <c r="P1118" i="7"/>
  <c r="R1118" i="7"/>
  <c r="T1118" i="7"/>
  <c r="BE1118" i="7"/>
  <c r="BF1118" i="7"/>
  <c r="BG1118" i="7"/>
  <c r="BH1118" i="7"/>
  <c r="BI1118" i="7"/>
  <c r="BK1118" i="7"/>
  <c r="J1119" i="7"/>
  <c r="BF1119" i="7" s="1"/>
  <c r="P1119" i="7"/>
  <c r="R1119" i="7"/>
  <c r="T1119" i="7"/>
  <c r="BE1119" i="7"/>
  <c r="BG1119" i="7"/>
  <c r="BH1119" i="7"/>
  <c r="BI1119" i="7"/>
  <c r="BK1119" i="7"/>
  <c r="J1120" i="7"/>
  <c r="BF1120" i="7" s="1"/>
  <c r="P1120" i="7"/>
  <c r="R1120" i="7"/>
  <c r="T1120" i="7"/>
  <c r="BE1120" i="7"/>
  <c r="BG1120" i="7"/>
  <c r="BH1120" i="7"/>
  <c r="BI1120" i="7"/>
  <c r="BK1120" i="7"/>
  <c r="J1121" i="7"/>
  <c r="P1121" i="7"/>
  <c r="R1121" i="7"/>
  <c r="T1121" i="7"/>
  <c r="BE1121" i="7"/>
  <c r="BF1121" i="7"/>
  <c r="BG1121" i="7"/>
  <c r="BH1121" i="7"/>
  <c r="BI1121" i="7"/>
  <c r="BK1121" i="7"/>
  <c r="J1122" i="7"/>
  <c r="P1122" i="7"/>
  <c r="R1122" i="7"/>
  <c r="T1122" i="7"/>
  <c r="BE1122" i="7"/>
  <c r="BF1122" i="7"/>
  <c r="BG1122" i="7"/>
  <c r="BH1122" i="7"/>
  <c r="BI1122" i="7"/>
  <c r="BK1122" i="7"/>
  <c r="J1123" i="7"/>
  <c r="P1123" i="7"/>
  <c r="R1123" i="7"/>
  <c r="T1123" i="7"/>
  <c r="BE1123" i="7"/>
  <c r="BF1123" i="7"/>
  <c r="BG1123" i="7"/>
  <c r="BH1123" i="7"/>
  <c r="BI1123" i="7"/>
  <c r="BK1123" i="7"/>
  <c r="J1124" i="7"/>
  <c r="BF1124" i="7" s="1"/>
  <c r="P1124" i="7"/>
  <c r="R1124" i="7"/>
  <c r="T1124" i="7"/>
  <c r="BE1124" i="7"/>
  <c r="BG1124" i="7"/>
  <c r="BH1124" i="7"/>
  <c r="BI1124" i="7"/>
  <c r="BK1124" i="7"/>
  <c r="J1125" i="7"/>
  <c r="P1125" i="7"/>
  <c r="R1125" i="7"/>
  <c r="T1125" i="7"/>
  <c r="BE1125" i="7"/>
  <c r="BF1125" i="7"/>
  <c r="BG1125" i="7"/>
  <c r="BH1125" i="7"/>
  <c r="BI1125" i="7"/>
  <c r="BK1125" i="7"/>
  <c r="J1126" i="7"/>
  <c r="P1126" i="7"/>
  <c r="R1126" i="7"/>
  <c r="T1126" i="7"/>
  <c r="BE1126" i="7"/>
  <c r="BF1126" i="7"/>
  <c r="BG1126" i="7"/>
  <c r="BH1126" i="7"/>
  <c r="BI1126" i="7"/>
  <c r="BK1126" i="7"/>
  <c r="J1127" i="7"/>
  <c r="BF1127" i="7" s="1"/>
  <c r="P1127" i="7"/>
  <c r="R1127" i="7"/>
  <c r="T1127" i="7"/>
  <c r="BE1127" i="7"/>
  <c r="BG1127" i="7"/>
  <c r="BH1127" i="7"/>
  <c r="BI1127" i="7"/>
  <c r="BK1127" i="7"/>
  <c r="J1128" i="7"/>
  <c r="BF1128" i="7" s="1"/>
  <c r="P1128" i="7"/>
  <c r="R1128" i="7"/>
  <c r="T1128" i="7"/>
  <c r="BE1128" i="7"/>
  <c r="BG1128" i="7"/>
  <c r="BH1128" i="7"/>
  <c r="BI1128" i="7"/>
  <c r="BK1128" i="7"/>
  <c r="J1129" i="7"/>
  <c r="P1129" i="7"/>
  <c r="R1129" i="7"/>
  <c r="T1129" i="7"/>
  <c r="BE1129" i="7"/>
  <c r="BF1129" i="7"/>
  <c r="BG1129" i="7"/>
  <c r="BH1129" i="7"/>
  <c r="BI1129" i="7"/>
  <c r="BK1129" i="7"/>
  <c r="J1130" i="7"/>
  <c r="P1130" i="7"/>
  <c r="R1130" i="7"/>
  <c r="T1130" i="7"/>
  <c r="BE1130" i="7"/>
  <c r="BF1130" i="7"/>
  <c r="BG1130" i="7"/>
  <c r="BH1130" i="7"/>
  <c r="BI1130" i="7"/>
  <c r="BK1130" i="7"/>
  <c r="J1131" i="7"/>
  <c r="P1131" i="7"/>
  <c r="R1131" i="7"/>
  <c r="T1131" i="7"/>
  <c r="BE1131" i="7"/>
  <c r="BF1131" i="7"/>
  <c r="BG1131" i="7"/>
  <c r="BH1131" i="7"/>
  <c r="BI1131" i="7"/>
  <c r="BK1131" i="7"/>
  <c r="J1132" i="7"/>
  <c r="BF1132" i="7" s="1"/>
  <c r="P1132" i="7"/>
  <c r="R1132" i="7"/>
  <c r="T1132" i="7"/>
  <c r="BE1132" i="7"/>
  <c r="BG1132" i="7"/>
  <c r="BH1132" i="7"/>
  <c r="BI1132" i="7"/>
  <c r="BK1132" i="7"/>
  <c r="J1133" i="7"/>
  <c r="P1133" i="7"/>
  <c r="R1133" i="7"/>
  <c r="T1133" i="7"/>
  <c r="BE1133" i="7"/>
  <c r="BF1133" i="7"/>
  <c r="BG1133" i="7"/>
  <c r="BH1133" i="7"/>
  <c r="BI1133" i="7"/>
  <c r="BK1133" i="7"/>
  <c r="J1134" i="7"/>
  <c r="P1134" i="7"/>
  <c r="R1134" i="7"/>
  <c r="T1134" i="7"/>
  <c r="BE1134" i="7"/>
  <c r="BF1134" i="7"/>
  <c r="BG1134" i="7"/>
  <c r="BH1134" i="7"/>
  <c r="BI1134" i="7"/>
  <c r="BK1134" i="7"/>
  <c r="J1135" i="7"/>
  <c r="BF1135" i="7" s="1"/>
  <c r="P1135" i="7"/>
  <c r="R1135" i="7"/>
  <c r="T1135" i="7"/>
  <c r="BE1135" i="7"/>
  <c r="BG1135" i="7"/>
  <c r="BH1135" i="7"/>
  <c r="BI1135" i="7"/>
  <c r="BK1135" i="7"/>
  <c r="J1136" i="7"/>
  <c r="BF1136" i="7" s="1"/>
  <c r="P1136" i="7"/>
  <c r="R1136" i="7"/>
  <c r="T1136" i="7"/>
  <c r="BE1136" i="7"/>
  <c r="BG1136" i="7"/>
  <c r="BH1136" i="7"/>
  <c r="BI1136" i="7"/>
  <c r="BK1136" i="7"/>
  <c r="J1137" i="7"/>
  <c r="P1137" i="7"/>
  <c r="R1137" i="7"/>
  <c r="T1137" i="7"/>
  <c r="BE1137" i="7"/>
  <c r="BF1137" i="7"/>
  <c r="BG1137" i="7"/>
  <c r="BH1137" i="7"/>
  <c r="BI1137" i="7"/>
  <c r="BK1137" i="7"/>
  <c r="J1138" i="7"/>
  <c r="P1138" i="7"/>
  <c r="R1138" i="7"/>
  <c r="T1138" i="7"/>
  <c r="BE1138" i="7"/>
  <c r="BF1138" i="7"/>
  <c r="BG1138" i="7"/>
  <c r="BH1138" i="7"/>
  <c r="BI1138" i="7"/>
  <c r="BK1138" i="7"/>
  <c r="J1139" i="7"/>
  <c r="P1139" i="7"/>
  <c r="R1139" i="7"/>
  <c r="T1139" i="7"/>
  <c r="BE1139" i="7"/>
  <c r="BF1139" i="7"/>
  <c r="BG1139" i="7"/>
  <c r="BH1139" i="7"/>
  <c r="BI1139" i="7"/>
  <c r="BK1139" i="7"/>
  <c r="J1140" i="7"/>
  <c r="BF1140" i="7" s="1"/>
  <c r="P1140" i="7"/>
  <c r="R1140" i="7"/>
  <c r="T1140" i="7"/>
  <c r="BE1140" i="7"/>
  <c r="BG1140" i="7"/>
  <c r="BH1140" i="7"/>
  <c r="BI1140" i="7"/>
  <c r="BK1140" i="7"/>
  <c r="J1142" i="7"/>
  <c r="P1142" i="7"/>
  <c r="R1142" i="7"/>
  <c r="T1142" i="7"/>
  <c r="BE1142" i="7"/>
  <c r="BF1142" i="7"/>
  <c r="BG1142" i="7"/>
  <c r="BH1142" i="7"/>
  <c r="BI1142" i="7"/>
  <c r="BK1142" i="7"/>
  <c r="J1143" i="7"/>
  <c r="P1143" i="7"/>
  <c r="R1143" i="7"/>
  <c r="T1143" i="7"/>
  <c r="BE1143" i="7"/>
  <c r="BF1143" i="7"/>
  <c r="BG1143" i="7"/>
  <c r="BH1143" i="7"/>
  <c r="BI1143" i="7"/>
  <c r="BK1143" i="7"/>
  <c r="J1145" i="7"/>
  <c r="BF1145" i="7" s="1"/>
  <c r="P1145" i="7"/>
  <c r="R1145" i="7"/>
  <c r="T1145" i="7"/>
  <c r="BE1145" i="7"/>
  <c r="BG1145" i="7"/>
  <c r="BH1145" i="7"/>
  <c r="BI1145" i="7"/>
  <c r="BK1145" i="7"/>
  <c r="J1146" i="7"/>
  <c r="BF1146" i="7" s="1"/>
  <c r="P1146" i="7"/>
  <c r="R1146" i="7"/>
  <c r="T1146" i="7"/>
  <c r="BE1146" i="7"/>
  <c r="BG1146" i="7"/>
  <c r="BH1146" i="7"/>
  <c r="BI1146" i="7"/>
  <c r="BK1146" i="7"/>
  <c r="J1147" i="7"/>
  <c r="P1147" i="7"/>
  <c r="R1147" i="7"/>
  <c r="T1147" i="7"/>
  <c r="BE1147" i="7"/>
  <c r="BF1147" i="7"/>
  <c r="BG1147" i="7"/>
  <c r="BH1147" i="7"/>
  <c r="BI1147" i="7"/>
  <c r="BK1147" i="7"/>
  <c r="J1148" i="7"/>
  <c r="P1148" i="7"/>
  <c r="R1148" i="7"/>
  <c r="T1148" i="7"/>
  <c r="BE1148" i="7"/>
  <c r="BF1148" i="7"/>
  <c r="BG1148" i="7"/>
  <c r="BH1148" i="7"/>
  <c r="BI1148" i="7"/>
  <c r="BK1148" i="7"/>
  <c r="J1149" i="7"/>
  <c r="P1149" i="7"/>
  <c r="R1149" i="7"/>
  <c r="T1149" i="7"/>
  <c r="BE1149" i="7"/>
  <c r="BF1149" i="7"/>
  <c r="BG1149" i="7"/>
  <c r="BH1149" i="7"/>
  <c r="BI1149" i="7"/>
  <c r="BK1149" i="7"/>
  <c r="J1150" i="7"/>
  <c r="BF1150" i="7" s="1"/>
  <c r="P1150" i="7"/>
  <c r="R1150" i="7"/>
  <c r="T1150" i="7"/>
  <c r="BE1150" i="7"/>
  <c r="BG1150" i="7"/>
  <c r="BH1150" i="7"/>
  <c r="BI1150" i="7"/>
  <c r="BK1150" i="7"/>
  <c r="J1151" i="7"/>
  <c r="P1151" i="7"/>
  <c r="R1151" i="7"/>
  <c r="T1151" i="7"/>
  <c r="BE1151" i="7"/>
  <c r="BF1151" i="7"/>
  <c r="BG1151" i="7"/>
  <c r="BH1151" i="7"/>
  <c r="BI1151" i="7"/>
  <c r="BK1151" i="7"/>
  <c r="J1152" i="7"/>
  <c r="P1152" i="7"/>
  <c r="R1152" i="7"/>
  <c r="T1152" i="7"/>
  <c r="BE1152" i="7"/>
  <c r="BF1152" i="7"/>
  <c r="BG1152" i="7"/>
  <c r="BH1152" i="7"/>
  <c r="BI1152" i="7"/>
  <c r="BK1152" i="7"/>
  <c r="P1153" i="7"/>
  <c r="R1153" i="7"/>
  <c r="T1153" i="7"/>
  <c r="J1154" i="7"/>
  <c r="P1154" i="7"/>
  <c r="R1154" i="7"/>
  <c r="T1154" i="7"/>
  <c r="BE1154" i="7"/>
  <c r="BF1154" i="7"/>
  <c r="BG1154" i="7"/>
  <c r="BH1154" i="7"/>
  <c r="BI1154" i="7"/>
  <c r="BK1154" i="7"/>
  <c r="BK1153" i="7" s="1"/>
  <c r="J1153" i="7" s="1"/>
  <c r="J120" i="7" s="1"/>
  <c r="J1157" i="7"/>
  <c r="BF1157" i="7" s="1"/>
  <c r="P1157" i="7"/>
  <c r="R1157" i="7"/>
  <c r="T1157" i="7"/>
  <c r="BE1157" i="7"/>
  <c r="BG1157" i="7"/>
  <c r="BH1157" i="7"/>
  <c r="BI1157" i="7"/>
  <c r="BK1157" i="7"/>
  <c r="J1159" i="7"/>
  <c r="BF1159" i="7" s="1"/>
  <c r="P1159" i="7"/>
  <c r="R1159" i="7"/>
  <c r="T1159" i="7"/>
  <c r="BE1159" i="7"/>
  <c r="BG1159" i="7"/>
  <c r="BH1159" i="7"/>
  <c r="BI1159" i="7"/>
  <c r="BK1159" i="7"/>
  <c r="J1161" i="7"/>
  <c r="P1161" i="7"/>
  <c r="P1160" i="7" s="1"/>
  <c r="R1161" i="7"/>
  <c r="R1160" i="7" s="1"/>
  <c r="T1161" i="7"/>
  <c r="T1160" i="7" s="1"/>
  <c r="BE1161" i="7"/>
  <c r="BF1161" i="7"/>
  <c r="BG1161" i="7"/>
  <c r="BH1161" i="7"/>
  <c r="BI1161" i="7"/>
  <c r="BK1161" i="7"/>
  <c r="BK1160" i="7" s="1"/>
  <c r="J1160" i="7" s="1"/>
  <c r="J121" i="7" s="1"/>
  <c r="J1163" i="7"/>
  <c r="BF1163" i="7" s="1"/>
  <c r="P1163" i="7"/>
  <c r="R1163" i="7"/>
  <c r="T1163" i="7"/>
  <c r="BE1163" i="7"/>
  <c r="BG1163" i="7"/>
  <c r="BH1163" i="7"/>
  <c r="BI1163" i="7"/>
  <c r="BK1163" i="7"/>
  <c r="J1165" i="7"/>
  <c r="P1165" i="7"/>
  <c r="R1165" i="7"/>
  <c r="T1165" i="7"/>
  <c r="BE1165" i="7"/>
  <c r="BF1165" i="7"/>
  <c r="BG1165" i="7"/>
  <c r="BH1165" i="7"/>
  <c r="BI1165" i="7"/>
  <c r="BK1165" i="7"/>
  <c r="J1167" i="7"/>
  <c r="BF1167" i="7" s="1"/>
  <c r="P1167" i="7"/>
  <c r="R1167" i="7"/>
  <c r="T1167" i="7"/>
  <c r="BE1167" i="7"/>
  <c r="BG1167" i="7"/>
  <c r="BH1167" i="7"/>
  <c r="BI1167" i="7"/>
  <c r="BK1167" i="7"/>
  <c r="J1184" i="7"/>
  <c r="BF1184" i="7" s="1"/>
  <c r="P1184" i="7"/>
  <c r="R1184" i="7"/>
  <c r="T1184" i="7"/>
  <c r="BE1184" i="7"/>
  <c r="BG1184" i="7"/>
  <c r="BH1184" i="7"/>
  <c r="BI1184" i="7"/>
  <c r="BK1184" i="7"/>
  <c r="J1187" i="7"/>
  <c r="BF1187" i="7" s="1"/>
  <c r="P1187" i="7"/>
  <c r="R1187" i="7"/>
  <c r="T1187" i="7"/>
  <c r="BE1187" i="7"/>
  <c r="BG1187" i="7"/>
  <c r="BH1187" i="7"/>
  <c r="BI1187" i="7"/>
  <c r="BK1187" i="7"/>
  <c r="J1190" i="7"/>
  <c r="P1190" i="7"/>
  <c r="R1190" i="7"/>
  <c r="T1190" i="7"/>
  <c r="BE1190" i="7"/>
  <c r="BF1190" i="7"/>
  <c r="BG1190" i="7"/>
  <c r="BH1190" i="7"/>
  <c r="BI1190" i="7"/>
  <c r="BK1190" i="7"/>
  <c r="J1193" i="7"/>
  <c r="P1193" i="7"/>
  <c r="R1193" i="7"/>
  <c r="T1193" i="7"/>
  <c r="BE1193" i="7"/>
  <c r="BF1193" i="7"/>
  <c r="BG1193" i="7"/>
  <c r="BH1193" i="7"/>
  <c r="BI1193" i="7"/>
  <c r="BK1193" i="7"/>
  <c r="J1196" i="7"/>
  <c r="P1196" i="7"/>
  <c r="R1196" i="7"/>
  <c r="T1196" i="7"/>
  <c r="BE1196" i="7"/>
  <c r="BF1196" i="7"/>
  <c r="BG1196" i="7"/>
  <c r="BH1196" i="7"/>
  <c r="BI1196" i="7"/>
  <c r="BK1196" i="7"/>
  <c r="J1199" i="7"/>
  <c r="BF1199" i="7" s="1"/>
  <c r="P1199" i="7"/>
  <c r="R1199" i="7"/>
  <c r="T1199" i="7"/>
  <c r="BE1199" i="7"/>
  <c r="BG1199" i="7"/>
  <c r="BH1199" i="7"/>
  <c r="BI1199" i="7"/>
  <c r="BK1199" i="7"/>
  <c r="J1202" i="7"/>
  <c r="P1202" i="7"/>
  <c r="R1202" i="7"/>
  <c r="T1202" i="7"/>
  <c r="BE1202" i="7"/>
  <c r="BF1202" i="7"/>
  <c r="BG1202" i="7"/>
  <c r="BH1202" i="7"/>
  <c r="BI1202" i="7"/>
  <c r="BK1202" i="7"/>
  <c r="J1205" i="7"/>
  <c r="P1205" i="7"/>
  <c r="R1205" i="7"/>
  <c r="T1205" i="7"/>
  <c r="BE1205" i="7"/>
  <c r="BF1205" i="7"/>
  <c r="BG1205" i="7"/>
  <c r="BH1205" i="7"/>
  <c r="BI1205" i="7"/>
  <c r="BK1205" i="7"/>
  <c r="J1214" i="7"/>
  <c r="BF1214" i="7" s="1"/>
  <c r="P1214" i="7"/>
  <c r="R1214" i="7"/>
  <c r="T1214" i="7"/>
  <c r="BE1214" i="7"/>
  <c r="BG1214" i="7"/>
  <c r="BH1214" i="7"/>
  <c r="BI1214" i="7"/>
  <c r="BK1214" i="7"/>
  <c r="J1217" i="7"/>
  <c r="BF1217" i="7" s="1"/>
  <c r="P1217" i="7"/>
  <c r="R1217" i="7"/>
  <c r="T1217" i="7"/>
  <c r="BE1217" i="7"/>
  <c r="BG1217" i="7"/>
  <c r="BH1217" i="7"/>
  <c r="BI1217" i="7"/>
  <c r="BK1217" i="7"/>
  <c r="J1220" i="7"/>
  <c r="P1220" i="7"/>
  <c r="R1220" i="7"/>
  <c r="T1220" i="7"/>
  <c r="BE1220" i="7"/>
  <c r="BF1220" i="7"/>
  <c r="BG1220" i="7"/>
  <c r="BH1220" i="7"/>
  <c r="BI1220" i="7"/>
  <c r="BK1220" i="7"/>
  <c r="J1223" i="7"/>
  <c r="P1223" i="7"/>
  <c r="R1223" i="7"/>
  <c r="T1223" i="7"/>
  <c r="BE1223" i="7"/>
  <c r="BF1223" i="7"/>
  <c r="BG1223" i="7"/>
  <c r="BH1223" i="7"/>
  <c r="BI1223" i="7"/>
  <c r="BK1223" i="7"/>
  <c r="J1225" i="7"/>
  <c r="P1225" i="7"/>
  <c r="R1225" i="7"/>
  <c r="T1225" i="7"/>
  <c r="BE1225" i="7"/>
  <c r="BF1225" i="7"/>
  <c r="BG1225" i="7"/>
  <c r="BH1225" i="7"/>
  <c r="BI1225" i="7"/>
  <c r="BK1225" i="7"/>
  <c r="J1227" i="7"/>
  <c r="BF1227" i="7" s="1"/>
  <c r="P1227" i="7"/>
  <c r="R1227" i="7"/>
  <c r="T1227" i="7"/>
  <c r="BE1227" i="7"/>
  <c r="BG1227" i="7"/>
  <c r="BH1227" i="7"/>
  <c r="BI1227" i="7"/>
  <c r="BK1227" i="7"/>
  <c r="J1229" i="7"/>
  <c r="P1229" i="7"/>
  <c r="R1229" i="7"/>
  <c r="T1229" i="7"/>
  <c r="BE1229" i="7"/>
  <c r="BF1229" i="7"/>
  <c r="BG1229" i="7"/>
  <c r="BH1229" i="7"/>
  <c r="BI1229" i="7"/>
  <c r="BK1229" i="7"/>
  <c r="J1231" i="7"/>
  <c r="P1231" i="7"/>
  <c r="R1231" i="7"/>
  <c r="T1231" i="7"/>
  <c r="BE1231" i="7"/>
  <c r="BF1231" i="7"/>
  <c r="BG1231" i="7"/>
  <c r="BH1231" i="7"/>
  <c r="BI1231" i="7"/>
  <c r="BK1231" i="7"/>
  <c r="T1232" i="7"/>
  <c r="J1233" i="7"/>
  <c r="P1233" i="7"/>
  <c r="R1233" i="7"/>
  <c r="T1233" i="7"/>
  <c r="BE1233" i="7"/>
  <c r="BF1233" i="7"/>
  <c r="BG1233" i="7"/>
  <c r="BH1233" i="7"/>
  <c r="BI1233" i="7"/>
  <c r="BK1233" i="7"/>
  <c r="BK1232" i="7" s="1"/>
  <c r="J1232" i="7" s="1"/>
  <c r="J122" i="7" s="1"/>
  <c r="J1235" i="7"/>
  <c r="BF1235" i="7" s="1"/>
  <c r="P1235" i="7"/>
  <c r="R1235" i="7"/>
  <c r="T1235" i="7"/>
  <c r="BE1235" i="7"/>
  <c r="BG1235" i="7"/>
  <c r="BH1235" i="7"/>
  <c r="BI1235" i="7"/>
  <c r="BK1235" i="7"/>
  <c r="J1238" i="7"/>
  <c r="BF1238" i="7" s="1"/>
  <c r="P1238" i="7"/>
  <c r="R1238" i="7"/>
  <c r="T1238" i="7"/>
  <c r="BE1238" i="7"/>
  <c r="BG1238" i="7"/>
  <c r="BH1238" i="7"/>
  <c r="BI1238" i="7"/>
  <c r="BK1238" i="7"/>
  <c r="J1241" i="7"/>
  <c r="BF1241" i="7" s="1"/>
  <c r="P1241" i="7"/>
  <c r="R1241" i="7"/>
  <c r="T1241" i="7"/>
  <c r="BE1241" i="7"/>
  <c r="BG1241" i="7"/>
  <c r="BH1241" i="7"/>
  <c r="BI1241" i="7"/>
  <c r="BK1241" i="7"/>
  <c r="J1243" i="7"/>
  <c r="P1243" i="7"/>
  <c r="R1243" i="7"/>
  <c r="T1243" i="7"/>
  <c r="BE1243" i="7"/>
  <c r="BF1243" i="7"/>
  <c r="BG1243" i="7"/>
  <c r="BH1243" i="7"/>
  <c r="BI1243" i="7"/>
  <c r="BK1243" i="7"/>
  <c r="J1303" i="7"/>
  <c r="P1303" i="7"/>
  <c r="R1303" i="7"/>
  <c r="T1303" i="7"/>
  <c r="BE1303" i="7"/>
  <c r="BF1303" i="7"/>
  <c r="BG1303" i="7"/>
  <c r="BH1303" i="7"/>
  <c r="BI1303" i="7"/>
  <c r="BK1303" i="7"/>
  <c r="J1329" i="7"/>
  <c r="BF1329" i="7" s="1"/>
  <c r="P1329" i="7"/>
  <c r="P1232" i="7" s="1"/>
  <c r="R1329" i="7"/>
  <c r="R1232" i="7" s="1"/>
  <c r="T1329" i="7"/>
  <c r="BE1329" i="7"/>
  <c r="BG1329" i="7"/>
  <c r="BH1329" i="7"/>
  <c r="BI1329" i="7"/>
  <c r="BK1329" i="7"/>
  <c r="J1355" i="7"/>
  <c r="P1355" i="7"/>
  <c r="R1355" i="7"/>
  <c r="T1355" i="7"/>
  <c r="BE1355" i="7"/>
  <c r="BF1355" i="7"/>
  <c r="BG1355" i="7"/>
  <c r="BH1355" i="7"/>
  <c r="BI1355" i="7"/>
  <c r="BK1355" i="7"/>
  <c r="J1370" i="7"/>
  <c r="P1370" i="7"/>
  <c r="R1370" i="7"/>
  <c r="T1370" i="7"/>
  <c r="BE1370" i="7"/>
  <c r="BF1370" i="7"/>
  <c r="BG1370" i="7"/>
  <c r="BH1370" i="7"/>
  <c r="BI1370" i="7"/>
  <c r="BK1370" i="7"/>
  <c r="J1371" i="7"/>
  <c r="BF1371" i="7" s="1"/>
  <c r="P1371" i="7"/>
  <c r="R1371" i="7"/>
  <c r="T1371" i="7"/>
  <c r="BE1371" i="7"/>
  <c r="BG1371" i="7"/>
  <c r="BH1371" i="7"/>
  <c r="BI1371" i="7"/>
  <c r="BK1371" i="7"/>
  <c r="J1374" i="7"/>
  <c r="BF1374" i="7" s="1"/>
  <c r="P1374" i="7"/>
  <c r="R1374" i="7"/>
  <c r="T1374" i="7"/>
  <c r="BE1374" i="7"/>
  <c r="BG1374" i="7"/>
  <c r="BH1374" i="7"/>
  <c r="BI1374" i="7"/>
  <c r="BK1374" i="7"/>
  <c r="J1376" i="7"/>
  <c r="P1376" i="7"/>
  <c r="P1375" i="7" s="1"/>
  <c r="R1376" i="7"/>
  <c r="R1375" i="7" s="1"/>
  <c r="T1376" i="7"/>
  <c r="BE1376" i="7"/>
  <c r="BF1376" i="7"/>
  <c r="BG1376" i="7"/>
  <c r="BH1376" i="7"/>
  <c r="BI1376" i="7"/>
  <c r="BK1376" i="7"/>
  <c r="BK1375" i="7" s="1"/>
  <c r="J1375" i="7" s="1"/>
  <c r="J123" i="7" s="1"/>
  <c r="J1379" i="7"/>
  <c r="BF1379" i="7" s="1"/>
  <c r="P1379" i="7"/>
  <c r="R1379" i="7"/>
  <c r="T1379" i="7"/>
  <c r="T1375" i="7" s="1"/>
  <c r="BE1379" i="7"/>
  <c r="BG1379" i="7"/>
  <c r="BH1379" i="7"/>
  <c r="BI1379" i="7"/>
  <c r="BK1379" i="7"/>
  <c r="J1381" i="7"/>
  <c r="P1381" i="7"/>
  <c r="R1381" i="7"/>
  <c r="T1381" i="7"/>
  <c r="BE1381" i="7"/>
  <c r="BF1381" i="7"/>
  <c r="BG1381" i="7"/>
  <c r="BH1381" i="7"/>
  <c r="BI1381" i="7"/>
  <c r="BK1381" i="7"/>
  <c r="J1389" i="7"/>
  <c r="P1389" i="7"/>
  <c r="R1389" i="7"/>
  <c r="T1389" i="7"/>
  <c r="BE1389" i="7"/>
  <c r="BF1389" i="7"/>
  <c r="BG1389" i="7"/>
  <c r="BH1389" i="7"/>
  <c r="BI1389" i="7"/>
  <c r="BK1389" i="7"/>
  <c r="P1395" i="7"/>
  <c r="R1395" i="7"/>
  <c r="T1395" i="7"/>
  <c r="J1396" i="7"/>
  <c r="P1396" i="7"/>
  <c r="R1396" i="7"/>
  <c r="T1396" i="7"/>
  <c r="BE1396" i="7"/>
  <c r="BF1396" i="7"/>
  <c r="BG1396" i="7"/>
  <c r="BH1396" i="7"/>
  <c r="BI1396" i="7"/>
  <c r="BK1396" i="7"/>
  <c r="BK1395" i="7" s="1"/>
  <c r="J1395" i="7" s="1"/>
  <c r="J124" i="7" s="1"/>
  <c r="J1404" i="7"/>
  <c r="BF1404" i="7" s="1"/>
  <c r="P1404" i="7"/>
  <c r="R1404" i="7"/>
  <c r="T1404" i="7"/>
  <c r="BE1404" i="7"/>
  <c r="BG1404" i="7"/>
  <c r="BH1404" i="7"/>
  <c r="BI1404" i="7"/>
  <c r="BK1404" i="7"/>
  <c r="J1406" i="7"/>
  <c r="BF1406" i="7" s="1"/>
  <c r="P1406" i="7"/>
  <c r="R1406" i="7"/>
  <c r="T1406" i="7"/>
  <c r="BE1406" i="7"/>
  <c r="BG1406" i="7"/>
  <c r="BH1406" i="7"/>
  <c r="BI1406" i="7"/>
  <c r="BK1406" i="7"/>
  <c r="J1409" i="7"/>
  <c r="P1409" i="7"/>
  <c r="P1408" i="7" s="1"/>
  <c r="R1409" i="7"/>
  <c r="R1408" i="7" s="1"/>
  <c r="T1409" i="7"/>
  <c r="T1408" i="7" s="1"/>
  <c r="BE1409" i="7"/>
  <c r="BF1409" i="7"/>
  <c r="BG1409" i="7"/>
  <c r="BH1409" i="7"/>
  <c r="BI1409" i="7"/>
  <c r="BK1409" i="7"/>
  <c r="BK1408" i="7" s="1"/>
  <c r="J1408" i="7" s="1"/>
  <c r="J125" i="7" s="1"/>
  <c r="J1410" i="7"/>
  <c r="BF1410" i="7" s="1"/>
  <c r="P1410" i="7"/>
  <c r="R1410" i="7"/>
  <c r="T1410" i="7"/>
  <c r="BE1410" i="7"/>
  <c r="BG1410" i="7"/>
  <c r="BH1410" i="7"/>
  <c r="BI1410" i="7"/>
  <c r="BK1410" i="7"/>
  <c r="J1411" i="7"/>
  <c r="P1411" i="7"/>
  <c r="R1411" i="7"/>
  <c r="T1411" i="7"/>
  <c r="BE1411" i="7"/>
  <c r="BF1411" i="7"/>
  <c r="BG1411" i="7"/>
  <c r="BH1411" i="7"/>
  <c r="BI1411" i="7"/>
  <c r="BK1411" i="7"/>
  <c r="J1412" i="7"/>
  <c r="P1412" i="7"/>
  <c r="R1412" i="7"/>
  <c r="T1412" i="7"/>
  <c r="BE1412" i="7"/>
  <c r="BF1412" i="7"/>
  <c r="BG1412" i="7"/>
  <c r="BH1412" i="7"/>
  <c r="BI1412" i="7"/>
  <c r="BK1412" i="7"/>
  <c r="J1413" i="7"/>
  <c r="BF1413" i="7" s="1"/>
  <c r="P1413" i="7"/>
  <c r="R1413" i="7"/>
  <c r="T1413" i="7"/>
  <c r="BE1413" i="7"/>
  <c r="BG1413" i="7"/>
  <c r="BH1413" i="7"/>
  <c r="BI1413" i="7"/>
  <c r="BK1413" i="7"/>
  <c r="P1415" i="7"/>
  <c r="P1414" i="7" s="1"/>
  <c r="R1415" i="7"/>
  <c r="T1415" i="7"/>
  <c r="BK1415" i="7"/>
  <c r="BK1414" i="7" s="1"/>
  <c r="J1414" i="7" s="1"/>
  <c r="J126" i="7" s="1"/>
  <c r="J1416" i="7"/>
  <c r="P1416" i="7"/>
  <c r="R1416" i="7"/>
  <c r="T1416" i="7"/>
  <c r="BE1416" i="7"/>
  <c r="BF1416" i="7"/>
  <c r="BG1416" i="7"/>
  <c r="BH1416" i="7"/>
  <c r="BI1416" i="7"/>
  <c r="BK1416" i="7"/>
  <c r="J1417" i="7"/>
  <c r="P1417" i="7"/>
  <c r="R1417" i="7"/>
  <c r="T1417" i="7"/>
  <c r="BE1417" i="7"/>
  <c r="BF1417" i="7"/>
  <c r="BG1417" i="7"/>
  <c r="BH1417" i="7"/>
  <c r="BI1417" i="7"/>
  <c r="BK1417" i="7"/>
  <c r="J1418" i="7"/>
  <c r="P1418" i="7"/>
  <c r="R1418" i="7"/>
  <c r="T1418" i="7"/>
  <c r="BE1418" i="7"/>
  <c r="BF1418" i="7"/>
  <c r="BG1418" i="7"/>
  <c r="BH1418" i="7"/>
  <c r="BI1418" i="7"/>
  <c r="BK1418" i="7"/>
  <c r="P1419" i="7"/>
  <c r="J1420" i="7"/>
  <c r="P1420" i="7"/>
  <c r="R1420" i="7"/>
  <c r="R1419" i="7" s="1"/>
  <c r="T1420" i="7"/>
  <c r="T1419" i="7" s="1"/>
  <c r="BE1420" i="7"/>
  <c r="BF1420" i="7"/>
  <c r="BG1420" i="7"/>
  <c r="BH1420" i="7"/>
  <c r="BI1420" i="7"/>
  <c r="BK1420" i="7"/>
  <c r="BK1419" i="7" s="1"/>
  <c r="J1419" i="7" s="1"/>
  <c r="J128" i="7" s="1"/>
  <c r="J1421" i="7"/>
  <c r="J129" i="7" s="1"/>
  <c r="P1421" i="7"/>
  <c r="R1421" i="7"/>
  <c r="BK1421" i="7"/>
  <c r="J1422" i="7"/>
  <c r="P1422" i="7"/>
  <c r="R1422" i="7"/>
  <c r="T1422" i="7"/>
  <c r="T1421" i="7" s="1"/>
  <c r="BE1422" i="7"/>
  <c r="BF1422" i="7"/>
  <c r="BG1422" i="7"/>
  <c r="BH1422" i="7"/>
  <c r="BI1422" i="7"/>
  <c r="BK1422" i="7"/>
  <c r="J1423" i="7"/>
  <c r="J130" i="7" s="1"/>
  <c r="P1423" i="7"/>
  <c r="R1423" i="7"/>
  <c r="T1423" i="7"/>
  <c r="BK1423" i="7"/>
  <c r="J1424" i="7"/>
  <c r="P1424" i="7"/>
  <c r="R1424" i="7"/>
  <c r="T1424" i="7"/>
  <c r="BE1424" i="7"/>
  <c r="BF1424" i="7"/>
  <c r="BG1424" i="7"/>
  <c r="BH1424" i="7"/>
  <c r="BI1424" i="7"/>
  <c r="BK1424" i="7"/>
  <c r="P1425" i="7"/>
  <c r="R1425" i="7"/>
  <c r="T1425" i="7"/>
  <c r="BK1425" i="7"/>
  <c r="J1425" i="7" s="1"/>
  <c r="J131" i="7" s="1"/>
  <c r="J1426" i="7"/>
  <c r="P1426" i="7"/>
  <c r="R1426" i="7"/>
  <c r="T1426" i="7"/>
  <c r="BE1426" i="7"/>
  <c r="BF1426" i="7"/>
  <c r="BG1426" i="7"/>
  <c r="BH1426" i="7"/>
  <c r="BI1426" i="7"/>
  <c r="BK1426" i="7"/>
  <c r="AA96" i="14" l="1"/>
  <c r="O44" i="19"/>
  <c r="AA301" i="14"/>
  <c r="F305" i="14" s="1"/>
  <c r="N321" i="10"/>
  <c r="O73" i="9"/>
  <c r="N78" i="9"/>
  <c r="L78" i="9"/>
  <c r="O65" i="9"/>
  <c r="O46" i="9"/>
  <c r="O29" i="9"/>
  <c r="F35" i="7"/>
  <c r="F33" i="7"/>
  <c r="F37" i="7"/>
  <c r="F36" i="7"/>
  <c r="J110" i="16"/>
  <c r="J113" i="16" s="1"/>
  <c r="F103" i="16"/>
  <c r="U25" i="15"/>
  <c r="J107" i="14"/>
  <c r="J104" i="14"/>
  <c r="F101" i="14"/>
  <c r="U23" i="13"/>
  <c r="J34" i="16"/>
  <c r="J31" i="16"/>
  <c r="F28" i="16"/>
  <c r="U21" i="15"/>
  <c r="O95" i="12"/>
  <c r="J85" i="18"/>
  <c r="J82" i="18"/>
  <c r="F79" i="18"/>
  <c r="U25" i="17"/>
  <c r="M118" i="10"/>
  <c r="K118" i="10"/>
  <c r="H121" i="10"/>
  <c r="N58" i="10"/>
  <c r="O96" i="12"/>
  <c r="N9" i="10"/>
  <c r="N132" i="10"/>
  <c r="G42" i="8"/>
  <c r="U22" i="13"/>
  <c r="F122" i="14"/>
  <c r="N133" i="10"/>
  <c r="J122" i="18"/>
  <c r="J125" i="18" s="1"/>
  <c r="F115" i="18"/>
  <c r="U26" i="17"/>
  <c r="N285" i="19"/>
  <c r="H300" i="10"/>
  <c r="K297" i="10"/>
  <c r="M297" i="10"/>
  <c r="N297" i="10" s="1"/>
  <c r="L55" i="12"/>
  <c r="N55" i="12"/>
  <c r="O55" i="12" s="1"/>
  <c r="N13" i="11"/>
  <c r="O42" i="12"/>
  <c r="O99" i="12"/>
  <c r="U24" i="13"/>
  <c r="J162" i="14"/>
  <c r="J159" i="14"/>
  <c r="F156" i="14"/>
  <c r="J62" i="18"/>
  <c r="U23" i="17"/>
  <c r="J59" i="18"/>
  <c r="F56" i="18"/>
  <c r="N326" i="10"/>
  <c r="J58" i="16"/>
  <c r="F52" i="16"/>
  <c r="J55" i="16"/>
  <c r="U23" i="15"/>
  <c r="N24" i="10"/>
  <c r="L111" i="12"/>
  <c r="O257" i="19"/>
  <c r="U20" i="13"/>
  <c r="J78" i="14"/>
  <c r="J81" i="14"/>
  <c r="F75" i="14"/>
  <c r="J37" i="18"/>
  <c r="J34" i="18"/>
  <c r="F31" i="18"/>
  <c r="U21" i="17"/>
  <c r="N82" i="10"/>
  <c r="J76" i="16"/>
  <c r="J73" i="16"/>
  <c r="F70" i="16"/>
  <c r="U24" i="15"/>
  <c r="E24" i="8"/>
  <c r="G24" i="8" s="1"/>
  <c r="G7" i="8" s="1"/>
  <c r="G5" i="8" s="1"/>
  <c r="I212" i="3" s="1"/>
  <c r="M136" i="10"/>
  <c r="N136" i="10" s="1"/>
  <c r="M162" i="10"/>
  <c r="N162" i="10" s="1"/>
  <c r="M235" i="10"/>
  <c r="N235" i="10" s="1"/>
  <c r="N91" i="12"/>
  <c r="O91" i="12" s="1"/>
  <c r="N7" i="10"/>
  <c r="K48" i="10"/>
  <c r="K20" i="10"/>
  <c r="N20" i="10" s="1"/>
  <c r="M48" i="10"/>
  <c r="N48" i="10" s="1"/>
  <c r="K137" i="10"/>
  <c r="N137" i="10" s="1"/>
  <c r="L42" i="12"/>
  <c r="O22" i="9"/>
  <c r="O78" i="9" s="1"/>
  <c r="I817" i="7" s="1"/>
  <c r="K82" i="10"/>
  <c r="H329" i="10"/>
  <c r="H17" i="11"/>
  <c r="K51" i="10"/>
  <c r="N51" i="10" s="1"/>
  <c r="K129" i="10"/>
  <c r="N129" i="10" s="1"/>
  <c r="L95" i="12"/>
  <c r="L79" i="19"/>
  <c r="O79" i="19" s="1"/>
  <c r="H166" i="10"/>
  <c r="K23" i="10"/>
  <c r="N23" i="10" s="1"/>
  <c r="K266" i="10"/>
  <c r="N266" i="10" s="1"/>
  <c r="L119" i="19"/>
  <c r="O119" i="19" s="1"/>
  <c r="L251" i="19"/>
  <c r="O251" i="19" s="1"/>
  <c r="L257" i="19"/>
  <c r="K18" i="10"/>
  <c r="K130" i="10"/>
  <c r="N130" i="10" s="1"/>
  <c r="K326" i="10"/>
  <c r="K13" i="11"/>
  <c r="L71" i="12"/>
  <c r="O71" i="12" s="1"/>
  <c r="L96" i="12"/>
  <c r="L173" i="19"/>
  <c r="O173" i="19" s="1"/>
  <c r="H241" i="10"/>
  <c r="J677" i="7"/>
  <c r="J106" i="7" s="1"/>
  <c r="T1414" i="7"/>
  <c r="T152" i="7"/>
  <c r="R1414" i="7"/>
  <c r="T676" i="7"/>
  <c r="R676" i="7"/>
  <c r="R152" i="7"/>
  <c r="P676" i="7"/>
  <c r="P152" i="7"/>
  <c r="BK152" i="7"/>
  <c r="J153" i="7"/>
  <c r="J98" i="7" s="1"/>
  <c r="J1415" i="7"/>
  <c r="J127" i="7" s="1"/>
  <c r="J33" i="7"/>
  <c r="J315" i="14" l="1"/>
  <c r="J312" i="14"/>
  <c r="U25" i="13"/>
  <c r="BK817" i="7"/>
  <c r="BK816" i="7" s="1"/>
  <c r="J816" i="7" s="1"/>
  <c r="J109" i="7" s="1"/>
  <c r="J817" i="7"/>
  <c r="BF817" i="7" s="1"/>
  <c r="O285" i="19"/>
  <c r="I826" i="7" s="1"/>
  <c r="U27" i="13"/>
  <c r="V33" i="13" s="1"/>
  <c r="I823" i="7" s="1"/>
  <c r="U27" i="15"/>
  <c r="V33" i="15" s="1"/>
  <c r="J36" i="15" s="1"/>
  <c r="J39" i="15" s="1"/>
  <c r="J128" i="14"/>
  <c r="J125" i="14"/>
  <c r="L285" i="19"/>
  <c r="M166" i="10"/>
  <c r="N166" i="10" s="1"/>
  <c r="K166" i="10"/>
  <c r="M300" i="10"/>
  <c r="K300" i="10"/>
  <c r="H302" i="10"/>
  <c r="H20" i="11"/>
  <c r="M17" i="11"/>
  <c r="K17" i="11"/>
  <c r="H331" i="10"/>
  <c r="M329" i="10"/>
  <c r="K329" i="10"/>
  <c r="U28" i="17"/>
  <c r="V34" i="17" s="1"/>
  <c r="J37" i="17" s="1"/>
  <c r="J40" i="17" s="1"/>
  <c r="N118" i="10"/>
  <c r="N111" i="12"/>
  <c r="O111" i="12" s="1"/>
  <c r="I821" i="7" s="1"/>
  <c r="N18" i="10"/>
  <c r="M241" i="10"/>
  <c r="N241" i="10" s="1"/>
  <c r="K241" i="10"/>
  <c r="H244" i="10"/>
  <c r="M121" i="10"/>
  <c r="K121" i="10"/>
  <c r="P151" i="7"/>
  <c r="R151" i="7"/>
  <c r="J152" i="7"/>
  <c r="J97" i="7" s="1"/>
  <c r="T151" i="7"/>
  <c r="BK826" i="7" l="1"/>
  <c r="BK825" i="7" s="1"/>
  <c r="J825" i="7" s="1"/>
  <c r="J113" i="7" s="1"/>
  <c r="J826" i="7"/>
  <c r="BF826" i="7" s="1"/>
  <c r="BK821" i="7"/>
  <c r="BK820" i="7" s="1"/>
  <c r="J820" i="7" s="1"/>
  <c r="J111" i="7" s="1"/>
  <c r="J821" i="7"/>
  <c r="BF821" i="7" s="1"/>
  <c r="J37" i="13"/>
  <c r="J40" i="13" s="1"/>
  <c r="N17" i="11"/>
  <c r="K20" i="11"/>
  <c r="H22" i="11"/>
  <c r="M20" i="11"/>
  <c r="N20" i="11" s="1"/>
  <c r="N121" i="10"/>
  <c r="H246" i="10"/>
  <c r="M244" i="10"/>
  <c r="N244" i="10" s="1"/>
  <c r="K244" i="10"/>
  <c r="N329" i="10"/>
  <c r="M331" i="10"/>
  <c r="K331" i="10"/>
  <c r="N300" i="10"/>
  <c r="M302" i="10"/>
  <c r="N302" i="10" s="1"/>
  <c r="K302" i="10"/>
  <c r="J823" i="7" l="1"/>
  <c r="BF823" i="7" s="1"/>
  <c r="BK823" i="7"/>
  <c r="BK822" i="7" s="1"/>
  <c r="M246" i="10"/>
  <c r="K246" i="10"/>
  <c r="M22" i="11"/>
  <c r="N22" i="11" s="1"/>
  <c r="K22" i="11"/>
  <c r="K29" i="11"/>
  <c r="N331" i="10"/>
  <c r="M29" i="11"/>
  <c r="K337" i="10"/>
  <c r="N29" i="11"/>
  <c r="D7" i="5"/>
  <c r="J37" i="4"/>
  <c r="J36" i="4"/>
  <c r="AY97" i="1"/>
  <c r="J35" i="4"/>
  <c r="AX97" i="1"/>
  <c r="BI194" i="4"/>
  <c r="BH194" i="4"/>
  <c r="BG194" i="4"/>
  <c r="BE194" i="4"/>
  <c r="T194" i="4"/>
  <c r="T193" i="4"/>
  <c r="T192" i="4"/>
  <c r="R194" i="4"/>
  <c r="R193" i="4"/>
  <c r="R192" i="4" s="1"/>
  <c r="P194" i="4"/>
  <c r="P193" i="4" s="1"/>
  <c r="P192" i="4" s="1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R157" i="4" s="1"/>
  <c r="P158" i="4"/>
  <c r="BI156" i="4"/>
  <c r="BH156" i="4"/>
  <c r="BG156" i="4"/>
  <c r="BE156" i="4"/>
  <c r="T156" i="4"/>
  <c r="T155" i="4"/>
  <c r="R156" i="4"/>
  <c r="R155" i="4"/>
  <c r="P156" i="4"/>
  <c r="P155" i="4"/>
  <c r="BI154" i="4"/>
  <c r="BH154" i="4"/>
  <c r="BG154" i="4"/>
  <c r="BE154" i="4"/>
  <c r="T154" i="4"/>
  <c r="T153" i="4" s="1"/>
  <c r="R154" i="4"/>
  <c r="R153" i="4" s="1"/>
  <c r="P154" i="4"/>
  <c r="P153" i="4"/>
  <c r="BI149" i="4"/>
  <c r="BH149" i="4"/>
  <c r="BG149" i="4"/>
  <c r="BE149" i="4"/>
  <c r="T149" i="4"/>
  <c r="T148" i="4"/>
  <c r="R149" i="4"/>
  <c r="R148" i="4"/>
  <c r="P149" i="4"/>
  <c r="P148" i="4"/>
  <c r="BI146" i="4"/>
  <c r="BH146" i="4"/>
  <c r="BG146" i="4"/>
  <c r="BE146" i="4"/>
  <c r="T146" i="4"/>
  <c r="T145" i="4"/>
  <c r="R146" i="4"/>
  <c r="R145" i="4"/>
  <c r="P146" i="4"/>
  <c r="P145" i="4"/>
  <c r="BI144" i="4"/>
  <c r="BH144" i="4"/>
  <c r="BG144" i="4"/>
  <c r="BE144" i="4"/>
  <c r="T144" i="4"/>
  <c r="T143" i="4"/>
  <c r="R144" i="4"/>
  <c r="R143" i="4" s="1"/>
  <c r="P144" i="4"/>
  <c r="P143" i="4" s="1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J126" i="4"/>
  <c r="J125" i="4"/>
  <c r="F125" i="4"/>
  <c r="F123" i="4"/>
  <c r="E121" i="4"/>
  <c r="J92" i="4"/>
  <c r="J91" i="4"/>
  <c r="F91" i="4"/>
  <c r="F89" i="4"/>
  <c r="E87" i="4"/>
  <c r="J18" i="4"/>
  <c r="E18" i="4"/>
  <c r="F126" i="4" s="1"/>
  <c r="J17" i="4"/>
  <c r="J12" i="4"/>
  <c r="J89" i="4" s="1"/>
  <c r="E7" i="4"/>
  <c r="E85" i="4" s="1"/>
  <c r="J37" i="3"/>
  <c r="J36" i="3"/>
  <c r="AY96" i="1"/>
  <c r="J35" i="3"/>
  <c r="AX96" i="1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T240" i="3" s="1"/>
  <c r="R241" i="3"/>
  <c r="R240" i="3" s="1"/>
  <c r="P241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T236" i="3"/>
  <c r="R237" i="3"/>
  <c r="R236" i="3" s="1"/>
  <c r="P237" i="3"/>
  <c r="P236" i="3" s="1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T211" i="3"/>
  <c r="R212" i="3"/>
  <c r="R211" i="3"/>
  <c r="P212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J127" i="3"/>
  <c r="J126" i="3"/>
  <c r="F126" i="3"/>
  <c r="F124" i="3"/>
  <c r="E122" i="3"/>
  <c r="J92" i="3"/>
  <c r="J91" i="3"/>
  <c r="F91" i="3"/>
  <c r="F89" i="3"/>
  <c r="E87" i="3"/>
  <c r="J18" i="3"/>
  <c r="E18" i="3"/>
  <c r="F127" i="3" s="1"/>
  <c r="J17" i="3"/>
  <c r="J12" i="3"/>
  <c r="J89" i="3" s="1"/>
  <c r="E7" i="3"/>
  <c r="E120" i="3" s="1"/>
  <c r="AY95" i="1"/>
  <c r="AX95" i="1"/>
  <c r="L90" i="1"/>
  <c r="AM90" i="1"/>
  <c r="AM89" i="1"/>
  <c r="L89" i="1"/>
  <c r="AM87" i="1"/>
  <c r="L87" i="1"/>
  <c r="L85" i="1"/>
  <c r="L84" i="1"/>
  <c r="J198" i="3"/>
  <c r="BK271" i="3"/>
  <c r="J263" i="3"/>
  <c r="J171" i="3"/>
  <c r="J194" i="3"/>
  <c r="BK214" i="3"/>
  <c r="BK267" i="3"/>
  <c r="BK152" i="3"/>
  <c r="J249" i="3"/>
  <c r="J152" i="3"/>
  <c r="BK201" i="3"/>
  <c r="J142" i="3"/>
  <c r="J150" i="3"/>
  <c r="BK208" i="3"/>
  <c r="J209" i="3"/>
  <c r="BK148" i="3"/>
  <c r="BK231" i="3"/>
  <c r="J234" i="3"/>
  <c r="BK162" i="4"/>
  <c r="BK165" i="4"/>
  <c r="BK142" i="4"/>
  <c r="J243" i="3"/>
  <c r="J212" i="3"/>
  <c r="BK266" i="3"/>
  <c r="BK175" i="3"/>
  <c r="BK194" i="3"/>
  <c r="BK252" i="3"/>
  <c r="BK179" i="3"/>
  <c r="BK173" i="3"/>
  <c r="J275" i="3"/>
  <c r="BK187" i="3"/>
  <c r="J189" i="3"/>
  <c r="BK140" i="3"/>
  <c r="BK132" i="4"/>
  <c r="J132" i="4"/>
  <c r="J163" i="4"/>
  <c r="J154" i="4"/>
  <c r="J201" i="3"/>
  <c r="J206" i="3"/>
  <c r="BK246" i="3"/>
  <c r="J224" i="3"/>
  <c r="BK134" i="3"/>
  <c r="J138" i="3"/>
  <c r="J173" i="3"/>
  <c r="BK234" i="3"/>
  <c r="BK178" i="3"/>
  <c r="BK144" i="3"/>
  <c r="J135" i="3"/>
  <c r="BK188" i="3"/>
  <c r="J139" i="3"/>
  <c r="J235" i="3"/>
  <c r="BK180" i="3"/>
  <c r="J255" i="3"/>
  <c r="J192" i="3"/>
  <c r="BK157" i="3"/>
  <c r="J195" i="3"/>
  <c r="BK265" i="3"/>
  <c r="J148" i="3"/>
  <c r="J246" i="3"/>
  <c r="J191" i="3"/>
  <c r="J180" i="3"/>
  <c r="BK139" i="3"/>
  <c r="J133" i="3"/>
  <c r="J185" i="3"/>
  <c r="J160" i="4"/>
  <c r="BK140" i="4"/>
  <c r="J146" i="4"/>
  <c r="BK164" i="4"/>
  <c r="BK146" i="4"/>
  <c r="J161" i="4"/>
  <c r="J167" i="4"/>
  <c r="BK160" i="4"/>
  <c r="J158" i="4"/>
  <c r="AS94" i="1"/>
  <c r="J252" i="3"/>
  <c r="J232" i="3"/>
  <c r="J269" i="3"/>
  <c r="J137" i="3"/>
  <c r="J190" i="3"/>
  <c r="J266" i="3"/>
  <c r="J217" i="3"/>
  <c r="J187" i="3"/>
  <c r="J146" i="3"/>
  <c r="BK190" i="3"/>
  <c r="J163" i="3"/>
  <c r="J196" i="3"/>
  <c r="J271" i="3"/>
  <c r="J135" i="4"/>
  <c r="BK156" i="4"/>
  <c r="BK154" i="4"/>
  <c r="BK268" i="3"/>
  <c r="BK135" i="3"/>
  <c r="J184" i="3"/>
  <c r="J200" i="3"/>
  <c r="J267" i="3"/>
  <c r="BK146" i="3"/>
  <c r="BK241" i="3"/>
  <c r="BK222" i="3"/>
  <c r="BK145" i="3"/>
  <c r="J183" i="3"/>
  <c r="J279" i="3"/>
  <c r="BK209" i="3"/>
  <c r="J186" i="3"/>
  <c r="BK133" i="3"/>
  <c r="J231" i="3"/>
  <c r="J197" i="3"/>
  <c r="BK163" i="3"/>
  <c r="BK243" i="3"/>
  <c r="BK138" i="3"/>
  <c r="J214" i="3"/>
  <c r="BK263" i="3"/>
  <c r="BK200" i="3"/>
  <c r="BK186" i="3"/>
  <c r="J145" i="3"/>
  <c r="BK137" i="3"/>
  <c r="J265" i="3"/>
  <c r="BK194" i="4"/>
  <c r="BK144" i="4"/>
  <c r="J162" i="4"/>
  <c r="BK163" i="4"/>
  <c r="J191" i="4"/>
  <c r="J187" i="4"/>
  <c r="BK187" i="4"/>
  <c r="BK139" i="4"/>
  <c r="J139" i="4"/>
  <c r="BK197" i="3"/>
  <c r="J221" i="3"/>
  <c r="J222" i="3"/>
  <c r="BK255" i="3"/>
  <c r="J179" i="3"/>
  <c r="BK239" i="3"/>
  <c r="BK136" i="3"/>
  <c r="BK224" i="3"/>
  <c r="BK221" i="3"/>
  <c r="J157" i="3"/>
  <c r="J261" i="3"/>
  <c r="BK166" i="3"/>
  <c r="BK270" i="3"/>
  <c r="J239" i="3"/>
  <c r="BK185" i="3"/>
  <c r="J272" i="3"/>
  <c r="BK171" i="3"/>
  <c r="J270" i="3"/>
  <c r="J188" i="3"/>
  <c r="BK258" i="3"/>
  <c r="BK212" i="3"/>
  <c r="J268" i="3"/>
  <c r="BK196" i="3"/>
  <c r="BK183" i="3"/>
  <c r="BK143" i="3"/>
  <c r="J134" i="3"/>
  <c r="BK193" i="3"/>
  <c r="J189" i="4"/>
  <c r="J156" i="4"/>
  <c r="BK135" i="4"/>
  <c r="J194" i="4"/>
  <c r="J142" i="4"/>
  <c r="BK161" i="4"/>
  <c r="J144" i="4"/>
  <c r="J241" i="3"/>
  <c r="J258" i="3"/>
  <c r="BK142" i="3"/>
  <c r="J143" i="3"/>
  <c r="J141" i="3"/>
  <c r="BK261" i="3"/>
  <c r="BK191" i="3"/>
  <c r="J175" i="3"/>
  <c r="BK184" i="3"/>
  <c r="J181" i="3"/>
  <c r="BK167" i="4"/>
  <c r="J165" i="4"/>
  <c r="J193" i="3"/>
  <c r="BK141" i="3"/>
  <c r="BK189" i="3"/>
  <c r="BK279" i="3"/>
  <c r="BK269" i="3"/>
  <c r="BK206" i="3"/>
  <c r="BK235" i="3"/>
  <c r="BK217" i="3"/>
  <c r="BK150" i="3"/>
  <c r="BK232" i="3"/>
  <c r="J144" i="3"/>
  <c r="BK272" i="3"/>
  <c r="BK237" i="3"/>
  <c r="BK181" i="3"/>
  <c r="BK275" i="3"/>
  <c r="J237" i="3"/>
  <c r="BK195" i="3"/>
  <c r="J168" i="3"/>
  <c r="BK198" i="3"/>
  <c r="J166" i="3"/>
  <c r="J208" i="3"/>
  <c r="J140" i="3"/>
  <c r="BK249" i="3"/>
  <c r="BK192" i="3"/>
  <c r="BK168" i="3"/>
  <c r="J136" i="3"/>
  <c r="J178" i="3"/>
  <c r="BK158" i="4"/>
  <c r="BK149" i="4"/>
  <c r="J140" i="4"/>
  <c r="BK189" i="4"/>
  <c r="BK191" i="4"/>
  <c r="J164" i="4"/>
  <c r="J149" i="4"/>
  <c r="J822" i="7" l="1"/>
  <c r="J112" i="7" s="1"/>
  <c r="N246" i="10"/>
  <c r="N337" i="10" s="1"/>
  <c r="I819" i="7" s="1"/>
  <c r="M337" i="10"/>
  <c r="T264" i="3"/>
  <c r="R242" i="3"/>
  <c r="BK223" i="3"/>
  <c r="J223" i="3"/>
  <c r="J103" i="3" s="1"/>
  <c r="R138" i="4"/>
  <c r="BK199" i="3"/>
  <c r="J199" i="3"/>
  <c r="J99" i="3"/>
  <c r="BK220" i="3"/>
  <c r="J220" i="3"/>
  <c r="J102" i="3"/>
  <c r="BK242" i="3"/>
  <c r="J242" i="3" s="1"/>
  <c r="J107" i="3" s="1"/>
  <c r="R274" i="3"/>
  <c r="R273" i="3"/>
  <c r="T132" i="3"/>
  <c r="T213" i="3"/>
  <c r="P242" i="3"/>
  <c r="P274" i="3"/>
  <c r="P273" i="3" s="1"/>
  <c r="P131" i="4"/>
  <c r="P223" i="3"/>
  <c r="BK274" i="3"/>
  <c r="J274" i="3"/>
  <c r="J110" i="3" s="1"/>
  <c r="R132" i="3"/>
  <c r="R223" i="3"/>
  <c r="P199" i="3"/>
  <c r="R264" i="3"/>
  <c r="BK131" i="4"/>
  <c r="J131" i="4"/>
  <c r="J98" i="4"/>
  <c r="P166" i="4"/>
  <c r="P220" i="3"/>
  <c r="T131" i="4"/>
  <c r="T157" i="4"/>
  <c r="R166" i="4"/>
  <c r="R147" i="4"/>
  <c r="P132" i="3"/>
  <c r="R213" i="3"/>
  <c r="R220" i="3"/>
  <c r="T274" i="3"/>
  <c r="T273" i="3"/>
  <c r="R131" i="4"/>
  <c r="R130" i="4"/>
  <c r="BK166" i="4"/>
  <c r="J166" i="4" s="1"/>
  <c r="J107" i="4" s="1"/>
  <c r="R199" i="3"/>
  <c r="P213" i="3"/>
  <c r="T220" i="3"/>
  <c r="BK264" i="3"/>
  <c r="J264" i="3"/>
  <c r="J108" i="3" s="1"/>
  <c r="P138" i="4"/>
  <c r="BK157" i="4"/>
  <c r="J157" i="4"/>
  <c r="J106" i="4"/>
  <c r="T199" i="3"/>
  <c r="P264" i="3"/>
  <c r="BK138" i="4"/>
  <c r="J138" i="4"/>
  <c r="J99" i="4" s="1"/>
  <c r="P157" i="4"/>
  <c r="P147" i="4" s="1"/>
  <c r="BK132" i="3"/>
  <c r="J132" i="3" s="1"/>
  <c r="J98" i="3" s="1"/>
  <c r="BK213" i="3"/>
  <c r="J213" i="3"/>
  <c r="J101" i="3" s="1"/>
  <c r="T223" i="3"/>
  <c r="T242" i="3"/>
  <c r="T238" i="3"/>
  <c r="T138" i="4"/>
  <c r="T166" i="4"/>
  <c r="T147" i="4" s="1"/>
  <c r="BK143" i="4"/>
  <c r="J143" i="4"/>
  <c r="J100" i="4"/>
  <c r="BK148" i="4"/>
  <c r="J148" i="4"/>
  <c r="J103" i="4" s="1"/>
  <c r="BK193" i="4"/>
  <c r="J193" i="4"/>
  <c r="J109" i="4"/>
  <c r="BK211" i="3"/>
  <c r="J211" i="3" s="1"/>
  <c r="J100" i="3" s="1"/>
  <c r="BK240" i="3"/>
  <c r="BK238" i="3" s="1"/>
  <c r="J238" i="3" s="1"/>
  <c r="J105" i="3" s="1"/>
  <c r="J240" i="3"/>
  <c r="J106" i="3" s="1"/>
  <c r="BK236" i="3"/>
  <c r="J236" i="3" s="1"/>
  <c r="J104" i="3" s="1"/>
  <c r="BK145" i="4"/>
  <c r="J145" i="4"/>
  <c r="J101" i="4" s="1"/>
  <c r="BK153" i="4"/>
  <c r="J153" i="4"/>
  <c r="J104" i="4"/>
  <c r="BK155" i="4"/>
  <c r="J155" i="4"/>
  <c r="J105" i="4"/>
  <c r="E119" i="4"/>
  <c r="BF132" i="4"/>
  <c r="BK273" i="3"/>
  <c r="J273" i="3" s="1"/>
  <c r="J109" i="3" s="1"/>
  <c r="F92" i="4"/>
  <c r="BF135" i="4"/>
  <c r="BF163" i="4"/>
  <c r="BF156" i="4"/>
  <c r="J123" i="4"/>
  <c r="BF140" i="4"/>
  <c r="BF194" i="4"/>
  <c r="BF158" i="4"/>
  <c r="BF161" i="4"/>
  <c r="BF162" i="4"/>
  <c r="BF167" i="4"/>
  <c r="BF191" i="4"/>
  <c r="BF144" i="4"/>
  <c r="BF139" i="4"/>
  <c r="BF160" i="4"/>
  <c r="BF165" i="4"/>
  <c r="BF189" i="4"/>
  <c r="BF146" i="4"/>
  <c r="BF149" i="4"/>
  <c r="BF154" i="4"/>
  <c r="BF142" i="4"/>
  <c r="BF164" i="4"/>
  <c r="BF187" i="4"/>
  <c r="BE140" i="3"/>
  <c r="BE157" i="3"/>
  <c r="BE166" i="3"/>
  <c r="BE183" i="3"/>
  <c r="BE237" i="3"/>
  <c r="F92" i="3"/>
  <c r="BE179" i="3"/>
  <c r="BE187" i="3"/>
  <c r="BE198" i="3"/>
  <c r="BE217" i="3"/>
  <c r="BE221" i="3"/>
  <c r="BE222" i="3"/>
  <c r="BE231" i="3"/>
  <c r="BE255" i="3"/>
  <c r="BE258" i="3"/>
  <c r="BE272" i="3"/>
  <c r="BE145" i="3"/>
  <c r="BE150" i="3"/>
  <c r="BE185" i="3"/>
  <c r="BE232" i="3"/>
  <c r="BE241" i="3"/>
  <c r="BE269" i="3"/>
  <c r="BE152" i="3"/>
  <c r="BE239" i="3"/>
  <c r="BE249" i="3"/>
  <c r="BE267" i="3"/>
  <c r="BE138" i="3"/>
  <c r="BE139" i="3"/>
  <c r="BE141" i="3"/>
  <c r="BE142" i="3"/>
  <c r="BE180" i="3"/>
  <c r="BE181" i="3"/>
  <c r="BE192" i="3"/>
  <c r="BE193" i="3"/>
  <c r="BE196" i="3"/>
  <c r="BE201" i="3"/>
  <c r="BE212" i="3"/>
  <c r="BE252" i="3"/>
  <c r="BE279" i="3"/>
  <c r="J124" i="3"/>
  <c r="BE134" i="3"/>
  <c r="BE136" i="3"/>
  <c r="BE243" i="3"/>
  <c r="BE265" i="3"/>
  <c r="BE271" i="3"/>
  <c r="BE133" i="3"/>
  <c r="BE135" i="3"/>
  <c r="BE175" i="3"/>
  <c r="BE195" i="3"/>
  <c r="BE246" i="3"/>
  <c r="BE268" i="3"/>
  <c r="BE270" i="3"/>
  <c r="E85" i="3"/>
  <c r="BE137" i="3"/>
  <c r="BE146" i="3"/>
  <c r="BE168" i="3"/>
  <c r="BE171" i="3"/>
  <c r="BE173" i="3"/>
  <c r="BE188" i="3"/>
  <c r="BE200" i="3"/>
  <c r="BE209" i="3"/>
  <c r="BE143" i="3"/>
  <c r="BE148" i="3"/>
  <c r="BE163" i="3"/>
  <c r="BE184" i="3"/>
  <c r="BE190" i="3"/>
  <c r="BE194" i="3"/>
  <c r="BE208" i="3"/>
  <c r="BE214" i="3"/>
  <c r="BE224" i="3"/>
  <c r="BE178" i="3"/>
  <c r="BE186" i="3"/>
  <c r="BE191" i="3"/>
  <c r="BE197" i="3"/>
  <c r="BE263" i="3"/>
  <c r="BE206" i="3"/>
  <c r="BE234" i="3"/>
  <c r="BE235" i="3"/>
  <c r="BE144" i="3"/>
  <c r="BE189" i="3"/>
  <c r="BE261" i="3"/>
  <c r="BE266" i="3"/>
  <c r="BE275" i="3"/>
  <c r="AV95" i="1"/>
  <c r="BD95" i="1"/>
  <c r="BB95" i="1"/>
  <c r="F37" i="3"/>
  <c r="BD96" i="1" s="1"/>
  <c r="BC95" i="1"/>
  <c r="F35" i="4"/>
  <c r="BB97" i="1" s="1"/>
  <c r="F36" i="3"/>
  <c r="BC96" i="1" s="1"/>
  <c r="F37" i="4"/>
  <c r="BD97" i="1"/>
  <c r="F34" i="3"/>
  <c r="BA96" i="1" s="1"/>
  <c r="AZ95" i="1"/>
  <c r="J34" i="3"/>
  <c r="AW96" i="1" s="1"/>
  <c r="F33" i="4"/>
  <c r="AZ97" i="1" s="1"/>
  <c r="J33" i="4"/>
  <c r="AV97" i="1"/>
  <c r="F36" i="4"/>
  <c r="BC97" i="1" s="1"/>
  <c r="F35" i="3"/>
  <c r="BB96" i="1" s="1"/>
  <c r="J819" i="7" l="1"/>
  <c r="BF819" i="7" s="1"/>
  <c r="BK819" i="7"/>
  <c r="BK818" i="7" s="1"/>
  <c r="T130" i="4"/>
  <c r="T129" i="4" s="1"/>
  <c r="R131" i="3"/>
  <c r="R238" i="3"/>
  <c r="T131" i="3"/>
  <c r="T130" i="3"/>
  <c r="R129" i="4"/>
  <c r="P130" i="4"/>
  <c r="P129" i="4" s="1"/>
  <c r="AU97" i="1" s="1"/>
  <c r="P131" i="3"/>
  <c r="P130" i="3" s="1"/>
  <c r="AU96" i="1" s="1"/>
  <c r="P238" i="3"/>
  <c r="BK131" i="3"/>
  <c r="J131" i="3" s="1"/>
  <c r="J97" i="3" s="1"/>
  <c r="BK130" i="3"/>
  <c r="J130" i="3" s="1"/>
  <c r="J30" i="3" s="1"/>
  <c r="AG96" i="1" s="1"/>
  <c r="BK147" i="4"/>
  <c r="J147" i="4"/>
  <c r="J102" i="4"/>
  <c r="BK130" i="4"/>
  <c r="BK129" i="4"/>
  <c r="J129" i="4" s="1"/>
  <c r="J96" i="4" s="1"/>
  <c r="BK192" i="4"/>
  <c r="J192" i="4"/>
  <c r="J108" i="4"/>
  <c r="F33" i="3"/>
  <c r="AZ96" i="1" s="1"/>
  <c r="AZ94" i="1" s="1"/>
  <c r="W29" i="1" s="1"/>
  <c r="J34" i="4"/>
  <c r="AW97" i="1" s="1"/>
  <c r="AT97" i="1" s="1"/>
  <c r="J33" i="3"/>
  <c r="AV96" i="1" s="1"/>
  <c r="AT96" i="1" s="1"/>
  <c r="F34" i="4"/>
  <c r="BA97" i="1" s="1"/>
  <c r="BC94" i="1"/>
  <c r="W32" i="1" s="1"/>
  <c r="BD94" i="1"/>
  <c r="W33" i="1" s="1"/>
  <c r="BB94" i="1"/>
  <c r="W31" i="1" s="1"/>
  <c r="J818" i="7" l="1"/>
  <c r="J110" i="7" s="1"/>
  <c r="BK676" i="7"/>
  <c r="J34" i="7"/>
  <c r="AW95" i="1" s="1"/>
  <c r="AT95" i="1" s="1"/>
  <c r="F34" i="7"/>
  <c r="BA95" i="1" s="1"/>
  <c r="BA94" i="1" s="1"/>
  <c r="W30" i="1" s="1"/>
  <c r="J96" i="3"/>
  <c r="AU95" i="1"/>
  <c r="AU94" i="1" s="1"/>
  <c r="R130" i="3"/>
  <c r="J130" i="4"/>
  <c r="J97" i="4" s="1"/>
  <c r="AN96" i="1"/>
  <c r="J39" i="3"/>
  <c r="J30" i="4"/>
  <c r="AG97" i="1" s="1"/>
  <c r="AV94" i="1"/>
  <c r="AK29" i="1" s="1"/>
  <c r="AY94" i="1"/>
  <c r="AX94" i="1"/>
  <c r="AW94" i="1" l="1"/>
  <c r="AK30" i="1" s="1"/>
  <c r="J676" i="7"/>
  <c r="J105" i="7" s="1"/>
  <c r="BK151" i="7"/>
  <c r="J151" i="7" s="1"/>
  <c r="J39" i="4"/>
  <c r="AN97" i="1"/>
  <c r="AT94" i="1" l="1"/>
  <c r="J30" i="7"/>
  <c r="J96" i="7"/>
  <c r="J39" i="7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<sst xmlns="http://schemas.openxmlformats.org/spreadsheetml/2006/main" count="21951" uniqueCount="4012">
  <si>
    <t>Export Komplet</t>
  </si>
  <si>
    <t/>
  </si>
  <si>
    <t>2.0</t>
  </si>
  <si>
    <t>ZAMOK</t>
  </si>
  <si>
    <t>False</t>
  </si>
  <si>
    <t>{67301e9d-932a-406d-89b9-91d753bdd82a}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</si>
  <si>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</si>
  <si>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</si>
  <si>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</si>
  <si>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</si>
  <si>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</si>
  <si>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</si>
  <si>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</si>
  <si>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</si>
  <si>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22A-I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</si>
  <si>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</si>
  <si>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</si>
  <si>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objektu Domov u Anežky Luštěnice-Stavba</t>
  </si>
  <si>
    <t>KSO:</t>
  </si>
  <si>
    <t>CC-CZ:</t>
  </si>
  <si>
    <t>Místo:</t>
  </si>
  <si>
    <t>parc.č. st. 443; 462/122, k.ú. Luštěnice</t>
  </si>
  <si>
    <t>Datum:</t>
  </si>
  <si>
    <t>15. 5. 2023</t>
  </si>
  <si>
    <t>Zadavatel:</t>
  </si>
  <si>
    <t>IČ:</t>
  </si>
  <si>
    <t xml:space="preserve">Domov u Anežky Luštěnice, poskytovatel sociálních </t>
  </si>
  <si>
    <t>DIČ:</t>
  </si>
  <si>
    <t>Uchazeč:</t>
  </si>
  <si>
    <t>Vyplň údaj</t>
  </si>
  <si>
    <t>Projektant:</t>
  </si>
  <si>
    <t>Sibre s.r.o., Ing. Radek Krýza</t>
  </si>
  <si>
    <t>True</t>
  </si>
  <si>
    <t>Zpracovatel:</t>
  </si>
  <si>
    <t>Ing. M. Locihová</t>
  </si>
  <si>
    <t>Poznámka:</t>
  </si>
  <si>
    <t>Cenová soustava 2022  01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</si>
  <si>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</si>
  <si>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</si>
  <si>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</si>
  <si>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</si>
  <si>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</si>
  <si>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</si>
  <si>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</si>
  <si>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</si>
  <si>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</si>
  <si>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</si>
  <si>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</si>
  <si>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</si>
  <si>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</si>
  <si>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</si>
  <si>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</si>
  <si>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</si>
  <si>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</si>
  <si>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</si>
  <si>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</si>
  <si>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</si>
  <si>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</si>
  <si>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</si>
  <si>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</si>
  <si>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</si>
  <si>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</si>
  <si>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</si>
  <si>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</si>
  <si>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</si>
  <si>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</si>
  <si>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</si>
  <si>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</si>
  <si>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</si>
  <si>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</si>
  <si>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</si>
  <si>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</si>
  <si>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</si>
  <si>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</si>
  <si>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</si>
  <si>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</si>
  <si>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</si>
  <si>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</si>
  <si>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</si>
  <si>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</si>
  <si>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</si>
  <si>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</si>
  <si>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SO1A</t>
  </si>
  <si>
    <t>Domov u Anežky Luštěnice</t>
  </si>
  <si>
    <t>STA</t>
  </si>
  <si>
    <t>1</t>
  </si>
  <si>
    <t>{31724a60-c3c4-421b-987e-ccb423934e3b}</t>
  </si>
  <si>
    <t>SO2A</t>
  </si>
  <si>
    <t>Venkovní úpravy</t>
  </si>
  <si>
    <t>{3f958be5-79bb-4983-bba0-88f71d1aba9f}</t>
  </si>
  <si>
    <t>2</t>
  </si>
  <si>
    <t>SO3A</t>
  </si>
  <si>
    <t>Doplnění chybějících položek</t>
  </si>
  <si>
    <t>{5dfb215b-1776-4ffd-a7f7-267ab6aad526}</t>
  </si>
  <si>
    <t>ak40</t>
  </si>
  <si>
    <t>693,7</t>
  </si>
  <si>
    <t>bp</t>
  </si>
  <si>
    <t>beton pilot</t>
  </si>
  <si>
    <t>96,41</t>
  </si>
  <si>
    <t>KRYCÍ LIST SOUPISU PRACÍ</t>
  </si>
  <si>
    <t>c1</t>
  </si>
  <si>
    <t>podhůed c.1</t>
  </si>
  <si>
    <t>807,1</t>
  </si>
  <si>
    <t>c1m</t>
  </si>
  <si>
    <t>sdk podhled c1 mokrý provoz</t>
  </si>
  <si>
    <t>335,5</t>
  </si>
  <si>
    <t>c2</t>
  </si>
  <si>
    <t>skladba C.2</t>
  </si>
  <si>
    <t>17,62</t>
  </si>
  <si>
    <t>c3</t>
  </si>
  <si>
    <t>skladba C.3</t>
  </si>
  <si>
    <t>189,2</t>
  </si>
  <si>
    <t>Objekt:</t>
  </si>
  <si>
    <t>c4</t>
  </si>
  <si>
    <t>skladba C.4</t>
  </si>
  <si>
    <t>195,1</t>
  </si>
  <si>
    <t>SO1A - Domov u Anežky Luštěnice</t>
  </si>
  <si>
    <t>c5</t>
  </si>
  <si>
    <t>skladba C.5</t>
  </si>
  <si>
    <t>10</t>
  </si>
  <si>
    <t>ce1</t>
  </si>
  <si>
    <t>skadba  CE.1</t>
  </si>
  <si>
    <t>10,3</t>
  </si>
  <si>
    <t>e1</t>
  </si>
  <si>
    <t>fasáda s omítkou</t>
  </si>
  <si>
    <t>720,52</t>
  </si>
  <si>
    <t>e2</t>
  </si>
  <si>
    <t xml:space="preserve"> skladba E.2</t>
  </si>
  <si>
    <t>23,156</t>
  </si>
  <si>
    <t>e4</t>
  </si>
  <si>
    <t>Skladba  E.4</t>
  </si>
  <si>
    <t>52,263</t>
  </si>
  <si>
    <t>e7</t>
  </si>
  <si>
    <t xml:space="preserve">skladba E.7 </t>
  </si>
  <si>
    <t>14,2</t>
  </si>
  <si>
    <t>eps120</t>
  </si>
  <si>
    <t>870,7</t>
  </si>
  <si>
    <t>eps250</t>
  </si>
  <si>
    <t>6,5</t>
  </si>
  <si>
    <t>eps50</t>
  </si>
  <si>
    <t>638,3</t>
  </si>
  <si>
    <t>eps90</t>
  </si>
  <si>
    <t>31,9</t>
  </si>
  <si>
    <t>esp60</t>
  </si>
  <si>
    <t>17</t>
  </si>
  <si>
    <t>fp</t>
  </si>
  <si>
    <t xml:space="preserve"> Fasádní tepelněizolační desky z tuhé fenolické pěny </t>
  </si>
  <si>
    <t>19,668</t>
  </si>
  <si>
    <t>l</t>
  </si>
  <si>
    <t>lišta</t>
  </si>
  <si>
    <t>122,11</t>
  </si>
  <si>
    <t>leš</t>
  </si>
  <si>
    <t>lešení</t>
  </si>
  <si>
    <t>925,6</t>
  </si>
  <si>
    <t>mal</t>
  </si>
  <si>
    <t>malby</t>
  </si>
  <si>
    <t>4401,479</t>
  </si>
  <si>
    <t>nadp</t>
  </si>
  <si>
    <t>nadpraží</t>
  </si>
  <si>
    <t>65,56</t>
  </si>
  <si>
    <t>obk</t>
  </si>
  <si>
    <t>obklad</t>
  </si>
  <si>
    <t>1096,25</t>
  </si>
  <si>
    <t>om</t>
  </si>
  <si>
    <t>omítka, malba</t>
  </si>
  <si>
    <t>3089,183</t>
  </si>
  <si>
    <t>osotv</t>
  </si>
  <si>
    <t>ostění otvorů</t>
  </si>
  <si>
    <t>67,2</t>
  </si>
  <si>
    <t>p1</t>
  </si>
  <si>
    <t>skladba P.1</t>
  </si>
  <si>
    <t>454,7</t>
  </si>
  <si>
    <t>p10</t>
  </si>
  <si>
    <t>Skladba P.10</t>
  </si>
  <si>
    <t>p11</t>
  </si>
  <si>
    <t>skladba P.11</t>
  </si>
  <si>
    <t>241,3</t>
  </si>
  <si>
    <t>p12</t>
  </si>
  <si>
    <t>Skladba P.12</t>
  </si>
  <si>
    <t>78,7</t>
  </si>
  <si>
    <t>p13</t>
  </si>
  <si>
    <t>Skladba P.13</t>
  </si>
  <si>
    <t>p2</t>
  </si>
  <si>
    <t>skladba P.2</t>
  </si>
  <si>
    <t>101,4</t>
  </si>
  <si>
    <t>p3</t>
  </si>
  <si>
    <t>skladba P.3</t>
  </si>
  <si>
    <t>541,7</t>
  </si>
  <si>
    <t>p4</t>
  </si>
  <si>
    <t>Skladba P.4</t>
  </si>
  <si>
    <t>96,6</t>
  </si>
  <si>
    <t>p5</t>
  </si>
  <si>
    <t>Skladba P.5</t>
  </si>
  <si>
    <t>7,686</t>
  </si>
  <si>
    <t>p6</t>
  </si>
  <si>
    <t>skladba P.6</t>
  </si>
  <si>
    <t>7,376</t>
  </si>
  <si>
    <t>p7</t>
  </si>
  <si>
    <t>skladba P7</t>
  </si>
  <si>
    <t>43,3</t>
  </si>
  <si>
    <t>p8</t>
  </si>
  <si>
    <t>Skladba P.8</t>
  </si>
  <si>
    <t>30</t>
  </si>
  <si>
    <t>p9</t>
  </si>
  <si>
    <t>Skladba P.9</t>
  </si>
  <si>
    <t>pa</t>
  </si>
  <si>
    <t>parapet</t>
  </si>
  <si>
    <t>67,48</t>
  </si>
  <si>
    <t>3</t>
  </si>
  <si>
    <t>pe1</t>
  </si>
  <si>
    <t>skladba PE.1</t>
  </si>
  <si>
    <t>161,524</t>
  </si>
  <si>
    <t>pe2</t>
  </si>
  <si>
    <t>skladba PE.2</t>
  </si>
  <si>
    <t>23,1</t>
  </si>
  <si>
    <t>pilota1</t>
  </si>
  <si>
    <t>pilota typo 1</t>
  </si>
  <si>
    <t>170</t>
  </si>
  <si>
    <t>pilota2</t>
  </si>
  <si>
    <t>pilota typ 2</t>
  </si>
  <si>
    <t>149,5</t>
  </si>
  <si>
    <t>r</t>
  </si>
  <si>
    <t>rohy domu</t>
  </si>
  <si>
    <t>49,78</t>
  </si>
  <si>
    <t>S2</t>
  </si>
  <si>
    <t>skladba S2</t>
  </si>
  <si>
    <t>687,624</t>
  </si>
  <si>
    <t>s3</t>
  </si>
  <si>
    <t>skladba S.3</t>
  </si>
  <si>
    <t>13,887</t>
  </si>
  <si>
    <t>s5</t>
  </si>
  <si>
    <t>skladba S5</t>
  </si>
  <si>
    <t>66,392</t>
  </si>
  <si>
    <t>s6</t>
  </si>
  <si>
    <t>skladba S.6</t>
  </si>
  <si>
    <t>9,614</t>
  </si>
  <si>
    <t>s7</t>
  </si>
  <si>
    <t>skladba S.7</t>
  </si>
  <si>
    <t>3,059</t>
  </si>
  <si>
    <t>sp</t>
  </si>
  <si>
    <t>sokl pod zemí</t>
  </si>
  <si>
    <t>120,411</t>
  </si>
  <si>
    <t>st1</t>
  </si>
  <si>
    <t>Skladba ST.1</t>
  </si>
  <si>
    <t>813,6</t>
  </si>
  <si>
    <t>st2</t>
  </si>
  <si>
    <t>Skladba ST.2</t>
  </si>
  <si>
    <t>156,2</t>
  </si>
  <si>
    <t>st3</t>
  </si>
  <si>
    <t>Skladba ST.3</t>
  </si>
  <si>
    <t>87,105</t>
  </si>
  <si>
    <t>st4</t>
  </si>
  <si>
    <t>skladba ST.4</t>
  </si>
  <si>
    <t>88,8</t>
  </si>
  <si>
    <t>st5</t>
  </si>
  <si>
    <t>skladba ST.5</t>
  </si>
  <si>
    <t>12</t>
  </si>
  <si>
    <t>zb</t>
  </si>
  <si>
    <t>základy bednění</t>
  </si>
  <si>
    <t>577,027</t>
  </si>
  <si>
    <t>zd</t>
  </si>
  <si>
    <t>základová deska</t>
  </si>
  <si>
    <t>198,141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</si>
  <si>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</si>
  <si>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</si>
  <si>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</si>
  <si>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</si>
  <si>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</si>
  <si>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</si>
  <si>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</si>
  <si>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</si>
  <si>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</si>
  <si>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</si>
  <si>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</si>
  <si>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</si>
  <si>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</si>
  <si>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</si>
  <si>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</si>
  <si>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</si>
  <si>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</si>
  <si>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715 - Gastro</t>
  </si>
  <si>
    <t xml:space="preserve">    722 - Zdravotechnika</t>
  </si>
  <si>
    <t xml:space="preserve">    735 - Vytápění, plyn</t>
  </si>
  <si>
    <t xml:space="preserve">    741 - Elektroinstalace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</si>
  <si>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</si>
  <si>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</si>
  <si>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</si>
  <si>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</si>
  <si>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</si>
  <si>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</si>
  <si>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</si>
  <si>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</si>
  <si>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</si>
  <si>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</si>
  <si>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</si>
  <si>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</si>
  <si>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Systém ochrany osob proti pádu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</si>
  <si>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</si>
  <si>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</si>
  <si>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</si>
  <si>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</si>
  <si>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</si>
  <si>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</si>
  <si>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</si>
  <si>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</si>
  <si>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</si>
  <si>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</si>
  <si>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</si>
  <si>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</si>
  <si>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</si>
  <si>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</si>
  <si>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</si>
  <si>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</si>
  <si>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</si>
  <si>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</si>
  <si>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</si>
  <si>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</si>
  <si>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</si>
  <si>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</si>
  <si>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</si>
  <si>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</si>
  <si>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226212114</t>
  </si>
  <si>
    <t>Vrty velkoprofilové svislé zapažené D přes 550 do 650 mm hl od 0 do 5 m hornina IV</t>
  </si>
  <si>
    <t>m</t>
  </si>
  <si>
    <t>4</t>
  </si>
  <si>
    <t>-1198814372</t>
  </si>
  <si>
    <t>VV</t>
  </si>
  <si>
    <t>pilota typ 1</t>
  </si>
  <si>
    <t>5*34</t>
  </si>
  <si>
    <t>226212214</t>
  </si>
  <si>
    <t>Vrty velkoprofilové svislé zapažené D přes 550 do 650 mm hl od 0 do 10 m hornina IV</t>
  </si>
  <si>
    <t>673584803</t>
  </si>
  <si>
    <t>6,5*23</t>
  </si>
  <si>
    <t>231211312</t>
  </si>
  <si>
    <t>Zřízení pilot svislých zapažených D přes 450 do 650 mm hl od 0 do 30 m s vytažením pažnic z betonu prostého</t>
  </si>
  <si>
    <t>-1966650084</t>
  </si>
  <si>
    <t>pilota1+pilota2</t>
  </si>
  <si>
    <t>M</t>
  </si>
  <si>
    <t>RMAT00020</t>
  </si>
  <si>
    <t xml:space="preserve">beton </t>
  </si>
  <si>
    <t>m3</t>
  </si>
  <si>
    <t>8</t>
  </si>
  <si>
    <t>-1195347925</t>
  </si>
  <si>
    <t>pilota1*3,14*0,31*0,31+pilota2*3,14*0,31*0,31</t>
  </si>
  <si>
    <t>5</t>
  </si>
  <si>
    <t>231611111</t>
  </si>
  <si>
    <t xml:space="preserve">Výztuž pilot betonovaných do země ocel z betonářské oceli </t>
  </si>
  <si>
    <t>t</t>
  </si>
  <si>
    <t>-1840816333</t>
  </si>
  <si>
    <t>bp*100/1000</t>
  </si>
  <si>
    <t>6</t>
  </si>
  <si>
    <t>239111112</t>
  </si>
  <si>
    <t>Odbourání vrchní části znehodnocené výplně pilot D piloty přes 450 do 650 mm</t>
  </si>
  <si>
    <t>-108301686</t>
  </si>
  <si>
    <t xml:space="preserve"> 10cm/pilota</t>
  </si>
  <si>
    <t>(34+23)*0,1</t>
  </si>
  <si>
    <t>7</t>
  </si>
  <si>
    <t>271532212</t>
  </si>
  <si>
    <t>Podsyp pod základové konstrukce se zhutněním z hrubého kameniva frakce 16 až 32 mm</t>
  </si>
  <si>
    <t>-896314211</t>
  </si>
  <si>
    <t>853*0,2</t>
  </si>
  <si>
    <t>271532r</t>
  </si>
  <si>
    <t xml:space="preserve">D+M odvětrání radonu -horizontální, vertikální </t>
  </si>
  <si>
    <t>kpl</t>
  </si>
  <si>
    <t>392849473</t>
  </si>
  <si>
    <t xml:space="preserve">Výměra potrubí pro odvětrání radonu: </t>
  </si>
  <si>
    <t>HORIZONTÁLNÍ PERFOROVANÉ  ODSÁVACÍ POTRUBÍ pr. 80mm = 295 m</t>
  </si>
  <si>
    <t>HORIZONTÁLNÍ PLYNOTĚSNÉ  POTRUBÍ pr. 100mm = 85 m</t>
  </si>
  <si>
    <t>VERTIKÁLNÍ PLYNOTĚSNÉ  POTRUBÍ  pr. 150mm ZAKONČENÉ NAD STŘECHOU SYSTÉMOVÝM KOMÍNKEM = 45 m</t>
  </si>
  <si>
    <t>ODSÁVACÍ POTRUBÍ pr. 80mm = 295 m</t>
  </si>
  <si>
    <t>9</t>
  </si>
  <si>
    <t>273313611</t>
  </si>
  <si>
    <t>Základové desky z betonu tř. C 16/20</t>
  </si>
  <si>
    <t>-2096729181</t>
  </si>
  <si>
    <t>Podkladní beton P.5</t>
  </si>
  <si>
    <t>(4,28*3,275)*0,2</t>
  </si>
  <si>
    <t>273321611</t>
  </si>
  <si>
    <t>Základové desky ze ŽB bez zvýšených nároků na prostředí tř. C 30/37</t>
  </si>
  <si>
    <t>-415334605</t>
  </si>
  <si>
    <t>(984,4-12,61)*0,2+12,61*0,3</t>
  </si>
  <si>
    <t>11</t>
  </si>
  <si>
    <t>273351121</t>
  </si>
  <si>
    <t>Zřízení bednění základových desek</t>
  </si>
  <si>
    <t>m2</t>
  </si>
  <si>
    <t>672549688</t>
  </si>
  <si>
    <t>273351122</t>
  </si>
  <si>
    <t>Odstranění bednění základových desek</t>
  </si>
  <si>
    <t>-1783559945</t>
  </si>
  <si>
    <t>13</t>
  </si>
  <si>
    <t>273361821</t>
  </si>
  <si>
    <t>Výztuž základových desek betonářskou ocelí 10 505 (R)</t>
  </si>
  <si>
    <t>1494658424</t>
  </si>
  <si>
    <t>zd*100/1000</t>
  </si>
  <si>
    <t>14</t>
  </si>
  <si>
    <t>274321611</t>
  </si>
  <si>
    <t>Základové pasy ze ŽB bez zvýšených nároků na prostředí tř. C 30/37</t>
  </si>
  <si>
    <t>62042440</t>
  </si>
  <si>
    <t>(24,175+2,15+8,16+8,17*3+15,9+7,97+17,72+12,74+4,425+3,8+3,5+6,2+8,7+6,15+7,07*4+7,11+9,7*2+9,5+10,3+2,8+0,6*4+7,5+3,4+3,5+8,6+3,4+3,8+9,1)*0,6*0,75</t>
  </si>
  <si>
    <t>(8,1+0,6+5,8+7,9+6,3+0,6+5,1+2,5+3,8+2+0,6+4,6+3,4+3,5+8,6+5+3,6+4,6*3,7)*0,6*0,75+9,6*0,8*0,75</t>
  </si>
  <si>
    <t>(0,6*0,4+0,6*0,2*2+0,6*0,4+0,6*0,3)*0,75+(2+3,605+4,6+4,7+3,5+2,1+1,8)*0,6*0,36+(4,28*2+2,075*2)*0,6*0,5</t>
  </si>
  <si>
    <t>Součet</t>
  </si>
  <si>
    <t>274351121</t>
  </si>
  <si>
    <t>Zřízení bednění základových pasů rovného</t>
  </si>
  <si>
    <t>-2075292756</t>
  </si>
  <si>
    <t>(24,175+2,15+8,16+8,17*3+15,9+7,97+17,72+12,74+4,425+3,8+3,5+6,2+8,7+6,15+7,07*4+7,11+9,7*2+9,5+10,3+2,8+0,6*4+7,5+3,4+3,5+8,6+3,4+3,8+9,1)*0,75*2</t>
  </si>
  <si>
    <t>(8,1+0,6+5,8+7,9+6,3+0,6+5,1+2,5+3,8+2+0,6+4,6+3,4+3,5+8,6+5+3,6+4,6*3,7)*0,75*2+9,6*0,75*2</t>
  </si>
  <si>
    <t>(2+3,605+4,6+4,7+3,5+2,1+1,8)*0,36*2+(4,28*2+2,075*2)*0,6*2</t>
  </si>
  <si>
    <t>16</t>
  </si>
  <si>
    <t>274351122</t>
  </si>
  <si>
    <t>Odstranění bednění základových pasů rovného</t>
  </si>
  <si>
    <t>-1401965395</t>
  </si>
  <si>
    <t>274361821</t>
  </si>
  <si>
    <t>Výztuž základových pasů betonářskou ocelí 10 505 (R)</t>
  </si>
  <si>
    <t>6094569</t>
  </si>
  <si>
    <t>(24,175+2,15+8,16+8,17*3+15,9+7,97+17,72+12,74+4,425+3,8+3,5+6,2+8,7+6,15+7,07*4+7,11+9,7*2+9,5+10,3+2,8+0,6*4+7,5+3,4+3,5+8,6+3,4)*0,6*0,75*60/1000</t>
  </si>
  <si>
    <t>(+9,1+3,8+8,1+0,6+5,8+7,9+6,3+0,6+5,1+2,5+3,8+2+0,6+4,6+3,4+3,5+8,6+5+3,6+4,6*3,7)*0,6*0,75*60/1000+9,6*0,8*0,75*50/1000</t>
  </si>
  <si>
    <t>((0,6*0,4+0,6*0,2*2+0,6*0,4+0,6*0,3)*0,75+(2+3,605+4,6+4,7+3,5+2,1+1,8)*0,6*0,36+(4,28*2+2,075*2)*0,6*0,5)*60/1000</t>
  </si>
  <si>
    <t>104,6*(115-60)/1000</t>
  </si>
  <si>
    <t>18</t>
  </si>
  <si>
    <t>279113152</t>
  </si>
  <si>
    <t>Základová zeď tl přes 150 do 200 mm z tvárnic ztraceného bednění včetně výplně z betonu tř. C 25/30</t>
  </si>
  <si>
    <t>-207964439</t>
  </si>
  <si>
    <t>dle E.5 a E.6 (výtah šachta)</t>
  </si>
  <si>
    <t>(2,9*2+4,3*2)*1,5</t>
  </si>
  <si>
    <t>19</t>
  </si>
  <si>
    <t>279361821</t>
  </si>
  <si>
    <t>Výztuž základových zdí nosných betonářskou ocelí 10 505</t>
  </si>
  <si>
    <t>572326729</t>
  </si>
  <si>
    <t>21,600*25/1000</t>
  </si>
  <si>
    <t>Svislé a kompletní konstrukce</t>
  </si>
  <si>
    <t>20</t>
  </si>
  <si>
    <t>311261216</t>
  </si>
  <si>
    <t>Zdivo strojně zděné z vápenopískových velkoformátových bloků QUADRO přes P15 do P25 tl 200 mm</t>
  </si>
  <si>
    <t>1941363826</t>
  </si>
  <si>
    <t>1.NP</t>
  </si>
  <si>
    <t>"obvod zdivo bez odpočtu fas.ot" (38,39+1,075+0,54+16,15+6+8,66+3,52+2,42+24,25+18,055-2,705-0,4*2)*3,88</t>
  </si>
  <si>
    <t>"odpočet fas.otvory"-(6+1,2*4+0,6+1,45+1+2,75+2,08+2,64*4+5,2+1,5+2,64+1,64)*2,4</t>
  </si>
  <si>
    <t>"vnitřní zdivo"(3,74+1,6+2,65+2,15+4,2+0,82+0,9+0,72++3,09+3,8+1,9+1,3+3,5+19,8+7,395+2,4+10,04+3,07+4,725+2,5+5,545+2,565+3,475+2,4*2+5,45+3,49)*3,88</t>
  </si>
  <si>
    <t>+(1,57+2,71+4,425+4,48+1,61+2,705+3,755+6,58*3)*3,88-1*2,02*2-1,45*2,02-1,5*2,02-1,5*2,2-0,9*2,2*2-1*2,2*7-0,9*2,2*4-5,545*2,2</t>
  </si>
  <si>
    <t>2.NP</t>
  </si>
  <si>
    <t>"obvod zdivo bez odpočtu fas.ot"(0,65+9,49+9,47+9,63+2,5+6,765+12,79+16,15-0,4*2+5,92+8,46+3,44+24,25+18,055+4,8)*3,25</t>
  </si>
  <si>
    <t>"odpočet fas.otvory"-(1,7*2+1,25+12,49+4,75+1,2+2,75*3+2,08+2,64*4+5,2+1,5+2,64+1)*2,4</t>
  </si>
  <si>
    <t xml:space="preserve">"vnitřní zdivo"(2,38+15,755-2,55+3,6+1,25+1,1+1,2+3,8+9,99+3,26+6,125+0,8+3,35+3,22+1,79+3,625+6,77*2+ 11,17+2,54+0,6)*3,25                           </t>
  </si>
  <si>
    <t>+(2,54+0,6+2,1)*3,25-1*2,2*3-0,9*2,2*5-3,72*2,2*2-0,8*2,2-3,22*2,2-3,555*2,2-2,55*2,2</t>
  </si>
  <si>
    <t>311261217</t>
  </si>
  <si>
    <t>Zdivo strojně zděné z vápenopískových velkoformátových bloků QUADRO přes P15 do P25 tl 240 mm</t>
  </si>
  <si>
    <t>-359131336</t>
  </si>
  <si>
    <t>(6,45+1,69+1,1+0,24*3+4,9+0,24*2+2,08+0,26+4,2+1,6)*3,88-1,25*2,2-2,08*2,2</t>
  </si>
  <si>
    <t>(4,9*4+0,24*4+0,6+7,65*2+4,9*2+7,395+1,45)*3,88-1,25*2,2*6-2,905*2,2</t>
  </si>
  <si>
    <t>"pult jídelna"(6,025+1,815+1,57+1,5)*1,1</t>
  </si>
  <si>
    <t>(9,2+6,45+3,2+15,755+0,24+3,84+1,6)*3,25-2,08*2,2-1,25*2,2*3</t>
  </si>
  <si>
    <t>(21,07+7,65*2+4,9*2+9,425)*3,25-1,25*2,2*6-3,605*2,2</t>
  </si>
  <si>
    <t>22</t>
  </si>
  <si>
    <t>317151161r</t>
  </si>
  <si>
    <t>Překlad z tvarovek vápenopískový š 200 mm dl 750 mm</t>
  </si>
  <si>
    <t>kus</t>
  </si>
  <si>
    <t>90164104</t>
  </si>
  <si>
    <t>PR13</t>
  </si>
  <si>
    <t>23</t>
  </si>
  <si>
    <t>317151162</t>
  </si>
  <si>
    <t>Překlad plochý vápenopískový š 200 mm v 123 mm na tenkovrstvou maltu dl 1000 mm</t>
  </si>
  <si>
    <t>-1493596058</t>
  </si>
  <si>
    <t>PR11</t>
  </si>
  <si>
    <t>24</t>
  </si>
  <si>
    <t>317151164</t>
  </si>
  <si>
    <t>Překlad plochý vápenopískový š 200 mm v 123 mm na tenkovrstvou maltu dl 1250 mm</t>
  </si>
  <si>
    <t>1956574571</t>
  </si>
  <si>
    <t>PR2</t>
  </si>
  <si>
    <t>26</t>
  </si>
  <si>
    <t>317151166</t>
  </si>
  <si>
    <t>Překlad plochý vápenopískový š 200 mm v 123 mm na tenkovrstvou maltu dl 1500 mm</t>
  </si>
  <si>
    <t>2084955151</t>
  </si>
  <si>
    <t>PR3</t>
  </si>
  <si>
    <t>27</t>
  </si>
  <si>
    <t>317151168</t>
  </si>
  <si>
    <t>Překlad plochý vápenopískový š 200 mm v 123 mm na tenkovrstvou maltu dl 1750 mm</t>
  </si>
  <si>
    <t>1817012990</t>
  </si>
  <si>
    <t>PR4</t>
  </si>
  <si>
    <t>28</t>
  </si>
  <si>
    <t>317151170</t>
  </si>
  <si>
    <t>Překlad plochý vápenopískový š 200 mm v 123 mm na tenkovrstvou maltu dl 2000 mm</t>
  </si>
  <si>
    <t>1993987716</t>
  </si>
  <si>
    <t>PR8</t>
  </si>
  <si>
    <t>29</t>
  </si>
  <si>
    <t>317151170r</t>
  </si>
  <si>
    <t>Překlad UA 10, délka překladu 1600 mm</t>
  </si>
  <si>
    <t>640276556</t>
  </si>
  <si>
    <t>PR5 tabulka překladů-LUS_DPS_D.1.1_608_00</t>
  </si>
  <si>
    <t>3171511721r</t>
  </si>
  <si>
    <t>Překlad z tvarovek vápenopískový š 200 mm  dl 2250 mm</t>
  </si>
  <si>
    <t>418760015</t>
  </si>
  <si>
    <t>PR12-tabulka překladů-LUS_DPS_D.1.1_608_00</t>
  </si>
  <si>
    <t>31</t>
  </si>
  <si>
    <t>317151174r</t>
  </si>
  <si>
    <t>Překlad z tvarovek vápenopískový š 200 mm dl 2750 mm</t>
  </si>
  <si>
    <t>-661960905</t>
  </si>
  <si>
    <t>PR9-tabulka překladů-LUS_DPS_D.1.1_608_00</t>
  </si>
  <si>
    <t>32</t>
  </si>
  <si>
    <t>3171511751r</t>
  </si>
  <si>
    <t>Překlad z tvarovek vápenopískový š 200 mm dl 3250 mm</t>
  </si>
  <si>
    <t>-1081446927</t>
  </si>
  <si>
    <t>PR10-tabulka překladů-LUS_DPS_D.1.1_608_00</t>
  </si>
  <si>
    <t>33</t>
  </si>
  <si>
    <t>317151184</t>
  </si>
  <si>
    <t>Překlad plochý vápenopískový š 240 mm v 123 mm na tenkovrstvou maltu dl 1250 mm</t>
  </si>
  <si>
    <t>-873291568</t>
  </si>
  <si>
    <t>PR14-tabulka překladů-LUS_DPS_D.1.1_608_00</t>
  </si>
  <si>
    <t>34</t>
  </si>
  <si>
    <t>317151188</t>
  </si>
  <si>
    <t>Překlad plochý vápenopískový š 240 mm v 123 mm na tenkovrstvou maltu dl 1750 mm</t>
  </si>
  <si>
    <t>-2002673953</t>
  </si>
  <si>
    <t>PR6-tabulka překladů-LUS_DPS_D.1.1_608_00</t>
  </si>
  <si>
    <t>35</t>
  </si>
  <si>
    <t>317151188r</t>
  </si>
  <si>
    <t>970294078</t>
  </si>
  <si>
    <t>PR7 vč. úhelníků-tabulka překladů-LUS_DPS_D.1.1_608_00</t>
  </si>
  <si>
    <t>36</t>
  </si>
  <si>
    <t>317151194</t>
  </si>
  <si>
    <t>Překlad plochý vápenopískový š 240 mm v 123 mm na tenkovrstvou maltu dl 2750 mm</t>
  </si>
  <si>
    <t>750373380</t>
  </si>
  <si>
    <t>PR15-tabulka překladů-LUS_DPS_D.1.1_608_00</t>
  </si>
  <si>
    <t>37</t>
  </si>
  <si>
    <t>330321410</t>
  </si>
  <si>
    <t>Sloupy nebo pilíře ze ŽB tř. C 25/30 bez výztuže</t>
  </si>
  <si>
    <t>978931430</t>
  </si>
  <si>
    <t>0,875*0,25*3,08</t>
  </si>
  <si>
    <t>38</t>
  </si>
  <si>
    <t>331351125</t>
  </si>
  <si>
    <t>Zřízení bednění čtyřúhelníkových sloupů v do 4 m průřezu přes 0,16 do 0,36 m2</t>
  </si>
  <si>
    <t>-658782166</t>
  </si>
  <si>
    <t>(2*0,875+2*0,25)*3,08</t>
  </si>
  <si>
    <t>39</t>
  </si>
  <si>
    <t>331351126</t>
  </si>
  <si>
    <t>Odstranění bednění čtyřúhelníkových sloupů v do 4 m průřezu přes 0,16 do 0,36 m2</t>
  </si>
  <si>
    <t>911379459</t>
  </si>
  <si>
    <t>40</t>
  </si>
  <si>
    <t>331361821</t>
  </si>
  <si>
    <t>Výztuž sloupů hranatých betonářskou ocelí 10 505</t>
  </si>
  <si>
    <t>2086745667</t>
  </si>
  <si>
    <t>0,674*150/1000</t>
  </si>
  <si>
    <t>41</t>
  </si>
  <si>
    <t>341321410</t>
  </si>
  <si>
    <t>Stěny nosné ze ŽB tř. C 25/30</t>
  </si>
  <si>
    <t>2117642386</t>
  </si>
  <si>
    <t>výtahová šachta</t>
  </si>
  <si>
    <t>((2,315*2+3,72*2)*10,54-1,6*2,28*4)*0,2</t>
  </si>
  <si>
    <t>((2,315*2+3,72*2)*7,33-1,6*2,28*4)*0,2</t>
  </si>
  <si>
    <t>(3,275*1,9-1,6*2,28)*0,2</t>
  </si>
  <si>
    <t>ostatní stěny 3.np</t>
  </si>
  <si>
    <t>((0,655+3,6+4,24+2,795+2,035)*4,4-1,1*22-1,6*2,28)*0,2</t>
  </si>
  <si>
    <t>42</t>
  </si>
  <si>
    <t>341351111</t>
  </si>
  <si>
    <t>Zřízení oboustranného bednění nosných stěn</t>
  </si>
  <si>
    <t>-1623956118</t>
  </si>
  <si>
    <t>((2,315*2+3,72*2)*10,54-1,6*2,28*5)*2</t>
  </si>
  <si>
    <t>((0,655+3,6+4,24+2,795+2,035)*4,4-1,1*22-1,6*2,28)*2</t>
  </si>
  <si>
    <t>43</t>
  </si>
  <si>
    <t>341351112</t>
  </si>
  <si>
    <t>Odstranění oboustranného bednění nosných stěn</t>
  </si>
  <si>
    <t>-342375435</t>
  </si>
  <si>
    <t>44</t>
  </si>
  <si>
    <t>341351311</t>
  </si>
  <si>
    <t>Zřízení jednostranného bednění nosných stěn</t>
  </si>
  <si>
    <t>-739132864</t>
  </si>
  <si>
    <t>((2,315*2+3,72*2)*7,33-1,6*2,28*5)*2</t>
  </si>
  <si>
    <t>(3,275*1,9)*2</t>
  </si>
  <si>
    <t>45</t>
  </si>
  <si>
    <t>341351312</t>
  </si>
  <si>
    <t>Odstranění jednostranného bednění nosných stěn</t>
  </si>
  <si>
    <t>1668016288</t>
  </si>
  <si>
    <t>46</t>
  </si>
  <si>
    <t>341361821</t>
  </si>
  <si>
    <t>Výztuž stěn betonářskou ocelí 10 505</t>
  </si>
  <si>
    <t>1430595223</t>
  </si>
  <si>
    <t>43,972*90/1000</t>
  </si>
  <si>
    <t>47</t>
  </si>
  <si>
    <t>342271214</t>
  </si>
  <si>
    <t>Příčka strojně zděná z velkoformátových vápenopískových bloků přes P15 do P25 tl 150 mm</t>
  </si>
  <si>
    <t>750233646</t>
  </si>
  <si>
    <t>3.NP</t>
  </si>
  <si>
    <t>5,995*2,8-1,1*2,2</t>
  </si>
  <si>
    <t>48</t>
  </si>
  <si>
    <t>342274133</t>
  </si>
  <si>
    <t>Příčky tl 100 mm ze sádrových přesných hydrofobizovaných tvárnic plošných rozměrů 500x666</t>
  </si>
  <si>
    <t>1454769307</t>
  </si>
  <si>
    <t>vč (zděného překladu PR1)</t>
  </si>
  <si>
    <t>(2,09+3,74+0,7+1,6+3,74*3+1,85*2+2,55+1,05*2+0,55+0,35+3+0,4+2,74+1,67+2,45+4,1+3,2*2+3,5+0,9*3+1,75+1,1+3,54+0,8++2,65+2,55+3,6*2+1+1,2+2,4*3)*3,88</t>
  </si>
  <si>
    <t>+(2,75*6+2,41*4+1,55*4+0,22*2+0,3+0,6+1,05+0,32+2,4+1,8*2+1,675*+21,05*2+2,1)*3,88+4,7*1,09-1,1*2,02-0,9*2,02*3-1*2,02*4-0,8*2,02*2-0,7*2,02-1,06*2,2</t>
  </si>
  <si>
    <t>-2,1*2,2-0,8*2,2*4-1*2,2*8</t>
  </si>
  <si>
    <t>(1,54+0,35+2,35*+2,65*3+2,41*2+1,1+0,52+1,25*2+3,7+3,6+3,3+1,975+3,6+1+1,2+2,75*4+2,41*4+2,65*2+0,42*2+1,25*2+2,25+1,05*2+1,2*2+1,775+1,75)*3,25</t>
  </si>
  <si>
    <t>+(3,535+2,95+1,64)*3,25-1*2,2*7-0,8*2,2*4-2,95*1</t>
  </si>
  <si>
    <t>49</t>
  </si>
  <si>
    <t>346971154</t>
  </si>
  <si>
    <t>Izolace mezi příčky proti šíření zvuku deskami z minerální plsti tl přes 60 do 80 mm</t>
  </si>
  <si>
    <t>-1477257179</t>
  </si>
  <si>
    <t>výtahová šachta-minerální vlna tl. 80mm</t>
  </si>
  <si>
    <t>((2,315*2+3,72*2)*10,54-1,6*2,28*5)</t>
  </si>
  <si>
    <t>Vodorovné konstrukce</t>
  </si>
  <si>
    <t>50</t>
  </si>
  <si>
    <t>411321515</t>
  </si>
  <si>
    <t>Stropy deskové ze ŽB tř. C 20/25</t>
  </si>
  <si>
    <t>-1126180150</t>
  </si>
  <si>
    <t>TVAR 1.NP</t>
  </si>
  <si>
    <t>deska</t>
  </si>
  <si>
    <t>(984,4-4,3*3,275-3,6*0,8-3,2*5,44-4,48*1,6-1,92*1,6)*0,2+((6,59+8,46)*17,57+2*(1,98+5,55)+(1,98+5,55)*6,04/2)*0,05</t>
  </si>
  <si>
    <t>průvlak a věnec</t>
  </si>
  <si>
    <t>(0,5+8,4+0,54+1,57+2,905+0,5+5,55+0,5+7,64)*0,2*0,35</t>
  </si>
  <si>
    <t>(0,5*2+6)*0,2*0,78</t>
  </si>
  <si>
    <t>(0,25+3,55+0,2)*0,94*0,2</t>
  </si>
  <si>
    <t>2,59*0,26*0,2</t>
  </si>
  <si>
    <t>(2,56+2,94+0,5)*0,2*1,13</t>
  </si>
  <si>
    <t>(6,675+0,2+9,925+0,06)*0,25*0,29</t>
  </si>
  <si>
    <t>(3,8)*0,25*0,2</t>
  </si>
  <si>
    <t>atika</t>
  </si>
  <si>
    <t>(5,54+0,995+17,77)*0,2*0,52</t>
  </si>
  <si>
    <t>žebro</t>
  </si>
  <si>
    <t>4,2</t>
  </si>
  <si>
    <t>Mezisoučet</t>
  </si>
  <si>
    <t>TVAR 2.NP</t>
  </si>
  <si>
    <t>(967,1-4-3,6*0,715-4,28*3,725-4,48*1,6-1,92*1,6)*0,2</t>
  </si>
  <si>
    <t>(0,5+4,75+0,5+6,32+2,3+10,3+9,61+2,56+2+2,7)*0,2*0,59+(0,3+3,97+1,5+0,2+4,22+0,86)*0,2*0,4</t>
  </si>
  <si>
    <t>(15,75+12,39+21,435+6,765+2,3+9,61+17,935+23,95+9,44+2,3+8,38)*0,2*0,57</t>
  </si>
  <si>
    <t>TVAR 3.NP</t>
  </si>
  <si>
    <t>(3,6*(0,855+3,385+0,2)+2,715*3,72)*0,2</t>
  </si>
  <si>
    <t>věnec</t>
  </si>
  <si>
    <t>2,685*0,2*0,25</t>
  </si>
  <si>
    <t>sd</t>
  </si>
  <si>
    <t>51</t>
  </si>
  <si>
    <t>411351011</t>
  </si>
  <si>
    <t>Zřízení bednění stropů deskových tl přes 5 do 25 cm bez podpěrné kce</t>
  </si>
  <si>
    <t>-1404748621</t>
  </si>
  <si>
    <t>(984,4-4,3*3,275-3,6*0,8-3,2*5,44-4,48*1,6-1,92*1,6)</t>
  </si>
  <si>
    <t>(0,5+8,4+0,54+1,57+2,905+0,5+5,55+0,5+7,64)*2*0,35</t>
  </si>
  <si>
    <t>(0,5*2+6)*2*0,78</t>
  </si>
  <si>
    <t>(0,25+3,55+0,2)*0,94*2</t>
  </si>
  <si>
    <t>2,59*0,26*2</t>
  </si>
  <si>
    <t>(2,56+2,94+0,5)*2*1,13</t>
  </si>
  <si>
    <t>(6,675+0,2+9,925+0,06)*2*0,29</t>
  </si>
  <si>
    <t>(3,8)*0,25*2</t>
  </si>
  <si>
    <t>(5,54+0,995+17,77)*2*0,52</t>
  </si>
  <si>
    <t>9,8</t>
  </si>
  <si>
    <t>(967,1-4-3,6*0,715-4,28*3,725-4,48*1,6-1,92*1,6)</t>
  </si>
  <si>
    <t>(0,5+4,75+0,5+6,32+2,3+10,3+9,61+2,56+2+2,7)*2*0,59+(0,3+3,97+1,5+0,2+4,22)*2*0,4</t>
  </si>
  <si>
    <t>(15,75+12,39+21,435+6,765+2,3+9,61+17,935+23,95+9,44+2,3+8,38)*2*0,57</t>
  </si>
  <si>
    <t>2,685*2*0,25</t>
  </si>
  <si>
    <t>52</t>
  </si>
  <si>
    <t>411351012</t>
  </si>
  <si>
    <t>Odstranění bednění stropů deskových tl přes 5 do 25 cm bez podpěrné kce</t>
  </si>
  <si>
    <t>1440539893</t>
  </si>
  <si>
    <t>53</t>
  </si>
  <si>
    <t>411354313</t>
  </si>
  <si>
    <t>Zřízení podpěrné konstrukce stropů výšky do 4 m tl přes 15 do 25 cm</t>
  </si>
  <si>
    <t>-383672443</t>
  </si>
  <si>
    <t>54</t>
  </si>
  <si>
    <t>411354314</t>
  </si>
  <si>
    <t>Odstranění podpěrné konstrukce stropů výšky do 4 m tl přes 15 do 25 cm</t>
  </si>
  <si>
    <t>844957366</t>
  </si>
  <si>
    <t>55</t>
  </si>
  <si>
    <t>411361821</t>
  </si>
  <si>
    <t>Výztuž stropů betonářskou ocelí 10 505</t>
  </si>
  <si>
    <t>-627250327</t>
  </si>
  <si>
    <t>((984,4-4,3*3,275-3,6*0,8-3,2*5,44-4,48*1,6-1,92*1,6)*0,2+((6,59+8,46)*17,57+2*(1,98+5,55)+(1,98+5,55)*6,04/2)*0,05)*110/1000</t>
  </si>
  <si>
    <t>(0,5+8,4+0,54+1,57+2,905+0,5+5,55+0,5+7,64)*0,2*0,35*200/1000</t>
  </si>
  <si>
    <t>(0,5*2+6)*0,2*0,78*200/1000</t>
  </si>
  <si>
    <t>(0,25+3,55+0,2)*0,94*0,2*200/1000</t>
  </si>
  <si>
    <t>2,59*0,26*0,2*200/1000</t>
  </si>
  <si>
    <t>(2,56+2,94+0,5)*0,2*1,13*200/1000</t>
  </si>
  <si>
    <t>(6,675+0,2+9,925+0,06)*0,25*0,29*200/1000</t>
  </si>
  <si>
    <t>(3,8)*0,25*0,2*200/1000</t>
  </si>
  <si>
    <t>(5,54+0,995+17,77)*0,2*0,52*100/1000</t>
  </si>
  <si>
    <t>4,2*200/1000</t>
  </si>
  <si>
    <t>(967,1-4-3,6*0,715-4,28*3,725-4,48*1,6-1,92*1,6)*0,2*110/1000</t>
  </si>
  <si>
    <t>(0,5+4,75+0,5+6,32+2,3+10,3+9,61+2,56+2+2,7)*0,2*0,59+(0,3+3,97+1,5+0,2+4,22)*0,2*0,4*200/1000</t>
  </si>
  <si>
    <t>(15,75+12,39+21,435+6,765+2,3+9,61+17,935+23,95+9,44+2,3+8,38)*0,2*0,57*100/1000</t>
  </si>
  <si>
    <t>(3,6*(0,855+3,385+0,2)+2,715*3,72)*0,2*110/1000</t>
  </si>
  <si>
    <t>2,685*0,2*0,25*200/1000</t>
  </si>
  <si>
    <t>56</t>
  </si>
  <si>
    <t>413941123</t>
  </si>
  <si>
    <t>Osazování ocelových válcovaných nosníků stropů I, IE, U, UE nebo L č. 14 až 22 nebo výšky přes 120 do 220 mm</t>
  </si>
  <si>
    <t>360439954</t>
  </si>
  <si>
    <t xml:space="preserve">ocel dle statiky </t>
  </si>
  <si>
    <t>TR 4HR 200X120X8</t>
  </si>
  <si>
    <t>0,5577+0,5577</t>
  </si>
  <si>
    <t>TR 4HR 200X200X5</t>
  </si>
  <si>
    <t>0,1851</t>
  </si>
  <si>
    <t>IPE 220</t>
  </si>
  <si>
    <t>0,5502</t>
  </si>
  <si>
    <t>HEB 180</t>
  </si>
  <si>
    <t>1,0752</t>
  </si>
  <si>
    <t>HE 200 B</t>
  </si>
  <si>
    <t>0,354</t>
  </si>
  <si>
    <t>TR 4HR 200X200X10</t>
  </si>
  <si>
    <t>0,209</t>
  </si>
  <si>
    <t>UPE200</t>
  </si>
  <si>
    <t>0,1068</t>
  </si>
  <si>
    <t>TR 4HR 120X120X10</t>
  </si>
  <si>
    <t>0,1782</t>
  </si>
  <si>
    <t>TR 4HR 200X120X5</t>
  </si>
  <si>
    <t>0,1818</t>
  </si>
  <si>
    <t>.P5+P8+P10+P12</t>
  </si>
  <si>
    <t>0,0252*2+0,0231*2+0,0132*2+(0,0841+0,0989)+0,021+0,033+0,0247+0,0297</t>
  </si>
  <si>
    <t>57</t>
  </si>
  <si>
    <t>RMAT0016</t>
  </si>
  <si>
    <t>ocel profilovaná dle montážní položky vč. spojovacích prostředků</t>
  </si>
  <si>
    <t>-2059699346</t>
  </si>
  <si>
    <t>4,369*1,05 'Přepočtené koeficientem množství</t>
  </si>
  <si>
    <t>58</t>
  </si>
  <si>
    <t>451577877</t>
  </si>
  <si>
    <t>Podklad nebo lože pod dlažbu vodorovný nebo do sklonu 1:5 ze štěrkopísku tl přes 30 do 100 mm</t>
  </si>
  <si>
    <t>-153631407</t>
  </si>
  <si>
    <t>16/32 frakce</t>
  </si>
  <si>
    <t>59</t>
  </si>
  <si>
    <t>451579877</t>
  </si>
  <si>
    <t>Příplatek ZKD 10 mm tl u podkladu nebo lože pod dlažbu ze štěrkopísku</t>
  </si>
  <si>
    <t>-538716975</t>
  </si>
  <si>
    <t>23,1*5 'Přepočtené koeficientem množství</t>
  </si>
  <si>
    <t>Úpravy povrchů, podlahy a osazování výplní</t>
  </si>
  <si>
    <t>60</t>
  </si>
  <si>
    <t>611131121</t>
  </si>
  <si>
    <t>Penetrační disperzní nátěr vnitřních stropů nanášený ručně</t>
  </si>
  <si>
    <t>1895054020</t>
  </si>
  <si>
    <t>61</t>
  </si>
  <si>
    <t>611341121</t>
  </si>
  <si>
    <t>Sádrová nebo vápenosádrová omítka hladká jednovrstvá vnitřních stropů rovných nanášená ručně</t>
  </si>
  <si>
    <t>1154995851</t>
  </si>
  <si>
    <t>10,9+1,6*4,2</t>
  </si>
  <si>
    <t>62</t>
  </si>
  <si>
    <t>611341191</t>
  </si>
  <si>
    <t>Příplatek k sádrové omítce vnitřních stropů za každých dalších 5 mm tloušťky ručně</t>
  </si>
  <si>
    <t>556823893</t>
  </si>
  <si>
    <t>63</t>
  </si>
  <si>
    <t>612131102</t>
  </si>
  <si>
    <t>Cementový postřik vnitřních stěn nanášený síťovitě ručně</t>
  </si>
  <si>
    <t>982339566</t>
  </si>
  <si>
    <t>s6+s7+s5</t>
  </si>
  <si>
    <t>(2,4*3+2,25*4+2+1,725*4+1,05*6+3+1,4+2,2+2,4*5*2+1,8*2*2+2,3*2+2,5*2+2,41*4+2,55*4+1*4+1,6*4+1,75*4+1,2*3)*2,02-1*2,2*(2+4+4)-0,9*2,2*(4)-0,8*2,2*(4)</t>
  </si>
  <si>
    <t>(2,785+0,1+2,545+2,97+1,89+0,65+1,4+2,33+3,8+2,98+0,2+3,09+1,5+0,95+3,09+5,16+0,125*2+0,28*2+4,2*2+2,44*2+2,1+0,6+6,1+3,3+3,23+3,54+5,64+2,8)*2,02</t>
  </si>
  <si>
    <t>(1,5*2+3,74*4+0,8*2+1,64+2,35*2+1,05*4+3,64+1,75*2+1,1*2+6,4+2,32*2+2,55*2+2,515+0,725+0,5+0,21)*2,02-1*2,2*(8)-0,9*2,2*(4)-0,8*2,2*(6)-1,1*2,2</t>
  </si>
  <si>
    <t>(2,74*2+1,57*2+2,55+2,41+2,41*2+2,55*2)*2,02</t>
  </si>
  <si>
    <t>(2,55+2,35+2,55*2+2,41*2+1,3*2+3,2*2+3,7*2+1,775*2+1,75*8+1*3+1,2*3+2,41*4+2,65*4+1,4*4+2,55+2,41+2,2+2,25+2,695+1,775*4+1,75*4+1,2*3+0,95*2)*2,2</t>
  </si>
  <si>
    <t>-1*2,2*(11)-0,9*2,2*(5)-0,8*2,2*(9)</t>
  </si>
  <si>
    <t>64</t>
  </si>
  <si>
    <t>612131321</t>
  </si>
  <si>
    <t>Penetrační disperzní nátěr vnitřních stěn nanášený strojně</t>
  </si>
  <si>
    <t>-829343457</t>
  </si>
  <si>
    <t>om+S2*2</t>
  </si>
  <si>
    <t>65</t>
  </si>
  <si>
    <t>612321121r</t>
  </si>
  <si>
    <t>Vápenocementová omítka hladká jednovrstvá vnitřních stěn nanášená ručně</t>
  </si>
  <si>
    <t>-673411905</t>
  </si>
  <si>
    <t xml:space="preserve"> om tl.15-20mm</t>
  </si>
  <si>
    <t>s5+S2</t>
  </si>
  <si>
    <t>66</t>
  </si>
  <si>
    <t>612321131</t>
  </si>
  <si>
    <t>Potažení vnitřních stěn vápenocementovým štukem tloušťky do 5 mm</t>
  </si>
  <si>
    <t>934505746</t>
  </si>
  <si>
    <t>(3,22+3,54+3,14+0,325*2+0,385*2+0,1*2+2,8+2,785+3,5)*1,06-1,2*0,2*2+(0,9*3+1,4+6,75+0,95+1,5+3,09+2,94+3,8+2,33++2,1+0,3+0,6+2+0,4*2+0,875+1,47)*1,34</t>
  </si>
  <si>
    <t>67</t>
  </si>
  <si>
    <t>612321141</t>
  </si>
  <si>
    <t>Vápenocementová omítka štuková dvouvrstvá vnitřních stěn nanášená ručně</t>
  </si>
  <si>
    <t>640964293</t>
  </si>
  <si>
    <t>s6+s7</t>
  </si>
  <si>
    <t>68</t>
  </si>
  <si>
    <t>612321191</t>
  </si>
  <si>
    <t>Příplatek k vápenocementové omítce vnitřních stěn za každých dalších 5 mm tloušťky ručně</t>
  </si>
  <si>
    <t>1107145440</t>
  </si>
  <si>
    <t>69</t>
  </si>
  <si>
    <t>612341321</t>
  </si>
  <si>
    <t>Sádrová nebo vápenosádrová omítka hladká jednovrstvá vnitřních stěn nanášená strojně</t>
  </si>
  <si>
    <t>-908343559</t>
  </si>
  <si>
    <t>skladba S.1</t>
  </si>
  <si>
    <t>(1,57+2,71+4,425+7,9+0,855+1,6+0,62)*2,6+(3,49+5,45+2,65+3+2,565+2,55+0,39+6,43*2+0,62+4,26)*3,88</t>
  </si>
  <si>
    <t>(3,285+1,49+2,54+3,54+3,285+2,5*2)*3,88+(7,395*2+19,8*2+1,3+3,3*2)*3,88+(6,43*3+3,555*2+3,14+1,9+6,58+6,065+7,65+0,6+0,2+1,4)*3,88</t>
  </si>
  <si>
    <t>+(7,65*2+4,9*2)*4*3,88+(9,2*2+4,9*2)*3,88+(3,2*2+2,55*2)*3,88</t>
  </si>
  <si>
    <t>+(2,55+1,35+2,41)*4*1,22+(2,25*2+2,4*2)*1,22+(1,725*4+1,67*4+1,05*2)*1,22</t>
  </si>
  <si>
    <t>(12,25+7,9*2)*3,3</t>
  </si>
  <si>
    <t>(3,14*2+2,09*2+3,9*2+3,74*2+2,1*2+3,2*2+2,34*2+3*2)</t>
  </si>
  <si>
    <t>(1,5*2+3,74*2+1,64*2+1,85*2+1,85*2+2*2+2,35*2+3,74*2+3,64*2+1,05*4+1,75*2+1,1+0,9*2+0,2+3,5+3,3+3,22+3,54+2,8+3,14+2,785+2,545+1,47+0,1+0,875*2)*1,66</t>
  </si>
  <si>
    <t>+(0,4*2+6,75+1,5+0,9+1,2+1,84+0,24+2,94+3,8++1,7+2,33+1,1+0,3+2,4)*1,66+(4,1*2+2,35+6,4+2,32*2+2,55*2)*1,86+(2,74+2+1,4*2)*1,05</t>
  </si>
  <si>
    <t>+((+1,48+2,02+0,8+0,82+0,9+0,72)*2+2,5)*1,86</t>
  </si>
  <si>
    <t>-( 1,25*2,2*16+1*2,25*16+0,9*2,25*2+2,55*2+1,25*2,2*2-0,9*2,02*3-1*2,02*2)</t>
  </si>
  <si>
    <t>(6,82*2+4,255*2+6,58+6,065+7,65*9+1,25+0,535+0,6+4,9*6+9,2*6+4,9*4+5,07*2+2,55*2+2,33*2+15,755*2+21,07*2+10,59*2+8,625*2+11,17*2+1,97+3,625+2,4+6)*3,1</t>
  </si>
  <si>
    <t>(9,425+1,64+3,22+3,35)*3,1+(2,55*2+2,41*2++6,58+3,14*2+2,41*6+2,65*6+2,55*6+2,41*4+2,35*2+3,7*4+3,2*2+1,775*2+1,2*4+1*4+1,75*8+1,775*4)*0,9</t>
  </si>
  <si>
    <t>(1,75*4+0,95*4+1,2*4+2,3*2+2,6*2+2,6+2,01+1,6+1,095+2,54*2+3,38*2)*0,9</t>
  </si>
  <si>
    <t>(7,8+1,815+7,05+4,6+4,2+2,9+1,6+1,055+6)*3,5</t>
  </si>
  <si>
    <t>-(1,25*2,2*20+1*2,2*11+0,9*2,2*4+0,8*2,2*1+0,9*2,2+(3,72+3,72+3,22+3,555*2)*2,2)</t>
  </si>
  <si>
    <t>(5,995*2,8-1,1*2,2)*2</t>
  </si>
  <si>
    <t>" fas.otvory 1.NP"-(6+1,2*4+0,6+1,45+1+2,75+2,08+2,64*4+5,2+1,5+2,64+1,64)*2,4</t>
  </si>
  <si>
    <t>" fas.otvory 2.NP"-(1,7*2+1,25+12,49+4,75+1,2+2,75*3+2,08+2,64*4+5,2+2,64+1)*2,4</t>
  </si>
  <si>
    <t>" fostění + nadpraží otvorů 1-2.NP"(osotv+nadp)*0,2</t>
  </si>
  <si>
    <t>"schodiště"(8,14*2+3,2*2)*6,7+(4,4*2)*8-2,1*2,7*2</t>
  </si>
  <si>
    <t>70</t>
  </si>
  <si>
    <t>612341391</t>
  </si>
  <si>
    <t>Příplatek k sádrové omítce vnitřních stěn za každých dalších 5 mm tloušťky strojně</t>
  </si>
  <si>
    <t>1605773203</t>
  </si>
  <si>
    <t>71</t>
  </si>
  <si>
    <t>621131121</t>
  </si>
  <si>
    <t>Penetrační nátěr vnějších podhledů nanášený ručně</t>
  </si>
  <si>
    <t>481503078</t>
  </si>
  <si>
    <t>72</t>
  </si>
  <si>
    <t>621151011</t>
  </si>
  <si>
    <t>Penetrační silikátový nátěr vnějších pastovitých tenkovrstvých omítek podhledů</t>
  </si>
  <si>
    <t>-1362034907</t>
  </si>
  <si>
    <t>73</t>
  </si>
  <si>
    <t>621211041</t>
  </si>
  <si>
    <t>Montáž kontaktního zateplení vnějších podhledů lepením a mechanickým kotvením polystyrénových desek do betonu nebo zdiva tl přes 160 do 200 mm</t>
  </si>
  <si>
    <t>1732101655</t>
  </si>
  <si>
    <t>74</t>
  </si>
  <si>
    <t>28375987</t>
  </si>
  <si>
    <t>deska EPS 100 fasádní λ=0,037 tl 200mm</t>
  </si>
  <si>
    <t>-1115003360</t>
  </si>
  <si>
    <t>10,3*1,05 'Přepočtené koeficientem množství</t>
  </si>
  <si>
    <t>75</t>
  </si>
  <si>
    <t>621531012</t>
  </si>
  <si>
    <t>Tenkovrstvá silikonová zrnitá omítka zrnitost 1,5 mm vnějších podhledů</t>
  </si>
  <si>
    <t>-720507068</t>
  </si>
  <si>
    <t>76</t>
  </si>
  <si>
    <t>622131121</t>
  </si>
  <si>
    <t>Penetrační nátěr vnějších stěn nanášený ručně</t>
  </si>
  <si>
    <t>1623669118</t>
  </si>
  <si>
    <t>e1+e2</t>
  </si>
  <si>
    <t>77</t>
  </si>
  <si>
    <t>622143003</t>
  </si>
  <si>
    <t>Montáž omítkových plastových nebo pozinkovaných rohových profilů s tkaninou</t>
  </si>
  <si>
    <t>53234730</t>
  </si>
  <si>
    <t xml:space="preserve">ostění otvorů </t>
  </si>
  <si>
    <t>28*2,4</t>
  </si>
  <si>
    <t>38+2,945*4</t>
  </si>
  <si>
    <t>lišta atika</t>
  </si>
  <si>
    <t>18,055+24,25+2,2+8,64+5,92+16,15+12,79+6,765+17,85+9,49</t>
  </si>
  <si>
    <t>78</t>
  </si>
  <si>
    <t>59051486</t>
  </si>
  <si>
    <t>lišta rohová PVC 10/15cm s tkaninou</t>
  </si>
  <si>
    <t>-2039445269</t>
  </si>
  <si>
    <t>osotv+r</t>
  </si>
  <si>
    <t>79</t>
  </si>
  <si>
    <t>59051489r</t>
  </si>
  <si>
    <t>ukončující lišta omítková s integrovanou tkaninou, s transparentní okapovou hranou</t>
  </si>
  <si>
    <t>601113329</t>
  </si>
  <si>
    <t>80</t>
  </si>
  <si>
    <t>622143004</t>
  </si>
  <si>
    <t>Montáž omítkových samolepících začišťovacích profilů pro spojení s okenním rámem</t>
  </si>
  <si>
    <t>-92115460</t>
  </si>
  <si>
    <t>vnitřní, vnější</t>
  </si>
  <si>
    <t>nadp*2+osotv*2</t>
  </si>
  <si>
    <t>81</t>
  </si>
  <si>
    <t>28342205r</t>
  </si>
  <si>
    <t>profil začišťovací PVC 6mm s výztužnou tkaninou pro ostění ETICS</t>
  </si>
  <si>
    <t>1596309390</t>
  </si>
  <si>
    <t>82</t>
  </si>
  <si>
    <t>622151011</t>
  </si>
  <si>
    <t>Penetrační silikátový nátěr vnějších pastovitých tenkovrstvých omítek stěn</t>
  </si>
  <si>
    <t>-293264385</t>
  </si>
  <si>
    <t>83</t>
  </si>
  <si>
    <t>622211041</t>
  </si>
  <si>
    <t>Montáž kontaktního zateplení vnějších stěn lepením a mechanickým kotvením polystyrénových desek  do betonu a zdiva tl přes 160 do 200 mmmm</t>
  </si>
  <si>
    <t>712404313</t>
  </si>
  <si>
    <t xml:space="preserve"> skladba E.1</t>
  </si>
  <si>
    <t>"zapadní, jihozápadní"(18,055+20,96+6,2)*7,91+11,2</t>
  </si>
  <si>
    <t>"severovýchodní"(12,79+7,75)*3,99+7,75*0,5+(12,79+6,975+17,85+2,7+9,49)*3,92+11,3</t>
  </si>
  <si>
    <t>"jihovýchodní"16,15*7,91</t>
  </si>
  <si>
    <t>"odpočet otvorů"-(1,54+1,4+2,94+5,1+2,54*4+2,65+0,9+1,35+1,1+2,12)*2,3-(0,9+2,54+1,4+5,1+2,54*4+2,65*3+1,1+1,15+1,6*2)*2,3</t>
  </si>
  <si>
    <t>"výtah a schodiště na střeše+stěny"(4,12+2,795)*2,825+(0,44+4+0,855)*2,5-1,1*2,2+(20,35+0,08+2,685)*1,5+6,4*1,7</t>
  </si>
  <si>
    <t>"zapadní, jihozápadní"(18,055+20,96+3,52+5,95)*0,2</t>
  </si>
  <si>
    <t>"severovýchodní"(38,39+1,275+0,6)*0,2</t>
  </si>
  <si>
    <t>"jihovýchodní"(16,15+8,46+2,22+0,2)*0,2</t>
  </si>
  <si>
    <t>84</t>
  </si>
  <si>
    <t>-1315843460</t>
  </si>
  <si>
    <t>720,52*1,05 'Přepočtené koeficientem množství</t>
  </si>
  <si>
    <t>85</t>
  </si>
  <si>
    <t>28376021</t>
  </si>
  <si>
    <t>deska perimetrická fasádní soklová 150kPa λ=0,035 tl 160mm</t>
  </si>
  <si>
    <t>-44238008</t>
  </si>
  <si>
    <t>23,156*1,05 'Přepočtené koeficientem množství</t>
  </si>
  <si>
    <t>86</t>
  </si>
  <si>
    <t>622251101</t>
  </si>
  <si>
    <t>Příplatek k cenám kontaktního zateplení stěn za použití tepelněizolačních zátek z polystyrenu</t>
  </si>
  <si>
    <t>2093234977</t>
  </si>
  <si>
    <t>e1+286,05*0,2+osotv*0,2+e2</t>
  </si>
  <si>
    <t>87</t>
  </si>
  <si>
    <t>622252001</t>
  </si>
  <si>
    <t>Montáž profilů kontaktního zateplení připevněných mechanicky</t>
  </si>
  <si>
    <t>1985980028</t>
  </si>
  <si>
    <t>dle výrobku ozn. K43</t>
  </si>
  <si>
    <t>"zapadní, jihozápadní"(18,055+20,96+6,2)</t>
  </si>
  <si>
    <t>"severovýchodní"(12,79+7,75)</t>
  </si>
  <si>
    <t>"jihovýchodní"16,15</t>
  </si>
  <si>
    <t>"odpočet otvorů"-(1,64+1,5+3,04+5,2+2,64*4+2,75+1+1,45+1,2+2,22)</t>
  </si>
  <si>
    <t>88</t>
  </si>
  <si>
    <t>59051657</t>
  </si>
  <si>
    <t>profil zakládací Al tl 0,7mm pro ETICS pro izolant tl 200mm</t>
  </si>
  <si>
    <t>1943117091</t>
  </si>
  <si>
    <t>51,345*1,05 'Přepočtené koeficientem množství</t>
  </si>
  <si>
    <t>89</t>
  </si>
  <si>
    <t>622252002</t>
  </si>
  <si>
    <t>Montáž profilů kontaktního zateplení lepených</t>
  </si>
  <si>
    <t>-1807687354</t>
  </si>
  <si>
    <t>(1,64+1,5+3,04+5,2+2,64*4+2,75+1+1,45+1,2+2,22)+(1+2,64+1,5+5,2+2,64*4+2,75*3+1,2+1,25+1,7*2)</t>
  </si>
  <si>
    <t>90</t>
  </si>
  <si>
    <t>59051510</t>
  </si>
  <si>
    <t>profil okenní s nepřiznanou podomítkovou okapnicí PVC 2,0m s tkaninou</t>
  </si>
  <si>
    <t>1541859441</t>
  </si>
  <si>
    <t>91</t>
  </si>
  <si>
    <t>59051512</t>
  </si>
  <si>
    <t>profil parapetní napojovací se sklovláknitou armovací tkaninou PVC 2m</t>
  </si>
  <si>
    <t>1740171069</t>
  </si>
  <si>
    <t>92</t>
  </si>
  <si>
    <t>622261323r</t>
  </si>
  <si>
    <t>D+M  KZS  s dřevěným obkladem</t>
  </si>
  <si>
    <t>-235624316</t>
  </si>
  <si>
    <t>komplet skladba E.3  -položky 01 až 06, vč. ostění, nadpraží</t>
  </si>
  <si>
    <t>"zapadní, jihozápadní"3,44*7,91</t>
  </si>
  <si>
    <t>"severovýchodní"(17,85+1,275+0,66)*4,1+(0,2*2+4,26)*2,4</t>
  </si>
  <si>
    <t>"jihovýchodní"(2,22+8,46)*7,91-2,08*2,4*2+(2,08*2+2,4*4)*0,2</t>
  </si>
  <si>
    <t>93</t>
  </si>
  <si>
    <t>622511112</t>
  </si>
  <si>
    <t>Tenkovrstvá akrylátová mozaiková střednězrnná omítka vnějších stěn</t>
  </si>
  <si>
    <t>-1396097579</t>
  </si>
  <si>
    <t>94</t>
  </si>
  <si>
    <t>622531012</t>
  </si>
  <si>
    <t>Tenkovrstvá silikonová zrnitá omítka zrnitost 1,5 mm vnějších stěn</t>
  </si>
  <si>
    <t>1171238563</t>
  </si>
  <si>
    <t>95</t>
  </si>
  <si>
    <t>629991011</t>
  </si>
  <si>
    <t>Zakrytí výplní otvorů a svislých ploch fólií přilepenou lepící páskou</t>
  </si>
  <si>
    <t>-793878187</t>
  </si>
  <si>
    <t>z vnitřní a vmější strany</t>
  </si>
  <si>
    <t>"odpočet fas.otvory"(6+1,2*4+0,6+1,45+1+2,75+2,08+2,64*4+5,2+1,5+2,64+1,64)*2,4*2</t>
  </si>
  <si>
    <t>"odpočet fas.otvory"(1,7*2+1,25+12,49+4,75+1,2+2,75*3+2,08+2,64*4+5,2+1,5+2,64+1)*2,4*2</t>
  </si>
  <si>
    <t>96</t>
  </si>
  <si>
    <t>631311114</t>
  </si>
  <si>
    <t>Mazanina tl přes 50 do 80 mm z betonu prostého bez zvýšených nároků na prostředí tř. C 16/20</t>
  </si>
  <si>
    <t>-901855929</t>
  </si>
  <si>
    <t>ochranná bet.mazanina</t>
  </si>
  <si>
    <t>(p1+p2+p11)*0,05+p7*0,04+p5*0,06</t>
  </si>
  <si>
    <t>97</t>
  </si>
  <si>
    <t>631311115</t>
  </si>
  <si>
    <t>Mazanina tl přes 50 do 80 mm z betonu prostého bez zvýšených nároků na prostředí tř. C 20/25</t>
  </si>
  <si>
    <t>1241738314</t>
  </si>
  <si>
    <t>p9*0,065+p10*0,055</t>
  </si>
  <si>
    <t>98</t>
  </si>
  <si>
    <t>631362021</t>
  </si>
  <si>
    <t>Výztuž mazanin svařovanými sítěmi Kari</t>
  </si>
  <si>
    <t>-286807903</t>
  </si>
  <si>
    <t>(p9+p10)*8/1000</t>
  </si>
  <si>
    <t>99</t>
  </si>
  <si>
    <t>632441219</t>
  </si>
  <si>
    <t>Potěr anhydritový samonivelační litý C25 přes 40 do 45 mm</t>
  </si>
  <si>
    <t>659346384</t>
  </si>
  <si>
    <t>Litý samonovelační potěr vč. dilatačních pásek po obvodu</t>
  </si>
  <si>
    <t>p8+p12+p13</t>
  </si>
  <si>
    <t>"skladba p7"7,1+6+30,2</t>
  </si>
  <si>
    <t>100</t>
  </si>
  <si>
    <t>632441220</t>
  </si>
  <si>
    <t>Potěr anhydritový samonivelační litý C25 přes 45 do 50 mm</t>
  </si>
  <si>
    <t>70277469</t>
  </si>
  <si>
    <t>p1+p2+p3+p4+p11</t>
  </si>
  <si>
    <t>101</t>
  </si>
  <si>
    <t>632441292</t>
  </si>
  <si>
    <t>Příplatek k anhydritovému samonivelačnímu litému potěru C25 ZKD 5 mm tl</t>
  </si>
  <si>
    <t>-820109109</t>
  </si>
  <si>
    <t>p1*3+p2*2+p3*1+p4*1</t>
  </si>
  <si>
    <t>102</t>
  </si>
  <si>
    <t>632481213</t>
  </si>
  <si>
    <t>Separační vrstva z PE fólie</t>
  </si>
  <si>
    <t>-1706676288</t>
  </si>
  <si>
    <t>p1+p2+p3*2+p4*2+p7+p9*2+p10*2+p11+p13*2</t>
  </si>
  <si>
    <t>103</t>
  </si>
  <si>
    <t>635111141</t>
  </si>
  <si>
    <t>Násyp pod podlahy z hrubého kameniva 4-8 s udusáním</t>
  </si>
  <si>
    <t>-773782645</t>
  </si>
  <si>
    <t>štěrková drť 4/8</t>
  </si>
  <si>
    <t>pe1*0,1</t>
  </si>
  <si>
    <t>104</t>
  </si>
  <si>
    <t>635111142</t>
  </si>
  <si>
    <t>Násyp pod podlahy z hrubého kameniva 16-32 s udusáním</t>
  </si>
  <si>
    <t>-27888677</t>
  </si>
  <si>
    <t>štěrková drť 16/32</t>
  </si>
  <si>
    <t>pe1*0,2</t>
  </si>
  <si>
    <t>105</t>
  </si>
  <si>
    <t>6374r</t>
  </si>
  <si>
    <t>Zednické začiště rýh pro profesích</t>
  </si>
  <si>
    <t>1584933733</t>
  </si>
  <si>
    <t>Ostatní konstrukce a práce, bourání</t>
  </si>
  <si>
    <t>106</t>
  </si>
  <si>
    <t>919726122</t>
  </si>
  <si>
    <t>Geotextilie pro ochranu, separaci a filtraci netkaná měrná hm přes 200 do 300 g/m2</t>
  </si>
  <si>
    <t>-922324585</t>
  </si>
  <si>
    <t>proti prorůstání kořínků</t>
  </si>
  <si>
    <t>107</t>
  </si>
  <si>
    <t>919726123</t>
  </si>
  <si>
    <t>Geotextilie pro ochranu, separaci a filtraci netkaná měrná hm přes 300 do 500 g/m2</t>
  </si>
  <si>
    <t>-480338182</t>
  </si>
  <si>
    <t>geotextilie proti prorůstání kořínků</t>
  </si>
  <si>
    <t>108</t>
  </si>
  <si>
    <t>941311111</t>
  </si>
  <si>
    <t>Montáž lešení řadového modulového lehkého zatížení do 200 kg/m2 š přes 0,6 do 0,9 m v do 10 m</t>
  </si>
  <si>
    <t>-645588788</t>
  </si>
  <si>
    <t>"zapadní, jihozápadní"(18,1+24,3+3,6+6)*8</t>
  </si>
  <si>
    <t>"severovýchodní"39*8</t>
  </si>
  <si>
    <t>"jihovýchodní"(16,2+8,5)*8</t>
  </si>
  <si>
    <t>109</t>
  </si>
  <si>
    <t>941311211</t>
  </si>
  <si>
    <t>Příplatek k lešení řadovému modulovému lehkému š 0,9 m v přes 10 do 25 m za první a ZKD den použití</t>
  </si>
  <si>
    <t>1553024369</t>
  </si>
  <si>
    <t>925,6*30 'Přepočtené koeficientem množství</t>
  </si>
  <si>
    <t>110</t>
  </si>
  <si>
    <t>941311811</t>
  </si>
  <si>
    <t>Demontáž lešení řadového modulového lehkého zatížení do 200 kg/m2 š přes 0,6 do 0,9 m v do 10 m</t>
  </si>
  <si>
    <t>1732593047</t>
  </si>
  <si>
    <t>111</t>
  </si>
  <si>
    <t>949111114</t>
  </si>
  <si>
    <t>Montáž lešení lehkého kozového trubkového v přes 2,5 do 3,5 m</t>
  </si>
  <si>
    <t>sada</t>
  </si>
  <si>
    <t>-2033965301</t>
  </si>
  <si>
    <t>112</t>
  </si>
  <si>
    <t>949111214</t>
  </si>
  <si>
    <t>Příplatek k lešení lehkému kozovému trubkovému v do 3,5 m za první a ZKD den použití</t>
  </si>
  <si>
    <t>1057016897</t>
  </si>
  <si>
    <t>5*200 'Přepočtené koeficientem množství</t>
  </si>
  <si>
    <t>113</t>
  </si>
  <si>
    <t>949111813</t>
  </si>
  <si>
    <t>Demontáž lešení lehkého kozového trubkového v přes 1,9 do 2,5 m</t>
  </si>
  <si>
    <t>-14260606</t>
  </si>
  <si>
    <t>114</t>
  </si>
  <si>
    <t>953312112</t>
  </si>
  <si>
    <t>Vložky do svislých dilatačních spár z fasádních polystyrénových desek tl. přes 10 do 20 mm</t>
  </si>
  <si>
    <t>-1047144234</t>
  </si>
  <si>
    <t>115</t>
  </si>
  <si>
    <t>95351r</t>
  </si>
  <si>
    <t>Nosný tepelně-izolační prvek -IZONOSNÍK-( Isokorb T typ AP - H200)</t>
  </si>
  <si>
    <t>542093611</t>
  </si>
  <si>
    <t>8,04+17,77+1,2</t>
  </si>
  <si>
    <t>116</t>
  </si>
  <si>
    <t>962032431</t>
  </si>
  <si>
    <t>Bourání zdiva cihelných z dutých nebo plných cihel pálených i nepálených na MV nebo MVC do 1 m3</t>
  </si>
  <si>
    <t>97431429</t>
  </si>
  <si>
    <t>vč. statického zajištění</t>
  </si>
  <si>
    <t>((4,7+5,165)*6,7-(0,879+1,18+0,88+1,185+0,88+1,185)*1,4*2)*0,4</t>
  </si>
  <si>
    <t>((3,857+0,9+0,4+0,9)*5,9*2-0,9*2,02)*0,1</t>
  </si>
  <si>
    <t>((1,9+2,5)*5,9*2-1,15*2,2*2-1,7*2,02*2)*5,9*0,25</t>
  </si>
  <si>
    <t>117</t>
  </si>
  <si>
    <t>965041331r</t>
  </si>
  <si>
    <t>Požární ucpávky-nově na listu SO3 s ozn. O53, O54</t>
  </si>
  <si>
    <t>209819318</t>
  </si>
  <si>
    <t>118</t>
  </si>
  <si>
    <t>965041333r</t>
  </si>
  <si>
    <t>Sekání rýh pro profese</t>
  </si>
  <si>
    <t>hod</t>
  </si>
  <si>
    <t>-1897143718</t>
  </si>
  <si>
    <t>119</t>
  </si>
  <si>
    <t>965041334r</t>
  </si>
  <si>
    <t>Zahození rýh po profesích vč. materiálu</t>
  </si>
  <si>
    <t>-672776885</t>
  </si>
  <si>
    <t>120</t>
  </si>
  <si>
    <t>965042141</t>
  </si>
  <si>
    <t>Bourání podkladů pod dlažby nebo mazanin betonových nebo z litého asfaltu tl do 100 mm pl přes 4 m2</t>
  </si>
  <si>
    <t>-1415558668</t>
  </si>
  <si>
    <t>38,7*0,065+38,7*0,06</t>
  </si>
  <si>
    <t>121</t>
  </si>
  <si>
    <t>968072455</t>
  </si>
  <si>
    <t>Vybourání kovových dveřních zárubní pl do 2 m2</t>
  </si>
  <si>
    <t>-167563616</t>
  </si>
  <si>
    <t>0,9*2,02*3</t>
  </si>
  <si>
    <t>122</t>
  </si>
  <si>
    <t>968072456</t>
  </si>
  <si>
    <t>Vybourání kovových dveřních zárubní pl přes 2 m2</t>
  </si>
  <si>
    <t>65995870</t>
  </si>
  <si>
    <t>1,7*2,02*2</t>
  </si>
  <si>
    <t>123</t>
  </si>
  <si>
    <t>968082016</t>
  </si>
  <si>
    <t>Vybourání plastových rámů oken včetně křídel plochy  do 2 m2</t>
  </si>
  <si>
    <t>-742530093</t>
  </si>
  <si>
    <t>(0,879+1,18+0,88+1,185+0,88+1,185)*1,4*2</t>
  </si>
  <si>
    <t>997</t>
  </si>
  <si>
    <t>Přesun sutě</t>
  </si>
  <si>
    <t>124</t>
  </si>
  <si>
    <t>997006512</t>
  </si>
  <si>
    <t>Vodorovné doprava suti s naložením a složením na skládku přes 100 m do 1 km</t>
  </si>
  <si>
    <t>-1901403274</t>
  </si>
  <si>
    <t>125</t>
  </si>
  <si>
    <t>997006519</t>
  </si>
  <si>
    <t>Příplatek k vodorovnému přemístění suti na skládku ZKD 1 km přes 1 km</t>
  </si>
  <si>
    <t>-493193365</t>
  </si>
  <si>
    <t>257,249*19 'Přepočtené koeficientem množství</t>
  </si>
  <si>
    <t>126</t>
  </si>
  <si>
    <t>997006551</t>
  </si>
  <si>
    <t>Hrubé urovnání suti na skládce bez zhutnění</t>
  </si>
  <si>
    <t>1551120166</t>
  </si>
  <si>
    <t>127</t>
  </si>
  <si>
    <t>997013631</t>
  </si>
  <si>
    <t>Poplatek za uložení na skládce (skládkovné) stavebního odpadu směsného kód odpadu 17 09 04</t>
  </si>
  <si>
    <t>1105948423</t>
  </si>
  <si>
    <t>998</t>
  </si>
  <si>
    <t>Přesun hmot</t>
  </si>
  <si>
    <t>128</t>
  </si>
  <si>
    <t>998011002</t>
  </si>
  <si>
    <t>Přesun hmot pro budovy zděné v přes 6 do 12 m</t>
  </si>
  <si>
    <t>-481192994</t>
  </si>
  <si>
    <t>PSV</t>
  </si>
  <si>
    <t>Práce a dodávky PSV</t>
  </si>
  <si>
    <t>711</t>
  </si>
  <si>
    <t>Izolace proti vodě, vlhkosti a plynům</t>
  </si>
  <si>
    <t>129</t>
  </si>
  <si>
    <t>711111001</t>
  </si>
  <si>
    <t>Provedení izolace proti zemní vlhkosti vodorovné za studena nátěrem penetračním</t>
  </si>
  <si>
    <t>-1991720394</t>
  </si>
  <si>
    <t>984,4</t>
  </si>
  <si>
    <t>130</t>
  </si>
  <si>
    <t>11163150</t>
  </si>
  <si>
    <t>lak penetrační asfaltový</t>
  </si>
  <si>
    <t>243693973</t>
  </si>
  <si>
    <t>984,4*0,00033 'Přepočtené koeficientem množství</t>
  </si>
  <si>
    <t>131</t>
  </si>
  <si>
    <t>711112001</t>
  </si>
  <si>
    <t>Provedení izolace proti zemní vlhkosti svislé za studena nátěrem penetračním</t>
  </si>
  <si>
    <t>-331370314</t>
  </si>
  <si>
    <t>7,87+1+17,82+12,74+15,9+6+8,4+2,3+3,38+24,175+6,11+3,49+3,7555+4,425+(4,28*2+2,025*2)*1,66</t>
  </si>
  <si>
    <t>132</t>
  </si>
  <si>
    <t>86630852</t>
  </si>
  <si>
    <t>138,298*0,00034 'Přepočtené koeficientem množství</t>
  </si>
  <si>
    <t>133</t>
  </si>
  <si>
    <t>711141559</t>
  </si>
  <si>
    <t>Provedení izolace proti zemní vlhkosti pásy přitavením vodorovné NAIP</t>
  </si>
  <si>
    <t>-1609261798</t>
  </si>
  <si>
    <t>dvě vrsty</t>
  </si>
  <si>
    <t>984,4*2</t>
  </si>
  <si>
    <t>134</t>
  </si>
  <si>
    <t>62853004</t>
  </si>
  <si>
    <t>pás asfaltový natavitelný modifikovaný SBS tl 4,0mm s vložkou ze skleněné tkaniny a spalitelnou PE fólií nebo jemnozrnným minerálním posypem na horním povrchu</t>
  </si>
  <si>
    <t>603225392</t>
  </si>
  <si>
    <t>1968,8*1,1655 'Přepočtené koeficientem množství</t>
  </si>
  <si>
    <t>135</t>
  </si>
  <si>
    <t>711142559</t>
  </si>
  <si>
    <t>Provedení izolace proti zemní vlhkosti pásy přitavením svislé NAIP</t>
  </si>
  <si>
    <t>-557571224</t>
  </si>
  <si>
    <t>136</t>
  </si>
  <si>
    <t>2130582017</t>
  </si>
  <si>
    <t>138,298*1,221 'Přepočtené koeficientem množství</t>
  </si>
  <si>
    <t>137</t>
  </si>
  <si>
    <t>711191201r</t>
  </si>
  <si>
    <t>Provedení izolace proti zemní vlhkosti hydroizolační stěrkou, 2 vrstvy</t>
  </si>
  <si>
    <t>-143023321</t>
  </si>
  <si>
    <t>vč. systémového řešení koutů</t>
  </si>
  <si>
    <t>p2+p4+p11+p7</t>
  </si>
  <si>
    <t>138</t>
  </si>
  <si>
    <t>998711202</t>
  </si>
  <si>
    <t>Přesun hmot procentní pro izolace proti vodě, vlhkosti a plynům v objektech v přes 6 do 12 m</t>
  </si>
  <si>
    <t>%</t>
  </si>
  <si>
    <t>1594054802</t>
  </si>
  <si>
    <t>712</t>
  </si>
  <si>
    <t>Povlakové krytiny</t>
  </si>
  <si>
    <t>139</t>
  </si>
  <si>
    <t>712311101</t>
  </si>
  <si>
    <t>Provedení povlakové krytiny střech do 10° za studena lakem penetračním nebo asfaltovým</t>
  </si>
  <si>
    <t>-1894595655</t>
  </si>
  <si>
    <t>(3,2+18,055+33,69+26,83+17,79+17,85+6,765+6,445+4,1+2,1+1,65+6,7)*0,6</t>
  </si>
  <si>
    <t>(3,2+18,055+33,69+26,83+17,79+17,85+6,765+6,445+4,1+2,1+1,65+6,7)*0,36</t>
  </si>
  <si>
    <t>Skladba  ST.2</t>
  </si>
  <si>
    <t>140</t>
  </si>
  <si>
    <t>1677521265</t>
  </si>
  <si>
    <t>1109,168*0,00032 'Přepočtené koeficientem množství</t>
  </si>
  <si>
    <t>141</t>
  </si>
  <si>
    <t>712341559</t>
  </si>
  <si>
    <t>Provedení povlakové krytiny střech do 10° pásy NAIP přitavením v plné ploše</t>
  </si>
  <si>
    <t>-54562509</t>
  </si>
  <si>
    <t>st1+st3+e4+st2</t>
  </si>
  <si>
    <t>142</t>
  </si>
  <si>
    <t>RMAT0020</t>
  </si>
  <si>
    <t>Parozábrana asf. SBS modif pas s  kombinovanou Al vložkou, 4mm</t>
  </si>
  <si>
    <t>981737936</t>
  </si>
  <si>
    <t>1109,168*1,1655 'Přepočtené koeficientem množství</t>
  </si>
  <si>
    <t>143</t>
  </si>
  <si>
    <t>712363412</t>
  </si>
  <si>
    <t>Provedení povlak krytiny mechanicky kotvenou do trapézu TI tl do 100 mm krajní pole, budova v do 18 m</t>
  </si>
  <si>
    <t>56110178</t>
  </si>
  <si>
    <t xml:space="preserve">5,3 + 8,6 + 12,9 + 19,8 + 13,7 + 11,1 + 3,5 + 5,3 + 8,6 </t>
  </si>
  <si>
    <t>144</t>
  </si>
  <si>
    <t>RMAT0024</t>
  </si>
  <si>
    <t>fólie hydroizolační</t>
  </si>
  <si>
    <t>-1789626792</t>
  </si>
  <si>
    <t>100,8*1,1655 'Přepočtené koeficientem množství</t>
  </si>
  <si>
    <t>145</t>
  </si>
  <si>
    <t>712363605</t>
  </si>
  <si>
    <t>Provedení povlak krytiny mechanicky kotvenou do betonu TI tl přes 240 mm krajní pole, budova v do 18 m</t>
  </si>
  <si>
    <t>-568923842</t>
  </si>
  <si>
    <t>st1+st3+e4+st2+e7</t>
  </si>
  <si>
    <t>146</t>
  </si>
  <si>
    <t>28322000</t>
  </si>
  <si>
    <t>fólie hydroizolační střešní mPVC mechanicky kotvená tl 2,0mm šedá</t>
  </si>
  <si>
    <t>-1606734628</t>
  </si>
  <si>
    <t>1123,368*1,1655 'Přepočtené koeficientem množství</t>
  </si>
  <si>
    <t>147</t>
  </si>
  <si>
    <t>712391171</t>
  </si>
  <si>
    <t>Provedení povlakové krytiny střech do 10° podkladní textilní vrstvy</t>
  </si>
  <si>
    <t>-328875444</t>
  </si>
  <si>
    <t>st1+st3+e4+st4+st2+e7+st5</t>
  </si>
  <si>
    <t>148</t>
  </si>
  <si>
    <t>RMAT0021</t>
  </si>
  <si>
    <t>textilie sklovláknitá 120 g/m2</t>
  </si>
  <si>
    <t>-27779980</t>
  </si>
  <si>
    <t>1182,48409055451*1,155 'Přepočtené koeficientem množství</t>
  </si>
  <si>
    <t>149</t>
  </si>
  <si>
    <t>RMAT0032</t>
  </si>
  <si>
    <t>textilie sklovláknitá 180 g/m2</t>
  </si>
  <si>
    <t>1058537312</t>
  </si>
  <si>
    <t>st4+st5</t>
  </si>
  <si>
    <t>150</t>
  </si>
  <si>
    <t>712540851</t>
  </si>
  <si>
    <t>Odstranění povlakové krytiny střech oblých z pásů NAIP přitavených v plné ploše jednovrstvé</t>
  </si>
  <si>
    <t>-484052564</t>
  </si>
  <si>
    <t>46+9,91*0,5+9,925*0,5</t>
  </si>
  <si>
    <t>151</t>
  </si>
  <si>
    <t>998712202</t>
  </si>
  <si>
    <t>Přesun hmot procentní pro krytiny povlakové v objektech v přes 6 do 12 m</t>
  </si>
  <si>
    <t>-677082744</t>
  </si>
  <si>
    <t>713</t>
  </si>
  <si>
    <t>Izolace tepelné</t>
  </si>
  <si>
    <t>152</t>
  </si>
  <si>
    <t>713120821</t>
  </si>
  <si>
    <t>Odstranění tepelné izolace podlah volně kladené z polystyrenu suchého tl do 100 mm</t>
  </si>
  <si>
    <t>-1319134915</t>
  </si>
  <si>
    <t>38,7*2</t>
  </si>
  <si>
    <t>153</t>
  </si>
  <si>
    <t>713121111</t>
  </si>
  <si>
    <t>Montáž izolace tepelné podlah volně kladenými rohožemi, pásy, dílci, deskami 1 vrstva</t>
  </si>
  <si>
    <t>-532455824</t>
  </si>
  <si>
    <t>eps150S-tl.120mm</t>
  </si>
  <si>
    <t>p1+p2+p7+p8+p11</t>
  </si>
  <si>
    <t>eps150S-tl.90mm</t>
  </si>
  <si>
    <t>eps150S-tl.50mm</t>
  </si>
  <si>
    <t>p3+p4</t>
  </si>
  <si>
    <t>akustická -menerální vlna 40mm</t>
  </si>
  <si>
    <t>p3+p4+p9+p10+p13</t>
  </si>
  <si>
    <t>eps 150S -tl. 0-250mm</t>
  </si>
  <si>
    <t>eps150S-tl.60mm</t>
  </si>
  <si>
    <t>154</t>
  </si>
  <si>
    <t>RMAT0008</t>
  </si>
  <si>
    <t>izolace tepelná EPS 150 S Stabil tl.120mm</t>
  </si>
  <si>
    <t>-1996716204</t>
  </si>
  <si>
    <t>870,7*1,02 'Přepočtené koeficientem množství</t>
  </si>
  <si>
    <t>155</t>
  </si>
  <si>
    <t>RMAT0009</t>
  </si>
  <si>
    <t>izolace tepelná EPS 150 S Stabil tl. 90mm</t>
  </si>
  <si>
    <t>-606766684</t>
  </si>
  <si>
    <t>31,9*1,05 'Přepočtené koeficientem množství</t>
  </si>
  <si>
    <t>156</t>
  </si>
  <si>
    <t>RMAT0013</t>
  </si>
  <si>
    <t>izolace tepelná EPS 150 S Stabil tl. 50mm</t>
  </si>
  <si>
    <t>1956513330</t>
  </si>
  <si>
    <t>638,3*1,02 'Přepočtené koeficientem množství</t>
  </si>
  <si>
    <t>157</t>
  </si>
  <si>
    <t>RMAT0048</t>
  </si>
  <si>
    <t>izolace tepelná EPS 150 S Stabil tl. 60mm</t>
  </si>
  <si>
    <t>183665045</t>
  </si>
  <si>
    <t>17*1,05 'Přepočtené koeficientem množství</t>
  </si>
  <si>
    <t>158</t>
  </si>
  <si>
    <t>RMAT0015</t>
  </si>
  <si>
    <t>izolace tepelná EPS 150 S Stabil tl.0-250mm</t>
  </si>
  <si>
    <t>-543981314</t>
  </si>
  <si>
    <t>eps250*0,125</t>
  </si>
  <si>
    <t>0,813*1,05 'Přepočtené koeficientem množství</t>
  </si>
  <si>
    <t>159</t>
  </si>
  <si>
    <t>RMAT0014</t>
  </si>
  <si>
    <t>izolace akustická-kročejová tl. 40mm</t>
  </si>
  <si>
    <t>730488450</t>
  </si>
  <si>
    <t>693,7*1,02 'Přepočtené koeficientem množství</t>
  </si>
  <si>
    <t>160</t>
  </si>
  <si>
    <t>713131143</t>
  </si>
  <si>
    <t>Montáž izolace tepelné stěn a základů lepením celoplošně v kombinaci s mechanickým kotvením rohoží, pásů, dílců, desek</t>
  </si>
  <si>
    <t>-1486430019</t>
  </si>
  <si>
    <t>sokl podzemí</t>
  </si>
  <si>
    <t>"zapadní, jihozápadní"(18,055+20,96+3,52+5,95)*1,04</t>
  </si>
  <si>
    <t>"severovýchodní"(38,39+1,275+0,6)*1,04</t>
  </si>
  <si>
    <t>"jihovýchodní"(16,15+8,46+2,22+0,2)*1,04</t>
  </si>
  <si>
    <t>skladba E.7 -sokl na střeše</t>
  </si>
  <si>
    <t xml:space="preserve">dle detailů- za kaslík žaluzií- Fasádní tepelněizolační desky z tuhé fenolické pěny </t>
  </si>
  <si>
    <t>nadp*0,3</t>
  </si>
  <si>
    <t>154,279*1,05 'Přepočtené koeficientem množství</t>
  </si>
  <si>
    <t>161</t>
  </si>
  <si>
    <t>1209076486</t>
  </si>
  <si>
    <t>120,411*1,05 'Přepočtené koeficientem množství</t>
  </si>
  <si>
    <t>162</t>
  </si>
  <si>
    <t>28376803</t>
  </si>
  <si>
    <t>deska fenolická tepelně izolační fasádní λ=0,020 tl 50mm</t>
  </si>
  <si>
    <t>2027252809</t>
  </si>
  <si>
    <t>163</t>
  </si>
  <si>
    <t>28376022</t>
  </si>
  <si>
    <t>deska perimetrická fasádní soklová 150kPa λ=0,035 tl 180mm</t>
  </si>
  <si>
    <t>615323460</t>
  </si>
  <si>
    <t>14,2*1,05 'Přepočtené koeficientem množství</t>
  </si>
  <si>
    <t>164</t>
  </si>
  <si>
    <t>713141111</t>
  </si>
  <si>
    <t>Montáž izolace tepelné střech plochých lepené asfaltem plně 1 vrstva rohoží, pásů, dílců, desek</t>
  </si>
  <si>
    <t>-1149433355</t>
  </si>
  <si>
    <t>st1+e4+st2</t>
  </si>
  <si>
    <t>165</t>
  </si>
  <si>
    <t>28375992</t>
  </si>
  <si>
    <t>deska EPS 150 pro konstrukce s vysokým zatížením λ=0,035 tl 180mm</t>
  </si>
  <si>
    <t>-1572249563</t>
  </si>
  <si>
    <t>st1+st2</t>
  </si>
  <si>
    <t>969,8*1,05 'Přepočtené koeficientem množství</t>
  </si>
  <si>
    <t>166</t>
  </si>
  <si>
    <t>28375993</t>
  </si>
  <si>
    <t>deska EPS 150 pro konstrukce s vysokým zatížením λ=0,035 tl 200mm</t>
  </si>
  <si>
    <t>499096779</t>
  </si>
  <si>
    <t>167</t>
  </si>
  <si>
    <t>713141212</t>
  </si>
  <si>
    <t>Montáž izolace tepelné střech plochých lepené nízkoexpanzní (PUR) pěnou atikový klín</t>
  </si>
  <si>
    <t>-45643336</t>
  </si>
  <si>
    <t>(3,2+18,055+33,69+26,83+17,79+17,85+6,765+6,445+4,1+2,1+1,65+6,7)</t>
  </si>
  <si>
    <t>168</t>
  </si>
  <si>
    <t>RMAT0022</t>
  </si>
  <si>
    <t>klín atikový tl.60-75 mm</t>
  </si>
  <si>
    <t>180596482</t>
  </si>
  <si>
    <t>145,175*1,05 'Přepočtené koeficientem množství</t>
  </si>
  <si>
    <t>169</t>
  </si>
  <si>
    <t>713141336</t>
  </si>
  <si>
    <t>Montáž izolace tepelné střech plochých lepené za studena nízkoexpanzní (PUR) pěnou, spádová vrstva</t>
  </si>
  <si>
    <t>1632446616</t>
  </si>
  <si>
    <t>28376142</t>
  </si>
  <si>
    <t>klín izolační z pěnového polystyrenu EPS 150 spád do 5%</t>
  </si>
  <si>
    <t>-86074905</t>
  </si>
  <si>
    <t>st1*0,03+st1*0,09*2/3</t>
  </si>
  <si>
    <t>st2*0,03+st2*0,04*2/3</t>
  </si>
  <si>
    <t>171</t>
  </si>
  <si>
    <t>713151131</t>
  </si>
  <si>
    <t>Montáž izolace tepelné střech šikmých kladené volně nad krokve rohoží, pásů, desek sklonu do 30°</t>
  </si>
  <si>
    <t>588446249</t>
  </si>
  <si>
    <t>st5+6*0,3</t>
  </si>
  <si>
    <t>172</t>
  </si>
  <si>
    <t>63153730</t>
  </si>
  <si>
    <t>deska tepelně izolační minerální univerzální λ=0,036-0,037 tl 200mm</t>
  </si>
  <si>
    <t>2018607892</t>
  </si>
  <si>
    <t>13,8*1,05 'Přepočtené koeficientem množství</t>
  </si>
  <si>
    <t>173</t>
  </si>
  <si>
    <t>998713202</t>
  </si>
  <si>
    <t>Přesun hmot procentní pro izolace tepelné v objektech v přes 6 do 12 m</t>
  </si>
  <si>
    <t>1703122577</t>
  </si>
  <si>
    <t>715</t>
  </si>
  <si>
    <t>Gastro</t>
  </si>
  <si>
    <t>175</t>
  </si>
  <si>
    <t>715112r</t>
  </si>
  <si>
    <t>VZT Gastro -samostatný rozpočet</t>
  </si>
  <si>
    <t>soubor</t>
  </si>
  <si>
    <t>-309667904</t>
  </si>
  <si>
    <t>722</t>
  </si>
  <si>
    <t>Zdravotechnika</t>
  </si>
  <si>
    <t>176</t>
  </si>
  <si>
    <t>7220R</t>
  </si>
  <si>
    <t>Zti-samostatný rozpočet</t>
  </si>
  <si>
    <t>165909299</t>
  </si>
  <si>
    <t>735</t>
  </si>
  <si>
    <t>Vytápění, plyn</t>
  </si>
  <si>
    <t>177</t>
  </si>
  <si>
    <t>735110001R</t>
  </si>
  <si>
    <t>Vytápění-samostatný rozpočet</t>
  </si>
  <si>
    <t>1768496612</t>
  </si>
  <si>
    <t>741</t>
  </si>
  <si>
    <t>Elektroinstalace</t>
  </si>
  <si>
    <t>178</t>
  </si>
  <si>
    <t>74142183r</t>
  </si>
  <si>
    <t>El -samostatný rozpočet</t>
  </si>
  <si>
    <t>1260436125</t>
  </si>
  <si>
    <t>179</t>
  </si>
  <si>
    <t>74142184r</t>
  </si>
  <si>
    <t>EPS -samostatný rozpočet</t>
  </si>
  <si>
    <t>1670492571</t>
  </si>
  <si>
    <t>751</t>
  </si>
  <si>
    <t>Vzduchotechnika</t>
  </si>
  <si>
    <t>180</t>
  </si>
  <si>
    <t>751111011r</t>
  </si>
  <si>
    <t>VZT ostatní-samostatný rozpočet</t>
  </si>
  <si>
    <t>-277576809</t>
  </si>
  <si>
    <t>762</t>
  </si>
  <si>
    <t>Konstrukce tesařské</t>
  </si>
  <si>
    <t>181</t>
  </si>
  <si>
    <t>762083122</t>
  </si>
  <si>
    <t>Impregnace řeziva proti dřevokaznému hmyzu, houbám a plísním máčením třída ohrožení 3 a 4</t>
  </si>
  <si>
    <t>2010845983</t>
  </si>
  <si>
    <t>182</t>
  </si>
  <si>
    <t>762331812</t>
  </si>
  <si>
    <t>Demontáž vázaných kcí krovů z hranolů průřezové pl přes 120 do 224 cm2</t>
  </si>
  <si>
    <t>-476212009</t>
  </si>
  <si>
    <t>5,4*3+3,8+1,9+12,1+4,1+5,2*4+4,8+5,2+5,6</t>
  </si>
  <si>
    <t>183</t>
  </si>
  <si>
    <t>762332133</t>
  </si>
  <si>
    <t>Montáž vázaných kcí krovů pravidelných z hraněného řeziva průřezové pl do 288 cm2</t>
  </si>
  <si>
    <t>1416422588</t>
  </si>
  <si>
    <t>"krokev 120/160"42</t>
  </si>
  <si>
    <t>"krokev 140/180"6,5</t>
  </si>
  <si>
    <t>"krokev 100/160"40</t>
  </si>
  <si>
    <t>"pozednice 140/100"5,5</t>
  </si>
  <si>
    <t>"vaznice 1400/200"7</t>
  </si>
  <si>
    <t>"sloupek 140/200"2,5</t>
  </si>
  <si>
    <t>184</t>
  </si>
  <si>
    <t>RMAT0023</t>
  </si>
  <si>
    <t>řezivo hraněné</t>
  </si>
  <si>
    <t>-1596828930</t>
  </si>
  <si>
    <t>1,99</t>
  </si>
  <si>
    <t>185</t>
  </si>
  <si>
    <t>762341270</t>
  </si>
  <si>
    <t>Montáž bednění střech rovných a šikmých sklonu do 60° z desek dřevotřískových na sraz</t>
  </si>
  <si>
    <t>-1131648635</t>
  </si>
  <si>
    <t>dvě vrstvy</t>
  </si>
  <si>
    <t>st4*2+st5*2</t>
  </si>
  <si>
    <t>186</t>
  </si>
  <si>
    <t>RMAT0025</t>
  </si>
  <si>
    <t>deska dřevotřísková 20mm</t>
  </si>
  <si>
    <t>-2001371011</t>
  </si>
  <si>
    <t>140,509090909091*1,1 'Přepočtené koeficientem množství</t>
  </si>
  <si>
    <t>187</t>
  </si>
  <si>
    <t>762341832</t>
  </si>
  <si>
    <t>Demontáž bednění střech z desek tvrdých</t>
  </si>
  <si>
    <t>-1848701247</t>
  </si>
  <si>
    <t>188</t>
  </si>
  <si>
    <t>7623613r</t>
  </si>
  <si>
    <t>Konstrukční a vyrovnávací vrstva pod klempířské prvky (atiky) z desek OSB</t>
  </si>
  <si>
    <t>1005870652</t>
  </si>
  <si>
    <t>OSB 3- 2x vč. roštu</t>
  </si>
  <si>
    <t>189</t>
  </si>
  <si>
    <t>762395000</t>
  </si>
  <si>
    <t>Spojovací prostředky krovů, bednění, laťování, nadstřešních konstrukcí</t>
  </si>
  <si>
    <t>-2064217738</t>
  </si>
  <si>
    <t>190</t>
  </si>
  <si>
    <t>762526r</t>
  </si>
  <si>
    <t>D+M překližka, dřevěná fošna u ukončení střechy šachty výtahu detail D.3.01</t>
  </si>
  <si>
    <t>1620250016</t>
  </si>
  <si>
    <t>191</t>
  </si>
  <si>
    <t>762951001r</t>
  </si>
  <si>
    <t>D+M terasa sibiřský modřín+podkladní systémové profily+rektifikační terče dle skladby PE.1</t>
  </si>
  <si>
    <t>-1595869814</t>
  </si>
  <si>
    <t>skladba PE.1 vč. ukončení, lišt</t>
  </si>
  <si>
    <t>17,85*5,42+(6+1,2*3+0,6)*0,2</t>
  </si>
  <si>
    <t>24,25*2,5+(2,64*4)*0,2</t>
  </si>
  <si>
    <t>192</t>
  </si>
  <si>
    <t>762951002r</t>
  </si>
  <si>
    <t>D+M terasa prkna+podkladní systémové profily+rektifikační terče +ukončující lišty dle skladby ST.2</t>
  </si>
  <si>
    <t>-222900359</t>
  </si>
  <si>
    <t>193</t>
  </si>
  <si>
    <t>998762202</t>
  </si>
  <si>
    <t>Přesun hmot procentní pro kce tesařské v objektech v přes 6 do 12 m</t>
  </si>
  <si>
    <t>1944186741</t>
  </si>
  <si>
    <t>763</t>
  </si>
  <si>
    <t>Konstrukce suché výstavby</t>
  </si>
  <si>
    <t>194</t>
  </si>
  <si>
    <t>763121451</t>
  </si>
  <si>
    <t>SDK stěna předsazená tl 75 mm profil CW+UW 50 desky 2xDF 12,5 bez izolace EI 30</t>
  </si>
  <si>
    <t>1942322290</t>
  </si>
  <si>
    <t>skladba S.10</t>
  </si>
  <si>
    <t>s10</t>
  </si>
  <si>
    <t>2,54*3,88</t>
  </si>
  <si>
    <t>195</t>
  </si>
  <si>
    <t>763121453</t>
  </si>
  <si>
    <t>SDK stěna předsazená tl 100 mm profil CW+UW 75 desky 2xDF 12,5 bez izolace EI 30</t>
  </si>
  <si>
    <t>-1589436417</t>
  </si>
  <si>
    <t>0,9*3,88</t>
  </si>
  <si>
    <t>0,9*3,45+1,5*3,45</t>
  </si>
  <si>
    <t>3,525*0,6</t>
  </si>
  <si>
    <t>196</t>
  </si>
  <si>
    <t>76312145r</t>
  </si>
  <si>
    <t>SDK nadpraží (kaslík) dle skladby S.9, 2x12,5mm deska, nosný rošt kovový</t>
  </si>
  <si>
    <t>794590357</t>
  </si>
  <si>
    <t>skladba S.9</t>
  </si>
  <si>
    <t>2,905+2,55+2,65+2,95+0,05+2,5</t>
  </si>
  <si>
    <t>3,72+3,72+2,55+3,605+3,555</t>
  </si>
  <si>
    <t>3,72+3,72+2,55</t>
  </si>
  <si>
    <t>S9</t>
  </si>
  <si>
    <t>197</t>
  </si>
  <si>
    <t>763121466</t>
  </si>
  <si>
    <t xml:space="preserve">SDK stěna předsazená tl 100 mm profil CW+UW 75 desky 2xDFH2 12,5 </t>
  </si>
  <si>
    <t>1713252516</t>
  </si>
  <si>
    <t>skladba S.4</t>
  </si>
  <si>
    <t>(5,53+1,3+2,41*4+1,2*4+2,41+1,2+0,875+1,05+1,1+2,35+2,4+2,25*2+1,05+2,4+0,4+0,15+0,4+8,75+0,15*2)*3,88</t>
  </si>
  <si>
    <t>(5,53+1,3+2,41*4+1,2*4+2,41*2+1,2*2+2,35+1,2+3,7+1*2+1,2+1,2*1*2+2,25*2+0,2+0,825+3,7)*3,25</t>
  </si>
  <si>
    <t>198</t>
  </si>
  <si>
    <t>763121r</t>
  </si>
  <si>
    <t>Výztuhy do sdk předstěn pro zavěšení zařizovacích předmětů</t>
  </si>
  <si>
    <t>1465627034</t>
  </si>
  <si>
    <t>199</t>
  </si>
  <si>
    <t>763131411</t>
  </si>
  <si>
    <t>SDK podhled desky 1xA 12,5 bez izolace dvouvrstvá spodní kce profil CD+UD</t>
  </si>
  <si>
    <t>-1642041222</t>
  </si>
  <si>
    <t>rošt, závěsy a oplaštění -skladba C.1 vč. čel</t>
  </si>
  <si>
    <t>pokoje sklady</t>
  </si>
  <si>
    <t>10+21,9+38,8+30,2*4+37,8+4,3+4,3+8,4+6,7+7,2+1,4+21,1</t>
  </si>
  <si>
    <t>30,2*4+37,8*2+38,9</t>
  </si>
  <si>
    <t>chodba</t>
  </si>
  <si>
    <t>87,8+8,2+7,1+6+30,2</t>
  </si>
  <si>
    <t>78,8+12,3+30,8+8,6+19,3</t>
  </si>
  <si>
    <t>rošt, závěsy a oplaštění -skladba C.5</t>
  </si>
  <si>
    <t>200</t>
  </si>
  <si>
    <t>763131451</t>
  </si>
  <si>
    <t>SDK podhled deska 1xH2 12,5 bez izolace dvouvrstvá spodní kce profil CD+UD</t>
  </si>
  <si>
    <t>-46899115</t>
  </si>
  <si>
    <t>rošt, závěsy a oplaštění -skladba C.1 mokrý provoz</t>
  </si>
  <si>
    <t>2,5+4,9*2+1,8*2+1,7*2+20,2+6,1*4+6,1+2,1+1,6+2+1,6+5,2+7,6+15,1+9,9+6,6+7,2+3,9+2+1,6+8,4+3,7+3+5,5+6,2+6,9+1,6</t>
  </si>
  <si>
    <t>20,2+38,7+6,1*4+6,1*2+6+11,8+6,6+2,1+1,6*2+2+5,2+2,4+2,1+1,5+2+1,5+9,8+6+6,1</t>
  </si>
  <si>
    <t>201</t>
  </si>
  <si>
    <t>763131461r</t>
  </si>
  <si>
    <t>Akustické minerální panely 600/1800/20, kovový systémový rošt</t>
  </si>
  <si>
    <t>-332850579</t>
  </si>
  <si>
    <t>rošt, závěsy a oplaštění -skladba C.3</t>
  </si>
  <si>
    <t>108,2</t>
  </si>
  <si>
    <t>202</t>
  </si>
  <si>
    <t>763131462r</t>
  </si>
  <si>
    <t>Akustické minerální panely 600/1200/15, kovový systémový rošt</t>
  </si>
  <si>
    <t>328023849</t>
  </si>
  <si>
    <t>rošt, závěsy a oplaštění -skladba C.4</t>
  </si>
  <si>
    <t>23,4+94,7</t>
  </si>
  <si>
    <t>203</t>
  </si>
  <si>
    <t>763131751</t>
  </si>
  <si>
    <t>Montáž parotěsné zábrany do SDK podhledu</t>
  </si>
  <si>
    <t>1715692750</t>
  </si>
  <si>
    <t>204</t>
  </si>
  <si>
    <t>28329028</t>
  </si>
  <si>
    <t>fólie PE vyztužená Al vrstvou pro parotěsnou vrstvu 150g/m2 s integrovanou lepící páskou</t>
  </si>
  <si>
    <t>-1784966168</t>
  </si>
  <si>
    <t>10*1,1235 'Přepočtené koeficientem množství</t>
  </si>
  <si>
    <t>205</t>
  </si>
  <si>
    <t>998763201</t>
  </si>
  <si>
    <t>Přesun hmot procentní pro dřevostavby v objektech v přes 6 do 12 m</t>
  </si>
  <si>
    <t>918401450</t>
  </si>
  <si>
    <t>764</t>
  </si>
  <si>
    <t>Konstrukce klempířské</t>
  </si>
  <si>
    <t>206</t>
  </si>
  <si>
    <t>764001r</t>
  </si>
  <si>
    <t>D+M venkovní parapet okna 1200mm, r.š.250mm , dle ozn. K1, výkres -Tabulka klempířských výrobků LUS_DPS_D.1.1_605_00</t>
  </si>
  <si>
    <t>ks</t>
  </si>
  <si>
    <t>2023224005</t>
  </si>
  <si>
    <t>207</t>
  </si>
  <si>
    <t>764002801</t>
  </si>
  <si>
    <t>Demontáž závětrné lišty do suti</t>
  </si>
  <si>
    <t>329075845</t>
  </si>
  <si>
    <t>208</t>
  </si>
  <si>
    <t>764002871</t>
  </si>
  <si>
    <t>Demontáž lemování zdí do suti</t>
  </si>
  <si>
    <t>181816281</t>
  </si>
  <si>
    <t>7*2</t>
  </si>
  <si>
    <t>209</t>
  </si>
  <si>
    <t>764002r</t>
  </si>
  <si>
    <t>D+M venkovní parapet okna 1000mm, r.š.250mm , dle ozn. K2, výkres -Tabulka klempířských výrobků LUS_DPS_D.1.1_605_00</t>
  </si>
  <si>
    <t>-2109970371</t>
  </si>
  <si>
    <t>210</t>
  </si>
  <si>
    <t>764003r</t>
  </si>
  <si>
    <t>D+M venkovní parapet okna 2750mm, r.š.250mm , dle ozn. K3, výkres -Tabulka klempířských výrobků LUS_DPS_D.1.1_605_00</t>
  </si>
  <si>
    <t>-306644873</t>
  </si>
  <si>
    <t>211</t>
  </si>
  <si>
    <t>764004801</t>
  </si>
  <si>
    <t>Demontáž podokapního žlabu do suti</t>
  </si>
  <si>
    <t>-766858989</t>
  </si>
  <si>
    <t>212</t>
  </si>
  <si>
    <t>764004861</t>
  </si>
  <si>
    <t>Demontáž svodu do suti</t>
  </si>
  <si>
    <t>1802627819</t>
  </si>
  <si>
    <t>213</t>
  </si>
  <si>
    <t>764004r</t>
  </si>
  <si>
    <t>D+M venkovní parapet okna 3050+2200mm, r.š.250mm , dle ozn. K4, výkres -Tabulka klempířských výrobků LUS_DPS_D.1.1_605_00</t>
  </si>
  <si>
    <t>1507347685</t>
  </si>
  <si>
    <t>214</t>
  </si>
  <si>
    <t>764005r</t>
  </si>
  <si>
    <t>D+M venkovní parapet okna 1500mm, r.š.250mm , dle ozn. K5, výkres -Tabulka klempířských výrobků LUS_DPS_D.1.1_605_00</t>
  </si>
  <si>
    <t>1651452610</t>
  </si>
  <si>
    <t>215</t>
  </si>
  <si>
    <t>764006r</t>
  </si>
  <si>
    <t>D+M venkovní parapet okna 2640mm, r.š.250mm , dle ozn. K6, výkres -Tabulka klempířských výrobků LUS_DPS_D.1.1_605_00</t>
  </si>
  <si>
    <t>1605193124</t>
  </si>
  <si>
    <t>216</t>
  </si>
  <si>
    <t>764007r</t>
  </si>
  <si>
    <t>D+M venkovní parapet okna 2080mm, r.š.290mm , dle ozn. K7, výkres -Tabulka klempířských výrobků LUS_DPS_D.1.1_605_00</t>
  </si>
  <si>
    <t>-802900618</t>
  </si>
  <si>
    <t>217</t>
  </si>
  <si>
    <t>764008r</t>
  </si>
  <si>
    <t>D+M okapnice 140m, r.š.160mm , dle ozn. K8, výkres -Tabulka klempířských výrobků LUS_DPS_D.1.1_605_00</t>
  </si>
  <si>
    <t>-118257887</t>
  </si>
  <si>
    <t>218</t>
  </si>
  <si>
    <t>764009r</t>
  </si>
  <si>
    <t>D+M vnější úhelník z poplastovaného plechu 140m, r.š.70mm , dle ozn. K9, výkres -Tabulka klempířských výrobků LUS_DPS_D.1.1_605_00</t>
  </si>
  <si>
    <t>-882496556</t>
  </si>
  <si>
    <t>219</t>
  </si>
  <si>
    <t>764010r</t>
  </si>
  <si>
    <t>D+M vnější úhelník z poplastovaného plechu 145m, r.š.100mm , dle ozn. K10, výkres -Tabulka klempířských výrobků LUS_DPS_D.1.1_605_00</t>
  </si>
  <si>
    <t>-452844158</t>
  </si>
  <si>
    <t>220</t>
  </si>
  <si>
    <t>764011r</t>
  </si>
  <si>
    <t>D+M krycí lišta z poplastovaného plechu 15m, r.š.270mm , dle ozn. K11, výkres -Tabulka klempířských výrobků LUS_DPS_D.1.1_605_00</t>
  </si>
  <si>
    <t>-281823756</t>
  </si>
  <si>
    <t>221</t>
  </si>
  <si>
    <t>764012r</t>
  </si>
  <si>
    <t>D+M tmelící lišta z poplastovaného plechu 15m, r.š.160mm , dle ozn. K12, výkres -Tabulka klempířských výrobků LUS_DPS_D.1.1_605_00</t>
  </si>
  <si>
    <t>-1297115066</t>
  </si>
  <si>
    <t>222</t>
  </si>
  <si>
    <t>764013r</t>
  </si>
  <si>
    <t>D+M úhelník z poplastovaného plechu 15m, r.š.195mm , dle ozn. K13, výkres -Tabulka klempířských výrobků LUS_DPS_D.1.1_605_00</t>
  </si>
  <si>
    <t>-1802185999</t>
  </si>
  <si>
    <t>223</t>
  </si>
  <si>
    <t>764014r</t>
  </si>
  <si>
    <t>D+M závětrná lišta boku šikmé střechy 34m, r.š.315mm , dle ozn. K14, výkres -Tabulka klempířských výrobků LUS_DPS_D.1.1_605_00</t>
  </si>
  <si>
    <t>1246525158</t>
  </si>
  <si>
    <t>224</t>
  </si>
  <si>
    <t>764015r</t>
  </si>
  <si>
    <t>D+M krycí lišta z poplastovaného plechu 140m, r.š.160mm , dle ozn. K15, výkres -Tabulka klempířských výrobků LUS_DPS_D.1.1_605_00</t>
  </si>
  <si>
    <t>-2109347923</t>
  </si>
  <si>
    <t>225</t>
  </si>
  <si>
    <t>764016r</t>
  </si>
  <si>
    <t>D+M okapnice 8m, r.š.160mm , dle ozn. K16, výkres -Tabulka klempířských výrobků LUS_DPS_D.1.1_605_00</t>
  </si>
  <si>
    <t>-202221533</t>
  </si>
  <si>
    <t>226</t>
  </si>
  <si>
    <t>764017r</t>
  </si>
  <si>
    <t>D+M žlabový hák r.š.395mm , dle ozn. K17, výkres -Tabulka klempířských výrobků LUS_DPS_D.1.1_605_00</t>
  </si>
  <si>
    <t>1604687582</t>
  </si>
  <si>
    <t>227</t>
  </si>
  <si>
    <t>764018r</t>
  </si>
  <si>
    <t>D+M okapový žlab 8m r.š.185mm , dle ozn. K18, výkres -Tabulka klempířských výrobků LUS_DPS_D.1.1_605_00</t>
  </si>
  <si>
    <t>1683433401</t>
  </si>
  <si>
    <t>228</t>
  </si>
  <si>
    <t>764019r</t>
  </si>
  <si>
    <t>D+M okapový svod 12m r.š.290mm , dle ozn. K19, výkres -Tabulka klempířských výrobků LUS_DPS_D.1.1_605_00</t>
  </si>
  <si>
    <t>1595165088</t>
  </si>
  <si>
    <t>229</t>
  </si>
  <si>
    <t>764020r</t>
  </si>
  <si>
    <t>D+M závětrná lišta boku šikmé střechy 8m r.š.315mm , dle ozn. K20, výkres -Tabulka klempířských výrobků LUS_DPS_D.1.1_605_00</t>
  </si>
  <si>
    <t>-2107070475</t>
  </si>
  <si>
    <t>230</t>
  </si>
  <si>
    <t>764021r</t>
  </si>
  <si>
    <t>D+M okapní lišta 4,4m r.š.160mm , dle ozn. K21, výkres -Tabulka klempířských výrobků LUS_DPS_D.1.1_605_00</t>
  </si>
  <si>
    <t>1293227389</t>
  </si>
  <si>
    <t>231</t>
  </si>
  <si>
    <t>764022r</t>
  </si>
  <si>
    <t>D+M žlabový hák, r.š.395mm , dle ozn. K22, výkres -Tabulka klempířských výrobků LUS_DPS_D.1.1_605_00</t>
  </si>
  <si>
    <t>1773846422</t>
  </si>
  <si>
    <t>232</t>
  </si>
  <si>
    <t>764023r</t>
  </si>
  <si>
    <t>D+M okapový žlab 4,4m, r.š.185mm , dle ozn. K23, výkres -Tabulka klempířských výrobků LUS_DPS_D.1.1_605_00</t>
  </si>
  <si>
    <t>-97207902</t>
  </si>
  <si>
    <t>233</t>
  </si>
  <si>
    <t>764024r</t>
  </si>
  <si>
    <t>D+M úhelník z poplastovaného plechu 12m, r.š.100mm , dle ozn. K24, výkres -Tabulka klempířských výrobků LUS_DPS_D.1.1_605_00</t>
  </si>
  <si>
    <t>1959152307</t>
  </si>
  <si>
    <t>234</t>
  </si>
  <si>
    <t>764025r</t>
  </si>
  <si>
    <t>D+M okapový svod 3m, r.š.290mm , dle ozn. K25, výkres -Tabulka klempířských výrobků LUS_DPS_D.1.1_605_00</t>
  </si>
  <si>
    <t>759080647</t>
  </si>
  <si>
    <t>235</t>
  </si>
  <si>
    <t>764026r</t>
  </si>
  <si>
    <t>D+M vnější úhelník z poplastovaného plechu 28m, r.š.70mm , dle ozn. K26, výkres -Tabulka klempířských výrobků LUS_DPS_D.1.1_605_00</t>
  </si>
  <si>
    <t>653859949</t>
  </si>
  <si>
    <t>236</t>
  </si>
  <si>
    <t>764027r</t>
  </si>
  <si>
    <t>D+M úhelník z poplastovaného plechu 28m, r.š.100mm , dle ozn. K27, výkres -Tabulka klempířských výrobků LUS_DPS_D.1.1_605_00</t>
  </si>
  <si>
    <t>907509558</t>
  </si>
  <si>
    <t>237</t>
  </si>
  <si>
    <t>764029r</t>
  </si>
  <si>
    <t>D+M atikový krycí profil jednodílný, hliníkový 28m, dle ozn. K29, výkres -Tabulka klempířských výrobků LUS_DPS_D.1.1_605_00</t>
  </si>
  <si>
    <t>218813829</t>
  </si>
  <si>
    <t>238</t>
  </si>
  <si>
    <t>764030r</t>
  </si>
  <si>
    <t>D+M venkovní parapet okna 6000mm, r.š. 250mm, dle ozn. K30, výkres -Tabulka klempířských výrobků LUS_DPS_D.1.1_605_00</t>
  </si>
  <si>
    <t>-1574542546</t>
  </si>
  <si>
    <t>239</t>
  </si>
  <si>
    <t>764031r</t>
  </si>
  <si>
    <t>D+M venkovní parapet okna 600mm, r.š. 250mm, dle ozn. K31, výkres -Tabulka klempířských výrobků LUS_DPS_D.1.1_605_00</t>
  </si>
  <si>
    <t>475879996</t>
  </si>
  <si>
    <t>240</t>
  </si>
  <si>
    <t>764032r</t>
  </si>
  <si>
    <t>D+M venkovní parapet okna 1200mm, r.š. 290mm, dle ozn. K32, výkres -Tabulka klempířských výrobků LUS_DPS_D.1.1_605_00</t>
  </si>
  <si>
    <t>-551925985</t>
  </si>
  <si>
    <t>241</t>
  </si>
  <si>
    <t>764033r</t>
  </si>
  <si>
    <t>D+M venkovní parapet okna 2750mm, r.š. 290mm, dle ozn. K32, výkres -Tabulka klempířských výrobků LUS_DPS_D.1.1_605_00</t>
  </si>
  <si>
    <t>1030326119</t>
  </si>
  <si>
    <t>242</t>
  </si>
  <si>
    <t>764034r</t>
  </si>
  <si>
    <t>D+M venkovní parapet okna 2640mm, r.š. 290mm, dle ozn. K34, výkres -Tabulka klempířských výrobků LUS_DPS_D.1.1_605_00</t>
  </si>
  <si>
    <t>-407934388</t>
  </si>
  <si>
    <t>243</t>
  </si>
  <si>
    <t>764035r</t>
  </si>
  <si>
    <t>D+M venkovní parapet okna 3050+2200mm, r.š. 290mm, dle ozn. K35, výkres -Tabulka klempířských výrobků LUS_DPS_D.1.1_605_00</t>
  </si>
  <si>
    <t>-2117270553</t>
  </si>
  <si>
    <t>244</t>
  </si>
  <si>
    <t>764036r</t>
  </si>
  <si>
    <t>D+M venkovní parapet okna 1500mm, r.š. 290mm, dle ozn. K36, výkres -Tabulka klempířských výrobků LUS_DPS_D.1.1_605_00</t>
  </si>
  <si>
    <t>-1152271562</t>
  </si>
  <si>
    <t>245</t>
  </si>
  <si>
    <t>764037r</t>
  </si>
  <si>
    <t>D+M venkovní parapet okna 1000mm, r.š. 290mm, dle ozn. K37, výkres -Tabulka klempířských výrobků LUS_DPS_D.1.1_605_00</t>
  </si>
  <si>
    <t>-1833320742</t>
  </si>
  <si>
    <t>246</t>
  </si>
  <si>
    <t>764038r</t>
  </si>
  <si>
    <t>D+M okapní lišta 4,2m, r.š. 160mm, dle ozn. K38, výkres -Tabulka klempířských výrobků LUS_DPS_D.1.1_605_00</t>
  </si>
  <si>
    <t>-1105634331</t>
  </si>
  <si>
    <t>247</t>
  </si>
  <si>
    <t>764039r</t>
  </si>
  <si>
    <t>D+M žlabový hák r.š. 395mm, dle ozn. K39, výkres -Tabulka klempířských výrobků LUS_DPS_D.1.1_605_00</t>
  </si>
  <si>
    <t>-1302123399</t>
  </si>
  <si>
    <t>248</t>
  </si>
  <si>
    <t>764040r</t>
  </si>
  <si>
    <t>D+M okapový žlab 4,2m, r.š. 185mm, dle ozn. K40, výkres -Tabulka klempířských výrobků LUS_DPS_D.1.1_605_00</t>
  </si>
  <si>
    <t>1660622687</t>
  </si>
  <si>
    <t>249</t>
  </si>
  <si>
    <t>764041r</t>
  </si>
  <si>
    <t>D+M okapový svod 3m, r.š. 290mm, dle ozn. K41, výkres -Tabulka klempířských výrobků LUS_DPS_D.1.1_605_00</t>
  </si>
  <si>
    <t>-147836509</t>
  </si>
  <si>
    <t>250</t>
  </si>
  <si>
    <t>764042r</t>
  </si>
  <si>
    <t>D+M úhelník z poplastovaného plechu 4,7m, r.š. 200mm, dle ozn. K42, výkres -Tabulka klempířských výrobků LUS_DPS_D.1.1_605_00</t>
  </si>
  <si>
    <t>-1400159583</t>
  </si>
  <si>
    <t>251</t>
  </si>
  <si>
    <t>764043r</t>
  </si>
  <si>
    <t>D+M krycí lišta z poplastovaného plechu 12m, r.š. 275mm, dle ozn. K42, výkres -Tabulka klempířských výrobků LUS_DPS_D.1.1_605_00</t>
  </si>
  <si>
    <t>934718476</t>
  </si>
  <si>
    <t>252</t>
  </si>
  <si>
    <t>998764202</t>
  </si>
  <si>
    <t>Přesun hmot procentní pro konstrukce klempířské v objektech v přes 6 do 12 m</t>
  </si>
  <si>
    <t>732410657</t>
  </si>
  <si>
    <t>765</t>
  </si>
  <si>
    <t>Krytina skládaná</t>
  </si>
  <si>
    <t>253</t>
  </si>
  <si>
    <t>765191911</t>
  </si>
  <si>
    <t>Demontáž pojistné hydroizolační fólie kladené ve sklonu přes 30°</t>
  </si>
  <si>
    <t>-869604385</t>
  </si>
  <si>
    <t>766</t>
  </si>
  <si>
    <t>Konstrukce truhlářské</t>
  </si>
  <si>
    <t>254</t>
  </si>
  <si>
    <t>766101r</t>
  </si>
  <si>
    <t>D+M parapet okna F13 1700x180mm, dle ozn. T1, výkres -Tabulka truhlářských výrobků LUS_DPS_D.1.1_609_00</t>
  </si>
  <si>
    <t>1943220314</t>
  </si>
  <si>
    <t>270</t>
  </si>
  <si>
    <t>766121r</t>
  </si>
  <si>
    <t>D+M Sestava 2 ks posuvné dveře (bezbariérové), 2 ks fixní zasklení, 6000x2690mm  dle ozn. F1, výkres -Tabulka oken LUS_DPS_D.1.1_601_00</t>
  </si>
  <si>
    <t>-422859012</t>
  </si>
  <si>
    <t>271</t>
  </si>
  <si>
    <t>766122r</t>
  </si>
  <si>
    <t>D+M Sestava 1 ks křídlo otvíravé a sklopné, 1200x2690mm  dle ozn. F2, výkres -Tabulka oken LUS_DPS_D.1.1_601_00</t>
  </si>
  <si>
    <t>1813834027</t>
  </si>
  <si>
    <t>272</t>
  </si>
  <si>
    <t>766123r</t>
  </si>
  <si>
    <t>D+M Sestava 1 ks křídlo otvíravé a sklopné, 1200x2690mm  dle ozn. F3a, výkres -Tabulka oken LUS_DPS_D.1.1_601_00</t>
  </si>
  <si>
    <t>1901920946</t>
  </si>
  <si>
    <t>273</t>
  </si>
  <si>
    <t>766124r</t>
  </si>
  <si>
    <t>D+M Sestava 1 ks křídlo otvíravé a sklopné, 1200x2600mm  dle ozn. F3b, výkres -Tabulka oken LUS_DPS_D.1.1_601_00</t>
  </si>
  <si>
    <t>962160212</t>
  </si>
  <si>
    <t>274</t>
  </si>
  <si>
    <t>766125r</t>
  </si>
  <si>
    <t>D+M Sestava 1 ks fixní zasklení, 600x2690mm  dle ozn. F4, výkres -Tabulka oken LUS_DPS_D.1.1_601_00</t>
  </si>
  <si>
    <t>1294356531</t>
  </si>
  <si>
    <t>275</t>
  </si>
  <si>
    <t>766126r</t>
  </si>
  <si>
    <t>D+M Sestava 1 ks křídlo otvíravé a sklopné, 1000x2690mm  dle ozn. F5, výkres -Tabulka oken LUS_DPS_D.1.1_601_00</t>
  </si>
  <si>
    <t>-169611935</t>
  </si>
  <si>
    <t>276</t>
  </si>
  <si>
    <t>766127r</t>
  </si>
  <si>
    <t>D+M Sestava 1 ks křídlo otvíravé a sklopné+ 1 ks pevných bočních dílů 2750x2690mm dle ozn. F6a, výkres -Tabulka oken LUS_DPS_D.1.1_601_00</t>
  </si>
  <si>
    <t>-562750147</t>
  </si>
  <si>
    <t>277</t>
  </si>
  <si>
    <t>766128r</t>
  </si>
  <si>
    <t>D+M Sestava 1 ks křídlo otvíravé a sklopné+1 ks pevných bočních dílů 2750x2600mm dle ozn. F6b, výkres -Tabulka oken LUS_DPS_D.1.1_601_00</t>
  </si>
  <si>
    <t>1288863352</t>
  </si>
  <si>
    <t>278</t>
  </si>
  <si>
    <t>766129r</t>
  </si>
  <si>
    <t>D+M Sestava 1 ks křídlo otvíravé a sklopné+1 ks pevných bočních dílů 2750x2600mm dle ozn. F7, výkres -Tabulka oken LUS_DPS_D.1.1_601_00</t>
  </si>
  <si>
    <t>-1073577181</t>
  </si>
  <si>
    <t>279</t>
  </si>
  <si>
    <t>766130r</t>
  </si>
  <si>
    <t>D+M Sestava 1 ks křídlo otvíravé a sklopné+1 ks pevných bočních dílů 2640x2690mm dle ozn. F8a, výkres -Tabulka oken LUS_DPS_D.1.1_601_00</t>
  </si>
  <si>
    <t>206986624</t>
  </si>
  <si>
    <t>280</t>
  </si>
  <si>
    <t>766131r</t>
  </si>
  <si>
    <t>D+M Sestava 1 ks křídlo otvíravé a sklopné+1 ks pevných bočních dílů 2640x2600mm dle ozn. F8b, výkres -Tabulka oken LUS_DPS_D.1.1_601_00</t>
  </si>
  <si>
    <t>-446164081</t>
  </si>
  <si>
    <t>281</t>
  </si>
  <si>
    <t>766132r</t>
  </si>
  <si>
    <t>D+M Sestava 1 ks křídlo otvíravé a sklopné+1 ks pevných bočních dílů 2640x2690mm dle ozn. F9a, výkres -Tabulka oken LUS_DPS_D.1.1_601_00</t>
  </si>
  <si>
    <t>-2008664858</t>
  </si>
  <si>
    <t>282</t>
  </si>
  <si>
    <t>766133r</t>
  </si>
  <si>
    <t>D+M Sestava 1 ks křídlo otvíravé a sklopné+1 ks pevných bočních dílů 2640x2600mm dle ozn. F9b, výkres -Tabulka oken LUS_DPS_D.1.1_601_00</t>
  </si>
  <si>
    <t>-3098916</t>
  </si>
  <si>
    <t>283</t>
  </si>
  <si>
    <t>766134r</t>
  </si>
  <si>
    <t>D+M Sestava 1 ks křídlo otvíravé a sklopné+2 ks pevných bočních dílů 2940+2060x2690mm dle ozn. F10a, výkres -Tabulka oken LUS_DPS_D.1.1_601_00</t>
  </si>
  <si>
    <t>-1066086509</t>
  </si>
  <si>
    <t>284</t>
  </si>
  <si>
    <t>766135r</t>
  </si>
  <si>
    <t>D+M Sestava 1 ks křídlo otvíravé a sklopné+2 ks pevných bočních dílů 2940+2060x2600mm dle ozn. F10b, výkres -Tabulka oken LUS_DPS_D.1.1_601_00</t>
  </si>
  <si>
    <t>-1193211180</t>
  </si>
  <si>
    <t>285</t>
  </si>
  <si>
    <t>766136r</t>
  </si>
  <si>
    <t>D+M Sestava 1 ks křídlo otvíravé a sklopné+1 ks pevných bočních dílů 1500x2690mm dle ozn. F11a, výkres -Tabulka oken LUS_DPS_D.1.1_601_00</t>
  </si>
  <si>
    <t>658743873</t>
  </si>
  <si>
    <t>286</t>
  </si>
  <si>
    <t>766137r</t>
  </si>
  <si>
    <t>D+M Sestava 1 ks křídlo otvíravé a sklopné+1 ks pevných bočních dílů 1500x2600mm dle ozn. F11b, výkres -Tabulka oken LUS_DPS_D.1.1_601_00</t>
  </si>
  <si>
    <t>-1875765944</t>
  </si>
  <si>
    <t>287</t>
  </si>
  <si>
    <t>766138r</t>
  </si>
  <si>
    <t>D+M Sestava 1 ks křídlo otvíravé a sklopné 1000x2600mm dle ozn. F12, výkres -Tabulka oken LUS_DPS_D.1.1_601_00</t>
  </si>
  <si>
    <t>1523614393</t>
  </si>
  <si>
    <t>288</t>
  </si>
  <si>
    <t>766139r</t>
  </si>
  <si>
    <t>D+M Sestava 1 ks fixní zasklení 1720x2600mm dle ozn. F13, výkres -Tabulka oken LUS_DPS_D.1.1_601_00</t>
  </si>
  <si>
    <t>-188533938</t>
  </si>
  <si>
    <t>289</t>
  </si>
  <si>
    <t>766140r</t>
  </si>
  <si>
    <t>D+M Sestava 1 ks otvíravých dveří (bezbariérové)  1250x2600mm dle ozn. F14, výkres -Tabulka oken LUS_DPS_D.1.1_601_00</t>
  </si>
  <si>
    <t>-2059130399</t>
  </si>
  <si>
    <t>290</t>
  </si>
  <si>
    <t>766141r</t>
  </si>
  <si>
    <t>D+M Sestava 3 ks otvíravých dveří (bezbariérové)+ 4 ks pevných bočních dílů  4300+2500+5820x2610mm dle ozn. F15, výkres -Tabulka oken LUS_DPS_D.1.1_601_00</t>
  </si>
  <si>
    <t>270662721</t>
  </si>
  <si>
    <t>291</t>
  </si>
  <si>
    <t>766142r</t>
  </si>
  <si>
    <t>D+M Sestava 1 ks otvíravých dveří (bezbariérové)+ 2 ks pevných bočních dílů  4770x2610mm dle ozn. F16, výkres -Tabulka oken LUS_DPS_D.1.1_601_00</t>
  </si>
  <si>
    <t>-1696330366</t>
  </si>
  <si>
    <t>292</t>
  </si>
  <si>
    <t>766143r</t>
  </si>
  <si>
    <t>D+M Sestava 1 ks křídlo otvíravé a sklopné)+ 1 ks pevných bočních dílů  2080x2600mm dle ozn. F17, výkres -Tabulka oken LUS_DPS_D.1.1_601_00</t>
  </si>
  <si>
    <t>721709097</t>
  </si>
  <si>
    <t>293</t>
  </si>
  <si>
    <t>766144r</t>
  </si>
  <si>
    <t>D+M Sestava 2 ks otvíravých dveří (bezbariérové)  2220x2690mm dle ozn. F18, výkres -Tabulka oken LUS_DPS_D.1.1_601_00</t>
  </si>
  <si>
    <t>344999091</t>
  </si>
  <si>
    <t>294</t>
  </si>
  <si>
    <t>766145r</t>
  </si>
  <si>
    <t>D+M Sestava 2 ks otvíravých dveří (bezbariérové)  1450x2400mm dle ozn. F19, výkres -Tabulka oken LUS_DPS_D.1.1_601_00</t>
  </si>
  <si>
    <t>-1641300927</t>
  </si>
  <si>
    <t>295</t>
  </si>
  <si>
    <t>766146r</t>
  </si>
  <si>
    <t>D+M Sestava 2 ks otvíravých dveří (bezbariérové)  2080x2690mm dle ozn. F20, výkres -Tabulka oken LUS_DPS_D.1.1_601_00</t>
  </si>
  <si>
    <t>568320551</t>
  </si>
  <si>
    <t>296</t>
  </si>
  <si>
    <t>766147r</t>
  </si>
  <si>
    <t>D+M Sestava 2 ks otvíravých dveří (bezbariérové)  1640x2690mm dle ozn. F21, výkres -Tabulka oken LUS_DPS_D.1.1_601_00</t>
  </si>
  <si>
    <t>-988788822</t>
  </si>
  <si>
    <t>297</t>
  </si>
  <si>
    <t>766148r</t>
  </si>
  <si>
    <t>D+M Sestava 1 ks otvíravých dveří (bezbariérové) 1100x2200mm dle ozn. F22, výkres -Tabulka oken LUS_DPS_D.1.1_601_00</t>
  </si>
  <si>
    <t>-23664135</t>
  </si>
  <si>
    <t>298</t>
  </si>
  <si>
    <t>766171r</t>
  </si>
  <si>
    <t>D+M Interiérové dveře vč. zárubně a doplňků 1400x2150mm dle ozn. D1, výkres -Tabulka interiérových dveří LUS_DPS_D.1.1_602_00</t>
  </si>
  <si>
    <t>-122186623</t>
  </si>
  <si>
    <t>299</t>
  </si>
  <si>
    <t>766172r</t>
  </si>
  <si>
    <t>D+M Interiérové dveře vč. zárubně a doplňků 1400x2150mm dle ozn. D2, výkres -Tabulka interiérových dveří LUS_DPS_D.1.1_602_00</t>
  </si>
  <si>
    <t>-1432127786</t>
  </si>
  <si>
    <t>300</t>
  </si>
  <si>
    <t>766173r</t>
  </si>
  <si>
    <t>D+M Interiérové dveře vč. zárubně a doplňků 900x2150mm dle ozn. D3, výkres -Tabulka interiérových dveří LUS_DPS_D.1.1_602_00</t>
  </si>
  <si>
    <t>-799119726</t>
  </si>
  <si>
    <t>301</t>
  </si>
  <si>
    <t>766174r</t>
  </si>
  <si>
    <t>D+M Interiérové dveře vč. zárubně a doplňků 900x2150mm dle ozn. D4, výkres -Tabulka interiérových dveří LUS_DPS_D.1.1_602_00</t>
  </si>
  <si>
    <t>771616206</t>
  </si>
  <si>
    <t>302</t>
  </si>
  <si>
    <t>766175r</t>
  </si>
  <si>
    <t>D+M Interiérové dveře vč. zárubně a doplňků 1150x2150mm dle ozn. D5, výkres -Tabulka interiérových dveří LUS_DPS_D.1.1_602_00</t>
  </si>
  <si>
    <t>1219156795</t>
  </si>
  <si>
    <t>303</t>
  </si>
  <si>
    <t>766176r</t>
  </si>
  <si>
    <t>D+M Interiérové dveře vč. zárubně a doplňků 1000x2150mm dle ozn. D6, výkres -Tabulka interiérových dveří LUS_DPS_D.1.1_602_00</t>
  </si>
  <si>
    <t>1353292216</t>
  </si>
  <si>
    <t>304</t>
  </si>
  <si>
    <t>766177r</t>
  </si>
  <si>
    <t>D+M Interiérové dveře vč. zárubně a doplňků 800x2150mm dle ozn. D7, výkres -Tabulka interiérových dveří LUS_DPS_D.1.1_602_00</t>
  </si>
  <si>
    <t>-193520078</t>
  </si>
  <si>
    <t>305</t>
  </si>
  <si>
    <t>766178r</t>
  </si>
  <si>
    <t>D+M Interiérové dveře vč. zárubně a doplňků 800x1970mm dle ozn. D8, výkres -Tabulka interiérových dveří LUS_DPS_D.1.1_602_00</t>
  </si>
  <si>
    <t>987830167</t>
  </si>
  <si>
    <t>306</t>
  </si>
  <si>
    <t>766179r</t>
  </si>
  <si>
    <t>D+M Interiérové dveře vč. zárubně a doplňků 900x1970mm dle ozn. D9, výkres -Tabulka interiérových dveří LUS_DPS_D.1.1_602_00</t>
  </si>
  <si>
    <t>-1376005764</t>
  </si>
  <si>
    <t>307</t>
  </si>
  <si>
    <t>766180r</t>
  </si>
  <si>
    <t>D+M Interiérové dveře vč. zárubně a doplňků 900x1970mm dle ozn. D10, výkres -Tabulka interiérových dveří LUS_DPS_D.1.1_602_00</t>
  </si>
  <si>
    <t>-681441703</t>
  </si>
  <si>
    <t>308</t>
  </si>
  <si>
    <t>766181r</t>
  </si>
  <si>
    <t>D+M Interiérové dveře vč. zárubně a doplňků 800x1970mm dle ozn. D11, výkres -Tabulka interiérových dveří LUS_DPS_D.1.1_602_00</t>
  </si>
  <si>
    <t>-826537214</t>
  </si>
  <si>
    <t>309</t>
  </si>
  <si>
    <t>766182r</t>
  </si>
  <si>
    <t>D+M Interiérové dveře vč. zárubně a doplňků 700x2150mm dle ozn. D12, výkres -Tabulka interiérových dveří LUS_DPS_D.1.1_602_00</t>
  </si>
  <si>
    <t>2134280146</t>
  </si>
  <si>
    <t>310</t>
  </si>
  <si>
    <t>766183r</t>
  </si>
  <si>
    <t>D+M Interiérové dveře vč. zárubně a doplňků 600x1970mm dle ozn. D13, výkres -Tabulka interiérových dveří LUS_DPS_D.1.1_602_00</t>
  </si>
  <si>
    <t>-651369703</t>
  </si>
  <si>
    <t>311</t>
  </si>
  <si>
    <t>766184r</t>
  </si>
  <si>
    <t>D+M Interiérové dveře vč. zárubně a doplňků 1000x2150mm dle ozn. D14, výkres -Tabulka interiérových dveří LUS_DPS_D.1.1_602_00</t>
  </si>
  <si>
    <t>-913770123</t>
  </si>
  <si>
    <t>312</t>
  </si>
  <si>
    <t>766185r</t>
  </si>
  <si>
    <t>D+M Interiérové dveře vč. zárubně a doplňků 700x1970mm dle ozn. D15, výkres -Tabulka interiérových dveří LUS_DPS_D.1.1_602_00</t>
  </si>
  <si>
    <t>1386802639</t>
  </si>
  <si>
    <t>313</t>
  </si>
  <si>
    <t>766186r</t>
  </si>
  <si>
    <t>D+M Interiérové dveře vč. zárubně a doplňků 700x1970mm dle ozn. D16, výkres -Tabulka interiérových dveří LUS_DPS_D.1.1_602_00</t>
  </si>
  <si>
    <t>239429413</t>
  </si>
  <si>
    <t>314</t>
  </si>
  <si>
    <t>766187r</t>
  </si>
  <si>
    <t>D+M Interiérové dveře vč. zárubně a doplňků 800x1970mm dle ozn. D17, výkres -Tabulka interiérových dveří LUS_DPS_D.1.1_602_00</t>
  </si>
  <si>
    <t>-228287718</t>
  </si>
  <si>
    <t>315</t>
  </si>
  <si>
    <t>766188r</t>
  </si>
  <si>
    <t>D+M Interiérové dveře vč. zárubně a doplňků 1150x2150mm dle ozn. D18, výkres -Tabulka interiérových dveří LUS_DPS_D.1.1_602_00</t>
  </si>
  <si>
    <t>-797356255</t>
  </si>
  <si>
    <t>316</t>
  </si>
  <si>
    <t>766189r</t>
  </si>
  <si>
    <t>D+M Interiérové dveře vč. zárubně a doplňků 900x2150mm dle ozn. D19, výkres -Tabulka interiérových dveří LUS_DPS_D.1.1_602_00</t>
  </si>
  <si>
    <t>1220380413</t>
  </si>
  <si>
    <t>317</t>
  </si>
  <si>
    <t>766190r</t>
  </si>
  <si>
    <t>D+M Interiérové dveře vč. zárubně a doplňků 800x2150mm dle ozn. D20, výkres -Tabulka interiérových dveří LUS_DPS_D.1.1_602_00</t>
  </si>
  <si>
    <t>573136012</t>
  </si>
  <si>
    <t>318</t>
  </si>
  <si>
    <t>766191r</t>
  </si>
  <si>
    <t>D+M Interiérové dveře vč. zárubně a doplňků 700x2150mm dle ozn. D21, výkres -Tabulka interiérových dveří LUS_DPS_D.1.1_602_00</t>
  </si>
  <si>
    <t>837536792</t>
  </si>
  <si>
    <t>319</t>
  </si>
  <si>
    <t>766192r</t>
  </si>
  <si>
    <t>D+M Interiérové dveře vč. zárubně a doplňků 1000x1970mm dle ozn. D22, výkres -Tabulka interiérových dveří LUS_DPS_D.1.1_602_00</t>
  </si>
  <si>
    <t>858892033</t>
  </si>
  <si>
    <t>320</t>
  </si>
  <si>
    <t>766193r</t>
  </si>
  <si>
    <t>D+M Interiérové dveře vč. zárubně a doplňků 1150x2150mm dle ozn. D23, výkres -Tabulka interiérových dveří LUS_DPS_D.1.1_602_00</t>
  </si>
  <si>
    <t>78012827</t>
  </si>
  <si>
    <t>321</t>
  </si>
  <si>
    <t>766441821</t>
  </si>
  <si>
    <t>Demontáž parapetních desek dřevěných nebo plastových šířky do 300 mm délky do 2000 mm</t>
  </si>
  <si>
    <t>563343140</t>
  </si>
  <si>
    <t>6*2</t>
  </si>
  <si>
    <t>322</t>
  </si>
  <si>
    <t>766491851</t>
  </si>
  <si>
    <t>Demontáž prahů dveří jednokřídlových</t>
  </si>
  <si>
    <t>949803858</t>
  </si>
  <si>
    <t>323</t>
  </si>
  <si>
    <t>766491853</t>
  </si>
  <si>
    <t>Demontáž prahů dveří dvoukřídlových</t>
  </si>
  <si>
    <t>-298148187</t>
  </si>
  <si>
    <t>324</t>
  </si>
  <si>
    <t>766691914</t>
  </si>
  <si>
    <t>Vyvěšení nebo zavěšení dřevěných křídel dveří pl do 2 m2</t>
  </si>
  <si>
    <t>1480603381</t>
  </si>
  <si>
    <t>325</t>
  </si>
  <si>
    <t>766691915</t>
  </si>
  <si>
    <t>Vyvěšení nebo zavěšení dřevěných křídel dveří pl přes 2 m2</t>
  </si>
  <si>
    <t>-265457629</t>
  </si>
  <si>
    <t>326</t>
  </si>
  <si>
    <t>998766202</t>
  </si>
  <si>
    <t>Přesun hmot procentní pro kce truhlářské v objektech v přes 6 do 12 m</t>
  </si>
  <si>
    <t>1257144774</t>
  </si>
  <si>
    <t>767</t>
  </si>
  <si>
    <t>Konstrukce zámečnické</t>
  </si>
  <si>
    <t>327</t>
  </si>
  <si>
    <t>767121r</t>
  </si>
  <si>
    <t>D+M Prosklená sestava s otvíravými dveřmi (mezi chodbou stávajícího objektu a 1.01) 2550x2500mm dle ozn.H1, výkres -Tabulka prosklených sestav LUS_DPS_D.1.1_603_00</t>
  </si>
  <si>
    <t>605085838</t>
  </si>
  <si>
    <t>328</t>
  </si>
  <si>
    <t>767122r</t>
  </si>
  <si>
    <t>D+M Prosklená sestava s otvíravými dveřmi (mezi 1.09 a 1.01) 2650x2890mm dle ozn.H2, výkres -Tabulka prosklených sestav LUS_DPS_D.1.1_603_00</t>
  </si>
  <si>
    <t>763415310</t>
  </si>
  <si>
    <t>329</t>
  </si>
  <si>
    <t>767123r</t>
  </si>
  <si>
    <t>D+M Prosklená sestava s otvíravými dveřmi (1.01, 1.09 a 1.41) 5550x2890mm dle ozn.H3, výkres -Tabulka prosklených sestav LUS_DPS_D.1.1_603_00</t>
  </si>
  <si>
    <t>498362737</t>
  </si>
  <si>
    <t>330</t>
  </si>
  <si>
    <t>767124r</t>
  </si>
  <si>
    <t>D+M Prosklené dveře (mezi 1.01 a 1.14) 1640x2890mm dle ozn.H4, výkres -Tabulka prosklených sestav LUS_DPS_D.1.1_603_00</t>
  </si>
  <si>
    <t>-1312643967</t>
  </si>
  <si>
    <t>331</t>
  </si>
  <si>
    <t>767125r</t>
  </si>
  <si>
    <t>D+M Prosklená sestava s otvíravými dveřmi (mezi 1.01 a 1.15) 2550x2890mm dle ozn.H5, výkres -Tabulka prosklených sestav LUS_DPS_D.1.1_603_00</t>
  </si>
  <si>
    <t>728424959</t>
  </si>
  <si>
    <t>332</t>
  </si>
  <si>
    <t>767126r</t>
  </si>
  <si>
    <t>D+M Prosklená sestava s otvíravými dveřmi (mezi 1.15 a 1.16) 2905x2200mm dle ozn.H6, výkres -Tabulka prosklených sestav LUS_DPS_D.1.1_603_00</t>
  </si>
  <si>
    <t>-377297289</t>
  </si>
  <si>
    <t>333</t>
  </si>
  <si>
    <t>767127r</t>
  </si>
  <si>
    <t>D+M Prosklené dveře (mezi 1.15 a 1.27) 2080x2890mm dle ozn.H7, výkres -Tabulka prosklených sestav LUS_DPS_D.1.1_603_00</t>
  </si>
  <si>
    <t>238511337</t>
  </si>
  <si>
    <t>334</t>
  </si>
  <si>
    <t>767128r</t>
  </si>
  <si>
    <t>D+M Prosklená sestava s otvíravými dveřmi (chodba stávajícího objektu ve 2NP a 2.01) 1800+2230x2500mm dle ozn.H8, výkres -Tabulka prosklených sestav LUS_DPS_D.1.1_603_00</t>
  </si>
  <si>
    <t>-739112246</t>
  </si>
  <si>
    <t>335</t>
  </si>
  <si>
    <t>767129r</t>
  </si>
  <si>
    <t>D+M Prosklená sestava s otvíravými dveřmi (mezi 2.03 a 2.06) 2550x2650mm dle ozn.H11, výkres -Tabulka prosklených sestav LUS_DPS_D.1.1_603_00</t>
  </si>
  <si>
    <t>-2013472214</t>
  </si>
  <si>
    <t>336</t>
  </si>
  <si>
    <t>767130r</t>
  </si>
  <si>
    <t>D+M Prosklená sestava s otvíravými dveřmi (mezi 2.01 a 2.06) 3220x2200mm dle ozn.H12, výkres -Tabulka prosklených sestav LUS_DPS_D.1.1_603_00</t>
  </si>
  <si>
    <t>1851285434</t>
  </si>
  <si>
    <t>337</t>
  </si>
  <si>
    <t>767131r</t>
  </si>
  <si>
    <t>D+M Prosklená sestava s otvíravými dveřmi (mezi 2.06 a 2.32) 3720x2200mm dle ozn.H13, výkres -Tabulka prosklených sestav LUS_DPS_D.1.1_603_00</t>
  </si>
  <si>
    <t>-1098498542</t>
  </si>
  <si>
    <t>338</t>
  </si>
  <si>
    <t>767132r</t>
  </si>
  <si>
    <t>D+M Prosklená sestava s otvíravými dveřmi (mezi 2.06 a 2.32) 3720x2200mm dle ozn.H14, výkres -Tabulka prosklených sestav LUS_DPS_D.1.1_603_00</t>
  </si>
  <si>
    <t>449382867</t>
  </si>
  <si>
    <t>339</t>
  </si>
  <si>
    <t>767133r</t>
  </si>
  <si>
    <t>D+M Prosklené dveře (mezi 2.06 a 2.18) 2080x2650mm dle ozn.H15, výkres -Tabulka prosklených sestav LUS_DPS_D.1.1_603_00</t>
  </si>
  <si>
    <t>-1824221362</t>
  </si>
  <si>
    <t>340</t>
  </si>
  <si>
    <t>767134r</t>
  </si>
  <si>
    <t>D+M Prosklená sestava s otvíravými dveřmi (mezi 2.06 a 2.39) 2700x2400mm dle ozn.H16, výkres -Tabulka prosklených sestav LUS_DPS_D.1.1_603_00</t>
  </si>
  <si>
    <t>-47815577</t>
  </si>
  <si>
    <t>341</t>
  </si>
  <si>
    <t>767151r</t>
  </si>
  <si>
    <t>D+M Mobilní posuvná stěna (č.m. 2.32) 6120x2650mm dle ozn.I1, výkres -Tabulka mobilních stěn LUS_DPS_D.1.1_604_00</t>
  </si>
  <si>
    <t>801088683</t>
  </si>
  <si>
    <t>342</t>
  </si>
  <si>
    <t>767171r</t>
  </si>
  <si>
    <t>D+M zábradlí terasa 2.NP. 7280+965+17200mm dle ozn.Z1, výkres -Tabulka zámečnických výrobků LUS_DPS_D.1.1_606_00</t>
  </si>
  <si>
    <t>-642689028</t>
  </si>
  <si>
    <t>343</t>
  </si>
  <si>
    <t>767172r</t>
  </si>
  <si>
    <t>D+M Zábradlí u oken v 2.NP, 960mm dle ozn.Z2, výkres -Tabulka zámečnických výrobků LUS_DPS_D.1.1_606_00</t>
  </si>
  <si>
    <t>47089499</t>
  </si>
  <si>
    <t>344</t>
  </si>
  <si>
    <t>767173r</t>
  </si>
  <si>
    <t>D+M Zábradlí u oken v 2.NP, 1105mm dle ozn.Z3, výkres -Tabulka zámečnických výrobků LUS_DPS_D.1.1_606_00</t>
  </si>
  <si>
    <t>-699554171</t>
  </si>
  <si>
    <t>345</t>
  </si>
  <si>
    <t>767174r</t>
  </si>
  <si>
    <t>D+M Zábradlí u oken v 2.NP, 1160mm dle ozn.Z4, výkres -Tabulka zámečnických výrobků LUS_DPS_D.1.1_606_00</t>
  </si>
  <si>
    <t>-1024995896</t>
  </si>
  <si>
    <t>346</t>
  </si>
  <si>
    <t>767175r</t>
  </si>
  <si>
    <t>D+M zábradlí na schodišti do 2.NP dle ozn.Z6, výkres -Tabulka zámečnických výrobků LUS_DPS_D.1.1_606_00</t>
  </si>
  <si>
    <t>-399738506</t>
  </si>
  <si>
    <t>347</t>
  </si>
  <si>
    <t>767176r</t>
  </si>
  <si>
    <t>D+M Madlo po obvodu chodeb v místnosti 1.15, 42100mm dle ozn.Z7, výkres -Tabulka zámečnických výrobků LUS_DPS_D.1.1_606_00</t>
  </si>
  <si>
    <t>2147251510</t>
  </si>
  <si>
    <t>348</t>
  </si>
  <si>
    <t>767177r</t>
  </si>
  <si>
    <t>D+M Madlo po obvodu chodeb v místnosti 1.01, 35440mm dle ozn.Z8, výkres -Tabulka zámečnických výrobků LUS_DPS_D.1.1_606_00</t>
  </si>
  <si>
    <t>1987138682</t>
  </si>
  <si>
    <t>349</t>
  </si>
  <si>
    <t>767178r</t>
  </si>
  <si>
    <t>D+M Madlo po obvodu chodeb v místnosti 1.14, 3405mm dle ozn.Z9, výkres -Tabulka zámečnických výrobků LUS_DPS_D.1.1_606_00</t>
  </si>
  <si>
    <t>-1683612382</t>
  </si>
  <si>
    <t>350</t>
  </si>
  <si>
    <t>767179r</t>
  </si>
  <si>
    <t>D+M Madlo po obvodu chodeb v místnosti -schodiště 1.05 a 2.02, 19610mm dle ozn.Z10, výkres -Tabulka zámečnických výrobků LUS_DPS_D.1.1_606_00</t>
  </si>
  <si>
    <t>1709169790</t>
  </si>
  <si>
    <t>351</t>
  </si>
  <si>
    <t>767180r</t>
  </si>
  <si>
    <t>D+M Madlo po obvodu chodeb v místnosti 1.27, 1.29, 2.18, 2.19, 32650mm dle ozn.Z11, výkres -Tabulka zámečnických výrobků LUS_DPS_D.1.1_606_00</t>
  </si>
  <si>
    <t>-675203305</t>
  </si>
  <si>
    <t>352</t>
  </si>
  <si>
    <t>767181r</t>
  </si>
  <si>
    <t>D+M Madlo po obvodu chodeb v místnosti 2.06, 48125mm dle ozn.Z12, výkres -Tabulka zámečnických výrobků LUS_DPS_D.1.1_606_00</t>
  </si>
  <si>
    <t>176846653</t>
  </si>
  <si>
    <t>353</t>
  </si>
  <si>
    <t>767182r</t>
  </si>
  <si>
    <t>D+M Madlo po obvodu chodeb v místnosti 2.01, 48250mm dle ozn.Z13, výkres -Tabulka zámečnických výrobků LUS_DPS_D.1.1_606_00</t>
  </si>
  <si>
    <t>1167079075</t>
  </si>
  <si>
    <t>354</t>
  </si>
  <si>
    <t>767183r</t>
  </si>
  <si>
    <t>D+M Madlo po obvodu chodeb v místnosti 2.03, 8890mm dle ozn.Z14, výkres -Tabulka zámečnických výrobků LUS_DPS_D.1.1_606_00</t>
  </si>
  <si>
    <t>564269362</t>
  </si>
  <si>
    <t>355</t>
  </si>
  <si>
    <t>767184r</t>
  </si>
  <si>
    <t>D+M zábradlí na rampě, dle ozn.Z15, výkres -Tabulka zámečnických výrobků LUS_DPS_D.1.1_606_00</t>
  </si>
  <si>
    <t>1252111549</t>
  </si>
  <si>
    <t>356</t>
  </si>
  <si>
    <t>767185r</t>
  </si>
  <si>
    <t>D+M zábradlí na schodišti do 2.NP, dle ozn.Z16, výkres -Tabulka zámečnických výrobků LUS_DPS_D.1.1_606_00</t>
  </si>
  <si>
    <t>631587265</t>
  </si>
  <si>
    <t>357</t>
  </si>
  <si>
    <t>767186r</t>
  </si>
  <si>
    <t>D+M zakrytí klimatizační jednotky, dle ozn.Z17, výkres -Tabulka zámečnických výrobků LUS_DPS_D.1.1_606_00</t>
  </si>
  <si>
    <t>-2049916863</t>
  </si>
  <si>
    <t>358</t>
  </si>
  <si>
    <t>767187r</t>
  </si>
  <si>
    <t>D+M Venkovní čistící zóna 2220x1075mm, dle ozn.Z18, výkres -Tabulka zámečnických výrobků LUS_DPS_D.1.1_606_00</t>
  </si>
  <si>
    <t>697857809</t>
  </si>
  <si>
    <t>359</t>
  </si>
  <si>
    <t>767188r</t>
  </si>
  <si>
    <t>D+M Venkovní čistící zóna 2280x1000mm, dle ozn.Z19, výkres -Tabulka zámečnických výrobků LUS_DPS_D.1.1_606_00</t>
  </si>
  <si>
    <t>-1428266330</t>
  </si>
  <si>
    <t>360</t>
  </si>
  <si>
    <t>767189r</t>
  </si>
  <si>
    <t>D+M Venkovní čistící zóna 2000x1000mm, dle ozn.Z20, výkres -Tabulka zámečnických výrobků LUS_DPS_D.1.1_606_00</t>
  </si>
  <si>
    <t>-1944905584</t>
  </si>
  <si>
    <t>361</t>
  </si>
  <si>
    <t>767190r</t>
  </si>
  <si>
    <t>D+M Venkovní čistící zóna 1850x1000mm, dle ozn.Z21, výkres -Tabulka zámečnických výrobků LUS_DPS_D.1.1_606_00</t>
  </si>
  <si>
    <t>-1785823342</t>
  </si>
  <si>
    <t>362</t>
  </si>
  <si>
    <t>767191r</t>
  </si>
  <si>
    <t>D+M Konstrukce pro VZT mm, dle ozn.Z22, výkres -Tabulka zámečnických výrobků LUS_DPS_D.1.1_606_00</t>
  </si>
  <si>
    <t>-1195541822</t>
  </si>
  <si>
    <t>363</t>
  </si>
  <si>
    <t>767192r</t>
  </si>
  <si>
    <t>D+M Konstrukce pro VZT mm, dle ozn.Z23, výkres -Tabulka zámečnických výrobků LUS_DPS_D.1.1_606_00</t>
  </si>
  <si>
    <t>1462126397</t>
  </si>
  <si>
    <t>364</t>
  </si>
  <si>
    <t>767193r</t>
  </si>
  <si>
    <t>D+M Konstrukce pro VZT mm, dle ozn.Z24, výkres -Tabulka zámečnických výrobků LUS_DPS_D.1.1_606_00</t>
  </si>
  <si>
    <t>-282662659</t>
  </si>
  <si>
    <t>365</t>
  </si>
  <si>
    <t>767194r</t>
  </si>
  <si>
    <t>D+M Přístřešek pro popelnice, dle ozn.Z25, výkres -Tabulka zámečnických výrobků LUS_DPS_D.1.1_606_00</t>
  </si>
  <si>
    <t>-1031378892</t>
  </si>
  <si>
    <t>366</t>
  </si>
  <si>
    <t>767201r</t>
  </si>
  <si>
    <t xml:space="preserve">D+M Venkovní hliníkové žaluzie 6000x2700mm, dle ozn.O1, výkres -Tabulka ostatních výrobků LUS_DPS_D.1.1_607_00 </t>
  </si>
  <si>
    <t>-2044950710</t>
  </si>
  <si>
    <t>367</t>
  </si>
  <si>
    <t>767202r</t>
  </si>
  <si>
    <t xml:space="preserve">D+M Venkovní hliníkové žaluzie1200x2700mm, dle ozn.O2, výkres -Tabulka ostatních výrobků LUS_DPS_D.1.1_607_00 </t>
  </si>
  <si>
    <t>1238972538</t>
  </si>
  <si>
    <t>368</t>
  </si>
  <si>
    <t>767203r</t>
  </si>
  <si>
    <t xml:space="preserve">D+M Venkovní hliníkové žaluzie1200x2700mm, dle ozn.O3, výkres -Tabulka ostatních výrobků LUS_DPS_D.1.1_607_00 </t>
  </si>
  <si>
    <t>-1879664753</t>
  </si>
  <si>
    <t>369</t>
  </si>
  <si>
    <t>767204r</t>
  </si>
  <si>
    <t xml:space="preserve">D+M Venkovní hliníkové žaluzie 620x2700mm, dle ozn.O4 výkres -Tabulka ostatních výrobků LUS_DPS_D.1.1_607_00 </t>
  </si>
  <si>
    <t>-1870579758</t>
  </si>
  <si>
    <t>370</t>
  </si>
  <si>
    <t>767205r</t>
  </si>
  <si>
    <t xml:space="preserve">D+M Venkovní hliníkové žaluzie 1000x2700mm, dle ozn.O5 výkres -Tabulka ostatních výrobků LUS_DPS_D.1.1_607_00 </t>
  </si>
  <si>
    <t>506893694</t>
  </si>
  <si>
    <t>371</t>
  </si>
  <si>
    <t>767206r</t>
  </si>
  <si>
    <t xml:space="preserve">D+M Venkovní hliníkové žaluzie 2750x2700mm, dle ozn.O6a výkres -Tabulka ostatních výrobků LUS_DPS_D.1.1_607_00 </t>
  </si>
  <si>
    <t>-1055222343</t>
  </si>
  <si>
    <t>372</t>
  </si>
  <si>
    <t>767207r</t>
  </si>
  <si>
    <t xml:space="preserve">D+M Venkovní hliníkové žaluzie 2750x2700mm, dle ozn.O6b výkres -Tabulka ostatních výrobků LUS_DPS_D.1.1_607_00 </t>
  </si>
  <si>
    <t>-1820134929</t>
  </si>
  <si>
    <t>373</t>
  </si>
  <si>
    <t>767208r</t>
  </si>
  <si>
    <t xml:space="preserve">D+M Venkovní hliníkové žaluzie 2750x2700mm, dle ozn.O7 výkres -Tabulka ostatních výrobků LUS_DPS_D.1.1_607_00 </t>
  </si>
  <si>
    <t>1601339626</t>
  </si>
  <si>
    <t>374</t>
  </si>
  <si>
    <t>767209r</t>
  </si>
  <si>
    <t xml:space="preserve">D+M Venkovní hliníkové žaluzie 2640x2700mm, dle ozn.O8a výkres -Tabulka ostatních výrobků LUS_DPS_D.1.1_607_00 </t>
  </si>
  <si>
    <t>1058824381</t>
  </si>
  <si>
    <t>375</t>
  </si>
  <si>
    <t>767210r</t>
  </si>
  <si>
    <t xml:space="preserve">D+M Venkovní hliníkové žaluzie 2640x2700mm, dle ozn.O8b výkres -Tabulka ostatních výrobků LUS_DPS_D.1.1_607_00 </t>
  </si>
  <si>
    <t>184773798</t>
  </si>
  <si>
    <t>376</t>
  </si>
  <si>
    <t>767211r</t>
  </si>
  <si>
    <t xml:space="preserve">D+M Venkovní hliníkové žaluzie 2640x2700mm, dle ozn.O9a výkres -Tabulka ostatních výrobků LUS_DPS_D.1.1_607_00 </t>
  </si>
  <si>
    <t>-1974515256</t>
  </si>
  <si>
    <t>377</t>
  </si>
  <si>
    <t>767212r</t>
  </si>
  <si>
    <t xml:space="preserve">D+M Venkovní hliníkové žaluzie 2640x2700mm, dle ozn.O9b výkres -Tabulka ostatních výrobků LUS_DPS_D.1.1_607_00 </t>
  </si>
  <si>
    <t>317343485</t>
  </si>
  <si>
    <t>378</t>
  </si>
  <si>
    <t>767213r</t>
  </si>
  <si>
    <t xml:space="preserve">D+M Venkovní hliníkové žaluzie 2940+2060x2700mm, dle ozn.O10a výkres -Tabulka ostatních výrobků LUS_DPS_D.1.1_607_00 </t>
  </si>
  <si>
    <t>2100642870</t>
  </si>
  <si>
    <t>379</t>
  </si>
  <si>
    <t>767214r</t>
  </si>
  <si>
    <t xml:space="preserve">D+M Venkovní hliníkové žaluzie 2940+2060x2700mm, dle ozn.O10b výkres -Tabulka ostatních výrobků LUS_DPS_D.1.1_607_00 </t>
  </si>
  <si>
    <t>-1571226152</t>
  </si>
  <si>
    <t>380</t>
  </si>
  <si>
    <t>767215r</t>
  </si>
  <si>
    <t xml:space="preserve">D+M Venkovní hliníkové žaluzie 1500x2700mm, dle ozn.O11a výkres -Tabulka ostatních výrobků LUS_DPS_D.1.1_607_00 </t>
  </si>
  <si>
    <t>1958674356</t>
  </si>
  <si>
    <t>381</t>
  </si>
  <si>
    <t>767216r</t>
  </si>
  <si>
    <t xml:space="preserve">D+M Venkovní hliníkové žaluzie 1500x2700mm, dle ozn.O11b výkres -Tabulka ostatních výrobků LUS_DPS_D.1.1_607_00 </t>
  </si>
  <si>
    <t>-460450135</t>
  </si>
  <si>
    <t>382</t>
  </si>
  <si>
    <t>767217r</t>
  </si>
  <si>
    <t xml:space="preserve">D+M Venkovní hliníkové žaluzie 1000x2700mm, dle ozn.O12 výkres -Tabulka ostatních výrobků LUS_DPS_D.1.1_607_00 </t>
  </si>
  <si>
    <t>-1655175585</t>
  </si>
  <si>
    <t>383</t>
  </si>
  <si>
    <t>767218r</t>
  </si>
  <si>
    <t xml:space="preserve">D+M Venkovní hliníkové žaluzie 1700x2700mm, dle ozn.O13 výkres -Tabulka ostatních výrobků LUS_DPS_D.1.1_607_00 </t>
  </si>
  <si>
    <t>-415541415</t>
  </si>
  <si>
    <t>384</t>
  </si>
  <si>
    <t>767219r</t>
  </si>
  <si>
    <t xml:space="preserve">D+M Venkovní hliníkové žaluzie 1250x2700mm, dle ozn.O14 výkres -Tabulka ostatních výrobků LUS_DPS_D.1.1_607_00 </t>
  </si>
  <si>
    <t>123713421</t>
  </si>
  <si>
    <t>385</t>
  </si>
  <si>
    <t>767220r</t>
  </si>
  <si>
    <t xml:space="preserve">D+M Venkovní hliníkové žaluzie 5820+2500+4300x2700mm, dle ozn.O15 výkres -Tabulka ostatních výrobků LUS_DPS_D.1.1_607_00 </t>
  </si>
  <si>
    <t>-699718287</t>
  </si>
  <si>
    <t>386</t>
  </si>
  <si>
    <t>767221r</t>
  </si>
  <si>
    <t xml:space="preserve">D+M Venkovní hliníkové žaluzie 4750x2700mm, dle ozn.O16 výkres -Tabulka ostatních výrobků LUS_DPS_D.1.1_607_00 </t>
  </si>
  <si>
    <t>2019166963</t>
  </si>
  <si>
    <t>387</t>
  </si>
  <si>
    <t>767222r</t>
  </si>
  <si>
    <t xml:space="preserve">D+M Venkovní hliníkové žaluzie 2080x2700mm, dle ozn.O17 výkres -Tabulka ostatních výrobků LUS_DPS_D.1.1_607_00 </t>
  </si>
  <si>
    <t>34402624</t>
  </si>
  <si>
    <t>388</t>
  </si>
  <si>
    <t>767223r</t>
  </si>
  <si>
    <t xml:space="preserve">D+M síť proti hmyzu 1220x2400mm, dle ozn.O18 výkres -Tabulka ostatních výrobků LUS_DPS_D.1.1_607_00 </t>
  </si>
  <si>
    <t>498028469</t>
  </si>
  <si>
    <t>389</t>
  </si>
  <si>
    <t>767224r</t>
  </si>
  <si>
    <t xml:space="preserve">D+M svislá vyhřívaná střešní vpust s integrovanou PVC manžetou, DN 110, dle ozn.O19 výkres -Tabulka ostatních výrobků LUS_DPS_D.1.1_607_00 </t>
  </si>
  <si>
    <t>1267087785</t>
  </si>
  <si>
    <t>390</t>
  </si>
  <si>
    <t>767225r</t>
  </si>
  <si>
    <t xml:space="preserve">D+M ukončení zdi na střeše, dle ozn.O20 výkres -Tabulka ostatních výrobků LUS_DPS_D.1.1_607_00 </t>
  </si>
  <si>
    <t>577186388</t>
  </si>
  <si>
    <t>391</t>
  </si>
  <si>
    <t>767226r</t>
  </si>
  <si>
    <t xml:space="preserve">D+M dilatační lišta podlahových krytin 600mm - keramická dlažba/PVC, dle ozn.O21 výkres -Tabulka ostatních výrobků LUS_DPS_D.1.1_607_00 </t>
  </si>
  <si>
    <t>-88928752</t>
  </si>
  <si>
    <t>392</t>
  </si>
  <si>
    <t>767227r</t>
  </si>
  <si>
    <t xml:space="preserve">D+M dilatační lišta podlahových krytin 700mm - keramická dlažba/PVC, dle ozn.O22 výkres -Tabulka ostatních výrobků LUS_DPS_D.1.1_607_00 </t>
  </si>
  <si>
    <t>1540393562</t>
  </si>
  <si>
    <t>393</t>
  </si>
  <si>
    <t>767228r</t>
  </si>
  <si>
    <t xml:space="preserve">D+M dilatační lišta podlahových krytin 800mm - keramická dlažba/PVC, dle ozn.O23 výkres -Tabulka ostatních výrobků LUS_DPS_D.1.1_607_00 </t>
  </si>
  <si>
    <t>-1877084375</t>
  </si>
  <si>
    <t>394</t>
  </si>
  <si>
    <t>767229r</t>
  </si>
  <si>
    <t xml:space="preserve">D+M dilatační lišta podlahových krytin 900mm - keramická dlažba/PVC, dle ozn.O24 výkres -Tabulka ostatních výrobků LUS_DPS_D.1.1_607_00 </t>
  </si>
  <si>
    <t>1941724110</t>
  </si>
  <si>
    <t>395</t>
  </si>
  <si>
    <t>767230r</t>
  </si>
  <si>
    <t xml:space="preserve">D+M dilatační lišta podlahových krytin 1000mm - keramická dlažba/PVC, dle ozn.O25 výkres -Tabulka ostatních výrobků LUS_DPS_D.1.1_607_00 </t>
  </si>
  <si>
    <t>-149853015</t>
  </si>
  <si>
    <t>396</t>
  </si>
  <si>
    <t>767231r</t>
  </si>
  <si>
    <t xml:space="preserve">D+M dilatační lišta podlahových krytin 1400mm - keramická dlažba/PVC, dle ozn.O27 výkres -Tabulka ostatních výrobků LUS_DPS_D.1.1_607_00 </t>
  </si>
  <si>
    <t>1768297553</t>
  </si>
  <si>
    <t>397</t>
  </si>
  <si>
    <t>767232r</t>
  </si>
  <si>
    <t xml:space="preserve">D+M dilatační lišta podlahových krytin 1600mm - keramická dlažba/PVC, dle ozn.O28 výkres -Tabulka ostatních výrobků LUS_DPS_D.1.1_607_00 </t>
  </si>
  <si>
    <t>1575675331</t>
  </si>
  <si>
    <t>398</t>
  </si>
  <si>
    <t>767233r</t>
  </si>
  <si>
    <t xml:space="preserve">D+M dilatační lišta podlahových krytin 1450mm - keramická dlažba/PVC, dle ozn.O28a výkres -Tabulka ostatních výrobků LUS_DPS_D.1.1_607_00 </t>
  </si>
  <si>
    <t>1620084655</t>
  </si>
  <si>
    <t>399</t>
  </si>
  <si>
    <t>767234r</t>
  </si>
  <si>
    <t xml:space="preserve">D+M čistící zóna (interiér) 1640x3655mm, dle ozn.O29 výkres -Tabulka ostatních výrobků LUS_DPS_D.1.1_607_00 </t>
  </si>
  <si>
    <t>-1418202956</t>
  </si>
  <si>
    <t>400</t>
  </si>
  <si>
    <t>767235r</t>
  </si>
  <si>
    <t xml:space="preserve">D+M čistící zóna (interiér) 2650x2700mm, dle ozn.O30 výkres -Tabulka ostatních výrobků LUS_DPS_D.1.1_607_00 </t>
  </si>
  <si>
    <t>1976478622</t>
  </si>
  <si>
    <t>401</t>
  </si>
  <si>
    <t>767236r</t>
  </si>
  <si>
    <t xml:space="preserve">D+M čistící zóna (interiér) 1780x2550mm, dle ozn.O31 výkres -Tabulka ostatních výrobků LUS_DPS_D.1.1_607_00 </t>
  </si>
  <si>
    <t>-1536029574</t>
  </si>
  <si>
    <t>402</t>
  </si>
  <si>
    <t>767237r</t>
  </si>
  <si>
    <t xml:space="preserve">D+M roleta - jídelna, dle ozn.O32 výkres -Tabulka ostatních výrobků LUS_DPS_D.1.1_607_00 </t>
  </si>
  <si>
    <t>-425752672</t>
  </si>
  <si>
    <t>403</t>
  </si>
  <si>
    <t>767238r</t>
  </si>
  <si>
    <t xml:space="preserve">D+M vchodová stříška 2220x1075mm, dle ozn.O33 výkres -Tabulka ostatních výrobků LUS_DPS_D.1.1_607_00 </t>
  </si>
  <si>
    <t>-560886503</t>
  </si>
  <si>
    <t>404</t>
  </si>
  <si>
    <t>767239r</t>
  </si>
  <si>
    <t xml:space="preserve">D+M vchodová stříška 2280x1000mm, dle ozn.O34 výkres -Tabulka ostatních výrobků LUS_DPS_D.1.1_607_00 </t>
  </si>
  <si>
    <t>1284221748</t>
  </si>
  <si>
    <t>405</t>
  </si>
  <si>
    <t>767240r</t>
  </si>
  <si>
    <t xml:space="preserve">D+M vybavení hygienického zázemí, dle ozn.O35 výkres -Tabulka ostatních výrobků LUS_DPS_D.1.1_607_00 </t>
  </si>
  <si>
    <t>1755997680</t>
  </si>
  <si>
    <t>406</t>
  </si>
  <si>
    <t>767241r</t>
  </si>
  <si>
    <t xml:space="preserve">D+M vybavení hygienického zázemí, dle ozn.O36 výkres -Tabulka ostatních výrobků LUS_DPS_D.1.1_607_00 </t>
  </si>
  <si>
    <t>-1709509296</t>
  </si>
  <si>
    <t>407</t>
  </si>
  <si>
    <t>767242r</t>
  </si>
  <si>
    <t xml:space="preserve">D+M vybavení hygienického zázemí, dle ozn.O37 výkres -Tabulka ostatních výrobků LUS_DPS_D.1.1_607_00 </t>
  </si>
  <si>
    <t>2014368076</t>
  </si>
  <si>
    <t>408</t>
  </si>
  <si>
    <t>767243r</t>
  </si>
  <si>
    <t xml:space="preserve">D+M vybavení asistované lázně, dle ozn.O38 výkres -Tabulka ostatních výrobků LUS_DPS_D.1.1_607_00 </t>
  </si>
  <si>
    <t>1215664521</t>
  </si>
  <si>
    <t>409</t>
  </si>
  <si>
    <t>767244r</t>
  </si>
  <si>
    <t xml:space="preserve">D+M vybavení hygienického zázemí, dle ozn.O39 výkres -Tabulka ostatních výrobků LUS_DPS_D.1.1_607_00 </t>
  </si>
  <si>
    <t>-1519828063</t>
  </si>
  <si>
    <t>410</t>
  </si>
  <si>
    <t>767245r</t>
  </si>
  <si>
    <t xml:space="preserve">D+M sprchový žlab rohový, dle ozn.O40 výkres -Tabulka ostatních výrobků LUS_DPS_D.1.1_607_00 </t>
  </si>
  <si>
    <t>1673813041</t>
  </si>
  <si>
    <t>411</t>
  </si>
  <si>
    <t>767246r</t>
  </si>
  <si>
    <t xml:space="preserve">D+M sprchový žlab liniový, dle ozn.O41 výkres -Tabulka ostatních výrobků LUS_DPS_D.1.1_607_00 </t>
  </si>
  <si>
    <t>-503226406</t>
  </si>
  <si>
    <t>412</t>
  </si>
  <si>
    <t>767247r</t>
  </si>
  <si>
    <t xml:space="preserve">D+M podlahová vpusť, dle ozn.O42 výkres -Tabulka ostatních výrobků LUS_DPS_D.1.1_607_00 </t>
  </si>
  <si>
    <t>-79870083</t>
  </si>
  <si>
    <t>413</t>
  </si>
  <si>
    <t>767248r</t>
  </si>
  <si>
    <t xml:space="preserve">D+M sprchové dveře, dle ozn.O43 výkres -Tabulka ostatních výrobků LUS_DPS_D.1.1_607_00 </t>
  </si>
  <si>
    <t>908899204</t>
  </si>
  <si>
    <t>414</t>
  </si>
  <si>
    <t>767249r</t>
  </si>
  <si>
    <t xml:space="preserve">D+M přenosný hasící přístroj včetně kovového držáku pro upevnění na zeď, dle ozn.O44 výkres -Tabulka ostatních výrobků LUS_DPS_D.1.1_607_00 </t>
  </si>
  <si>
    <t>605801685</t>
  </si>
  <si>
    <t>415</t>
  </si>
  <si>
    <t>767250r</t>
  </si>
  <si>
    <t xml:space="preserve">D+M nika pro hasicí přístroje, dle ozn.O45 výkres -Tabulka ostatních výrobků LUS_DPS_D.1.1_607_00 </t>
  </si>
  <si>
    <t>-385704149</t>
  </si>
  <si>
    <t>416</t>
  </si>
  <si>
    <t>767251r</t>
  </si>
  <si>
    <t xml:space="preserve">D+M požární hydrant pro instalaci do niky, dle ozn.O46 výkres -Tabulka ostatních výrobků LUS_DPS_D.1.1_607_00 </t>
  </si>
  <si>
    <t>883107194</t>
  </si>
  <si>
    <t>417</t>
  </si>
  <si>
    <t>767252r</t>
  </si>
  <si>
    <t xml:space="preserve">D+M nika pro požární hydrant, dle ozn.O47 výkres -Tabulka ostatních výrobků LUS_DPS_D.1.1_607_00 </t>
  </si>
  <si>
    <t>656916102</t>
  </si>
  <si>
    <t>418</t>
  </si>
  <si>
    <t>767253r</t>
  </si>
  <si>
    <t xml:space="preserve">D+M okopová lišta stěn na chodbách, dle ozn.O50 výkres -Tabulka ostatních výrobků LUS_DPS_D.1.1_607_00 </t>
  </si>
  <si>
    <t>739963093</t>
  </si>
  <si>
    <t>84+96</t>
  </si>
  <si>
    <t>419</t>
  </si>
  <si>
    <t>767254r</t>
  </si>
  <si>
    <t xml:space="preserve">D+M Výstražné a bezpečnostní značky, dle ozn.O51 výkres -Tabulka ostatních výrobků LUS_DPS_D.1.1_607_00 </t>
  </si>
  <si>
    <t>-98594215</t>
  </si>
  <si>
    <t>421</t>
  </si>
  <si>
    <t>76739r</t>
  </si>
  <si>
    <t xml:space="preserve">D+M dilatační lišta - otvor mezi kcemi výtahové šachty, dle ozn.O66 výkres -Tabulka ostatních výrobků LUS_DPS_D.1.1_607_00 </t>
  </si>
  <si>
    <t>-1311748207</t>
  </si>
  <si>
    <t>16+16+8</t>
  </si>
  <si>
    <t>422</t>
  </si>
  <si>
    <t>76740r</t>
  </si>
  <si>
    <t xml:space="preserve">D+M revizní dvířka do SDK podhledu, dle ozn.O67 výkres -Tabulka ostatních výrobků LUS_DPS_D.1.1_607_00 </t>
  </si>
  <si>
    <t>1686195575</t>
  </si>
  <si>
    <t>423</t>
  </si>
  <si>
    <t>76741r</t>
  </si>
  <si>
    <t xml:space="preserve">D+M revizní dvířka k čistícímu kusu,s požární odolností EI 30 DP1, dle ozn.O68  výkres -Tabulka ostatních výrobků LUS_DPS_D.1.1_607_00 </t>
  </si>
  <si>
    <t>-618940376</t>
  </si>
  <si>
    <t>424</t>
  </si>
  <si>
    <t>76742r</t>
  </si>
  <si>
    <t xml:space="preserve">D+M revizní dvířka k vodovodním armaturám / čistícím kusům, dle ozn.O69  výkres -Tabulka ostatních výrobků LUS_DPS_D.1.1_607_00 </t>
  </si>
  <si>
    <t>1302815004</t>
  </si>
  <si>
    <t>425</t>
  </si>
  <si>
    <t>76743r</t>
  </si>
  <si>
    <t xml:space="preserve">D+M revizní revizní dvířka k čistícímu kusu, s požární odolností REI 15 DP1, dle ozn.O70  výkres -Tabulka ostatních výrobků LUS_DPS_D.1.1_607_00 </t>
  </si>
  <si>
    <t>-1271543183</t>
  </si>
  <si>
    <t>426</t>
  </si>
  <si>
    <t>76744r</t>
  </si>
  <si>
    <t xml:space="preserve">D+M revizní dvířka k čistícímu kusu, dle ozn.O71  výkres -Tabulka ostatních výrobků LUS_DPS_D.1.1_607_00 </t>
  </si>
  <si>
    <t>223887584</t>
  </si>
  <si>
    <t>427</t>
  </si>
  <si>
    <t>76752r</t>
  </si>
  <si>
    <t xml:space="preserve">D+M Systémové těsnící prostupky hydroizolaci, dle ozn.O72 výkres -Tabulka ostatních výrobků LUS_DPS_D.1.1_607_00 </t>
  </si>
  <si>
    <t>-1364078765</t>
  </si>
  <si>
    <t>420</t>
  </si>
  <si>
    <t>767271r</t>
  </si>
  <si>
    <t>D+M Výtah dle PD</t>
  </si>
  <si>
    <t>1974641135</t>
  </si>
  <si>
    <t>428</t>
  </si>
  <si>
    <t>998767202</t>
  </si>
  <si>
    <t>Přesun hmot procentní pro zámečnické konstrukce v objektech v přes 6 do 12 m</t>
  </si>
  <si>
    <t>-1018806484</t>
  </si>
  <si>
    <t>771</t>
  </si>
  <si>
    <t>Podlahy z dlaždic</t>
  </si>
  <si>
    <t>429</t>
  </si>
  <si>
    <t>771574154</t>
  </si>
  <si>
    <t xml:space="preserve">Montáž podlah keramických  lepených flexibilním lepidlem </t>
  </si>
  <si>
    <t>1314224172</t>
  </si>
  <si>
    <t>Skladba P.11 vč. spárovaní silikonem</t>
  </si>
  <si>
    <t>20,6+90,4+6,9+6,7+10,4+1,6+15,1+9,9+6,6+5,5+6,4+7,2+3,9+2+1,6+8,4+3,7+3+5,5+6,2+13,6+6,1</t>
  </si>
  <si>
    <t>430</t>
  </si>
  <si>
    <t>59761007</t>
  </si>
  <si>
    <t>E - keramická dlažba 300x300mm, odstín sv.šedá</t>
  </si>
  <si>
    <t>1122719609</t>
  </si>
  <si>
    <t>241,3*1,05 'Přepočtené koeficientem množství</t>
  </si>
  <si>
    <t>431</t>
  </si>
  <si>
    <t>998771202</t>
  </si>
  <si>
    <t>Přesun hmot procentní pro podlahy z dlaždic v objektech v přes 6 do 12 m</t>
  </si>
  <si>
    <t>2071902044</t>
  </si>
  <si>
    <t>776</t>
  </si>
  <si>
    <t>Podlahy povlakové</t>
  </si>
  <si>
    <t>432</t>
  </si>
  <si>
    <t>776121112</t>
  </si>
  <si>
    <t>Vodou ředitelná penetrace savého podkladu povlakových podlah</t>
  </si>
  <si>
    <t>-1853978253</t>
  </si>
  <si>
    <t>p1+p2+p3+p4+p7+p8+p9+10+p11+p6+121,66*0,32+121,66*0,154+p12</t>
  </si>
  <si>
    <t>433</t>
  </si>
  <si>
    <t>776141224</t>
  </si>
  <si>
    <t>Vyrovnání podkladu povlakových podlah schodišťových stupňů samonivelační stěrkou pevnosti 350,5-20mm</t>
  </si>
  <si>
    <t>-2078785504</t>
  </si>
  <si>
    <t>p6+121,66*0,32+121,66*0,154</t>
  </si>
  <si>
    <t>434</t>
  </si>
  <si>
    <t>776201811</t>
  </si>
  <si>
    <t>Demontáž lepených povlakových podlah bez podložky ručně</t>
  </si>
  <si>
    <t>-1150592692</t>
  </si>
  <si>
    <t>435</t>
  </si>
  <si>
    <t>776241111</t>
  </si>
  <si>
    <t>Lepení hladkých (bez vzoru) pásů ze sametového vinylu</t>
  </si>
  <si>
    <t>1639270598</t>
  </si>
  <si>
    <t>Skladba  vč. soklu</t>
  </si>
  <si>
    <t>Skladba P.1</t>
  </si>
  <si>
    <t>87,8-30+81+23,4+38,8+30,2*3+10,9+37,8+4,3+4,3+8,4+97,4</t>
  </si>
  <si>
    <t>Skladba P.2</t>
  </si>
  <si>
    <t>4,9+4,9+7,1+1,8+8,4+1,8+1,7+20,2+6,1*5+2,1+1,6+2+1,6+5,2+7,6</t>
  </si>
  <si>
    <t>Skladba P.3</t>
  </si>
  <si>
    <t>30,8+9,8+108,2+20,7+38,7+30,2*4+8,6+37,8*2+38,9+6,6+77+6</t>
  </si>
  <si>
    <t>20,2+6,1*6+6+11,8+2,1+1,6+2+1,6+5,2+2,4+2,1+1,5+2+1,5</t>
  </si>
  <si>
    <t>Skladba P.6- mezipodesty (stupně samostatně)</t>
  </si>
  <si>
    <t>1,6*1,61+3,2*1,5</t>
  </si>
  <si>
    <t>436</t>
  </si>
  <si>
    <t>RMAT0001</t>
  </si>
  <si>
    <t>vinyl-ze skladby  P.1 -dle výběru investora</t>
  </si>
  <si>
    <t>-1575817082</t>
  </si>
  <si>
    <t>454,7*1,2 'Přepočtené koeficientem množství</t>
  </si>
  <si>
    <t>437</t>
  </si>
  <si>
    <t>RMAT0002</t>
  </si>
  <si>
    <t>vinyl-ze skladby  P.2 -dle výběru investora</t>
  </si>
  <si>
    <t>2131366701</t>
  </si>
  <si>
    <t>101,4*1,2 'Přepočtené koeficientem množství</t>
  </si>
  <si>
    <t>438</t>
  </si>
  <si>
    <t>RMAT0003</t>
  </si>
  <si>
    <t>vinyl-ze skladby P.3 -dle výběru investora</t>
  </si>
  <si>
    <t>836652301</t>
  </si>
  <si>
    <t>541,7*1,2 'Přepočtené koeficientem množství</t>
  </si>
  <si>
    <t>439</t>
  </si>
  <si>
    <t>RMAT0004</t>
  </si>
  <si>
    <t>vinyl-ze skladby P.4 -dle výběru investora</t>
  </si>
  <si>
    <t>-844781028</t>
  </si>
  <si>
    <t>96,6*1,2 'Přepočtené koeficientem množství</t>
  </si>
  <si>
    <t>440</t>
  </si>
  <si>
    <t>RMAT0005</t>
  </si>
  <si>
    <t>vinyl-ze skladby P.8 -dle výběru investora</t>
  </si>
  <si>
    <t>-1449547574</t>
  </si>
  <si>
    <t>30*1,2 'Přepočtené koeficientem množství</t>
  </si>
  <si>
    <t>441</t>
  </si>
  <si>
    <t>RMAT0006</t>
  </si>
  <si>
    <t>vinyl-ze skladby P.12 -dle výběru investora</t>
  </si>
  <si>
    <t>-1565565029</t>
  </si>
  <si>
    <t>78,7*1,2 'Přepočtené koeficientem množství</t>
  </si>
  <si>
    <t>442</t>
  </si>
  <si>
    <t>RMAT00026</t>
  </si>
  <si>
    <t>vinyl-ze skladby P.6 -dle výběru investora</t>
  </si>
  <si>
    <t>282402985</t>
  </si>
  <si>
    <t>7,376*1,2 'Přepočtené koeficientem množství</t>
  </si>
  <si>
    <t>444</t>
  </si>
  <si>
    <t>776231111r</t>
  </si>
  <si>
    <t>Lepení hladkých (bez vzoru) pásů z vinylu  antistatického</t>
  </si>
  <si>
    <t>-1389146648</t>
  </si>
  <si>
    <t>10+21,9</t>
  </si>
  <si>
    <t>445</t>
  </si>
  <si>
    <t>RMAT0010</t>
  </si>
  <si>
    <t>vinyl antistatický-ze skladby P.9 -dle výběru investora</t>
  </si>
  <si>
    <t>-917632017</t>
  </si>
  <si>
    <t>31,9*1,2 'Přepočtené koeficientem množství</t>
  </si>
  <si>
    <t>446</t>
  </si>
  <si>
    <t>RMAT0011</t>
  </si>
  <si>
    <t>vinyl antistatický-ze skladby P.10 -dle výběru investora</t>
  </si>
  <si>
    <t>-372691072</t>
  </si>
  <si>
    <t>6,5*1,2 'Přepočtené koeficientem množství</t>
  </si>
  <si>
    <t>447</t>
  </si>
  <si>
    <t>RMAT0046</t>
  </si>
  <si>
    <t>vinyl antistatický-ze skladby P.13 -dle výběru investora</t>
  </si>
  <si>
    <t>-1650933063</t>
  </si>
  <si>
    <t>17*1,2 'Přepočtené koeficientem množství</t>
  </si>
  <si>
    <t>449</t>
  </si>
  <si>
    <t>776341112</t>
  </si>
  <si>
    <t>Montáž podlahovin ze sametového vinylu na stupnice šířky přes 300 mm</t>
  </si>
  <si>
    <t>-718237644</t>
  </si>
  <si>
    <t>(1,61*6+14*1,6+6*1,6+24*1,6)+(1,6*26)</t>
  </si>
  <si>
    <t>450</t>
  </si>
  <si>
    <t>RMAT0018</t>
  </si>
  <si>
    <t xml:space="preserve">vinyl </t>
  </si>
  <si>
    <t>-1388917188</t>
  </si>
  <si>
    <t>121,66*0,4 'Přepočtené koeficientem množství</t>
  </si>
  <si>
    <t>451</t>
  </si>
  <si>
    <t>776341121</t>
  </si>
  <si>
    <t>Montáž podlahovin ze sametového vinylu na podstupnice výšky do 200 mm</t>
  </si>
  <si>
    <t>-783417215</t>
  </si>
  <si>
    <t>1,61*6+14*1,6+6*1,6+24*1,6+(1,6*26)</t>
  </si>
  <si>
    <t>452</t>
  </si>
  <si>
    <t>RMAT0019</t>
  </si>
  <si>
    <t>vinyl</t>
  </si>
  <si>
    <t>-1298528384</t>
  </si>
  <si>
    <t>121,66*0,22 'Přepočtené koeficientem množství</t>
  </si>
  <si>
    <t>521</t>
  </si>
  <si>
    <t>998776202</t>
  </si>
  <si>
    <t>Přesun hmot procentní pro podlahy povlakové v objektech v přes 6 do 12 m</t>
  </si>
  <si>
    <t>-2011169037</t>
  </si>
  <si>
    <t>781</t>
  </si>
  <si>
    <t>Dokončovací práce - obklady</t>
  </si>
  <si>
    <t>453</t>
  </si>
  <si>
    <t>781121011</t>
  </si>
  <si>
    <t>Nátěr penetrační na stěnu</t>
  </si>
  <si>
    <t>444131165</t>
  </si>
  <si>
    <t>obk+s6+s7+s6+s7</t>
  </si>
  <si>
    <t>454</t>
  </si>
  <si>
    <t>781131112</t>
  </si>
  <si>
    <t>Izolace pod obklad nátěrem nebo stěrkou ve dvou vrstvách</t>
  </si>
  <si>
    <t>-652764977</t>
  </si>
  <si>
    <t>vč. pásek a rohů</t>
  </si>
  <si>
    <t>obk+s6</t>
  </si>
  <si>
    <t>455</t>
  </si>
  <si>
    <t>781474152</t>
  </si>
  <si>
    <t>Montáž obkladů vnitřních keramických velkoformátových hladkých přes 0,5 do 2 ks/m2 lepených flexibilním lepidlem</t>
  </si>
  <si>
    <t>-59525754</t>
  </si>
  <si>
    <t>(6,025+0,2+1,815+0,2+1,57+1,5)*0,85</t>
  </si>
  <si>
    <t>456</t>
  </si>
  <si>
    <t>RMAT0026</t>
  </si>
  <si>
    <t>obklad keramický skladba S.6</t>
  </si>
  <si>
    <t>1866527042</t>
  </si>
  <si>
    <t>9,614*1,15 'Přepočtené koeficientem množství</t>
  </si>
  <si>
    <t>457</t>
  </si>
  <si>
    <t>781474153</t>
  </si>
  <si>
    <t>Montáž obkladů vnitřních keramických  lepených flexibilním lepidlem</t>
  </si>
  <si>
    <t>742105229</t>
  </si>
  <si>
    <t>"1.06"(3,4*+2,4+2,4)*2,2-0,8*2,2</t>
  </si>
  <si>
    <t>"1.07"(2,25*2+2,4*2)*2,2-1*2,2</t>
  </si>
  <si>
    <t>"1.08"(2,25*2+2,4*2)*2,2-1*2,2</t>
  </si>
  <si>
    <t>"1.10"(1,67*2+1,05*2)*2,2-0,9*2,2-0,8*2,2</t>
  </si>
  <si>
    <t>"1.11"(1,67*2+1,05*2)*2,2-0,8*2,2</t>
  </si>
  <si>
    <t>"1.12"(1,67*2+1,05*2)*2,2-0,9*2,2-0,8*2,2</t>
  </si>
  <si>
    <t>"1.13"(1,67*2+1,05*2)*2,2-0,8*2,2</t>
  </si>
  <si>
    <t>"1.17"(6,43*2+3,14*2)*2,2-1,25*2-1,5*2,2+(2,2*2*0,15)</t>
  </si>
  <si>
    <t>"1.20"(2,1*2+2,55*2)*3-1*2,2</t>
  </si>
  <si>
    <t>"1.22"(2,1*2+2,55*2)*3-1*2,2</t>
  </si>
  <si>
    <t>"1.24"(2,1*2+2,55*2)*3-1*2,2</t>
  </si>
  <si>
    <t>"1.26"(2,1*2+2,55*2)*3-1*2,2</t>
  </si>
  <si>
    <t>"1.31"(2,55*2+2,41*2)*3-1*2</t>
  </si>
  <si>
    <t>"1.32"(1,75*2+1,2*2)*2,2-0,9*2,2-0,8*2,2</t>
  </si>
  <si>
    <t>"1.33"(1,75*2+1*2)*2,2-0,9*2,2</t>
  </si>
  <si>
    <t>"1.34"(1,75*2+1,2*2)*2,2-0,9*2,2-0,8*2,2</t>
  </si>
  <si>
    <t>"1.35"(1,75*2+1*2)*2,2-0,9*2,2</t>
  </si>
  <si>
    <t>"1.36"(2,3*2+2,4*2)*2,2-1*2,2</t>
  </si>
  <si>
    <t>"1.37"(1,8*2+2,4*2)*2,2-1*2,2</t>
  </si>
  <si>
    <t>"1.38"(1,8*2+2,4*2)*2,2-1*2,2</t>
  </si>
  <si>
    <t>"1.39"(3,56+2,4+0,7+1+1,245+1,385+1,3)*2,2-1*2,2</t>
  </si>
  <si>
    <t>"1.42"(2,65+3,14+0,375+0,325+0,4+2,29+0,2)*2,02+(0,2+4,8)*0,85-1,2*2,02+(2,02*0,15)</t>
  </si>
  <si>
    <t>"1.43, 1.62"(0,325+0,375+3,54+3,3+1,45+6,75+0,1+1,5+0,95+3,09+0,3+2,94+1,75+1,1+2,05+1,47+2,05+1,7+0,4+0,875*2+0,25*2+0,3)*2,02</t>
  </si>
  <si>
    <t>"1.43, 1.62"+(3,22+3,5+0,9+0,2+0,7+0,9+3,8+0,3+1,1+2,33+0,22*3*2)*2,2+1,5*0,85+1,1*2,2-0,7*2,02-0,9*2,02-1,45*2,02-1,5*2,02-1,2*2,2+2,2*2*0,15</t>
  </si>
  <si>
    <t>"1.44"(3,73*2+1,85*2)*2,2-1,5*2,2-1,1*2</t>
  </si>
  <si>
    <t>"1.47"2,54*0,6</t>
  </si>
  <si>
    <t>"1.48"((0,28+1,2+1,02+1+0,8+2,5+0,82+0,9+0,72)*2+2,1*2)*2,02-(0,8+0,9*2+1*3+1,1+1,45*2,02)*2,02-1,45*2,4</t>
  </si>
  <si>
    <t>"1.49"(4,1*2+2,35*2)*2,02-1*2,02*2-1,06*2,2</t>
  </si>
  <si>
    <t>"1.50"(2,55*2+0,4)*2,02</t>
  </si>
  <si>
    <t>"1.54"(2,74*2+1,57*2)*2,75-0,9*2,02</t>
  </si>
  <si>
    <t>"1.55"(1,05*2+2*2)*2,02-0,8*2,202*2</t>
  </si>
  <si>
    <t>"1.56"(1,05*2+1,65*2)*2,02-0,8*2,02</t>
  </si>
  <si>
    <t>"1.57"(3,74*2+2,35*2)*2,02-1*2,02*2</t>
  </si>
  <si>
    <t>"1.58"(1,85*2+2*2)*2,02-1*2,02</t>
  </si>
  <si>
    <t>"1.59"(0,8*2+1,64)*2,02-1*2,02</t>
  </si>
  <si>
    <t>"1.60"(1,5*2+3,74*2)*2,02-0,9*2,02</t>
  </si>
  <si>
    <t>"2.05"(2,54*2+3,88*2+0,3)*2,2-0,9*2,2</t>
  </si>
  <si>
    <t>"2.07a"(2,55*2+2,41*2)*2,2-1*2,2</t>
  </si>
  <si>
    <t>"2.08"(6,4*2+3,14*2)*2,2-1,25*2-1,5*2,2+2,2*2*0,15</t>
  </si>
  <si>
    <t>"2.11"(2,41*2+2,65*2)*2,65-1*2,2</t>
  </si>
  <si>
    <t>"2.13"(2,41*2+2,65*2)*2,65-1*2,2</t>
  </si>
  <si>
    <t>"2.15"(2,41*2+2,65*2)*2,65-1*2,2</t>
  </si>
  <si>
    <t>"2.17"(2,41*2+2,65*2)*2,65-1*2,2</t>
  </si>
  <si>
    <t>"2.21"(2,55*2+2,41*2)*2,65-1*2,2</t>
  </si>
  <si>
    <t>"2.23"(2,55*2+2,41*2)*2,65-1*2,2</t>
  </si>
  <si>
    <t>"2.25"(2,55*2+2,35*2)*2,65-1*2,2</t>
  </si>
  <si>
    <t>"2.26"(3,2*2+3,7*2)*2,2--1*2,2</t>
  </si>
  <si>
    <t>"2.27"(3,7*2+1,775*2)*2,2-1*2,2</t>
  </si>
  <si>
    <t>"2.28"(1,2*2+1,75*2)*2,2-0,9*2,2-0,8*2,2</t>
  </si>
  <si>
    <t>"2.29"(1*2+1,75*2)*2,2-0,8*2,2</t>
  </si>
  <si>
    <t>"2.30"(1,2*2+1,75*2)*2,2-0,9*2,2-0,8*2,2</t>
  </si>
  <si>
    <t>"2.31"(1*2+1,75*2)*2,2-0,8*2,2</t>
  </si>
  <si>
    <t>"2.33"(2,3*2+2,25*2)*2,2-1*2,2</t>
  </si>
  <si>
    <t>"2.34"(2,25+0,8+0,8+1,095+0,33+0,33+1,2+0,38)*2,2-0,8*2,2</t>
  </si>
  <si>
    <t>"2.35"(1,75*2+1,2*2)*2,2-0,9*2,2-0,7*2,2</t>
  </si>
  <si>
    <t>"2.36"(1,75*2+0,95*2)*2,2-0,8*2,2</t>
  </si>
  <si>
    <t>"2.37"(1,775*2+1,2*2)*2,2-0,9*2,2-0,7*2,2</t>
  </si>
  <si>
    <t>"2.38"(1,775*2+0,95*2)*2,2-0,8*2,2</t>
  </si>
  <si>
    <t>458</t>
  </si>
  <si>
    <t>59761002r</t>
  </si>
  <si>
    <t>F – keramický obklad 300x300mm</t>
  </si>
  <si>
    <t>1301325593</t>
  </si>
  <si>
    <t>320,38*1,1 'Přepočtené koeficientem množství</t>
  </si>
  <si>
    <t>519</t>
  </si>
  <si>
    <t>59761022r</t>
  </si>
  <si>
    <t>G – keramický obklad 200x200mm, odstín světle šedá</t>
  </si>
  <si>
    <t>-1150707337</t>
  </si>
  <si>
    <t>474,892*1,1 'Přepočtené koeficientem množství</t>
  </si>
  <si>
    <t>520</t>
  </si>
  <si>
    <t>59761023r</t>
  </si>
  <si>
    <t>I – keramický obklad 600x600mm</t>
  </si>
  <si>
    <t>1188916762</t>
  </si>
  <si>
    <t>300,978*1,1 'Přepočtené koeficientem množství</t>
  </si>
  <si>
    <t>459</t>
  </si>
  <si>
    <t>781495115</t>
  </si>
  <si>
    <t>Spárování vnitřních obkladů silikonem</t>
  </si>
  <si>
    <t>-1008047454</t>
  </si>
  <si>
    <t>460</t>
  </si>
  <si>
    <t>78193r</t>
  </si>
  <si>
    <t>D+M Obkad HPL desky s finální povrchovou úpravou lakování vč. dřevotřískové desky, pozink rošt</t>
  </si>
  <si>
    <t>-1136690332</t>
  </si>
  <si>
    <t>(0,2*0,2+1,57)*1,9</t>
  </si>
  <si>
    <t>461</t>
  </si>
  <si>
    <t>998781202</t>
  </si>
  <si>
    <t>Přesun hmot procentní pro obklady keramické v objektech v přes 6 do 12 m</t>
  </si>
  <si>
    <t>665418264</t>
  </si>
  <si>
    <t>783</t>
  </si>
  <si>
    <t>Dokončovací práce - nátěry</t>
  </si>
  <si>
    <t>462</t>
  </si>
  <si>
    <t>783803100</t>
  </si>
  <si>
    <t>Provedení penetračního nátěru hladkých betonových povrchů</t>
  </si>
  <si>
    <t>1642603004</t>
  </si>
  <si>
    <t>Bezprašný nátěr na strop</t>
  </si>
  <si>
    <t>c1+c1m+c3+c4</t>
  </si>
  <si>
    <t>463</t>
  </si>
  <si>
    <t>RMAT0017</t>
  </si>
  <si>
    <t>lak</t>
  </si>
  <si>
    <t>kg</t>
  </si>
  <si>
    <t>-1733761021</t>
  </si>
  <si>
    <t>1526,9*0,12 'Přepočtené koeficientem množství</t>
  </si>
  <si>
    <t>464</t>
  </si>
  <si>
    <t>783913161</t>
  </si>
  <si>
    <t>Penetrační syntetický nátěr pórovitých betonových podlah</t>
  </si>
  <si>
    <t>-1448904263</t>
  </si>
  <si>
    <t>2,315*3,32</t>
  </si>
  <si>
    <t>sokl P.5</t>
  </si>
  <si>
    <t>(2,315*2+3,32*2)*0,2</t>
  </si>
  <si>
    <t>skladby ostatní na beton</t>
  </si>
  <si>
    <t>465</t>
  </si>
  <si>
    <t>783947161</t>
  </si>
  <si>
    <t>Krycí dvojnásobný polyuretanový vodou ředitelný nátěr betonové podlahy</t>
  </si>
  <si>
    <t>-159411870</t>
  </si>
  <si>
    <t>sokl</t>
  </si>
  <si>
    <t>784</t>
  </si>
  <si>
    <t>Dokončovací práce - malby a tapety</t>
  </si>
  <si>
    <t>466</t>
  </si>
  <si>
    <t>784181121</t>
  </si>
  <si>
    <t>Hloubková jednonásobná penetrace podkladu v místnostech výšky do 3,80 m</t>
  </si>
  <si>
    <t>-735007597</t>
  </si>
  <si>
    <t>(5,53+1,3+2,41*4+1,2*4+2,41+1,2+0,875+1,05+1,1+2,35+2,4+2,25*2+1,05+2,4)*1,68</t>
  </si>
  <si>
    <t>(5,53+1,3+2,41*4+1,2*4+2,41*2+1,2*2+2,35+1,2+3,7+1*2+1,2+1,2*1*2+2,25*2+0,2+0,825)*1,05</t>
  </si>
  <si>
    <t>om+s3+c1+c1m+c5+(2,55+2,7)*0,75+40,745*0,6</t>
  </si>
  <si>
    <t>s5+11,4*0,75</t>
  </si>
  <si>
    <t>467</t>
  </si>
  <si>
    <t>784221101</t>
  </si>
  <si>
    <t>Dvojnásobné bílé malby ze směsí za sucha dobře otěruvzdorných v místnostech do 3,80 m</t>
  </si>
  <si>
    <t>-606854509</t>
  </si>
  <si>
    <t>468</t>
  </si>
  <si>
    <t>784221101r</t>
  </si>
  <si>
    <t>Interiérová malba omyvatelná , vhodná do gastroprovozu</t>
  </si>
  <si>
    <t>-1778481311</t>
  </si>
  <si>
    <t>786</t>
  </si>
  <si>
    <t>Systém ochrany osob proti pádu</t>
  </si>
  <si>
    <t>469</t>
  </si>
  <si>
    <t>7866201r</t>
  </si>
  <si>
    <t>Montáž systému ochrany osob proti pádu</t>
  </si>
  <si>
    <t>-1518103115</t>
  </si>
  <si>
    <t>470</t>
  </si>
  <si>
    <t>5534201</t>
  </si>
  <si>
    <t>kotvicí zařízení typu C dle ČSN EN 795 - samostatný/průběžný prvek</t>
  </si>
  <si>
    <t>1824962872</t>
  </si>
  <si>
    <t>471</t>
  </si>
  <si>
    <t>5534202r</t>
  </si>
  <si>
    <t>kotvicí zařízení typu C dle ČSN EN 795, koncový, rohový prvek</t>
  </si>
  <si>
    <t>1666711230</t>
  </si>
  <si>
    <t>472</t>
  </si>
  <si>
    <t>5534203r</t>
  </si>
  <si>
    <t>ID štítek</t>
  </si>
  <si>
    <t>-1415323418</t>
  </si>
  <si>
    <t>473</t>
  </si>
  <si>
    <t>5534204r</t>
  </si>
  <si>
    <t>poddajné kotvicí vedení - nerezové lano 7 mm</t>
  </si>
  <si>
    <t>-1849178705</t>
  </si>
  <si>
    <t>VRN</t>
  </si>
  <si>
    <t>Vedlejší rozpočtové náklady</t>
  </si>
  <si>
    <t>VRN1</t>
  </si>
  <si>
    <t>Průzkumné, geodetické a projektové práce</t>
  </si>
  <si>
    <t>512</t>
  </si>
  <si>
    <t>011434000</t>
  </si>
  <si>
    <t xml:space="preserve">Měření hluku ve vnitřním chráněném prostoru stavby </t>
  </si>
  <si>
    <t>1024</t>
  </si>
  <si>
    <t>117671618</t>
  </si>
  <si>
    <t>513</t>
  </si>
  <si>
    <t>011434001</t>
  </si>
  <si>
    <t xml:space="preserve">Měření hluku ve venkovním chráněném prostoru stavby - viz podmímka hyg. stanice v dokladové části E  </t>
  </si>
  <si>
    <t>-823964996</t>
  </si>
  <si>
    <t>514</t>
  </si>
  <si>
    <t>013254000</t>
  </si>
  <si>
    <t>Dokumentace skutečného provedení stavby</t>
  </si>
  <si>
    <t>1987433044</t>
  </si>
  <si>
    <t>VRN3</t>
  </si>
  <si>
    <t>Zařízení staveniště</t>
  </si>
  <si>
    <t>515</t>
  </si>
  <si>
    <t>030001000</t>
  </si>
  <si>
    <t>1321838613</t>
  </si>
  <si>
    <t>VRN4</t>
  </si>
  <si>
    <t>Inženýrská činnost</t>
  </si>
  <si>
    <t>516</t>
  </si>
  <si>
    <t>045002000</t>
  </si>
  <si>
    <t>Kompletační a koordinační činnost</t>
  </si>
  <si>
    <t>1248942114</t>
  </si>
  <si>
    <t>VRN6</t>
  </si>
  <si>
    <t>Územní vlivy</t>
  </si>
  <si>
    <t>517</t>
  </si>
  <si>
    <t>060001000</t>
  </si>
  <si>
    <t>110196249</t>
  </si>
  <si>
    <t>VRN7</t>
  </si>
  <si>
    <t>Provozní vlivy</t>
  </si>
  <si>
    <t>518</t>
  </si>
  <si>
    <t>070001000</t>
  </si>
  <si>
    <t>-178415097</t>
  </si>
  <si>
    <t>odvz_1</t>
  </si>
  <si>
    <t>odvoz</t>
  </si>
  <si>
    <t>636,041</t>
  </si>
  <si>
    <t>os</t>
  </si>
  <si>
    <t>opěrná stěna</t>
  </si>
  <si>
    <t>42,966</t>
  </si>
  <si>
    <t>zas</t>
  </si>
  <si>
    <t>zásyp</t>
  </si>
  <si>
    <t>278,1</t>
  </si>
  <si>
    <t>SO2A - Venkovní úpravy</t>
  </si>
  <si>
    <t xml:space="preserve">    1 - Zemní práce</t>
  </si>
  <si>
    <t xml:space="preserve">    5 - Komunikace pozemní</t>
  </si>
  <si>
    <t xml:space="preserve">    787 - Dokončovací práce </t>
  </si>
  <si>
    <t xml:space="preserve">    VRN9 - Ostatní náklady</t>
  </si>
  <si>
    <t>Zemní práce</t>
  </si>
  <si>
    <t>111301111</t>
  </si>
  <si>
    <t>Sejmutí drnu tl do 100 mm s přemístěním do 50 m nebo naložením na dopravní prostředek</t>
  </si>
  <si>
    <t>-2139210794</t>
  </si>
  <si>
    <t>112101101</t>
  </si>
  <si>
    <t>Odstranění stromů listnatých průměru kmene přes 100 do 300 mm</t>
  </si>
  <si>
    <t>1180023837</t>
  </si>
  <si>
    <t>112101103</t>
  </si>
  <si>
    <t>Odstranění stromů listnatých průměru kmene přes 500 do 700 mm</t>
  </si>
  <si>
    <t>2118248438</t>
  </si>
  <si>
    <t>112101104</t>
  </si>
  <si>
    <t>Odstranění stromů listnatých průměru kmene přes 700 do 900 mm</t>
  </si>
  <si>
    <t>1760666136</t>
  </si>
  <si>
    <t>112101105</t>
  </si>
  <si>
    <t>Odstranění stromů listnatých průměru kmene přes 900 do 1100 mm</t>
  </si>
  <si>
    <t>-273968048</t>
  </si>
  <si>
    <t>112101106</t>
  </si>
  <si>
    <t>Odstranění stromů listnatých průměru kmene přes 1100 do 1300 mm</t>
  </si>
  <si>
    <t>197011847</t>
  </si>
  <si>
    <t>112101127</t>
  </si>
  <si>
    <t>Odstranění stromů jehličnatých průměru kmene přes 1300 do 1500 mm</t>
  </si>
  <si>
    <t>141018221</t>
  </si>
  <si>
    <t>112251101</t>
  </si>
  <si>
    <t>Odstranění pařezů D přes 100 do 300 mm</t>
  </si>
  <si>
    <t>348861483</t>
  </si>
  <si>
    <t>112251103</t>
  </si>
  <si>
    <t>Odstranění pařezů D přes 500 do 700 mm</t>
  </si>
  <si>
    <t>-1817917675</t>
  </si>
  <si>
    <t>112251104</t>
  </si>
  <si>
    <t>Odstranění pařezů D přes 700 do 900 mm</t>
  </si>
  <si>
    <t>1383858670</t>
  </si>
  <si>
    <t>112251105</t>
  </si>
  <si>
    <t>Odstranění pařezů D přes 900 do 1100 mm</t>
  </si>
  <si>
    <t>-2073167008</t>
  </si>
  <si>
    <t>112251108</t>
  </si>
  <si>
    <t>Odstranění pařezů D přes 1300 do 1500 mm</t>
  </si>
  <si>
    <t>1962312658</t>
  </si>
  <si>
    <t>121151123</t>
  </si>
  <si>
    <t>Sejmutí ornice plochy přes 500 m2 tl vrstvy do 200 mm strojně</t>
  </si>
  <si>
    <t>-789816612</t>
  </si>
  <si>
    <t>122251105</t>
  </si>
  <si>
    <t>Odkopávky a prokopávky nezapažené v hornině třídy těžitelnosti I skupiny 3 objem do 1000 m3 strojně</t>
  </si>
  <si>
    <t>-835924683</t>
  </si>
  <si>
    <t>648,3</t>
  </si>
  <si>
    <t>131111323</t>
  </si>
  <si>
    <t>Vrtání jamek pro plotové sloupky D přes 200 do 300 mm ručně s mechanickým vrtákem</t>
  </si>
  <si>
    <t>-1917244421</t>
  </si>
  <si>
    <t>(6+5+8+8+78)*1</t>
  </si>
  <si>
    <t>131111323r</t>
  </si>
  <si>
    <t>Vrtání jamek pro plotové sloupky D do 800 mm ručně s mechanickým vrtákem</t>
  </si>
  <si>
    <t>-792991448</t>
  </si>
  <si>
    <t>(1+2+1)*1</t>
  </si>
  <si>
    <t>132251104</t>
  </si>
  <si>
    <t>Hloubení rýh nezapažených š do 800 mm v hornině třídy těžitelnosti I skupiny 3 objem přes 100 m3 strojně</t>
  </si>
  <si>
    <t>1391586794</t>
  </si>
  <si>
    <t>(0,6*0,4+0,6*0,2*2+0,6*0,4+0,6*0,3)*0,75+(2+3,605+4,6+4,7+3,5+2,1+1,8)*0,6*0,36+(4,28*2+2,075*2)*0,6*0,6</t>
  </si>
  <si>
    <t>162251102</t>
  </si>
  <si>
    <t>Vodorovné přemístění přes 20 do 50 m výkopku/sypaniny z horniny třídy těžitelnosti I skupiny 1 až 3</t>
  </si>
  <si>
    <t>424503032</t>
  </si>
  <si>
    <t>zemina na zásyp</t>
  </si>
  <si>
    <t>zemina  vytěžená (uskladnění na pozemku)</t>
  </si>
  <si>
    <t>648,3+175,223+96,41</t>
  </si>
  <si>
    <t>162351103</t>
  </si>
  <si>
    <t xml:space="preserve">Vodorovné přemístění přes 50 do 500 m výkopku/sypaniny </t>
  </si>
  <si>
    <t>2003212357</t>
  </si>
  <si>
    <t>648,3+174,431+96,41</t>
  </si>
  <si>
    <t>162751117</t>
  </si>
  <si>
    <t>Vodorovné přemístění přes 9 000 do 10000 m výkopku/sypaniny</t>
  </si>
  <si>
    <t>-601985492</t>
  </si>
  <si>
    <t>914,141-zas</t>
  </si>
  <si>
    <t>167151111</t>
  </si>
  <si>
    <t>Nakládání výkopku  přes 100 m3</t>
  </si>
  <si>
    <t>-1541250916</t>
  </si>
  <si>
    <t>zemina pro zásyp</t>
  </si>
  <si>
    <t>171201231</t>
  </si>
  <si>
    <t>Poplatek za uložení zeminy a kamení na recyklační skládce (skládkovné) kód odpadu 17 05 04</t>
  </si>
  <si>
    <t>-432859051</t>
  </si>
  <si>
    <t>odvz_1*1,8</t>
  </si>
  <si>
    <t>174101101</t>
  </si>
  <si>
    <t>Zásyp jam, šachet rýh nebo kolem objektů sypaninou se zhutněním</t>
  </si>
  <si>
    <t>1121325349</t>
  </si>
  <si>
    <t>181006113</t>
  </si>
  <si>
    <t>Rozprostření zemin tl vrstvy do 0,2 m schopných zúrodnění v rovině a sklonu do 1:5</t>
  </si>
  <si>
    <t>289340284</t>
  </si>
  <si>
    <t>po jamkách oplocení okolo slouku</t>
  </si>
  <si>
    <t>181151321</t>
  </si>
  <si>
    <t>Plošná úprava terénu přes 500 m2 zemina skupiny 1 až 4 nerovnosti přes 100 do 150 mm v rovinně a svahu do 1:5</t>
  </si>
  <si>
    <t>-1608782968</t>
  </si>
  <si>
    <t>181351103</t>
  </si>
  <si>
    <t>Rozprostření ornice tl vrstvy do 200 mm pl přes 100 do 500 m2 v rovině nebo ve svahu do 1:5 strojně</t>
  </si>
  <si>
    <t>-805371685</t>
  </si>
  <si>
    <t>181411131</t>
  </si>
  <si>
    <t>Založení parkového trávníku výsevem pl do 1000 m2 v rovině a ve svahu do 1:5</t>
  </si>
  <si>
    <t>1924681059</t>
  </si>
  <si>
    <t>25</t>
  </si>
  <si>
    <t>00572472</t>
  </si>
  <si>
    <t>osivo směs travní krajinná-rovinná</t>
  </si>
  <si>
    <t>666909699</t>
  </si>
  <si>
    <t>3200*0,05 'Přepočtené koeficientem množství</t>
  </si>
  <si>
    <t>183101121r</t>
  </si>
  <si>
    <t>Sázení stromů vč. výkopu a zásypu</t>
  </si>
  <si>
    <t>1267139370</t>
  </si>
  <si>
    <t>02660321</t>
  </si>
  <si>
    <t>katalpa trubačovitá - min. výška 3 m</t>
  </si>
  <si>
    <t>218925323</t>
  </si>
  <si>
    <t>02660322r</t>
  </si>
  <si>
    <t>jinan dvoulaločný - min. výška 3 m</t>
  </si>
  <si>
    <t>-706736144</t>
  </si>
  <si>
    <t>02660323r</t>
  </si>
  <si>
    <t>šácholán japonský - min. výška 3 m</t>
  </si>
  <si>
    <t>847623616</t>
  </si>
  <si>
    <t>02660324r</t>
  </si>
  <si>
    <t>hloh obecný - min. výška 3 m</t>
  </si>
  <si>
    <t>-1311885675</t>
  </si>
  <si>
    <t>02660325r</t>
  </si>
  <si>
    <t>ovocný strom. - např meruňka - min. výška 3 m</t>
  </si>
  <si>
    <t>-357140699</t>
  </si>
  <si>
    <t>02660326r</t>
  </si>
  <si>
    <t>borovice kleč - min. výška 3 m</t>
  </si>
  <si>
    <t>-1864776912</t>
  </si>
  <si>
    <t>02660327r</t>
  </si>
  <si>
    <t>borovice černá "nana" - min. výška 3 m</t>
  </si>
  <si>
    <t>-1730532826</t>
  </si>
  <si>
    <t>18320501r</t>
  </si>
  <si>
    <t>Založení záhonu  ozn. SZ1 (11,5m2, falešný jasmín 3ks, lískovníček 1ks, proso 15ks, ostřice 12ks, pomněnkovec modrý 13ks) dle kusovníku_ext_vybavení vč. zálivky a hnojení</t>
  </si>
  <si>
    <t>-1329794453</t>
  </si>
  <si>
    <t>18320502r</t>
  </si>
  <si>
    <t>Založení záhonu  ozn. SZ2 (40m2, hortenzie lantnatá 20 ks) dle kusovníku_ext_vybavení vč. zálivky a hnojení</t>
  </si>
  <si>
    <t>-2017351671</t>
  </si>
  <si>
    <t>18320503r</t>
  </si>
  <si>
    <t>Založení záhonu  ozn. SZ3 (50m2, hortenzie lantnatá 35 ks) dle kusovníku_ext_vybavení vč. zálivky a hnojení</t>
  </si>
  <si>
    <t>738069517</t>
  </si>
  <si>
    <t>18320504r</t>
  </si>
  <si>
    <t>Založení záhonu  ozn. SZ4 (100m2, hortenzie stromečkovitá 20 ks) dle kusovníku_ext_vybavení vč. zálivky a hnojení</t>
  </si>
  <si>
    <t>-815516697</t>
  </si>
  <si>
    <t>18320505r</t>
  </si>
  <si>
    <t>Založení záhonu  ozn. SZ5 (12m2, hortenzie stromečkovitá 5 ks) dle kusovníku_ext_vybavení vč. zálivky a hnojení</t>
  </si>
  <si>
    <t>-1164585338</t>
  </si>
  <si>
    <t>18320508r</t>
  </si>
  <si>
    <t>Založení popíavé dřeviny  ozn. 8 (10m  - hortenzie popínavá) dle kusovníku_ext_vybavení vč. zálivky a hnojení</t>
  </si>
  <si>
    <t>516944448</t>
  </si>
  <si>
    <t>18320509r</t>
  </si>
  <si>
    <t>Založení živého plotu  ozn. 9 (25m+45m -živý plot - habr obecný, min výška 1 m) dle kusovníku_ext_vybavení vč. zálivky a hnojení</t>
  </si>
  <si>
    <t>-1766695981</t>
  </si>
  <si>
    <t>184802611</t>
  </si>
  <si>
    <t>Chemické odplevelení po založení kultury postřikem na široko v rovině a svahu do 1:5</t>
  </si>
  <si>
    <t>1443423838</t>
  </si>
  <si>
    <t>1463908507</t>
  </si>
  <si>
    <t>279321348</t>
  </si>
  <si>
    <t>Základová zeď ze ŽB bez zvýšených nároků na prostředí tř. C 30/37 bez výztuže</t>
  </si>
  <si>
    <t>67241255</t>
  </si>
  <si>
    <t>komplet opěrná stěna</t>
  </si>
  <si>
    <t>(40,62+2,5)*1,25*0,25</t>
  </si>
  <si>
    <t>(3,1275*2,1+(0,25+3,855+0,02+8*3+2,635+0,25+0,69+0,25)*2,7+(6,435+0,25)*3,45+0,25*2*2,12+0,655*1,54)*0,25</t>
  </si>
  <si>
    <t>279351121</t>
  </si>
  <si>
    <t>Zřízení oboustranného bednění základových zdí</t>
  </si>
  <si>
    <t>1331987249</t>
  </si>
  <si>
    <t>(3,1275*2,1+(0,25+3,855+0,02+8*3+2,635+0,25+0,69+0,25)*2,7+(6,435+0,25)*3,45+0,25*2*2,12+0,655*1,54)*2</t>
  </si>
  <si>
    <t>279351122</t>
  </si>
  <si>
    <t>Odstranění oboustranného bednění základových zdí</t>
  </si>
  <si>
    <t>-756261271</t>
  </si>
  <si>
    <t>-1127166831</t>
  </si>
  <si>
    <t>os*130/1000</t>
  </si>
  <si>
    <t>Komunikace pozemní</t>
  </si>
  <si>
    <t>564251011</t>
  </si>
  <si>
    <t>Komunikace, zpěvněné plochy, ČTU -samostatný rozpočet</t>
  </si>
  <si>
    <t>112259927</t>
  </si>
  <si>
    <t>637211321</t>
  </si>
  <si>
    <t>Okapový chodník z betonových vymývaných dlaždic do tl 50 mm kladených do písku se zalitím spár MC</t>
  </si>
  <si>
    <t>-1444682052</t>
  </si>
  <si>
    <t>(18,055-2+3,7+2,22+3,52+6,5+11+1,2+1,075+5,53)*0,45+3*0,08</t>
  </si>
  <si>
    <t>637311131</t>
  </si>
  <si>
    <t>Okapový chodník z betonových záhonových obrubníků lože beton</t>
  </si>
  <si>
    <t>1292517988</t>
  </si>
  <si>
    <t>obruby k okapovému chodníku (ke skladbě PE.2)</t>
  </si>
  <si>
    <t>18,055-2+0,45*8+3,7+2,22+3,52+6,5+11+1,2+1,075+5,53</t>
  </si>
  <si>
    <t>966071711</t>
  </si>
  <si>
    <t>Bourání sloupků a vzpěr plotových ocelových do 2,5 m zabetonovaných</t>
  </si>
  <si>
    <t>-1768271128</t>
  </si>
  <si>
    <t>966071822</t>
  </si>
  <si>
    <t>Rozebrání oplocení z drátěného pletiva se čtvercovými oky v přes 1,6 do 2,0 m</t>
  </si>
  <si>
    <t>-1108347310</t>
  </si>
  <si>
    <t>Likvidace stromů a pařezu vč. polatku za skládku</t>
  </si>
  <si>
    <t>-1458450448</t>
  </si>
  <si>
    <t xml:space="preserve">Stromy nepodléhající povolení k pokácení </t>
  </si>
  <si>
    <t xml:space="preserve"> 10 ks vzrostlých + 15 ks tújí</t>
  </si>
  <si>
    <t>Kácení stávajících dřevin (křovin) = cca 80m2</t>
  </si>
  <si>
    <t>Stromy podléhající povolení ke kácení = 7 ks</t>
  </si>
  <si>
    <t>Zdroj viz. situace bouracích prací</t>
  </si>
  <si>
    <t>997006512.1</t>
  </si>
  <si>
    <t>-1714033725</t>
  </si>
  <si>
    <t>-1964235766</t>
  </si>
  <si>
    <t>11,582*19 'Přepočtené koeficientem množství</t>
  </si>
  <si>
    <t>1593560888</t>
  </si>
  <si>
    <t>-274231418</t>
  </si>
  <si>
    <t>-595372262</t>
  </si>
  <si>
    <t>7221R</t>
  </si>
  <si>
    <t>Přeložka venkovní dešťové kanalizace-samostatný rozpočet</t>
  </si>
  <si>
    <t>128541900</t>
  </si>
  <si>
    <t>74142185r</t>
  </si>
  <si>
    <t>AO -samostatný rozpočet</t>
  </si>
  <si>
    <t>252821483</t>
  </si>
  <si>
    <t>767195r</t>
  </si>
  <si>
    <t>D+M  brána a branka , dle ozn.Z26a, výkres -Tabulka zámečnických výrobků LUS_DPS_D.1.1_606_00 a LUS_DPS_D.1.1_501_00 vč. zemních prací a základu</t>
  </si>
  <si>
    <t>1887906572</t>
  </si>
  <si>
    <t>Brána se sloupky dl. 6m a branka se sloupky 1,1m</t>
  </si>
  <si>
    <t>767196r</t>
  </si>
  <si>
    <t>D+M brána a branka dle ozn.Z26b, výkres -Tabulka zámečnických výrobků LUS_DPS_D.1.1_606_00 a LUS_DPS_D.1.1_501_00 vč. zemních prací a základu</t>
  </si>
  <si>
    <t>1128862191</t>
  </si>
  <si>
    <t>767197r</t>
  </si>
  <si>
    <t>D+M brána dle ozn.Z26c, výkres -Tabulka zámečnických výrobků LUS_DPS_D.1.1_606_00 a LUS_DPS_D.1.1_501_00 vč. zemních prací a základu</t>
  </si>
  <si>
    <t>1619255450</t>
  </si>
  <si>
    <t xml:space="preserve">Brána se sloupky dl. 6m </t>
  </si>
  <si>
    <t>767198r</t>
  </si>
  <si>
    <t>D+M brána dle ozn.Z26d, výkres -Tabulka zámečnických výrobků LUS_DPS_D.1.1_606_00 a LUS_DPS_D.1.1_501_00 vč. zemních prací a základu</t>
  </si>
  <si>
    <t>-1039264095</t>
  </si>
  <si>
    <t xml:space="preserve">Brána se sloupky dl. 2,225m </t>
  </si>
  <si>
    <t>767199r</t>
  </si>
  <si>
    <t>D+M branka dle ozn.Z26d, výkres -Tabulka zámečnických výrobků LUS_DPS_D.1.1_606_00 a LUS_DPS_D.1.1_501_00 vč. zemních prací a základu</t>
  </si>
  <si>
    <t>-1097945558</t>
  </si>
  <si>
    <t xml:space="preserve">Branka se sloupky dl. 1,15m </t>
  </si>
  <si>
    <t>767200r</t>
  </si>
  <si>
    <t>D+M oplocení z pletiva, sloupky a vzpěry s betononáži do připravených jam dle ozn.Z26, výkres -Tabulka zámečnických výrobků LUS_DPS_D.1.1_606_00 a LUS_DPS_D.1.1_501_00 vč. zemních prací a základu</t>
  </si>
  <si>
    <t>-1360260414</t>
  </si>
  <si>
    <t>Oplocení z pletiva, sloupky a vzpěry s betononáži do připravených jam.</t>
  </si>
  <si>
    <t>7672001r</t>
  </si>
  <si>
    <t>D+M podhrabová deska dle ozn.Z26, výkres -Tabulka zámečnických výrobků LUS_DPS_D.1.1_606_00 a LUS_DPS_D.1.1_501_00 vč. zemních prací a základu</t>
  </si>
  <si>
    <t>-819131565</t>
  </si>
  <si>
    <t>197075411</t>
  </si>
  <si>
    <t>787</t>
  </si>
  <si>
    <t xml:space="preserve">Dokončovací práce </t>
  </si>
  <si>
    <t>7871111r</t>
  </si>
  <si>
    <t>D+M liniový žlab - délka 6 m- dle kusovníku a ozn.  výrobku  v tabulce venkovních objektů M1</t>
  </si>
  <si>
    <t>1680692765</t>
  </si>
  <si>
    <t>7871112r</t>
  </si>
  <si>
    <t>D+M liniový žlab - délka 11 m- dle kusovníku a ozn.  výrobku  v tabulce venkovních objektů M2</t>
  </si>
  <si>
    <t>1864374209</t>
  </si>
  <si>
    <t>7871101r</t>
  </si>
  <si>
    <t>D+M Skleník dle kusovníku a ozn.  výrobku  v tabulce venkovních objektů M3</t>
  </si>
  <si>
    <t>1168379300</t>
  </si>
  <si>
    <t>7871102r</t>
  </si>
  <si>
    <t>D+M Dřevěná pergola dle kusovníku a ozn.  výrobku  v tabulce venkovních objektů M4</t>
  </si>
  <si>
    <t>2139526683</t>
  </si>
  <si>
    <t>7871106r</t>
  </si>
  <si>
    <t>D+M stávající krb - demontáž a zpětná montáž - dle kusovníku a ozn.  výrobku  v tabulce venkovních objektů M10</t>
  </si>
  <si>
    <t>497477297</t>
  </si>
  <si>
    <t>7871107r</t>
  </si>
  <si>
    <t>D+M stávající posilovací stroje - demontáž a zpětná montáž- dle kusovníku a ozn.  výrobku  v tabulce venkovních objektů M11</t>
  </si>
  <si>
    <t>-676312165</t>
  </si>
  <si>
    <t>7871108r</t>
  </si>
  <si>
    <t>D+M dřevěný zahradní domek na nářadí- dle kusovníku a ozn.  výrobku  v tabulce venkovních objektů M12</t>
  </si>
  <si>
    <t>-207780259</t>
  </si>
  <si>
    <t>998787202</t>
  </si>
  <si>
    <t>Přesun hmot procentní pro zasklívání v objektech v přes 6 do 12 m</t>
  </si>
  <si>
    <t>536749543</t>
  </si>
  <si>
    <t>VRN9</t>
  </si>
  <si>
    <t>Ostatní náklady</t>
  </si>
  <si>
    <t>090001000</t>
  </si>
  <si>
    <t xml:space="preserve">Ostatní náklady-Zpevnění stávající účelové komunikace panely </t>
  </si>
  <si>
    <t>822324813</t>
  </si>
  <si>
    <t xml:space="preserve"> panely 580m2</t>
  </si>
  <si>
    <t>Vyrovnání podkladu stávající komunikace štěrkovitým kamenivem 16/32 - 3m3</t>
  </si>
  <si>
    <t>090001002</t>
  </si>
  <si>
    <t>Ostatní náklady-Lividace zpěvnění komunikace a uvedení komunikace do původního stavu</t>
  </si>
  <si>
    <t>1668932352</t>
  </si>
  <si>
    <t>SO3A - Doplnění chybějících položek</t>
  </si>
  <si>
    <t xml:space="preserve">    741 - Elektroinstalace - silnoproud</t>
  </si>
  <si>
    <t xml:space="preserve">    742 - Elektroinstalace - slaboproud</t>
  </si>
  <si>
    <t>345321313r</t>
  </si>
  <si>
    <t>schodiště 1.29 a 2.19, podesta</t>
  </si>
  <si>
    <t>574764245</t>
  </si>
  <si>
    <t>vč. bednění odbednění výztuže a akustických kcí (izolace)</t>
  </si>
  <si>
    <t>345321314r</t>
  </si>
  <si>
    <t>schodiště 1.05 a 2.02, podesta</t>
  </si>
  <si>
    <t>2032894927</t>
  </si>
  <si>
    <t>vč. bednění odbednění výztuže a akustických kcí  (izolace)</t>
  </si>
  <si>
    <t>944511111</t>
  </si>
  <si>
    <t>Montáž ochranné sítě z textilie z umělých vláken</t>
  </si>
  <si>
    <t>-773928932</t>
  </si>
  <si>
    <t>944511211</t>
  </si>
  <si>
    <t>Příplatek k ochranné síti za první a ZKD den použití</t>
  </si>
  <si>
    <t>335882851</t>
  </si>
  <si>
    <t>944511811</t>
  </si>
  <si>
    <t>Demontáž ochranné sítě z textilie z umělých vláken</t>
  </si>
  <si>
    <t>-1024384854</t>
  </si>
  <si>
    <t>997013112</t>
  </si>
  <si>
    <t>Vnitrostaveništní doprava suti a vybouraných hmot pro budovy v přes 6 do 9 m s použitím mechanizace</t>
  </si>
  <si>
    <t>1373623926</t>
  </si>
  <si>
    <t>-1662021576</t>
  </si>
  <si>
    <t>712841559</t>
  </si>
  <si>
    <t>Příplatek pro skladbu  E.4-svislá plocha</t>
  </si>
  <si>
    <t>1401508825</t>
  </si>
  <si>
    <t>příplatek k položkám 139,141,147- SO1</t>
  </si>
  <si>
    <t>skladba E.4</t>
  </si>
  <si>
    <t>Elektroinstalace - silnoproud</t>
  </si>
  <si>
    <t>741820102</t>
  </si>
  <si>
    <t>Měření intenzity osvětlení</t>
  </si>
  <si>
    <t>-1974102788</t>
  </si>
  <si>
    <t>742</t>
  </si>
  <si>
    <t>Elektroinstalace - slaboproud</t>
  </si>
  <si>
    <t>742210501</t>
  </si>
  <si>
    <t>Provedení zkoušky TIČR</t>
  </si>
  <si>
    <t>1978230951</t>
  </si>
  <si>
    <t>7672260r</t>
  </si>
  <si>
    <t xml:space="preserve">D+M dilatační lišta tl. 20mm, dle ozn.O49 výkres -Tabulka ostatních výrobků LUS_DPS_D.1.1_607_00 </t>
  </si>
  <si>
    <t>-1054862743</t>
  </si>
  <si>
    <t>20+20+8</t>
  </si>
  <si>
    <t>7672301r</t>
  </si>
  <si>
    <t xml:space="preserve">D+M vybavení hygienické části jídelny, dle ozn.O52  výkres -Tabulka ostatních výrobků LUS_DPS_D.1.1_607_00 </t>
  </si>
  <si>
    <t>-2030065085</t>
  </si>
  <si>
    <t>7672302r</t>
  </si>
  <si>
    <t xml:space="preserve">D+M požární ucpávky, dle ozn.O53  výkres -Tabulka ostatních výrobků LUS_DPS_D.1.1_607_00 </t>
  </si>
  <si>
    <t>802842061</t>
  </si>
  <si>
    <t>7672303r</t>
  </si>
  <si>
    <t xml:space="preserve">D+M požární ucpávky, dle ozn.O54  výkres -Tabulka ostatních výrobků LUS_DPS_D.1.1_607_00 </t>
  </si>
  <si>
    <t>191743715</t>
  </si>
  <si>
    <t>7672320r</t>
  </si>
  <si>
    <t xml:space="preserve">D+M schodišťová lišta pro vinyl, dle ozn.O73 výkres -Tabulka ostatních výrobků LUS_DPS_D.1.1_607_00 </t>
  </si>
  <si>
    <t>-2088896065</t>
  </si>
  <si>
    <t>7672321r</t>
  </si>
  <si>
    <t xml:space="preserve">D+M vybavení hygienického zázemí, dle ozn.O75 výkres -Tabulka ostatních výrobků LUS_DPS_D.1.1_607_00 </t>
  </si>
  <si>
    <t>-1458572637</t>
  </si>
  <si>
    <t>1734567685</t>
  </si>
  <si>
    <t>776141111</t>
  </si>
  <si>
    <t>Vyrovnání podkladu povlakových podlah stěrkou pevnosti 20 MPa tl do 3 mm</t>
  </si>
  <si>
    <t>-1110023782</t>
  </si>
  <si>
    <t>776421111</t>
  </si>
  <si>
    <t>Montáž obvodových lišt lepením</t>
  </si>
  <si>
    <t>-1727702793</t>
  </si>
  <si>
    <t>595+775+24+45</t>
  </si>
  <si>
    <t>28411009</t>
  </si>
  <si>
    <t>lišta soklová PVC 80mm</t>
  </si>
  <si>
    <t>-1595828818</t>
  </si>
  <si>
    <t>1439*1,02 'Přepočtené koeficientem množství</t>
  </si>
  <si>
    <t>1861966231</t>
  </si>
  <si>
    <t>011314000</t>
  </si>
  <si>
    <t>Archeologický dohled</t>
  </si>
  <si>
    <t>1153385552</t>
  </si>
  <si>
    <t>SEZNAM FIGUR</t>
  </si>
  <si>
    <t>Výměra</t>
  </si>
  <si>
    <t>dlmpo</t>
  </si>
  <si>
    <t>dlažba mezipodesta</t>
  </si>
  <si>
    <t>dlspo</t>
  </si>
  <si>
    <t>dlažba společné prostory</t>
  </si>
  <si>
    <t>stropy</t>
  </si>
  <si>
    <t>vb</t>
  </si>
  <si>
    <t>větší byty</t>
  </si>
  <si>
    <t xml:space="preserve"> SO1A</t>
  </si>
  <si>
    <t>Použití figury:</t>
  </si>
  <si>
    <t>"1.NP"3+1</t>
  </si>
  <si>
    <t>"2. a 3.NP"4*2</t>
  </si>
  <si>
    <t>"4.NP"2</t>
  </si>
  <si>
    <t xml:space="preserve"> SO2A</t>
  </si>
  <si>
    <t xml:space="preserve"> SO3A</t>
  </si>
  <si>
    <t>Rozšíření objektu Domov u Anežky Luštěnice
D.2.1 - ZPEVNĚNÉ PLOCHY, KOMUNIKACE, ČTÚ</t>
  </si>
  <si>
    <t>SO.01 KOM DOPRAVNÍ ŘEŠENÍ</t>
  </si>
  <si>
    <t>Poř.</t>
  </si>
  <si>
    <t>množství</t>
  </si>
  <si>
    <t>jednotková cena</t>
  </si>
  <si>
    <t>Cena celkem</t>
  </si>
  <si>
    <t>Celkem cena za příslušnou profesi</t>
  </si>
  <si>
    <t>Zemní práce a demolice</t>
  </si>
  <si>
    <t>ŘEZÁNÍ ASF. KRYTU VOZOVEK TL. DO 100MM</t>
  </si>
  <si>
    <t xml:space="preserve">ROZEBRÁNÍ ŽIVIČNÉHO KRYTU, ODVOZ DO 20KM </t>
  </si>
  <si>
    <t>ODSTRANĚNÍ PODKLADU ZPEVNĚNÝCH PLOCH S ASF. POJIVEM, ODVOZ DO 20KM 
OK 10cm</t>
  </si>
  <si>
    <t>ODSTRANĚNÍ PODKLADU ZPEVNĚNÝCH PLOCH S CEMENTOVÝM POJIVEM, ODVOZ DO 20KM 
SC 15cm</t>
  </si>
  <si>
    <t>ODSTRANĚNÍ PODKLADU ZPEVNĚNÝCH PLOCH S KAMENIVA NESTMEL, ODVOZ DO 20KM 
ŠD tl. 150mm</t>
  </si>
  <si>
    <t>ODSTRANĚNÍ KRYTU ZPEVNĚNÝCH PLOCH Z BET. DLAŽBY TL. 80MM, ODVOZ DO 20KM</t>
  </si>
  <si>
    <t>ODSTRANĚNÍ KRYTU ZPEVNĚNÝCH PLOCH Z BET. DLAŽBY T. 40MM, ODVOZ DO 20KM</t>
  </si>
  <si>
    <t>SEJMUTÍ ORNICE NEBO LESNÍ PŮDY, ULOŽENÍ NA DOČASNÉ SKLÁDCE V PROSTORU STAVENIŠTĚ. 
150mm</t>
  </si>
  <si>
    <t>M2</t>
  </si>
  <si>
    <t>UROVNÁNÍ POVRCHŮ SROVNÁNÍM ÚZEMÍ V TL. DO 0,5M</t>
  </si>
  <si>
    <t>ODSTRANĚNÍ CHODNÍKOVÝCH OBRUBNÍKŮ BETONOVÝCH, ODVOZ DO 20KM
Neobsahuje poplatky za skládku</t>
  </si>
  <si>
    <t>ODSTRANĚNÍ ZÁHONOVÝCH OBRUBNÍKŮ BETONOVÝCH, ODVOZ DO 20KM
Neobsahuje poplatky za skládku</t>
  </si>
  <si>
    <t xml:space="preserve"> </t>
  </si>
  <si>
    <t>ODSTRANĚNÍ OPĚRNÉ STĚNY Z BET. PALISÁD, ODVOZ DO 20KM
Průměr prvků 200mm, výška prdvků 0,5m - 1,5m
Neobsahuje poplatky za skládku</t>
  </si>
  <si>
    <t>M3</t>
  </si>
  <si>
    <t>ODKOP PRO SPOD STAVBU SILNIC A ŽELEZNIC TŘ. I, ODVOZ DO 20KM
výkop pro konstrukci zp. Ploch</t>
  </si>
  <si>
    <t>DEMOLICE BET. LIN. ŽLABU, ODVOZ DO 20KM
Délka žlabu 5m</t>
  </si>
  <si>
    <t>ULOŽENÍ SYPANINY DO NÁSYPŮ SE ZHUTNĚNÍM NA 96% PS 
Včetně nákupu materiálu a dopravy</t>
  </si>
  <si>
    <t>POPLATKY ZA SKLÁDKU TYP SII
asfaltové vrstvy</t>
  </si>
  <si>
    <t>POPLATKY ZA SKLÁDKU TYP SI
inertní materiál</t>
  </si>
  <si>
    <t>POPLATKY ZA SKLÁDKU TYP SI
betonové prvky</t>
  </si>
  <si>
    <t>ÚPRAVA PLÁNĚ SE ZHUTNĚNÍM V HORNINĚ TŘÍDY I
přehutnění pláně</t>
  </si>
  <si>
    <t>Základy</t>
  </si>
  <si>
    <t>VOZOVKOVÉ VÝZTUŽNÉ VRSTVY Z TEXTILIE
separační geotextilie 300 g/m2</t>
  </si>
  <si>
    <t>Komunikace</t>
  </si>
  <si>
    <t>KAMENIVO ZPEVNĚNÉ CEMENTEM
SC 0-32 C8/10, KONSTRUKCE 1 - KOMUNIKACE MIMOAREÁLOVÁ, 120mm
SC 0-32 C8/10, KONSTRUKCE 2 - KOMUNIKACE AREÁLOVÁ, 150mm</t>
  </si>
  <si>
    <t>DLÁŽDĚNÉ KRYTY Z BETONOVÝCH DLAŽDIC ŠEDÝCH 200/200MM, TL. 80MM DO LOŽE Z KAMENIVA
Konstrukce 2 - KOMUNIKACE AREÁLOVÁ</t>
  </si>
  <si>
    <t>DLÁŽDĚNÉ KRYTY Z BETONOVÝCH DLAŽDIC ČERNÝCH 200/200MM, TL. 80MM DO LOŽE Z KAMENIVA
Konstrukce 3 - PARKOVACÍ PLOCHA ZTP</t>
  </si>
  <si>
    <t>DLÁŽDĚNÉ KRYTY Z BET. VEGETAČNÍCH DLAŽDIC ČERNÝCH 200/200MM SE SPÁROU 30MM, TL. 80MM DO LOŽE Z KAMENIVA
Konstrukce 4 - PARKOVACÍ PLOCHA 
vč. výplně spar humźní zeminou s příměsí travního semenea osetí</t>
  </si>
  <si>
    <t>DLÁŽDĚNÉ KRYTY Z BETONOVÝCH DLAŽDIC ŠEDÝCH 100/200mm, TL. 60MM DO LOŽE Z KAMENIVA
Konstrukce 4 - chodník</t>
  </si>
  <si>
    <t>VOZOVKOVÉ VRSTVY ZE ŠTĚRKODRTI
KONSTRUKCE 1, 2 a 5, 150mm, 
KONSTRUKCE 3 a 4, 250mm</t>
  </si>
  <si>
    <t>ASFALTOVÝ BETON PRO OBRUSNÉ VRSTVY ACO 11,  TL. 40MM
KONSTRUKCE 1</t>
  </si>
  <si>
    <t>ASFALTOVÝ BETON PRO PODKLADNÍ VRSTVY ACP 16, TL. 50MM
KONSTRUKCE 1</t>
  </si>
  <si>
    <t>SPOJOVACÍ POSTŘIK Z MODIFIKOVANÉ EMULZE PS,A, 0,2kg/m2
KONSTRUKCE 1</t>
  </si>
  <si>
    <t>INFILTREČNÍ POSTŘIK Z ASF. EMULZE PI,A, 0,6kg/m2
KONSTRUKCE 1</t>
  </si>
  <si>
    <t>KRYTY Z BETON DLAŽDIC BAREV RELIÉF TL 80MM DO LOŽE Z KAM
červená betonová dlažba 10x20cm tl. 8cm</t>
  </si>
  <si>
    <t>KRYTY Z BETON DLAŽDIC BAREV RELIÉF TL 60MM DO LOŽE Z KAM
červená betonová dlažba 10x20cm tl. 6cm</t>
  </si>
  <si>
    <t>Ostatní komunikace a práce</t>
  </si>
  <si>
    <t xml:space="preserve">DEMONTÁŽ SVISLÉHO DOPR ZNAČ ZÁKL VEL </t>
  </si>
  <si>
    <t xml:space="preserve">KUS       </t>
  </si>
  <si>
    <t>DEMONTÁŽ ZÁVOROVÉHO PARKOVACÍHO SYSTÉMU</t>
  </si>
  <si>
    <t>VÝŠKOVÉ VYROVNÝNÍ REVIZNÍCH ŠACHET A POVRCHOVÝCH ZNAKŮ IS</t>
  </si>
  <si>
    <t>SILNIČNÍ A CHODNÍKOVÉ OBRUBY Z BETONOVÝCH OBRUBNÍKŮ ŠÍŘ 100MM
100/250/1000</t>
  </si>
  <si>
    <t>ZÁHONOVÉ OBRUBY Z BETONOVÝCH OBRUBNÍKŮ ŠÍŘ 50MM</t>
  </si>
  <si>
    <t>DOPR ZNAČ ZÁKL VEL HLINÍK FÓLIE TŘ 3 - DOD A MONT, Tabule</t>
  </si>
  <si>
    <t>DOPR ZNAČ ZÁKL VEL HLINÍK FÓLIE TŘ 3 - DOD A MONT, dodatkové tabulky</t>
  </si>
  <si>
    <t>SLOUPKY A STOJKY DOPRAVNÍCH ZNAČEK Z OCEL TRUBEK SE ZABETONOVÁNÍM - DODÁVKA A MO</t>
  </si>
  <si>
    <t>VODOROVNÉ DOPRAVNÍ ZNAČENÍ - PŘEDEM PŘIPRAVENÉ SYMBOLY</t>
  </si>
  <si>
    <t>KS</t>
  </si>
  <si>
    <t>VODOROVNÉ DOPRAVNÍ ZNAČENÍ HLADKÉ, ČÁRY BÍLOU SILNIČNÍ BARVOU</t>
  </si>
  <si>
    <t xml:space="preserve">M2        </t>
  </si>
  <si>
    <t>VODOROVNÉ DOPRAVNÍ ZNAČEN, ČÁRY DLAŽEBNÍMI PRVKY
Bet. dl. šedá 200/200/80mm</t>
  </si>
  <si>
    <t>VPUSŤ KANALIZAČNÍ KOMPLETNÍ Z BET. DÍLCŮ, VČ KŘÍŽE 500 X 500 D400 A KOŠE NA SPLANVENINY</t>
  </si>
  <si>
    <t>DRENÁŽNÍ TRATIVOD PVC DN 120</t>
  </si>
  <si>
    <t>VÝŠKOVÉ VYROVNÁNÍ POKLOPŮ ŠACHET</t>
  </si>
  <si>
    <t>Odvodnění</t>
  </si>
  <si>
    <t>VPUSŤ KANALIZAČNÍ ULIČNÍ KOMPLETNÍ Z BETONOVÝCH DÍLCŮ
ULIČNÍ VPUSŤ PREFA DN 500, POKLOP LITINOVÝ 500/500MM, D400</t>
  </si>
  <si>
    <t>TRATIVODY KOMPL Z TRUB Z PLAST HM DN 150MM, RÝHA TŘ II</t>
  </si>
  <si>
    <t xml:space="preserve">Výměna zeminy </t>
  </si>
  <si>
    <t>Tyto položky mohou být čerpány na základě svolení TDI dle výsledků zatěžovacích zkoušek v úrovni pláně zpevněných ploch</t>
  </si>
  <si>
    <t>ODKOP PRO SPOD STAVBU SILNIC A ŽELEZNIC TŘ. I, ODVOZ DO 20KM
PRO VÝMĚNU AZ</t>
  </si>
  <si>
    <t>POPLATKY ZA SKLÁDKU TYP S-IO (INERTNÍ ODPAD)</t>
  </si>
  <si>
    <t>ULOŽENÍ SYPANINY DO NÁSYPŮ SE ZHUTNĚNÍM Z NAKUPOVANÝCH MATERIÁLŮ</t>
  </si>
  <si>
    <t>ROZPOČET</t>
  </si>
  <si>
    <t xml:space="preserve"> materiál </t>
  </si>
  <si>
    <t xml:space="preserve"> montáž </t>
  </si>
  <si>
    <t xml:space="preserve"> cena </t>
  </si>
  <si>
    <t xml:space="preserve"> ks </t>
  </si>
  <si>
    <t xml:space="preserve"> celkem </t>
  </si>
  <si>
    <t>ZAŘÍZENÍ Č.1 - přívod a odvod vzduchu do kuchyně</t>
  </si>
  <si>
    <t>1.01</t>
  </si>
  <si>
    <t>Nástřešní vzt. jednotka s rekuperací vzduchu a s el. ohřevem vzduchu a chlazením vzduchu</t>
  </si>
  <si>
    <t xml:space="preserve"> filtr vzduchu, včetně regulace, atd</t>
  </si>
  <si>
    <t xml:space="preserve">rozměry: </t>
  </si>
  <si>
    <t>2395x1790x3850</t>
  </si>
  <si>
    <t>mm</t>
  </si>
  <si>
    <t>hmotnost</t>
  </si>
  <si>
    <t>účinnost rekuperace</t>
  </si>
  <si>
    <t>akustický tlak v 3m</t>
  </si>
  <si>
    <t>dB(A)</t>
  </si>
  <si>
    <t>přívod</t>
  </si>
  <si>
    <t>jmen. výkon</t>
  </si>
  <si>
    <r>
      <t>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</t>
    </r>
  </si>
  <si>
    <t>disp. tlak</t>
  </si>
  <si>
    <t>max. topný výkon</t>
  </si>
  <si>
    <t>kW</t>
  </si>
  <si>
    <t>max. chladiící  výkon</t>
  </si>
  <si>
    <t>příkon</t>
  </si>
  <si>
    <t>napětí</t>
  </si>
  <si>
    <t>V</t>
  </si>
  <si>
    <t>odvod</t>
  </si>
  <si>
    <t>1.02</t>
  </si>
  <si>
    <t>El. ohřívač zduchu</t>
  </si>
  <si>
    <t>800X900</t>
  </si>
  <si>
    <t>potřebný topný výkon</t>
  </si>
  <si>
    <t>1.03</t>
  </si>
  <si>
    <t>Atyp. vzt. odsávaný kuchňský strop</t>
  </si>
  <si>
    <t xml:space="preserve">plocha </t>
  </si>
  <si>
    <r>
      <t>m</t>
    </r>
    <r>
      <rPr>
        <vertAlign val="superscript"/>
        <sz val="9"/>
        <rFont val="Arial"/>
        <family val="2"/>
        <charset val="238"/>
      </rPr>
      <t>2</t>
    </r>
  </si>
  <si>
    <t xml:space="preserve"> Přívod vzduchu</t>
  </si>
  <si>
    <t xml:space="preserve"> Odvod vzduchu</t>
  </si>
  <si>
    <t>1.04</t>
  </si>
  <si>
    <t>Tlumič hluku</t>
  </si>
  <si>
    <t>900x800 - 1500</t>
  </si>
  <si>
    <t>1.05</t>
  </si>
  <si>
    <t xml:space="preserve">Čtyřhranné potrubí zhotovené z pozinkovaného ocelového plechu vybavené                                               </t>
  </si>
  <si>
    <t xml:space="preserve">lištovými spoji jednotlivých montážních dílů s běžným stupněm těsnosti       </t>
  </si>
  <si>
    <t xml:space="preserve">(spoje budou těsněny pryžovým profilem).                             </t>
  </si>
  <si>
    <t>Nástavce, pokud není uvedeno jinak, jsou v podélné ose trubního dílu.</t>
  </si>
  <si>
    <r>
      <t xml:space="preserve">Díly označené </t>
    </r>
    <r>
      <rPr>
        <b/>
        <sz val="12"/>
        <rFont val="Arial CE"/>
        <family val="2"/>
        <charset val="238"/>
      </rPr>
      <t>+</t>
    </r>
    <r>
      <rPr>
        <sz val="10"/>
        <rFont val="Arial CE"/>
        <family val="2"/>
        <charset val="238"/>
      </rPr>
      <t xml:space="preserve"> – volný spoj - obsahují délkovou montážní rezervu na</t>
    </r>
  </si>
  <si>
    <t>provedení doměru délky na stavbě  (min. 300 mm).</t>
  </si>
  <si>
    <t>800x630</t>
  </si>
  <si>
    <t>800x500</t>
  </si>
  <si>
    <t>900x710</t>
  </si>
  <si>
    <t>1.06</t>
  </si>
  <si>
    <t xml:space="preserve">Tvarovky čtyřhranné potrubí zhotovené z pozinkovaného ocelového plechu </t>
  </si>
  <si>
    <t>do obvodu 3600mm</t>
  </si>
  <si>
    <t>1.07</t>
  </si>
  <si>
    <t>Tepelná izolace s oplechování</t>
  </si>
  <si>
    <t>pro potrubí vedené ve venkovním prostředí</t>
  </si>
  <si>
    <t>tl.25mm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</si>
  <si>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</si>
  <si>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1.08</t>
  </si>
  <si>
    <t>Tepelná izolace na chlad na přívodním potrubí</t>
  </si>
  <si>
    <t>tl.25mm samolepící</t>
  </si>
  <si>
    <t>1.09</t>
  </si>
  <si>
    <t>Požární izolace potrubí</t>
  </si>
  <si>
    <t>potrubí vedené v istalační šachtea dále naspol.hhodbu</t>
  </si>
  <si>
    <t>EI 30</t>
  </si>
  <si>
    <t>1.10</t>
  </si>
  <si>
    <t>Ostatní</t>
  </si>
  <si>
    <t>objímky</t>
  </si>
  <si>
    <t>spojovací materiál</t>
  </si>
  <si>
    <t>závěsy</t>
  </si>
  <si>
    <t>OSTATNÍ</t>
  </si>
  <si>
    <t>1.</t>
  </si>
  <si>
    <t>Zprovoznění a zkoušky zařízení</t>
  </si>
  <si>
    <t>2.</t>
  </si>
  <si>
    <t>Vnitrostaveništní přemístění</t>
  </si>
  <si>
    <t>3.</t>
  </si>
  <si>
    <t>Drobné stavební úpravy</t>
  </si>
  <si>
    <t>CELKEM bez DPH</t>
  </si>
  <si>
    <t>VNITŘNÍ VODOVOD</t>
  </si>
  <si>
    <t>ZAŘIZOVACÍ PŘEDMĚTY</t>
  </si>
  <si>
    <t>Závěsné WC</t>
  </si>
  <si>
    <t>sedátko</t>
  </si>
  <si>
    <t>závěsný modul</t>
  </si>
  <si>
    <t>tlačíky</t>
  </si>
  <si>
    <t>Keramické umyvadlo</t>
  </si>
  <si>
    <t>60cm</t>
  </si>
  <si>
    <t>Keramické umyvadlo malé</t>
  </si>
  <si>
    <t>40cm</t>
  </si>
  <si>
    <t>Vana pro imobilní s dviřky</t>
  </si>
  <si>
    <t>180x80</t>
  </si>
  <si>
    <t>5.</t>
  </si>
  <si>
    <t>Volně stojící výlevka (d110)</t>
  </si>
  <si>
    <t>6.</t>
  </si>
  <si>
    <t>Závěsné WC pro imobilní</t>
  </si>
  <si>
    <t>7.</t>
  </si>
  <si>
    <t>Umyvadlo pro imobilní</t>
  </si>
  <si>
    <t>Ventil rohový</t>
  </si>
  <si>
    <t>DN 10</t>
  </si>
  <si>
    <t>Poslahová vpusť - nerez</t>
  </si>
  <si>
    <t>350x350</t>
  </si>
  <si>
    <t>500X500</t>
  </si>
  <si>
    <t>500X700</t>
  </si>
  <si>
    <t>500X800</t>
  </si>
  <si>
    <t>Dřezový sifon</t>
  </si>
  <si>
    <t>d40</t>
  </si>
  <si>
    <t>VODOVODNÍ BATERIE</t>
  </si>
  <si>
    <t>Umyvadlová - stojánková s automatickou zátkou</t>
  </si>
  <si>
    <t>s keramickou kartuší</t>
  </si>
  <si>
    <t>Nástěnná umyvadlová pro výlevku</t>
  </si>
  <si>
    <t>s prodlouženým ramínkem</t>
  </si>
  <si>
    <t>Sprchová baterie</t>
  </si>
  <si>
    <t>se sprchovou sadou</t>
  </si>
  <si>
    <t>Umyvadlová - stojánková pro imobilní</t>
  </si>
  <si>
    <t>Dřezová - stojánková</t>
  </si>
  <si>
    <t>POTRUBÍ</t>
  </si>
  <si>
    <t>Potrubí PPr</t>
  </si>
  <si>
    <t>včetně tvarovek</t>
  </si>
  <si>
    <t>PN 16</t>
  </si>
  <si>
    <t>d20x2,8</t>
  </si>
  <si>
    <t>d25x3,5</t>
  </si>
  <si>
    <t>PN 20</t>
  </si>
  <si>
    <t>d32x4,6</t>
  </si>
  <si>
    <t>d40x6,7</t>
  </si>
  <si>
    <t>d50x8,3</t>
  </si>
  <si>
    <t>d63x10,5</t>
  </si>
  <si>
    <t>Potrubí z uhlíkové oceli</t>
  </si>
  <si>
    <t>DN 32 - 35x1</t>
  </si>
  <si>
    <t>DN 40 - 42x1,5</t>
  </si>
  <si>
    <t>DN 50 - 54x1,5</t>
  </si>
  <si>
    <t>Tlaková zkouška a proplach</t>
  </si>
  <si>
    <t xml:space="preserve">ARMATURY </t>
  </si>
  <si>
    <t>Expanzní nádob s vakem</t>
  </si>
  <si>
    <t xml:space="preserve">objem </t>
  </si>
  <si>
    <t>Cirkulační nerezové čerpadlo</t>
  </si>
  <si>
    <t>DN 25 - dopravní výška 7m</t>
  </si>
  <si>
    <t>4.</t>
  </si>
  <si>
    <t>Cirkulační vyvažovací ventil s regulací teploty</t>
  </si>
  <si>
    <t>DN 15</t>
  </si>
  <si>
    <t>DN 20</t>
  </si>
  <si>
    <t>DN 25</t>
  </si>
  <si>
    <t>Kulový kohout</t>
  </si>
  <si>
    <t>DN 32</t>
  </si>
  <si>
    <t>DN 50</t>
  </si>
  <si>
    <t>Kulový kohout s vypouštěním</t>
  </si>
  <si>
    <t>Zpětná klapka</t>
  </si>
  <si>
    <t>8.</t>
  </si>
  <si>
    <t>Pojistný ventil</t>
  </si>
  <si>
    <t>DN 20-6bar</t>
  </si>
  <si>
    <t>9.</t>
  </si>
  <si>
    <t>Vypouštěcí kulový kohout</t>
  </si>
  <si>
    <t>10.</t>
  </si>
  <si>
    <t>11.</t>
  </si>
  <si>
    <t>Pancéřová hadička</t>
  </si>
  <si>
    <t>12.</t>
  </si>
  <si>
    <t>Rohový ventil se zpětnou klapkou a filtrem</t>
  </si>
  <si>
    <t>IZOLACE POTRUBÍ</t>
  </si>
  <si>
    <t>Izolace PP</t>
  </si>
  <si>
    <t>20/13</t>
  </si>
  <si>
    <t>25/13</t>
  </si>
  <si>
    <t>32/30</t>
  </si>
  <si>
    <t>40/30</t>
  </si>
  <si>
    <t>50/30</t>
  </si>
  <si>
    <t>63/30</t>
  </si>
  <si>
    <t>32/13</t>
  </si>
  <si>
    <t>40/13</t>
  </si>
  <si>
    <t>50/13</t>
  </si>
  <si>
    <t>Napojení do stávající vodovod</t>
  </si>
  <si>
    <t xml:space="preserve">hod </t>
  </si>
  <si>
    <t>VNITŘNÍ SPLAŠKOVÁ KANALIZACE</t>
  </si>
  <si>
    <t>Potrubí HT</t>
  </si>
  <si>
    <t>d50</t>
  </si>
  <si>
    <t>d75</t>
  </si>
  <si>
    <t>Potrubí PVC</t>
  </si>
  <si>
    <t>d110</t>
  </si>
  <si>
    <t>d125</t>
  </si>
  <si>
    <t>d160</t>
  </si>
  <si>
    <t>d200</t>
  </si>
  <si>
    <t>Zkouška těsnosti</t>
  </si>
  <si>
    <t>ZAŘÍZENÍ</t>
  </si>
  <si>
    <t xml:space="preserve"> Umyvadlový sifon - chrom</t>
  </si>
  <si>
    <t xml:space="preserve"> Umyvadlový sifon - pro imobilní</t>
  </si>
  <si>
    <t>Pračkový sifon - zásobníky, klimatizace</t>
  </si>
  <si>
    <t>Odvětrávací hlavice</t>
  </si>
  <si>
    <t>Čistící kus</t>
  </si>
  <si>
    <t>Podlahová vpusť</t>
  </si>
  <si>
    <t xml:space="preserve"> hod </t>
  </si>
  <si>
    <t>VNITŘNÍ DEŠŤOVÁ KANALIZACE</t>
  </si>
  <si>
    <t xml:space="preserve">PVC KGEN SN 4 </t>
  </si>
  <si>
    <t>Doprava a vnitrostaveništní přemístění</t>
  </si>
  <si>
    <t xml:space="preserve"> Napojení do stávající kanalizace</t>
  </si>
  <si>
    <t xml:space="preserve"> VENKOVNÍ SPLAŠKOVÁ KANALIZACE</t>
  </si>
  <si>
    <t>Revizní šachta -PLAST</t>
  </si>
  <si>
    <t>šachtová truba DN 600</t>
  </si>
  <si>
    <t>šachtové dno DN 600</t>
  </si>
  <si>
    <t>teleskop pro poklop</t>
  </si>
  <si>
    <t>manžeta teleskopu</t>
  </si>
  <si>
    <t>pojízdný poklop DN 600 -B125</t>
  </si>
  <si>
    <t>DN 600/200</t>
  </si>
  <si>
    <t>Revizní šachta -BETON</t>
  </si>
  <si>
    <t>DN 1000/200</t>
  </si>
  <si>
    <t>1,</t>
  </si>
  <si>
    <t xml:space="preserve"> Odlučovač tuku s poklppem</t>
  </si>
  <si>
    <t>NS 4  - Qmax= 4l/s</t>
  </si>
  <si>
    <t>Signalizační folie</t>
  </si>
  <si>
    <t>Signalizační vodič</t>
  </si>
  <si>
    <t>CY  2,5</t>
  </si>
  <si>
    <t>Výkop pro potrubí</t>
  </si>
  <si>
    <t xml:space="preserve"> VENKOVNÍ DEŠŤOVÁ KANALIZACE</t>
  </si>
  <si>
    <t>Zařízení</t>
  </si>
  <si>
    <t>Retenčně akumulační nádrže</t>
  </si>
  <si>
    <t>objem 26 m3</t>
  </si>
  <si>
    <t>Vsak deštových vod</t>
  </si>
  <si>
    <t xml:space="preserve">vsakovací blok </t>
  </si>
  <si>
    <t>zakončení</t>
  </si>
  <si>
    <t>odvětrávací hlavice</t>
  </si>
  <si>
    <t>filtrační geotextilie</t>
  </si>
  <si>
    <t>Výkop pro retenční nádžr a vsak</t>
  </si>
  <si>
    <t>Doprava a  uskladnění na skládce</t>
  </si>
  <si>
    <t>Obetonování vč. Podkladního betonu</t>
  </si>
  <si>
    <t>Litinový lapač střešních splavenin</t>
  </si>
  <si>
    <t>DN 125-200</t>
  </si>
  <si>
    <t xml:space="preserve">Revizní šachta </t>
  </si>
  <si>
    <t>Uliční deštová vpus´t s pojezdovým poklopem</t>
  </si>
  <si>
    <t>400x400-160</t>
  </si>
  <si>
    <t>VENKOVNÍ VODOVOD - POŽÁRNÍ VODOVOD A DOPOUŠTNÍ NÁDRŽE</t>
  </si>
  <si>
    <t xml:space="preserve"> Potrubí </t>
  </si>
  <si>
    <t>PE100 SDR 11</t>
  </si>
  <si>
    <t>32x3</t>
  </si>
  <si>
    <t>50x4,6</t>
  </si>
  <si>
    <t>do DN 50</t>
  </si>
  <si>
    <t>Ponorné čerpadlo</t>
  </si>
  <si>
    <t>max. průtok</t>
  </si>
  <si>
    <t>m3/h</t>
  </si>
  <si>
    <t>max výška</t>
  </si>
  <si>
    <t xml:space="preserve">napětí </t>
  </si>
  <si>
    <t xml:space="preserve"> Vnitrostaveništní přemístění</t>
  </si>
  <si>
    <t>Přesné typy vodovodních baterii a zařizovacích předmětů bude upřesněn investorem a v archtektonickém řešení.</t>
  </si>
  <si>
    <t>Celkem bez DPH</t>
  </si>
  <si>
    <t>PŘELOŽKA VENKOVNÍ DEŠŤOVÉ KANALIZACE</t>
  </si>
  <si>
    <t>Potrubí Z kameniny</t>
  </si>
  <si>
    <t>KAM 300</t>
  </si>
  <si>
    <t>DN 1000/300</t>
  </si>
  <si>
    <t>materiál</t>
  </si>
  <si>
    <t>montáž</t>
  </si>
  <si>
    <t>cena</t>
  </si>
  <si>
    <t>celkem</t>
  </si>
  <si>
    <t xml:space="preserve">ZAŘÍZENÍ A ARMATURY </t>
  </si>
  <si>
    <t>Nepřímo ohřívaný zásobník TV</t>
  </si>
  <si>
    <t>s el. topnpou vložkou</t>
  </si>
  <si>
    <t>do 100kW DN 32</t>
  </si>
  <si>
    <t>objem TV</t>
  </si>
  <si>
    <t>výkon UT</t>
  </si>
  <si>
    <t>El. příkomn vložky</t>
  </si>
  <si>
    <t xml:space="preserve">Rozdělovač a sběrač včetně konzolí </t>
  </si>
  <si>
    <t>do 100kW dva okruhy</t>
  </si>
  <si>
    <t>rozteč 220mm DN 32</t>
  </si>
  <si>
    <t>Hydraulická vyhybka</t>
  </si>
  <si>
    <t>Čerpadlová skupina směšovaná</t>
  </si>
  <si>
    <t>DN 32 - kvs 7,4 m3/h</t>
  </si>
  <si>
    <t>MAGNA 3 32-60</t>
  </si>
  <si>
    <t>Čerpadlová skupina nesměšovaná</t>
  </si>
  <si>
    <t>DN 32+ - kvs 11 m3/h</t>
  </si>
  <si>
    <t>ALPHA 2.1 32-60</t>
  </si>
  <si>
    <t>Filtr</t>
  </si>
  <si>
    <t>Automatický odvdušňovací ventil se zpětnou klapkou</t>
  </si>
  <si>
    <t>Potrubí Pex-Al-Pex</t>
  </si>
  <si>
    <t>včetně tvarovek, fitinek a objímek</t>
  </si>
  <si>
    <t>16x2</t>
  </si>
  <si>
    <t>26x3</t>
  </si>
  <si>
    <t>Potrubí Cu</t>
  </si>
  <si>
    <t>tvrdých</t>
  </si>
  <si>
    <t>28x1</t>
  </si>
  <si>
    <t>35x1,5</t>
  </si>
  <si>
    <t>42x1,5</t>
  </si>
  <si>
    <t>54x2</t>
  </si>
  <si>
    <t>Tlakové zkoušky potrubí</t>
  </si>
  <si>
    <t>potrubí Pex</t>
  </si>
  <si>
    <t>potrubí  Cu</t>
  </si>
  <si>
    <t>PODLAHOVÉ VYTÁPĚNÍ</t>
  </si>
  <si>
    <t>Systémová deska s výstupky</t>
  </si>
  <si>
    <t>tl.  50mm</t>
  </si>
  <si>
    <t xml:space="preserve">Kompletní set rozdělovače pro podlahové vytápění </t>
  </si>
  <si>
    <t>včetně průtokoměrů a s vestavěnou skříní</t>
  </si>
  <si>
    <t>6 okruhů</t>
  </si>
  <si>
    <t>11 okruhů</t>
  </si>
  <si>
    <t>12 okruhů</t>
  </si>
  <si>
    <t>13 okruhů</t>
  </si>
  <si>
    <t>Dilatační páska</t>
  </si>
  <si>
    <t>RADIÁTOROVÉ ARMATURY</t>
  </si>
  <si>
    <t>Sada termostatického ventilu  a šroubení pro připojení otopného tělesa v provedení VK</t>
  </si>
  <si>
    <t>G 3/4 - rohový</t>
  </si>
  <si>
    <t>Sada termostatického ventilu  a šroubení pro připojení trubkovéhootopného tělesa v provedení VK</t>
  </si>
  <si>
    <t>OTOPNÁ TĚLESA</t>
  </si>
  <si>
    <t>Deskové otopné těleso</t>
  </si>
  <si>
    <t>22VK-900/1200</t>
  </si>
  <si>
    <t>Trubkové otopné těleso</t>
  </si>
  <si>
    <t>typ bude upřesněn investorem dle návrhu koupelen</t>
  </si>
  <si>
    <t>KLCM 1220.600</t>
  </si>
  <si>
    <t>KLCM 1820.750</t>
  </si>
  <si>
    <t>El. topná tyč s regulací</t>
  </si>
  <si>
    <t>300W</t>
  </si>
  <si>
    <t>500W</t>
  </si>
  <si>
    <t>IZOLACE</t>
  </si>
  <si>
    <t>Návleková izolace</t>
  </si>
  <si>
    <t>16/13</t>
  </si>
  <si>
    <t>28/13</t>
  </si>
  <si>
    <t>35/20</t>
  </si>
  <si>
    <t>42/30</t>
  </si>
  <si>
    <t>54/30</t>
  </si>
  <si>
    <t>Pásky spojky , lepidlo</t>
  </si>
  <si>
    <t>do 6 m</t>
  </si>
  <si>
    <t>Prostupy potrubí</t>
  </si>
  <si>
    <t>Zaregulování a topná zkouška</t>
  </si>
  <si>
    <t xml:space="preserve">Zpracováno programem firmy SELPO Broumy, tel. +420 603 525768 </t>
  </si>
  <si>
    <t>Zakázka číslo:</t>
  </si>
  <si>
    <t>Z-2022/0200</t>
  </si>
  <si>
    <t>Název:</t>
  </si>
  <si>
    <t>Luštěnice</t>
  </si>
  <si>
    <t>Silnoproud + slaboproud + hromosvod</t>
  </si>
  <si>
    <t>Rekapitulace</t>
  </si>
  <si>
    <t>Kap.</t>
  </si>
  <si>
    <t>Popis položky</t>
  </si>
  <si>
    <t>Základ DPH</t>
  </si>
  <si>
    <t>A.</t>
  </si>
  <si>
    <t>UPRAVENÉ ROZPOČTOVÉ NÁKLADY</t>
  </si>
  <si>
    <t>C21M - Elektromontáže  -  MONTÁŽ</t>
  </si>
  <si>
    <t xml:space="preserve">   Podíl přidružených výkonů 4,80% z C21M a navázaného materiálu</t>
  </si>
  <si>
    <t>Stavební přípomoce</t>
  </si>
  <si>
    <t>Hromosvod  -  MONTÁŽ</t>
  </si>
  <si>
    <t>Revize, DSPS, zkoušky  -  MONTÁŽ</t>
  </si>
  <si>
    <t>MATERIÁL</t>
  </si>
  <si>
    <t xml:space="preserve">   Podružný materiál 5,00%</t>
  </si>
  <si>
    <t>CELKEM URN</t>
  </si>
  <si>
    <t>B.</t>
  </si>
  <si>
    <t>VEDLEJŠÍ ROZPOČTOVÉ NÁKLADY</t>
  </si>
  <si>
    <t>GZS 2,50% z C21M a navázaného materiálu</t>
  </si>
  <si>
    <t>CELKEM VRN</t>
  </si>
  <si>
    <t>Σ</t>
  </si>
  <si>
    <t>REKAPITULACE CELKEM</t>
  </si>
  <si>
    <t>Základ DPH (*)</t>
  </si>
  <si>
    <t>Celkem:</t>
  </si>
  <si>
    <t>(*) byl upraven z důvodu zaokrouhlení</t>
  </si>
  <si>
    <t>C21M - Elektromontáže</t>
  </si>
  <si>
    <t>Poř.č.</t>
  </si>
  <si>
    <t>Číslo pol.</t>
  </si>
  <si>
    <t>Cena/jedn. [Kč]</t>
  </si>
  <si>
    <t>Jedn.</t>
  </si>
  <si>
    <t>Celkem [Kč]</t>
  </si>
  <si>
    <t>210010002</t>
  </si>
  <si>
    <t>trubka plastová ohebná instalační průměr 16mm (VU)</t>
  </si>
  <si>
    <t>210010003</t>
  </si>
  <si>
    <t>trubka plastová ohebná instalační průměr 23mm  (VU)</t>
  </si>
  <si>
    <t>210010006</t>
  </si>
  <si>
    <t>trubka plastová ohebná instalační průměr 40mm (VU)</t>
  </si>
  <si>
    <t>mikrotrubička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</si>
  <si>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</si>
  <si>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</si>
  <si>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</si>
  <si>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</si>
  <si>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</si>
  <si>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</si>
  <si>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krabice KT250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</si>
  <si>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</si>
  <si>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</si>
  <si>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</si>
  <si>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</si>
  <si>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ukončení vodiče v rozvaděči vč. zapojení a koncovky do 16mm2</t>
  </si>
  <si>
    <t>ukončení vodiče v rozvaděči vč. zapojení a koncovky do 50mm2</t>
  </si>
  <si>
    <t>ukončení vodiče v rozvaděči vč. zapojení a koncovky do 240mm2</t>
  </si>
  <si>
    <t>210110001</t>
  </si>
  <si>
    <t>spínač nástěnný prostředí obyčejné 1-pólový řazení 1</t>
  </si>
  <si>
    <t>spínač nástěnný prostředí vlhké 1-pólový řazení 1</t>
  </si>
  <si>
    <t>210110004</t>
  </si>
  <si>
    <t>střídavý přepínač nástěnný prostředí obyčejné řazení 6</t>
  </si>
  <si>
    <t>střídavý přepínač nástěnný prostředí obyčejné řazení 7</t>
  </si>
  <si>
    <t>montáž ovl. žal.</t>
  </si>
  <si>
    <t>tlačítkový ovladač I/0</t>
  </si>
  <si>
    <t>tlačítkový ovladač dvoupolový - ovl. gastro. tech.</t>
  </si>
  <si>
    <t>210111021</t>
  </si>
  <si>
    <t>zásuvka v krabici prostředí obyčejné 10/16A 250V 2P+Z</t>
  </si>
  <si>
    <t>zásuvka v krabici prostředí vlhké 10/16A 250V 2P+Z</t>
  </si>
  <si>
    <t>zásuvka v krabici prostředí vlhké 32A 400V</t>
  </si>
  <si>
    <t>zásuvka datová 2xRJ45</t>
  </si>
  <si>
    <t>zásuvka STA</t>
  </si>
  <si>
    <t>montáž MEB</t>
  </si>
  <si>
    <t>montáž pohyb. čidla</t>
  </si>
  <si>
    <t>210190001</t>
  </si>
  <si>
    <t>montáž oceloplech. rozvodnic do 20kg (RPO, RB, RD, RACK)</t>
  </si>
  <si>
    <t>montáž oceloplech. rozvodnic do 50kg (RE)</t>
  </si>
  <si>
    <t>montáž oceloplech. rozvodnic do 100kg (R-KUCH)</t>
  </si>
  <si>
    <t>210200091</t>
  </si>
  <si>
    <t>montáž svítidla</t>
  </si>
  <si>
    <t>montáž pikrogram</t>
  </si>
  <si>
    <t>210800101</t>
  </si>
  <si>
    <t>CYKY 2Ax1.5mm2 (CYKY 2O1.5) 750V</t>
  </si>
  <si>
    <t>210800105</t>
  </si>
  <si>
    <t>CYKY 3Bx1.5mm2 (CYKY 3J1.5) 750V</t>
  </si>
  <si>
    <t>210800106</t>
  </si>
  <si>
    <t>CYKY 3Cx2.5mm2 (CYKY 3J2.5) 750V</t>
  </si>
  <si>
    <t>210800115</t>
  </si>
  <si>
    <t>CYKY 5Cx1.5mm2 (CYKY 5J1.5) 750V</t>
  </si>
  <si>
    <t>CYKY 5Cx2,5mm2</t>
  </si>
  <si>
    <t>CYKY 5Cx4mm2</t>
  </si>
  <si>
    <t>CYKY 5Cx6mm2</t>
  </si>
  <si>
    <t>CYKY 5x10mm2</t>
  </si>
  <si>
    <t>CYKY 5x16mm2</t>
  </si>
  <si>
    <t>1-AY 1x185</t>
  </si>
  <si>
    <t>svazkování vodičů</t>
  </si>
  <si>
    <t>vodič UTP</t>
  </si>
  <si>
    <t>vodič KOAX</t>
  </si>
  <si>
    <t>vodič JYSTY</t>
  </si>
  <si>
    <t>210800525</t>
  </si>
  <si>
    <t>CY 2.5mm2 (H07V-U) zelenožlutý</t>
  </si>
  <si>
    <t>210800526</t>
  </si>
  <si>
    <t>CY 4mm2 (H07V-U) zelenožlutý</t>
  </si>
  <si>
    <t>CY 6mm2 (H07V-U) zelenožlutý</t>
  </si>
  <si>
    <t>CY 16mm2 (H07V-U) zelenožlutý</t>
  </si>
  <si>
    <t>CYA 50mm2 (H07V-U) zelenožlutý</t>
  </si>
  <si>
    <t>215112211</t>
  </si>
  <si>
    <t>TOTAL/CENTRAL STOP/ NOUZ. Tl.</t>
  </si>
  <si>
    <t>vodič s funkční odolností při požáru</t>
  </si>
  <si>
    <t>220730001</t>
  </si>
  <si>
    <t>montáž kab. žlabu + žebřík</t>
  </si>
  <si>
    <t>montáž zv. tablo ; domací telefon</t>
  </si>
  <si>
    <t>montáž a zapojení prvků systému EZS</t>
  </si>
  <si>
    <t>montáž a zapojení prvků pro systém sestra ; pacient</t>
  </si>
  <si>
    <t>montáž a zapojení CCTV</t>
  </si>
  <si>
    <t>montáž a zapojení ACS</t>
  </si>
  <si>
    <t>montáž a zapojení WiFi AP</t>
  </si>
  <si>
    <t>montáž pojistkové sady přípojková skříň</t>
  </si>
  <si>
    <t>=</t>
  </si>
  <si>
    <t>požární ucpávky</t>
  </si>
  <si>
    <t>Montáž celkem:</t>
  </si>
  <si>
    <t>Celkem za ceník:</t>
  </si>
  <si>
    <t>Cena:</t>
  </si>
  <si>
    <t>Hromosvod</t>
  </si>
  <si>
    <t>210220022</t>
  </si>
  <si>
    <t>uzemění v zemi FeZn průměru 8-10mm a FeZn 30/4 vč. svorek, propojení a izolace spojů</t>
  </si>
  <si>
    <t>210220201</t>
  </si>
  <si>
    <t>jímací tyč nad 1,5m délky vč. upevnění</t>
  </si>
  <si>
    <t>210220301</t>
  </si>
  <si>
    <t>svorky hromosvodové do 2 šroubu (SS, SR 03)</t>
  </si>
  <si>
    <t>210220302</t>
  </si>
  <si>
    <t>svorky hromosvodové nad 2 šrouby (ST, SJ, SK, SZ, SR01, 02)</t>
  </si>
  <si>
    <t>montáž krabice pro SZ</t>
  </si>
  <si>
    <t>210220401</t>
  </si>
  <si>
    <t>označení svodu štítky smalt/umělá hmota</t>
  </si>
  <si>
    <t>210220431</t>
  </si>
  <si>
    <t>tvarováni mont. dílu - jímače, ochranné trubky, úhelníky</t>
  </si>
  <si>
    <t>216220003</t>
  </si>
  <si>
    <t>montáž uzemňovacího drátu AlMgSi průměr 8mm vč. podpěr</t>
  </si>
  <si>
    <t>0000000001</t>
  </si>
  <si>
    <t>Drážkování</t>
  </si>
  <si>
    <t>Krabice (KP, KO, KR, KT)</t>
  </si>
  <si>
    <t>Odvoz vybouraného mat. do 1km</t>
  </si>
  <si>
    <t>Poplatky skládka</t>
  </si>
  <si>
    <t>Provrtání do vel. 40</t>
  </si>
  <si>
    <t>Revize, DSPS, zkoušky</t>
  </si>
  <si>
    <t>320410001</t>
  </si>
  <si>
    <t>Celk.prohl.el.zaříz.a vyhot.rev.zp.do 500.tis.mont.</t>
  </si>
  <si>
    <t>Celk.prohl.el.zaříz.a vyhot.rev.zp.do 50.tis.mont. - hromosvod</t>
  </si>
  <si>
    <t>320410002</t>
  </si>
  <si>
    <t>1,00</t>
  </si>
  <si>
    <t>Recyklační poplatky</t>
  </si>
  <si>
    <t>Doprava materiálu</t>
  </si>
  <si>
    <t>Provizorní zapojení výměníkové stanice</t>
  </si>
  <si>
    <t>Vynesení materiálu do výšky 12 m</t>
  </si>
  <si>
    <t>Zprovoznění systému DT</t>
  </si>
  <si>
    <t>Koordinace na stavbě</t>
  </si>
  <si>
    <t>Individuální zkoušky</t>
  </si>
  <si>
    <t>Zaškolení obsluhy</t>
  </si>
  <si>
    <t>Oživení systému ACS</t>
  </si>
  <si>
    <t>Oživení systému EZS</t>
  </si>
  <si>
    <t>Licence pro SW systém ACS</t>
  </si>
  <si>
    <t>Komplexní zkoušky</t>
  </si>
  <si>
    <t>320410018</t>
  </si>
  <si>
    <t>Měření zemního odporu pro 1 zemnič</t>
  </si>
  <si>
    <t>zemnič</t>
  </si>
  <si>
    <t>Kč</t>
  </si>
  <si>
    <t>Materiály</t>
  </si>
  <si>
    <t>Rozvaděč R1 vč. vybavení</t>
  </si>
  <si>
    <t>Rozvaděč R2 vč. vybavení</t>
  </si>
  <si>
    <t>Rozvaděč R-gastro vč. vybavení</t>
  </si>
  <si>
    <t>Rozvaděč NR 212 pro 1xET pro vč. vybavení</t>
  </si>
  <si>
    <t>Rozvaděč RPO vč. vybavení; pož. odolnost: EI30-DP1</t>
  </si>
  <si>
    <t>Zařízení UPS, 6 kVA, 60 minut, on-line</t>
  </si>
  <si>
    <r>
      <t xml:space="preserve">Rozvaděč RACK vč. vybavení
</t>
    </r>
    <r>
      <rPr>
        <i/>
        <sz val="8.25"/>
        <color rgb="FF000000"/>
        <rFont val="Arial"/>
        <family val="2"/>
        <charset val="238"/>
      </rPr>
      <t xml:space="preserve">provedení do 19“ racku
rorměry: 600x600x1970 mm
4-8 šachet na 3,5“ SATA pevné disky
4x SATA disk 8 TB
1x switch PoE ; 24 porth
2x switch ; 48 porth
vyvazovací panely
4x patch panel ; 24 porth
1x NVR rekordér pro 32 IP kamer, možnost osazení až 3 disků
2x NAS server
105x patch kabel, 
velikost 42U
vybaven ventilační jednotkou
</t>
    </r>
  </si>
  <si>
    <t>MEB</t>
  </si>
  <si>
    <t>tlačítko TOTAL STOP</t>
  </si>
  <si>
    <t>tlačítko CENTRAL STOP</t>
  </si>
  <si>
    <t>pohybové čidlo 360°</t>
  </si>
  <si>
    <t>sada pojistek do přípojkové skříně</t>
  </si>
  <si>
    <t>trubka ohebná instal. PVC 2316 průměr 16mm</t>
  </si>
  <si>
    <t>trubka ohebná instal. PVC 2323 průměr 23</t>
  </si>
  <si>
    <t>trubka ohebná instal. 40</t>
  </si>
  <si>
    <t>miktrotrubička</t>
  </si>
  <si>
    <t>krabice KO 68</t>
  </si>
  <si>
    <t>krabice KR 68</t>
  </si>
  <si>
    <t>krabice KU 68/1</t>
  </si>
  <si>
    <t>krabice KT 250</t>
  </si>
  <si>
    <t>spínač kolébkový č. 1</t>
  </si>
  <si>
    <t>spínač kolébkový č. 1; IP 45</t>
  </si>
  <si>
    <t>spínač kolébkový č. 6</t>
  </si>
  <si>
    <t>spínač kolébkový č. 7</t>
  </si>
  <si>
    <t>tlačítkový ovladač pro žaluzie</t>
  </si>
  <si>
    <t>tlačítko I/0</t>
  </si>
  <si>
    <t>tlačítko I/0 , dvoupolové ovl. gastro technologie</t>
  </si>
  <si>
    <t>nouzové tlačítko kuchyň</t>
  </si>
  <si>
    <t>zásuvka 16A, 230 V IP44</t>
  </si>
  <si>
    <t>zásuvka v krabici prost.obyč.10/16A 250V 2P+Z</t>
  </si>
  <si>
    <t>zásuvka 400 V ; 16 A</t>
  </si>
  <si>
    <t>zásuvka datová, 2x RJ 45</t>
  </si>
  <si>
    <t>zásuvka R+TA</t>
  </si>
  <si>
    <t>LED svítidlo ozn. A - LED downlight, hliníkový korpus, opálový skleněný kryt
20 W ; 2100 lm</t>
  </si>
  <si>
    <t>LED svítidlo ozn. B - Kruhové přisazené LED svítidlo, mikroprizmatický kryt, Ø 370mm
28 W ; 2600 lm</t>
  </si>
  <si>
    <t>LED svítidlo ozn. C - LED downlight, hliníkový korpus, opálový skleněný kryt
15 W ; 1500 lm</t>
  </si>
  <si>
    <t>LED svítidlo ozn. D - LED downlight, hliníkový korpus, opálový skleněný kryt
28 W ; 3000 lm</t>
  </si>
  <si>
    <t>LED svítidlo ozn. E - Vestavné LED svítidlo, mikroprizmatický kryt, UGR&lt;19
23 W ; 3200 lm</t>
  </si>
  <si>
    <t>LED svítidlo ozn. F - LED downlight, plechové tělo, mikroprizmatický kryt, IP54
36 W ; 3600 lm</t>
  </si>
  <si>
    <t>LED svítidlo ozn. G - Vestavné LED svítidlo, mikroprizmatický kryt, UGR&lt;19
57 W ; 6000 lm</t>
  </si>
  <si>
    <t>LED svítidlo ozn. H - Vestavné LED svítidlo, mikroprizmatický kryt, UGR&lt;19
32 W ; 4200 lm</t>
  </si>
  <si>
    <t>LED svítidlo ozn. Z55 - LED nouzové svítidlo LOVATO P, vestavné, univerzální optika, 1W
1 W ; 125 lm</t>
  </si>
  <si>
    <t>LED svítidlo ozn. Z57 - LED nouzové svítidlo LOVATO 3 P, vestavné, optika otevřený prostor, 2W
2 W ; 380 lm</t>
  </si>
  <si>
    <t>LED pásek 4000K; 12 V; 12 W/m ; 1200 lm</t>
  </si>
  <si>
    <t>zdroj 230/12 V</t>
  </si>
  <si>
    <t>nouzové svítidlo se směrem úniku (piktogram) zdroj 60 minut</t>
  </si>
  <si>
    <t>46a</t>
  </si>
  <si>
    <t>LED nástěnné svítidlo, exteriér, IP 45 ; 20 W</t>
  </si>
  <si>
    <t>46b</t>
  </si>
  <si>
    <t>LED nástěnné svítidlo; nástěnná lampička u postele, IP 20 ; 8 W</t>
  </si>
  <si>
    <t>Nouzový inverter, náhr. zdroj 180 minut</t>
  </si>
  <si>
    <t>drát AlMgSi 8</t>
  </si>
  <si>
    <t>FeZn pásek 30/4mm</t>
  </si>
  <si>
    <t>FeZn průměr 10mm</t>
  </si>
  <si>
    <t>svorka připojovací SP01</t>
  </si>
  <si>
    <t>svorka křížová - SK</t>
  </si>
  <si>
    <t>ochranný úhelník vč. ukotvení</t>
  </si>
  <si>
    <t>systémová průchodka</t>
  </si>
  <si>
    <t>svorka SR03 pásek/drát</t>
  </si>
  <si>
    <t>svorka SR02 pásek/pásek</t>
  </si>
  <si>
    <t>svorka zkušební - SZ</t>
  </si>
  <si>
    <t>gumoasfalt</t>
  </si>
  <si>
    <t>označovací štítek</t>
  </si>
  <si>
    <t>podpěra vedení PV 21</t>
  </si>
  <si>
    <t>podpěra vedení PV 32</t>
  </si>
  <si>
    <t>podpěra vedení PV 01</t>
  </si>
  <si>
    <t>svorka jímací SJ02</t>
  </si>
  <si>
    <t>jímící tyč 2,5 m</t>
  </si>
  <si>
    <t>jímící tyč 4,0 m</t>
  </si>
  <si>
    <t>jímící tyč 5,0 m</t>
  </si>
  <si>
    <t>svorka spojovací SS</t>
  </si>
  <si>
    <t>betonový podstavec pro JT</t>
  </si>
  <si>
    <t>ocelová trojnožka</t>
  </si>
  <si>
    <t>gumová podložka pro bet. podstavec</t>
  </si>
  <si>
    <t>Kabelový žlab 100/60 vč. kotvícího materiálu</t>
  </si>
  <si>
    <t>Kabelový žlab 200/60 vč. kotvícího materiálu</t>
  </si>
  <si>
    <t>CY  2.5mm2 (H07V-U) zelenožlutý</t>
  </si>
  <si>
    <t>CY  4mm2 (H07V-U) zelenožlutý</t>
  </si>
  <si>
    <t>CY  6mm2 (H07V-U) zelenožlutý</t>
  </si>
  <si>
    <t>CYKY 2Ax1.5mm2 (CYKY 2O1.5)</t>
  </si>
  <si>
    <t>CYKY 3Bx1.5mm2 (CYKY 3J1.5)</t>
  </si>
  <si>
    <t>CYKY 3Ax1.5mm2 (CYKY 3O1.5)</t>
  </si>
  <si>
    <t>CYKY 3Bx1.5mm2 (CYKY 3J1.5), typ DCA</t>
  </si>
  <si>
    <t>CYKY 5Cx1.5mm2 (CYKY 5J1.5)</t>
  </si>
  <si>
    <t>CYKY 3Cx2.5mm2 (CYKY 3J2.5)</t>
  </si>
  <si>
    <t>CYKY 5Cx2.5mm2 (CYKY 5J2.5)</t>
  </si>
  <si>
    <t>CYKY 5Cx4mm2 (CYKY 5J4)</t>
  </si>
  <si>
    <t>CYKY 5Cx6mm2 (CYKY 5J6)</t>
  </si>
  <si>
    <t>CYKY 5Cx16mm2</t>
  </si>
  <si>
    <t>CYKY 4Cx50mm2</t>
  </si>
  <si>
    <t>1-AY 1x185 černý</t>
  </si>
  <si>
    <t>1-AY 1x185 zž</t>
  </si>
  <si>
    <t xml:space="preserve">H05VVHH2 3Cx2.5mm2 </t>
  </si>
  <si>
    <t xml:space="preserve">H05VVHH2 5Cx2.5mm2 </t>
  </si>
  <si>
    <t xml:space="preserve">H05VVHH2 5Cx4mm2 </t>
  </si>
  <si>
    <t xml:space="preserve">H05VVHH2 5Cx6mm2 </t>
  </si>
  <si>
    <t>H05VVHH2 5Cx10mm2</t>
  </si>
  <si>
    <t>H05VVHH2 5Cx16mm2</t>
  </si>
  <si>
    <t>vodič UTP Cat. 5e</t>
  </si>
  <si>
    <t>vodič UTP Cat. 6</t>
  </si>
  <si>
    <t>vodič JYSTY 2x2x0,6</t>
  </si>
  <si>
    <t>CXKH-V-O P60-R 3x1,5</t>
  </si>
  <si>
    <t>CXKH-V-J P60-R 3x1,5</t>
  </si>
  <si>
    <t>CXKH-V-J P60-R 3x2,5</t>
  </si>
  <si>
    <t>CXKH-V-J P60-R 3x4</t>
  </si>
  <si>
    <t>CXKH-V-J P60-R 4x10</t>
  </si>
  <si>
    <t>domácí tlf. - video</t>
  </si>
  <si>
    <t>zvonkové tablo</t>
  </si>
  <si>
    <t>ŘJ domácí tlf.</t>
  </si>
  <si>
    <t>dvourámeček</t>
  </si>
  <si>
    <t>třírámeček</t>
  </si>
  <si>
    <t>čtyřrámeček</t>
  </si>
  <si>
    <t>TA + satelit vč. konstrukce</t>
  </si>
  <si>
    <t>magnetické čidlo - EZS</t>
  </si>
  <si>
    <t>klávesnice - EZS</t>
  </si>
  <si>
    <t>ústředna EZS vč. baterie</t>
  </si>
  <si>
    <t>pohybové čidlo - EZS</t>
  </si>
  <si>
    <t>IP kamera směrová vč. držáku</t>
  </si>
  <si>
    <t>IP kamera vč. držáku 360°, vnitřní</t>
  </si>
  <si>
    <t>WiFi AP</t>
  </si>
  <si>
    <t>Elektrický otvírač 321211 reverzní se signalizací dveří 12V / 170mA</t>
  </si>
  <si>
    <t>Čtečka RFID</t>
  </si>
  <si>
    <t>Čipová karta</t>
  </si>
  <si>
    <t>tahový spínač na 12 V</t>
  </si>
  <si>
    <t>Signalizace sestra pacient</t>
  </si>
  <si>
    <t>Ústředna sestra pacient</t>
  </si>
  <si>
    <t>Doplnění a úpravy stáv. rozvody</t>
  </si>
  <si>
    <t>Demontáže</t>
  </si>
  <si>
    <t>Protipožární ucpávky</t>
  </si>
  <si>
    <t>Bílá sádra</t>
  </si>
  <si>
    <t>Celkem za materiály:</t>
  </si>
  <si>
    <t>Prořez 5,00%</t>
  </si>
  <si>
    <t>EPS</t>
  </si>
  <si>
    <t>Z-2022/0165</t>
  </si>
  <si>
    <t>Stavební přípomoc, demontáž  -  MONTÁŽ</t>
  </si>
  <si>
    <t>Děkujeme za Vaši zakázku. Těšíme se na další spolupráci.</t>
  </si>
  <si>
    <t>trubka plastová ohebná instalační průměr 23mm (PO)</t>
  </si>
  <si>
    <t>J-Y(St)Y 1x2x0,8 mm, červený (EPS)</t>
  </si>
  <si>
    <t>CXKH-V-O 2x1,5 P60-R</t>
  </si>
  <si>
    <t>5x 2x0,8 B2ca s1d1a1 P90-R</t>
  </si>
  <si>
    <t>20x 2x0,8 B2ca s1d1a1 P90-R</t>
  </si>
  <si>
    <t>2x 2x0,8 B2ca s1d1a1 P90-R</t>
  </si>
  <si>
    <t>CXKH-V (J) P60-R 2x1,5</t>
  </si>
  <si>
    <t>4600000003</t>
  </si>
  <si>
    <t>montáž prvku EPS</t>
  </si>
  <si>
    <t>4600000003.1</t>
  </si>
  <si>
    <t>montáž ústředny EPS vč. zapojení</t>
  </si>
  <si>
    <t>montáž OPPO vč. zapojení</t>
  </si>
  <si>
    <t>montáž KTPO vč. zapojení</t>
  </si>
  <si>
    <t>montáž tabla obsluhy vč. zapojení</t>
  </si>
  <si>
    <t>připojení monitorovaného zařázení</t>
  </si>
  <si>
    <t>Sledování zařízení EPS ve 14ti denním zkušebním provozu</t>
  </si>
  <si>
    <t>ZDP (vč. dodavatelské dokumentace, měření, instalace, připojení)</t>
  </si>
  <si>
    <t>Stavební přípomoc, demontáž</t>
  </si>
  <si>
    <t>000002</t>
  </si>
  <si>
    <t>Ústředna EPS vč. zdroje, rozšiřujících karet a vč. vybavení</t>
  </si>
  <si>
    <t>OPPO</t>
  </si>
  <si>
    <t>KTPO</t>
  </si>
  <si>
    <t>00201</t>
  </si>
  <si>
    <t>trubka ohebná instal. PVC 2320 průměr 20mm</t>
  </si>
  <si>
    <t>01063</t>
  </si>
  <si>
    <t>multisenzorový hlásič vč. patice</t>
  </si>
  <si>
    <t>optokouřový hlásič</t>
  </si>
  <si>
    <t>tlačítkový hlasíč</t>
  </si>
  <si>
    <t>maják EPS</t>
  </si>
  <si>
    <t>siréna EPS</t>
  </si>
  <si>
    <t>vstupně/výstupní modul</t>
  </si>
  <si>
    <t>33912</t>
  </si>
  <si>
    <t>33918</t>
  </si>
  <si>
    <t>34058</t>
  </si>
  <si>
    <t>J-Y(St)Y 1x2x0,8mm - červený (EPS)</t>
  </si>
  <si>
    <t>Z-2022/0170</t>
  </si>
  <si>
    <t>AO Luštěnice</t>
  </si>
  <si>
    <t>Areálové osvětlení</t>
  </si>
  <si>
    <t>C46M - Zemní práce  -  MONTÁŽ</t>
  </si>
  <si>
    <t xml:space="preserve">   Podíl přidružených výkonů 1,60% z C46M</t>
  </si>
  <si>
    <t>Revize, DSPS,  geo. zaměření  -  MONTÁŽ</t>
  </si>
  <si>
    <t>Sazba 21,00%</t>
  </si>
  <si>
    <t>210010046</t>
  </si>
  <si>
    <t>trubka KOPODUR 50, volně</t>
  </si>
  <si>
    <t>210100003</t>
  </si>
  <si>
    <t>210102001</t>
  </si>
  <si>
    <t>spojka epoxid. pro celoplastové kabely do 4x25mm2/1kV</t>
  </si>
  <si>
    <t>210120001</t>
  </si>
  <si>
    <t>pojistka včetně vložek E 27 do 25 A</t>
  </si>
  <si>
    <t>210202011.1</t>
  </si>
  <si>
    <t>demontáž svítidla</t>
  </si>
  <si>
    <t>210204002</t>
  </si>
  <si>
    <t>demontáž stožár sadový ocelový</t>
  </si>
  <si>
    <t>stožár sadový</t>
  </si>
  <si>
    <t>210204201</t>
  </si>
  <si>
    <t>elektrovýzbroj stožáru pro 1okruh</t>
  </si>
  <si>
    <t>uzemění v zemi FeZn průměru 8-10mm vč. svorek, propojení a izolace spojů</t>
  </si>
  <si>
    <t>210800527</t>
  </si>
  <si>
    <t>CY 6mm2 (H07V-U) zelenožlutý (VU)</t>
  </si>
  <si>
    <t>210810005</t>
  </si>
  <si>
    <t>CYKY-CYKYm 3Bx1.5mm2 (CYKY 3J1.5) 750V (VU)</t>
  </si>
  <si>
    <t>210810013</t>
  </si>
  <si>
    <t>CYKY-CYKYm 4Bx10mm2 (CYKY 4J10) 750V (VU)</t>
  </si>
  <si>
    <t>210950101</t>
  </si>
  <si>
    <t>označovací štítek na kabel(navíc proti ČSN)</t>
  </si>
  <si>
    <t>fólie výstražná z PVC šířky 33cm</t>
  </si>
  <si>
    <t>Základ 21,00%</t>
  </si>
  <si>
    <t>C46M - Zemní práce</t>
  </si>
  <si>
    <t>4600000001</t>
  </si>
  <si>
    <t>kabel.lože z kop.písku rýha 65cm tl.10cm</t>
  </si>
  <si>
    <t>4600000002</t>
  </si>
  <si>
    <t>křižovatka se silovým kabelem (potrubí)</t>
  </si>
  <si>
    <t>460010024</t>
  </si>
  <si>
    <t>Vytyčení trati vedení kabelového podzemního v zástavbě</t>
  </si>
  <si>
    <t>km</t>
  </si>
  <si>
    <t>460050003.1</t>
  </si>
  <si>
    <t>ruční výkop jámy zem.tř.3-4</t>
  </si>
  <si>
    <t>zához jámy zem.tř. 3-4</t>
  </si>
  <si>
    <t>460050005</t>
  </si>
  <si>
    <t>betonový základ do bednění</t>
  </si>
  <si>
    <t>460200163</t>
  </si>
  <si>
    <t>Hloubení kabelových nezapažených rýh ručně š. 35 cm, hl. 80 cm, v hornině tř. 3</t>
  </si>
  <si>
    <t>460560143</t>
  </si>
  <si>
    <t>Zásyp rýh ručně šířky 35 cm, hloubky 60 cm, z horniny tř. 3</t>
  </si>
  <si>
    <t>Revize, DSPS,  geo. zaměření</t>
  </si>
  <si>
    <t>celk.prohl.el.zaříz.a vyhot.rev.zp.do 50.tis.mont.</t>
  </si>
  <si>
    <t>dokumentace skutečného provedení stavby</t>
  </si>
  <si>
    <t>geodetické zaměření</t>
  </si>
  <si>
    <t>montážní plošina</t>
  </si>
  <si>
    <t>320410021</t>
  </si>
  <si>
    <t>Měř.zemn.odporu pro zem.sít do 500m pásku</t>
  </si>
  <si>
    <t>460620002</t>
  </si>
  <si>
    <t>recyklační poplatky</t>
  </si>
  <si>
    <t>00240</t>
  </si>
  <si>
    <t>trubka ohebná KOPODUR 50</t>
  </si>
  <si>
    <t>00906</t>
  </si>
  <si>
    <t>pojistkový dotyk 20A</t>
  </si>
  <si>
    <t>00909</t>
  </si>
  <si>
    <t>beton C25/20</t>
  </si>
  <si>
    <t>pojistková vložka E27/20A</t>
  </si>
  <si>
    <t>LED svítidlo - 40 W</t>
  </si>
  <si>
    <t>LED svítidlo - 15 W</t>
  </si>
  <si>
    <t>stožár sadový ocelový - 133/89/60, výška 7 m</t>
  </si>
  <si>
    <t>stožár sadový ocelový - 133/60, výška 4 m</t>
  </si>
  <si>
    <t>01154</t>
  </si>
  <si>
    <t>elektrovýzbroj stožáru pro 1 okruh</t>
  </si>
  <si>
    <t>01403</t>
  </si>
  <si>
    <t>01473</t>
  </si>
  <si>
    <t>připojovací svorka SS spojovací pro lana</t>
  </si>
  <si>
    <t>stožárové pouzdro</t>
  </si>
  <si>
    <t>01562</t>
  </si>
  <si>
    <t>spojka epoxidová SVpe 1 1kV</t>
  </si>
  <si>
    <t>02944</t>
  </si>
  <si>
    <t>CYKY 4Bx10mm2 (CYKY 4J10)</t>
  </si>
  <si>
    <t>výstražná fólie 330 mm červená</t>
  </si>
  <si>
    <t>15100</t>
  </si>
  <si>
    <t>pojistková hlavice 2310-11 E27</t>
  </si>
  <si>
    <t>15101</t>
  </si>
  <si>
    <t>pojistkový spodek 2110-30 E27</t>
  </si>
  <si>
    <t>33746</t>
  </si>
  <si>
    <t>Základ 21,00% DPH:</t>
  </si>
  <si>
    <t>ZAŘÍZENÍ Č.2 - přívod a odvod vzduchu pokoje</t>
  </si>
  <si>
    <t>2.01</t>
  </si>
  <si>
    <t>Nástřešní vzt. jednotka s rekuperací vzduchu a s elohřevem vzduchu a chlazením vzduchu</t>
  </si>
  <si>
    <t>1370x2260x1605</t>
  </si>
  <si>
    <t>2.02</t>
  </si>
  <si>
    <t>Požární klapka</t>
  </si>
  <si>
    <t>ruční a teplotní</t>
  </si>
  <si>
    <t>250x200</t>
  </si>
  <si>
    <t>315X200</t>
  </si>
  <si>
    <t>2.03</t>
  </si>
  <si>
    <t>200x200</t>
  </si>
  <si>
    <t>200x250</t>
  </si>
  <si>
    <t>315x200</t>
  </si>
  <si>
    <t>400x200</t>
  </si>
  <si>
    <t>500x200</t>
  </si>
  <si>
    <t>500x315</t>
  </si>
  <si>
    <t>500x500</t>
  </si>
  <si>
    <t>630x200</t>
  </si>
  <si>
    <t>2.04</t>
  </si>
  <si>
    <t>do obvodu 2500mm</t>
  </si>
  <si>
    <t>2.05</t>
  </si>
  <si>
    <t>Pevné potrubí</t>
  </si>
  <si>
    <t>včetně tvarovek do 30%</t>
  </si>
  <si>
    <t>d100</t>
  </si>
  <si>
    <t>2.06</t>
  </si>
  <si>
    <t>Ohebné zvukově a tepelně zaizolované potrubí</t>
  </si>
  <si>
    <t>2.07</t>
  </si>
  <si>
    <t>Přívodní vyúsť s vířivým výtokem vzduchu</t>
  </si>
  <si>
    <t>600x600 - 24 lamel</t>
  </si>
  <si>
    <t>2.08</t>
  </si>
  <si>
    <t>2.09</t>
  </si>
  <si>
    <t>Talířový ventil odvodní - kovový</t>
  </si>
  <si>
    <t>2.10</t>
  </si>
  <si>
    <t>Talířový ventil přívodní - kovový</t>
  </si>
  <si>
    <t>2.11</t>
  </si>
  <si>
    <t>Rámeček pro talířový ventil</t>
  </si>
  <si>
    <t>2.12</t>
  </si>
  <si>
    <t>Stěnová přívodní výustka do hranatého potrubí</t>
  </si>
  <si>
    <t>225x75 R1</t>
  </si>
  <si>
    <t>2.13</t>
  </si>
  <si>
    <t>2.14</t>
  </si>
  <si>
    <t>2.15</t>
  </si>
  <si>
    <t>2.16</t>
  </si>
  <si>
    <t>Zařízení č.3.1.  KLIMATIZAČNÍ JEDNOTKA PRO CHLAZENÍ VZDUCHU</t>
  </si>
  <si>
    <t>3.1</t>
  </si>
  <si>
    <t>Sestava venkovní klimatizační jednotky</t>
  </si>
  <si>
    <t>Výkon chlazení</t>
  </si>
  <si>
    <t>Výkon vytápění</t>
  </si>
  <si>
    <t>Hlučnost v 1 m</t>
  </si>
  <si>
    <t>62/64</t>
  </si>
  <si>
    <t xml:space="preserve"> dB(A) v 1m</t>
  </si>
  <si>
    <t>Hmotnost</t>
  </si>
  <si>
    <t>Příkon</t>
  </si>
  <si>
    <t>Jištění</t>
  </si>
  <si>
    <t>A</t>
  </si>
  <si>
    <t>Napětí</t>
  </si>
  <si>
    <t>3.2</t>
  </si>
  <si>
    <t>Vzt. KIT pro připojení vzt. jednotky</t>
  </si>
  <si>
    <t>14-28</t>
  </si>
  <si>
    <t>POTRUBÍ, IZOLACE OSTATNÍ</t>
  </si>
  <si>
    <t>16x1</t>
  </si>
  <si>
    <t>Potřebné množstvi chladiva pro doplněni</t>
  </si>
  <si>
    <t>Návleková izolace pro chlad</t>
  </si>
  <si>
    <t>16x13</t>
  </si>
  <si>
    <t>28x19</t>
  </si>
  <si>
    <t>Pomocný materiál</t>
  </si>
  <si>
    <t>objímky, konzole, šrouby</t>
  </si>
  <si>
    <t>Provozní zkouška</t>
  </si>
  <si>
    <t xml:space="preserve">drážky pro potrubí, průchody </t>
  </si>
  <si>
    <t>do 16m</t>
  </si>
  <si>
    <t>Zaučení obsluhy</t>
  </si>
  <si>
    <t>ZAŘÍZENÍ Č.4 - Větrání  soc. zařízení u kuchyně</t>
  </si>
  <si>
    <t>4.01</t>
  </si>
  <si>
    <t>Nástěnný axiální ventilátor</t>
  </si>
  <si>
    <t>W</t>
  </si>
  <si>
    <t>akust .tlak v 3m</t>
  </si>
  <si>
    <t>4.02</t>
  </si>
  <si>
    <t>4.03</t>
  </si>
  <si>
    <t>Pružná manžeta</t>
  </si>
  <si>
    <t>4.04</t>
  </si>
  <si>
    <t>Protidešťová žaluzie</t>
  </si>
  <si>
    <t>4.05</t>
  </si>
  <si>
    <t>4.06</t>
  </si>
  <si>
    <t>4.07</t>
  </si>
  <si>
    <t>4.08</t>
  </si>
  <si>
    <t>4.09</t>
  </si>
  <si>
    <t>Dveřní mřížka</t>
  </si>
  <si>
    <t>445x82</t>
  </si>
  <si>
    <t>4.10</t>
  </si>
  <si>
    <t>ZAŘÍZENÍ Č.5 - Větrání skladů a zázemí kuchyně</t>
  </si>
  <si>
    <t>5.01</t>
  </si>
  <si>
    <t>Nástěnný radiální ventilátor</t>
  </si>
  <si>
    <t>5.02</t>
  </si>
  <si>
    <t>5.03</t>
  </si>
  <si>
    <t>5.04</t>
  </si>
  <si>
    <t>5.05</t>
  </si>
  <si>
    <t>ZAŘÍZENÍ Č.6 - Větrání skladů, soc. zařízení</t>
  </si>
  <si>
    <t>6.01</t>
  </si>
  <si>
    <t>6.02</t>
  </si>
  <si>
    <t>6.03</t>
  </si>
  <si>
    <t>6.04</t>
  </si>
  <si>
    <t>6.05</t>
  </si>
  <si>
    <t>ZAŘÍZENÍ Č.7 - Klimatizace serverovny</t>
  </si>
  <si>
    <t>1.1</t>
  </si>
  <si>
    <t>Venkovní klimatizační jednotka</t>
  </si>
  <si>
    <t>36-44</t>
  </si>
  <si>
    <t>1.2</t>
  </si>
  <si>
    <t>Nástěnná klimatizační jednotka</t>
  </si>
  <si>
    <t>Vzduchový výkon</t>
  </si>
  <si>
    <t xml:space="preserve"> m3/h</t>
  </si>
  <si>
    <t>Akustický tlak</t>
  </si>
  <si>
    <t>19-40</t>
  </si>
  <si>
    <t>dB(A) v 1m</t>
  </si>
  <si>
    <t>6x1</t>
  </si>
  <si>
    <t>10x1</t>
  </si>
  <si>
    <t>6x9</t>
  </si>
  <si>
    <t>10x9</t>
  </si>
  <si>
    <t>Odvod kondenzátu</t>
  </si>
  <si>
    <t>ohebné potrubí PE 25</t>
  </si>
  <si>
    <t>Konzole pro venkovní jednotku</t>
  </si>
  <si>
    <t>Sazba 12,00%</t>
  </si>
  <si>
    <t>Základ 12,00%</t>
  </si>
  <si>
    <t>Základ 12,00%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</si>
</sst>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_(#,##0.0??;\-\ #,##0.0??;&quot;–&quot;???;_(@_)"/>
    <numFmt numFmtId="170" formatCode="_(#,##0.00_);[Red]\-\ #,##0.00_);&quot;–&quot;??;_(@_)"/>
    <numFmt numFmtId="171" formatCode="###,###,###,##0.00"/>
    <numFmt numFmtId="172" formatCode="_-* #,##0\ &quot;Kč&quot;_-;\-* #,##0\ &quot;Kč&quot;_-;_-* &quot;-&quot;??\ &quot;Kč&quot;_-;_-@_-"/>
    <numFmt numFmtId="173" formatCode="_(&quot;Kč&quot;* #,##0.00_);_(&quot;Kč&quot;* \(#,##0.00\);_(&quot;Kč&quot;* &quot;-&quot;??_);_(@_)"/>
    <numFmt numFmtId="174" formatCode="0.0"/>
    <numFmt numFmtId="175" formatCode="#,##0.0\ &quot;Kč&quot;"/>
    <numFmt numFmtId="176" formatCode="[$-10405]#,##0.00;\-#,##0.00"/>
  </numFmts>
  <fonts count="83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6"/>
      <name val="Arial CE"/>
      <family val="2"/>
      <charset val="238"/>
    </font>
    <font>
      <vertAlign val="superscript"/>
      <sz val="9"/>
      <name val="Arial"/>
      <family val="2"/>
      <charset val="238"/>
    </font>
    <font>
      <sz val="10"/>
      <color theme="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6"/>
      <color theme="1"/>
      <name val="Arial Black"/>
      <family val="2"/>
      <charset val="238"/>
    </font>
    <font>
      <sz val="10"/>
      <color theme="1"/>
      <name val="Arial Black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8.25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i/>
      <sz val="18"/>
      <color rgb="FF000000"/>
      <name val="Arial"/>
      <family val="2"/>
      <charset val="238"/>
    </font>
    <font>
      <sz val="18"/>
      <name val="Calibri"/>
      <family val="2"/>
      <charset val="238"/>
    </font>
    <font>
      <sz val="16"/>
      <name val="Arial Black"/>
      <family val="2"/>
      <charset val="238"/>
    </font>
    <font>
      <sz val="10"/>
      <name val="Arial Black"/>
      <family val="2"/>
      <charset val="238"/>
    </font>
    <font>
      <b/>
      <sz val="14"/>
      <name val="Arial"/>
      <family val="2"/>
      <charset val="238"/>
    </font>
    <font>
      <sz val="8.25"/>
      <name val="Arial"/>
      <family val="2"/>
      <charset val="238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</borders>
  <cellStyleXfs count="16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44" fontId="42" fillId="0" borderId="0" applyFont="0" applyFill="0" applyBorder="0" applyAlignment="0" applyProtection="0"/>
    <xf numFmtId="0" fontId="43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3" fillId="0" borderId="0"/>
    <xf numFmtId="173" fontId="3" fillId="0" borderId="0" applyFont="0" applyFill="0" applyBorder="0" applyAlignment="0" applyProtection="0"/>
    <xf numFmtId="0" fontId="3" fillId="0" borderId="0"/>
    <xf numFmtId="0" fontId="62" fillId="0" borderId="0"/>
    <xf numFmtId="0" fontId="62" fillId="0" borderId="0"/>
  </cellStyleXfs>
  <cellXfs count="6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4" fontId="24" fillId="2" borderId="22" xfId="2" applyNumberFormat="1" applyFont="1" applyFill="1" applyBorder="1" applyAlignment="1" applyProtection="1">
      <alignment vertical="center"/>
      <protection locked="0"/>
    </xf>
    <xf numFmtId="4" fontId="38" fillId="2" borderId="22" xfId="2" applyNumberFormat="1" applyFont="1" applyFill="1" applyBorder="1" applyAlignment="1" applyProtection="1">
      <alignment vertical="center"/>
      <protection locked="0"/>
    </xf>
    <xf numFmtId="167" fontId="24" fillId="2" borderId="22" xfId="2" applyNumberFormat="1" applyFont="1" applyFill="1" applyBorder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170" fontId="50" fillId="8" borderId="31" xfId="4" applyNumberFormat="1" applyFont="1" applyFill="1" applyBorder="1" applyAlignment="1" applyProtection="1">
      <alignment horizontal="center" vertical="center"/>
      <protection locked="0"/>
    </xf>
    <xf numFmtId="170" fontId="50" fillId="8" borderId="35" xfId="4" applyNumberFormat="1" applyFont="1" applyFill="1" applyBorder="1" applyAlignment="1" applyProtection="1">
      <alignment horizontal="center" vertical="center"/>
      <protection locked="0"/>
    </xf>
    <xf numFmtId="170" fontId="50" fillId="8" borderId="0" xfId="4" applyNumberFormat="1" applyFont="1" applyFill="1" applyAlignment="1" applyProtection="1">
      <alignment horizontal="center" vertical="center"/>
      <protection locked="0"/>
    </xf>
    <xf numFmtId="171" fontId="50" fillId="8" borderId="35" xfId="5" applyNumberFormat="1" applyFont="1" applyFill="1" applyBorder="1" applyAlignment="1" applyProtection="1">
      <alignment horizontal="center" vertical="center"/>
      <protection locked="0"/>
    </xf>
    <xf numFmtId="171" fontId="50" fillId="8" borderId="0" xfId="5" applyNumberFormat="1" applyFont="1" applyFill="1" applyAlignment="1" applyProtection="1">
      <alignment horizontal="center" vertical="center"/>
      <protection locked="0"/>
    </xf>
    <xf numFmtId="172" fontId="0" fillId="8" borderId="0" xfId="7" applyNumberFormat="1" applyFont="1" applyFill="1" applyProtection="1">
      <protection locked="0"/>
    </xf>
    <xf numFmtId="172" fontId="3" fillId="8" borderId="0" xfId="7" applyNumberFormat="1" applyFont="1" applyFill="1" applyProtection="1">
      <protection locked="0"/>
    </xf>
    <xf numFmtId="172" fontId="60" fillId="8" borderId="0" xfId="7" applyNumberFormat="1" applyFont="1" applyFill="1" applyProtection="1">
      <protection locked="0"/>
    </xf>
    <xf numFmtId="172" fontId="43" fillId="8" borderId="0" xfId="7" applyNumberFormat="1" applyFont="1" applyFill="1" applyProtection="1">
      <protection locked="0"/>
    </xf>
    <xf numFmtId="172" fontId="43" fillId="8" borderId="0" xfId="9" applyNumberFormat="1" applyFont="1" applyFill="1" applyProtection="1">
      <protection locked="0"/>
    </xf>
    <xf numFmtId="172" fontId="50" fillId="8" borderId="0" xfId="12" applyNumberFormat="1" applyFont="1" applyFill="1" applyProtection="1">
      <protection locked="0"/>
    </xf>
    <xf numFmtId="172" fontId="3" fillId="8" borderId="0" xfId="7" applyNumberFormat="1" applyFont="1" applyFill="1" applyAlignment="1" applyProtection="1">
      <alignment horizontal="right"/>
      <protection locked="0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42" fillId="0" borderId="0" xfId="2"/>
    <xf numFmtId="0" fontId="42" fillId="0" borderId="0" xfId="2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42" fillId="0" borderId="1" xfId="2" applyBorder="1"/>
    <xf numFmtId="0" fontId="42" fillId="0" borderId="2" xfId="2" applyBorder="1"/>
    <xf numFmtId="0" fontId="42" fillId="0" borderId="3" xfId="2" applyBorder="1"/>
    <xf numFmtId="0" fontId="15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42" fillId="0" borderId="3" xfId="2" applyBorder="1" applyAlignment="1">
      <alignment vertical="center"/>
    </xf>
    <xf numFmtId="0" fontId="42" fillId="0" borderId="0" xfId="2" applyAlignment="1">
      <alignment vertical="center"/>
    </xf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0" fontId="42" fillId="0" borderId="3" xfId="2" applyBorder="1" applyAlignment="1">
      <alignment vertical="center" wrapText="1"/>
    </xf>
    <xf numFmtId="0" fontId="42" fillId="0" borderId="0" xfId="2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2" fillId="0" borderId="0" xfId="2" applyFont="1" applyAlignment="1">
      <alignment horizontal="left" vertical="center" wrapText="1"/>
    </xf>
    <xf numFmtId="0" fontId="42" fillId="0" borderId="12" xfId="2" applyBorder="1" applyAlignment="1">
      <alignment vertical="center"/>
    </xf>
    <xf numFmtId="0" fontId="19" fillId="0" borderId="0" xfId="2" applyFont="1" applyAlignment="1">
      <alignment horizontal="left" vertical="center"/>
    </xf>
    <xf numFmtId="4" fontId="26" fillId="0" borderId="0" xfId="2" applyNumberFormat="1" applyFont="1" applyAlignment="1">
      <alignment vertical="center"/>
    </xf>
    <xf numFmtId="0" fontId="2" fillId="0" borderId="0" xfId="2" applyFont="1" applyAlignment="1">
      <alignment horizontal="right" vertical="center"/>
    </xf>
    <xf numFmtId="0" fontId="23" fillId="0" borderId="0" xfId="2" applyFont="1" applyAlignment="1">
      <alignment horizontal="left"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0" fontId="42" fillId="4" borderId="0" xfId="2" applyFill="1" applyAlignment="1">
      <alignment vertical="center"/>
    </xf>
    <xf numFmtId="0" fontId="5" fillId="4" borderId="6" xfId="2" applyFont="1" applyFill="1" applyBorder="1" applyAlignment="1">
      <alignment horizontal="left" vertical="center"/>
    </xf>
    <xf numFmtId="0" fontId="42" fillId="4" borderId="7" xfId="2" applyFill="1" applyBorder="1" applyAlignment="1">
      <alignment vertical="center"/>
    </xf>
    <xf numFmtId="0" fontId="5" fillId="4" borderId="7" xfId="2" applyFont="1" applyFill="1" applyBorder="1" applyAlignment="1">
      <alignment horizontal="right" vertical="center"/>
    </xf>
    <xf numFmtId="0" fontId="5" fillId="4" borderId="7" xfId="2" applyFont="1" applyFill="1" applyBorder="1" applyAlignment="1">
      <alignment horizontal="center" vertical="center"/>
    </xf>
    <xf numFmtId="4" fontId="5" fillId="4" borderId="7" xfId="2" applyNumberFormat="1" applyFont="1" applyFill="1" applyBorder="1" applyAlignment="1">
      <alignment vertical="center"/>
    </xf>
    <xf numFmtId="0" fontId="42" fillId="4" borderId="8" xfId="2" applyFill="1" applyBorder="1" applyAlignment="1">
      <alignment vertical="center"/>
    </xf>
    <xf numFmtId="0" fontId="21" fillId="0" borderId="4" xfId="2" applyFont="1" applyBorder="1" applyAlignment="1">
      <alignment horizontal="left" vertical="center"/>
    </xf>
    <xf numFmtId="0" fontId="42" fillId="0" borderId="4" xfId="2" applyBorder="1" applyAlignment="1">
      <alignment vertical="center"/>
    </xf>
    <xf numFmtId="0" fontId="2" fillId="0" borderId="5" xfId="2" applyFont="1" applyBorder="1" applyAlignment="1">
      <alignment horizontal="left" vertical="center"/>
    </xf>
    <xf numFmtId="0" fontId="42" fillId="0" borderId="5" xfId="2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right" vertical="center"/>
    </xf>
    <xf numFmtId="0" fontId="42" fillId="0" borderId="9" xfId="2" applyBorder="1" applyAlignment="1">
      <alignment vertical="center"/>
    </xf>
    <xf numFmtId="0" fontId="42" fillId="0" borderId="10" xfId="2" applyBorder="1" applyAlignment="1">
      <alignment vertical="center"/>
    </xf>
    <xf numFmtId="0" fontId="42" fillId="0" borderId="1" xfId="2" applyBorder="1" applyAlignment="1">
      <alignment vertical="center"/>
    </xf>
    <xf numFmtId="0" fontId="42" fillId="0" borderId="2" xfId="2" applyBorder="1" applyAlignment="1">
      <alignment vertical="center"/>
    </xf>
    <xf numFmtId="0" fontId="24" fillId="4" borderId="0" xfId="2" applyFont="1" applyFill="1" applyAlignment="1">
      <alignment horizontal="left" vertical="center"/>
    </xf>
    <xf numFmtId="0" fontId="24" fillId="4" borderId="0" xfId="2" applyFont="1" applyFill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horizontal="left" vertical="center"/>
    </xf>
    <xf numFmtId="0" fontId="7" fillId="0" borderId="20" xfId="2" applyFont="1" applyBorder="1" applyAlignment="1">
      <alignment vertical="center"/>
    </xf>
    <xf numFmtId="4" fontId="7" fillId="0" borderId="20" xfId="2" applyNumberFormat="1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20" xfId="2" applyFont="1" applyBorder="1" applyAlignment="1">
      <alignment horizontal="left" vertical="center"/>
    </xf>
    <xf numFmtId="0" fontId="8" fillId="0" borderId="20" xfId="2" applyFont="1" applyBorder="1" applyAlignment="1">
      <alignment vertical="center"/>
    </xf>
    <xf numFmtId="4" fontId="8" fillId="0" borderId="20" xfId="2" applyNumberFormat="1" applyFont="1" applyBorder="1" applyAlignment="1">
      <alignment vertical="center"/>
    </xf>
    <xf numFmtId="0" fontId="42" fillId="0" borderId="3" xfId="2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8" xfId="2" applyFont="1" applyFill="1" applyBorder="1" applyAlignment="1">
      <alignment horizontal="center" vertical="center" wrapText="1"/>
    </xf>
    <xf numFmtId="0" fontId="24" fillId="4" borderId="0" xfId="2" applyFont="1" applyFill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42" fillId="0" borderId="0" xfId="2" applyAlignment="1">
      <alignment horizontal="center" vertical="center" wrapText="1"/>
    </xf>
    <xf numFmtId="0" fontId="26" fillId="0" borderId="0" xfId="2" applyFont="1" applyAlignment="1">
      <alignment horizontal="left" vertical="center"/>
    </xf>
    <xf numFmtId="4" fontId="26" fillId="0" borderId="0" xfId="2" applyNumberFormat="1" applyFont="1"/>
    <xf numFmtId="0" fontId="42" fillId="0" borderId="11" xfId="2" applyBorder="1" applyAlignment="1">
      <alignment vertical="center"/>
    </xf>
    <xf numFmtId="166" fontId="35" fillId="0" borderId="12" xfId="2" applyNumberFormat="1" applyFont="1" applyBorder="1"/>
    <xf numFmtId="166" fontId="35" fillId="0" borderId="13" xfId="2" applyNumberFormat="1" applyFont="1" applyBorder="1"/>
    <xf numFmtId="4" fontId="36" fillId="0" borderId="0" xfId="2" applyNumberFormat="1" applyFont="1" applyAlignment="1">
      <alignment vertical="center"/>
    </xf>
    <xf numFmtId="0" fontId="9" fillId="0" borderId="3" xfId="2" applyFont="1" applyBorder="1"/>
    <xf numFmtId="0" fontId="9" fillId="0" borderId="0" xfId="2" applyFont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4" fontId="7" fillId="0" borderId="0" xfId="2" applyNumberFormat="1" applyFont="1"/>
    <xf numFmtId="0" fontId="9" fillId="0" borderId="14" xfId="2" applyFont="1" applyBorder="1"/>
    <xf numFmtId="166" fontId="9" fillId="0" borderId="0" xfId="2" applyNumberFormat="1" applyFont="1"/>
    <xf numFmtId="166" fontId="9" fillId="0" borderId="15" xfId="2" applyNumberFormat="1" applyFont="1" applyBorder="1"/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vertical="center"/>
    </xf>
    <xf numFmtId="0" fontId="8" fillId="0" borderId="0" xfId="2" applyFont="1" applyAlignment="1">
      <alignment horizontal="left"/>
    </xf>
    <xf numFmtId="4" fontId="8" fillId="0" borderId="0" xfId="2" applyNumberFormat="1" applyFont="1"/>
    <xf numFmtId="0" fontId="24" fillId="0" borderId="22" xfId="2" applyFont="1" applyBorder="1" applyAlignment="1">
      <alignment horizontal="center" vertical="center"/>
    </xf>
    <xf numFmtId="49" fontId="24" fillId="0" borderId="22" xfId="2" applyNumberFormat="1" applyFont="1" applyBorder="1" applyAlignment="1">
      <alignment horizontal="left" vertical="center" wrapText="1"/>
    </xf>
    <xf numFmtId="0" fontId="24" fillId="0" borderId="22" xfId="2" applyFont="1" applyBorder="1" applyAlignment="1">
      <alignment horizontal="left" vertical="center" wrapText="1"/>
    </xf>
    <xf numFmtId="0" fontId="24" fillId="0" borderId="22" xfId="2" applyFont="1" applyBorder="1" applyAlignment="1">
      <alignment horizontal="center" vertical="center" wrapText="1"/>
    </xf>
    <xf numFmtId="167" fontId="24" fillId="0" borderId="22" xfId="2" applyNumberFormat="1" applyFont="1" applyBorder="1" applyAlignment="1">
      <alignment vertical="center"/>
    </xf>
    <xf numFmtId="4" fontId="24" fillId="0" borderId="22" xfId="2" applyNumberFormat="1" applyFont="1" applyBorder="1" applyAlignment="1">
      <alignment vertical="center"/>
    </xf>
    <xf numFmtId="0" fontId="42" fillId="0" borderId="22" xfId="2" applyBorder="1" applyAlignment="1">
      <alignment vertical="center"/>
    </xf>
    <xf numFmtId="0" fontId="25" fillId="2" borderId="14" xfId="2" applyFont="1" applyFill="1" applyBorder="1" applyAlignment="1">
      <alignment horizontal="left" vertical="center"/>
    </xf>
    <xf numFmtId="0" fontId="25" fillId="0" borderId="0" xfId="2" applyFont="1" applyAlignment="1">
      <alignment horizontal="center" vertical="center"/>
    </xf>
    <xf numFmtId="166" fontId="25" fillId="0" borderId="0" xfId="2" applyNumberFormat="1" applyFont="1" applyAlignment="1">
      <alignment vertical="center"/>
    </xf>
    <xf numFmtId="166" fontId="25" fillId="0" borderId="15" xfId="2" applyNumberFormat="1" applyFont="1" applyBorder="1" applyAlignment="1">
      <alignment vertical="center"/>
    </xf>
    <xf numFmtId="0" fontId="24" fillId="0" borderId="0" xfId="2" applyFont="1" applyAlignment="1">
      <alignment horizontal="left" vertical="center"/>
    </xf>
    <xf numFmtId="4" fontId="42" fillId="0" borderId="0" xfId="2" applyNumberFormat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167" fontId="11" fillId="0" borderId="0" xfId="2" applyNumberFormat="1" applyFont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38" fillId="0" borderId="22" xfId="2" applyFont="1" applyBorder="1" applyAlignment="1">
      <alignment horizontal="center" vertical="center"/>
    </xf>
    <xf numFmtId="49" fontId="38" fillId="0" borderId="22" xfId="2" applyNumberFormat="1" applyFont="1" applyBorder="1" applyAlignment="1">
      <alignment horizontal="left" vertical="center" wrapText="1"/>
    </xf>
    <xf numFmtId="0" fontId="38" fillId="0" borderId="22" xfId="2" applyFont="1" applyBorder="1" applyAlignment="1">
      <alignment horizontal="left" vertical="center" wrapText="1"/>
    </xf>
    <xf numFmtId="0" fontId="38" fillId="0" borderId="22" xfId="2" applyFont="1" applyBorder="1" applyAlignment="1">
      <alignment horizontal="center" vertical="center" wrapText="1"/>
    </xf>
    <xf numFmtId="167" fontId="38" fillId="0" borderId="22" xfId="2" applyNumberFormat="1" applyFont="1" applyBorder="1" applyAlignment="1">
      <alignment vertical="center"/>
    </xf>
    <xf numFmtId="4" fontId="38" fillId="0" borderId="22" xfId="2" applyNumberFormat="1" applyFont="1" applyBorder="1" applyAlignment="1">
      <alignment vertical="center"/>
    </xf>
    <xf numFmtId="0" fontId="39" fillId="0" borderId="22" xfId="2" applyFont="1" applyBorder="1" applyAlignment="1">
      <alignment vertical="center"/>
    </xf>
    <xf numFmtId="0" fontId="39" fillId="0" borderId="3" xfId="2" applyFont="1" applyBorder="1" applyAlignment="1">
      <alignment vertical="center"/>
    </xf>
    <xf numFmtId="0" fontId="38" fillId="2" borderId="14" xfId="2" applyFont="1" applyFill="1" applyBorder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wrapText="1"/>
    </xf>
    <xf numFmtId="167" fontId="12" fillId="0" borderId="0" xfId="2" applyNumberFormat="1" applyFont="1" applyAlignment="1">
      <alignment vertical="center"/>
    </xf>
    <xf numFmtId="0" fontId="12" fillId="0" borderId="14" xfId="2" applyFont="1" applyBorder="1" applyAlignment="1">
      <alignment vertical="center"/>
    </xf>
    <xf numFmtId="0" fontId="12" fillId="0" borderId="15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wrapText="1"/>
    </xf>
    <xf numFmtId="167" fontId="13" fillId="0" borderId="0" xfId="2" applyNumberFormat="1" applyFont="1" applyAlignment="1">
      <alignment vertical="center"/>
    </xf>
    <xf numFmtId="0" fontId="13" fillId="0" borderId="14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4" fontId="24" fillId="5" borderId="22" xfId="2" applyNumberFormat="1" applyFont="1" applyFill="1" applyBorder="1" applyAlignment="1">
      <alignment vertical="center"/>
    </xf>
    <xf numFmtId="0" fontId="9" fillId="5" borderId="0" xfId="2" applyFont="1" applyFill="1"/>
    <xf numFmtId="0" fontId="25" fillId="2" borderId="19" xfId="2" applyFont="1" applyFill="1" applyBorder="1" applyAlignment="1">
      <alignment horizontal="left" vertical="center"/>
    </xf>
    <xf numFmtId="0" fontId="25" fillId="0" borderId="20" xfId="2" applyFont="1" applyBorder="1" applyAlignment="1">
      <alignment horizontal="center" vertical="center"/>
    </xf>
    <xf numFmtId="0" fontId="42" fillId="0" borderId="20" xfId="2" applyBorder="1" applyAlignment="1">
      <alignment vertical="center"/>
    </xf>
    <xf numFmtId="166" fontId="25" fillId="0" borderId="20" xfId="2" applyNumberFormat="1" applyFont="1" applyBorder="1" applyAlignment="1">
      <alignment vertical="center"/>
    </xf>
    <xf numFmtId="166" fontId="25" fillId="0" borderId="21" xfId="2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24" fillId="4" borderId="0" xfId="0" applyFont="1" applyFill="1" applyAlignment="1">
      <alignment horizontal="center" vertical="center" wrapText="1"/>
    </xf>
    <xf numFmtId="4" fontId="26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4" fillId="0" borderId="22" xfId="0" applyFont="1" applyBorder="1" applyAlignment="1">
      <alignment horizontal="center" vertical="center"/>
    </xf>
    <xf numFmtId="49" fontId="24" fillId="0" borderId="22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167" fontId="24" fillId="0" borderId="22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5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4" fontId="24" fillId="5" borderId="22" xfId="0" applyNumberFormat="1" applyFont="1" applyFill="1" applyBorder="1" applyAlignment="1">
      <alignment vertical="center"/>
    </xf>
    <xf numFmtId="0" fontId="9" fillId="5" borderId="0" xfId="0" applyFont="1" applyFill="1"/>
    <xf numFmtId="0" fontId="25" fillId="2" borderId="19" xfId="0" applyFont="1" applyFill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5" fillId="6" borderId="0" xfId="5" applyFont="1" applyFill="1" applyAlignment="1">
      <alignment vertical="center"/>
    </xf>
    <xf numFmtId="1" fontId="46" fillId="0" borderId="26" xfId="4" applyNumberFormat="1" applyFont="1" applyBorder="1" applyAlignment="1">
      <alignment horizontal="center" vertical="center" wrapText="1"/>
    </xf>
    <xf numFmtId="1" fontId="46" fillId="0" borderId="26" xfId="4" applyNumberFormat="1" applyFont="1" applyBorder="1" applyAlignment="1">
      <alignment horizontal="left" vertical="center" wrapText="1"/>
    </xf>
    <xf numFmtId="49" fontId="46" fillId="0" borderId="26" xfId="4" applyNumberFormat="1" applyFont="1" applyBorder="1" applyAlignment="1">
      <alignment horizontal="center" vertical="center" wrapText="1"/>
    </xf>
    <xf numFmtId="168" fontId="46" fillId="0" borderId="26" xfId="4" applyNumberFormat="1" applyFont="1" applyBorder="1" applyAlignment="1">
      <alignment horizontal="center" vertical="center" wrapText="1"/>
    </xf>
    <xf numFmtId="0" fontId="45" fillId="0" borderId="0" xfId="5" applyFont="1" applyAlignment="1">
      <alignment vertical="center"/>
    </xf>
    <xf numFmtId="1" fontId="47" fillId="6" borderId="23" xfId="4" applyNumberFormat="1" applyFont="1" applyFill="1" applyBorder="1" applyAlignment="1">
      <alignment horizontal="center" vertical="center"/>
    </xf>
    <xf numFmtId="1" fontId="47" fillId="6" borderId="24" xfId="4" applyNumberFormat="1" applyFont="1" applyFill="1" applyBorder="1" applyAlignment="1">
      <alignment horizontal="left" vertical="center"/>
    </xf>
    <xf numFmtId="49" fontId="47" fillId="6" borderId="24" xfId="4" applyNumberFormat="1" applyFont="1" applyFill="1" applyBorder="1" applyAlignment="1">
      <alignment horizontal="left" vertical="center"/>
    </xf>
    <xf numFmtId="49" fontId="47" fillId="6" borderId="24" xfId="4" applyNumberFormat="1" applyFont="1" applyFill="1" applyBorder="1" applyAlignment="1">
      <alignment horizontal="center" vertical="center"/>
    </xf>
    <xf numFmtId="169" fontId="47" fillId="6" borderId="24" xfId="4" applyNumberFormat="1" applyFont="1" applyFill="1" applyBorder="1" applyAlignment="1">
      <alignment horizontal="center" vertical="center"/>
    </xf>
    <xf numFmtId="170" fontId="48" fillId="6" borderId="25" xfId="4" applyNumberFormat="1" applyFont="1" applyFill="1" applyBorder="1" applyAlignment="1">
      <alignment horizontal="center" vertical="center"/>
    </xf>
    <xf numFmtId="168" fontId="49" fillId="6" borderId="26" xfId="4" applyNumberFormat="1" applyFont="1" applyFill="1" applyBorder="1" applyAlignment="1">
      <alignment horizontal="right" vertical="center"/>
    </xf>
    <xf numFmtId="1" fontId="47" fillId="0" borderId="27" xfId="4" applyNumberFormat="1" applyFont="1" applyBorder="1" applyAlignment="1">
      <alignment horizontal="center" vertical="center"/>
    </xf>
    <xf numFmtId="1" fontId="47" fillId="0" borderId="0" xfId="4" applyNumberFormat="1" applyFont="1" applyAlignment="1">
      <alignment horizontal="left" vertical="center"/>
    </xf>
    <xf numFmtId="49" fontId="47" fillId="0" borderId="0" xfId="4" applyNumberFormat="1" applyFont="1" applyAlignment="1">
      <alignment horizontal="left" vertical="center"/>
    </xf>
    <xf numFmtId="49" fontId="47" fillId="0" borderId="0" xfId="4" applyNumberFormat="1" applyFont="1" applyAlignment="1">
      <alignment horizontal="center" vertical="center"/>
    </xf>
    <xf numFmtId="169" fontId="47" fillId="0" borderId="0" xfId="4" applyNumberFormat="1" applyFont="1" applyAlignment="1">
      <alignment horizontal="center" vertical="center"/>
    </xf>
    <xf numFmtId="170" fontId="48" fillId="0" borderId="0" xfId="4" applyNumberFormat="1" applyFont="1" applyAlignment="1">
      <alignment horizontal="center" vertical="center"/>
    </xf>
    <xf numFmtId="168" fontId="48" fillId="0" borderId="28" xfId="4" applyNumberFormat="1" applyFont="1" applyBorder="1" applyAlignment="1">
      <alignment horizontal="right" vertical="center"/>
    </xf>
    <xf numFmtId="1" fontId="48" fillId="7" borderId="26" xfId="4" applyNumberFormat="1" applyFont="1" applyFill="1" applyBorder="1" applyAlignment="1">
      <alignment horizontal="center" vertical="center"/>
    </xf>
    <xf numFmtId="1" fontId="48" fillId="7" borderId="23" xfId="4" applyNumberFormat="1" applyFont="1" applyFill="1" applyBorder="1" applyAlignment="1">
      <alignment horizontal="left" vertical="center"/>
    </xf>
    <xf numFmtId="49" fontId="48" fillId="7" borderId="23" xfId="4" applyNumberFormat="1" applyFont="1" applyFill="1" applyBorder="1" applyAlignment="1">
      <alignment horizontal="left" vertical="center" wrapText="1"/>
    </xf>
    <xf numFmtId="49" fontId="48" fillId="7" borderId="24" xfId="4" applyNumberFormat="1" applyFont="1" applyFill="1" applyBorder="1" applyAlignment="1">
      <alignment horizontal="center" vertical="center"/>
    </xf>
    <xf numFmtId="169" fontId="48" fillId="7" borderId="24" xfId="4" applyNumberFormat="1" applyFont="1" applyFill="1" applyBorder="1" applyAlignment="1">
      <alignment horizontal="center" vertical="center"/>
    </xf>
    <xf numFmtId="170" fontId="50" fillId="7" borderId="25" xfId="4" applyNumberFormat="1" applyFont="1" applyFill="1" applyBorder="1" applyAlignment="1">
      <alignment horizontal="center" vertical="center"/>
    </xf>
    <xf numFmtId="168" fontId="48" fillId="7" borderId="26" xfId="4" applyNumberFormat="1" applyFont="1" applyFill="1" applyBorder="1" applyAlignment="1">
      <alignment horizontal="right" vertical="center"/>
    </xf>
    <xf numFmtId="0" fontId="45" fillId="7" borderId="0" xfId="5" applyFont="1" applyFill="1" applyAlignment="1">
      <alignment vertical="center"/>
    </xf>
    <xf numFmtId="1" fontId="50" fillId="0" borderId="29" xfId="4" applyNumberFormat="1" applyFont="1" applyBorder="1" applyAlignment="1">
      <alignment horizontal="center" vertical="center"/>
    </xf>
    <xf numFmtId="1" fontId="50" fillId="0" borderId="30" xfId="4" applyNumberFormat="1" applyFont="1" applyBorder="1" applyAlignment="1">
      <alignment horizontal="left" vertical="center"/>
    </xf>
    <xf numFmtId="2" fontId="50" fillId="0" borderId="31" xfId="4" applyNumberFormat="1" applyFont="1" applyBorder="1" applyAlignment="1">
      <alignment horizontal="left" vertical="center" wrapText="1"/>
    </xf>
    <xf numFmtId="49" fontId="50" fillId="0" borderId="31" xfId="4" applyNumberFormat="1" applyFont="1" applyBorder="1" applyAlignment="1">
      <alignment horizontal="center" vertical="center"/>
    </xf>
    <xf numFmtId="169" fontId="24" fillId="0" borderId="31" xfId="4" applyNumberFormat="1" applyFont="1" applyBorder="1" applyAlignment="1">
      <alignment horizontal="center" vertical="center"/>
    </xf>
    <xf numFmtId="168" fontId="50" fillId="0" borderId="32" xfId="4" applyNumberFormat="1" applyFont="1" applyBorder="1" applyAlignment="1">
      <alignment horizontal="right" vertical="center"/>
    </xf>
    <xf numFmtId="1" fontId="50" fillId="0" borderId="33" xfId="4" applyNumberFormat="1" applyFont="1" applyBorder="1" applyAlignment="1">
      <alignment horizontal="center" vertical="center"/>
    </xf>
    <xf numFmtId="1" fontId="50" fillId="0" borderId="34" xfId="4" applyNumberFormat="1" applyFont="1" applyBorder="1" applyAlignment="1">
      <alignment horizontal="left" vertical="center"/>
    </xf>
    <xf numFmtId="2" fontId="50" fillId="0" borderId="35" xfId="4" applyNumberFormat="1" applyFont="1" applyBorder="1" applyAlignment="1">
      <alignment horizontal="left" vertical="center" wrapText="1"/>
    </xf>
    <xf numFmtId="49" fontId="50" fillId="0" borderId="35" xfId="4" applyNumberFormat="1" applyFont="1" applyBorder="1" applyAlignment="1">
      <alignment horizontal="center" vertical="center"/>
    </xf>
    <xf numFmtId="169" fontId="24" fillId="0" borderId="35" xfId="4" applyNumberFormat="1" applyFont="1" applyBorder="1" applyAlignment="1">
      <alignment horizontal="center" vertical="center"/>
    </xf>
    <xf numFmtId="168" fontId="50" fillId="0" borderId="36" xfId="4" applyNumberFormat="1" applyFont="1" applyBorder="1" applyAlignment="1">
      <alignment horizontal="right" vertical="center"/>
    </xf>
    <xf numFmtId="0" fontId="45" fillId="9" borderId="0" xfId="5" applyFont="1" applyFill="1" applyAlignment="1">
      <alignment vertical="center"/>
    </xf>
    <xf numFmtId="2" fontId="50" fillId="0" borderId="0" xfId="4" applyNumberFormat="1" applyFont="1" applyAlignment="1">
      <alignment horizontal="left" vertical="center" wrapText="1"/>
    </xf>
    <xf numFmtId="49" fontId="50" fillId="0" borderId="0" xfId="4" applyNumberFormat="1" applyFont="1" applyAlignment="1">
      <alignment horizontal="center" vertical="center"/>
    </xf>
    <xf numFmtId="169" fontId="24" fillId="0" borderId="0" xfId="4" applyNumberFormat="1" applyFont="1" applyAlignment="1">
      <alignment horizontal="center" vertical="center"/>
    </xf>
    <xf numFmtId="168" fontId="50" fillId="0" borderId="28" xfId="4" applyNumberFormat="1" applyFont="1" applyBorder="1" applyAlignment="1">
      <alignment horizontal="right" vertical="center"/>
    </xf>
    <xf numFmtId="0" fontId="50" fillId="0" borderId="35" xfId="5" applyFont="1" applyBorder="1" applyAlignment="1">
      <alignment vertical="center" wrapText="1"/>
    </xf>
    <xf numFmtId="0" fontId="50" fillId="0" borderId="35" xfId="5" applyFont="1" applyBorder="1" applyAlignment="1">
      <alignment horizontal="center" vertical="center" wrapText="1"/>
    </xf>
    <xf numFmtId="1" fontId="50" fillId="0" borderId="0" xfId="4" applyNumberFormat="1" applyFont="1" applyAlignment="1">
      <alignment horizontal="left" vertical="center"/>
    </xf>
    <xf numFmtId="0" fontId="50" fillId="0" borderId="0" xfId="5" applyFont="1" applyAlignment="1">
      <alignment vertical="center" wrapText="1"/>
    </xf>
    <xf numFmtId="0" fontId="50" fillId="0" borderId="0" xfId="5" applyFont="1" applyAlignment="1">
      <alignment horizontal="center" vertical="center" wrapText="1"/>
    </xf>
    <xf numFmtId="0" fontId="46" fillId="0" borderId="35" xfId="5" applyFont="1" applyBorder="1" applyAlignment="1">
      <alignment vertical="center" wrapText="1"/>
    </xf>
    <xf numFmtId="0" fontId="1" fillId="0" borderId="0" xfId="5"/>
    <xf numFmtId="0" fontId="1" fillId="0" borderId="0" xfId="5" applyAlignment="1">
      <alignment horizontal="left"/>
    </xf>
    <xf numFmtId="0" fontId="50" fillId="0" borderId="35" xfId="5" applyFont="1" applyBorder="1" applyAlignment="1">
      <alignment horizontal="left" vertical="center" wrapText="1" shrinkToFit="1"/>
    </xf>
    <xf numFmtId="49" fontId="51" fillId="9" borderId="0" xfId="6" applyNumberFormat="1" applyFont="1" applyFill="1" applyAlignment="1">
      <alignment horizontal="left"/>
    </xf>
    <xf numFmtId="0" fontId="3" fillId="9" borderId="0" xfId="6" applyFill="1"/>
    <xf numFmtId="172" fontId="19" fillId="9" borderId="0" xfId="7" applyNumberFormat="1" applyFont="1" applyFill="1" applyAlignment="1" applyProtection="1">
      <alignment horizontal="center"/>
    </xf>
    <xf numFmtId="0" fontId="3" fillId="0" borderId="0" xfId="6"/>
    <xf numFmtId="49" fontId="3" fillId="9" borderId="0" xfId="6" applyNumberFormat="1" applyFill="1" applyAlignment="1">
      <alignment horizontal="left"/>
    </xf>
    <xf numFmtId="0" fontId="3" fillId="9" borderId="0" xfId="6" applyFill="1" applyAlignment="1">
      <alignment horizontal="right"/>
    </xf>
    <xf numFmtId="49" fontId="19" fillId="0" borderId="0" xfId="6" applyNumberFormat="1" applyFont="1" applyAlignment="1">
      <alignment horizontal="left"/>
    </xf>
    <xf numFmtId="0" fontId="3" fillId="0" borderId="0" xfId="6" applyAlignment="1">
      <alignment horizontal="right"/>
    </xf>
    <xf numFmtId="172" fontId="0" fillId="0" borderId="0" xfId="7" applyNumberFormat="1" applyFont="1" applyFill="1" applyProtection="1"/>
    <xf numFmtId="49" fontId="43" fillId="0" borderId="0" xfId="6" applyNumberFormat="1" applyFont="1" applyAlignment="1">
      <alignment horizontal="left"/>
    </xf>
    <xf numFmtId="0" fontId="50" fillId="0" borderId="0" xfId="6" applyFont="1" applyAlignment="1">
      <alignment vertical="center"/>
    </xf>
    <xf numFmtId="0" fontId="43" fillId="0" borderId="0" xfId="6" applyFont="1"/>
    <xf numFmtId="0" fontId="50" fillId="0" borderId="0" xfId="6" applyFont="1" applyAlignment="1">
      <alignment horizontal="right" vertical="center"/>
    </xf>
    <xf numFmtId="3" fontId="50" fillId="0" borderId="0" xfId="6" applyNumberFormat="1" applyFont="1" applyAlignment="1">
      <alignment horizontal="right" vertical="center"/>
    </xf>
    <xf numFmtId="49" fontId="3" fillId="0" borderId="0" xfId="6" applyNumberFormat="1" applyAlignment="1">
      <alignment horizontal="left"/>
    </xf>
    <xf numFmtId="49" fontId="3" fillId="0" borderId="0" xfId="6" applyNumberFormat="1"/>
    <xf numFmtId="0" fontId="53" fillId="0" borderId="0" xfId="6" applyFont="1"/>
    <xf numFmtId="172" fontId="50" fillId="0" borderId="0" xfId="7" applyNumberFormat="1" applyFont="1" applyProtection="1"/>
    <xf numFmtId="0" fontId="43" fillId="0" borderId="37" xfId="6" applyFont="1" applyBorder="1"/>
    <xf numFmtId="0" fontId="48" fillId="0" borderId="37" xfId="6" applyFont="1" applyBorder="1"/>
    <xf numFmtId="0" fontId="43" fillId="0" borderId="37" xfId="6" applyFont="1" applyBorder="1" applyAlignment="1">
      <alignment horizontal="right"/>
    </xf>
    <xf numFmtId="172" fontId="43" fillId="0" borderId="37" xfId="7" applyNumberFormat="1" applyFont="1" applyBorder="1" applyProtection="1"/>
    <xf numFmtId="172" fontId="0" fillId="0" borderId="37" xfId="7" applyNumberFormat="1" applyFont="1" applyFill="1" applyBorder="1" applyProtection="1"/>
    <xf numFmtId="0" fontId="19" fillId="0" borderId="0" xfId="6" applyFont="1"/>
    <xf numFmtId="172" fontId="19" fillId="0" borderId="0" xfId="7" applyNumberFormat="1" applyFont="1" applyFill="1" applyProtection="1"/>
    <xf numFmtId="49" fontId="55" fillId="9" borderId="0" xfId="6" applyNumberFormat="1" applyFont="1" applyFill="1" applyAlignment="1">
      <alignment horizontal="left"/>
    </xf>
    <xf numFmtId="0" fontId="56" fillId="9" borderId="0" xfId="6" applyFont="1" applyFill="1"/>
    <xf numFmtId="0" fontId="56" fillId="9" borderId="0" xfId="6" applyFont="1" applyFill="1" applyAlignment="1">
      <alignment horizontal="left"/>
    </xf>
    <xf numFmtId="172" fontId="57" fillId="9" borderId="0" xfId="8" applyNumberFormat="1" applyFont="1" applyFill="1" applyBorder="1" applyAlignment="1" applyProtection="1">
      <alignment horizontal="center"/>
    </xf>
    <xf numFmtId="0" fontId="58" fillId="9" borderId="0" xfId="6" applyFont="1" applyFill="1"/>
    <xf numFmtId="172" fontId="59" fillId="9" borderId="0" xfId="7" applyNumberFormat="1" applyFont="1" applyFill="1" applyAlignment="1" applyProtection="1">
      <alignment horizontal="center"/>
    </xf>
    <xf numFmtId="0" fontId="57" fillId="0" borderId="0" xfId="6" applyFont="1"/>
    <xf numFmtId="49" fontId="58" fillId="0" borderId="0" xfId="6" applyNumberFormat="1" applyFont="1"/>
    <xf numFmtId="0" fontId="60" fillId="0" borderId="0" xfId="6" applyFont="1"/>
    <xf numFmtId="172" fontId="60" fillId="0" borderId="0" xfId="7" applyNumberFormat="1" applyFont="1" applyFill="1" applyProtection="1"/>
    <xf numFmtId="49" fontId="59" fillId="0" borderId="0" xfId="6" applyNumberFormat="1" applyFont="1"/>
    <xf numFmtId="172" fontId="60" fillId="0" borderId="0" xfId="7" applyNumberFormat="1" applyFont="1" applyFill="1" applyBorder="1" applyProtection="1"/>
    <xf numFmtId="49" fontId="60" fillId="0" borderId="0" xfId="6" applyNumberFormat="1" applyFont="1"/>
    <xf numFmtId="1" fontId="60" fillId="0" borderId="0" xfId="6" applyNumberFormat="1" applyFont="1" applyAlignment="1">
      <alignment horizontal="right"/>
    </xf>
    <xf numFmtId="49" fontId="43" fillId="0" borderId="0" xfId="6" applyNumberFormat="1" applyFont="1"/>
    <xf numFmtId="172" fontId="60" fillId="0" borderId="0" xfId="7" applyNumberFormat="1" applyFont="1" applyProtection="1"/>
    <xf numFmtId="49" fontId="61" fillId="0" borderId="0" xfId="6" applyNumberFormat="1" applyFont="1"/>
    <xf numFmtId="49" fontId="60" fillId="0" borderId="37" xfId="6" applyNumberFormat="1" applyFont="1" applyBorder="1"/>
    <xf numFmtId="0" fontId="60" fillId="0" borderId="37" xfId="6" applyFont="1" applyBorder="1"/>
    <xf numFmtId="1" fontId="60" fillId="0" borderId="37" xfId="6" applyNumberFormat="1" applyFont="1" applyBorder="1" applyAlignment="1">
      <alignment horizontal="right"/>
    </xf>
    <xf numFmtId="172" fontId="60" fillId="0" borderId="37" xfId="7" applyNumberFormat="1" applyFont="1" applyFill="1" applyBorder="1" applyProtection="1"/>
    <xf numFmtId="0" fontId="61" fillId="0" borderId="0" xfId="6" applyFont="1"/>
    <xf numFmtId="1" fontId="61" fillId="0" borderId="0" xfId="6" applyNumberFormat="1" applyFont="1" applyAlignment="1">
      <alignment horizontal="right"/>
    </xf>
    <xf numFmtId="172" fontId="61" fillId="0" borderId="0" xfId="7" applyNumberFormat="1" applyFont="1" applyFill="1" applyProtection="1"/>
    <xf numFmtId="49" fontId="5" fillId="9" borderId="0" xfId="6" applyNumberFormat="1" applyFont="1" applyFill="1" applyAlignment="1">
      <alignment horizontal="left"/>
    </xf>
    <xf numFmtId="172" fontId="3" fillId="9" borderId="0" xfId="12" applyNumberFormat="1" applyFont="1" applyFill="1" applyAlignment="1" applyProtection="1">
      <alignment horizontal="center"/>
    </xf>
    <xf numFmtId="172" fontId="46" fillId="0" borderId="0" xfId="12" applyNumberFormat="1" applyFont="1" applyFill="1" applyProtection="1"/>
    <xf numFmtId="0" fontId="46" fillId="0" borderId="0" xfId="6" applyFont="1"/>
    <xf numFmtId="172" fontId="50" fillId="0" borderId="0" xfId="12" applyNumberFormat="1" applyFont="1" applyProtection="1"/>
    <xf numFmtId="0" fontId="50" fillId="0" borderId="0" xfId="6" applyFont="1"/>
    <xf numFmtId="49" fontId="50" fillId="0" borderId="0" xfId="6" applyNumberFormat="1" applyFont="1"/>
    <xf numFmtId="1" fontId="50" fillId="0" borderId="0" xfId="6" applyNumberFormat="1" applyFont="1" applyAlignment="1">
      <alignment horizontal="right"/>
    </xf>
    <xf numFmtId="172" fontId="24" fillId="0" borderId="0" xfId="12" applyNumberFormat="1" applyFont="1" applyProtection="1"/>
    <xf numFmtId="0" fontId="24" fillId="0" borderId="0" xfId="6" applyFont="1"/>
    <xf numFmtId="49" fontId="48" fillId="0" borderId="0" xfId="6" applyNumberFormat="1" applyFont="1"/>
    <xf numFmtId="49" fontId="46" fillId="0" borderId="0" xfId="6" applyNumberFormat="1" applyFont="1" applyAlignment="1">
      <alignment horizontal="left"/>
    </xf>
    <xf numFmtId="49" fontId="50" fillId="0" borderId="0" xfId="6" applyNumberFormat="1" applyFont="1" applyAlignment="1">
      <alignment horizontal="left"/>
    </xf>
    <xf numFmtId="0" fontId="50" fillId="0" borderId="0" xfId="6" applyFont="1" applyAlignment="1">
      <alignment horizontal="left"/>
    </xf>
    <xf numFmtId="49" fontId="46" fillId="0" borderId="0" xfId="6" applyNumberFormat="1" applyFont="1"/>
    <xf numFmtId="49" fontId="24" fillId="0" borderId="0" xfId="6" applyNumberFormat="1" applyFont="1" applyAlignment="1">
      <alignment horizontal="left"/>
    </xf>
    <xf numFmtId="0" fontId="24" fillId="0" borderId="0" xfId="6" applyFont="1" applyAlignment="1">
      <alignment horizontal="left"/>
    </xf>
    <xf numFmtId="0" fontId="50" fillId="0" borderId="0" xfId="13" applyFont="1"/>
    <xf numFmtId="0" fontId="50" fillId="0" borderId="0" xfId="13" applyFont="1" applyAlignment="1">
      <alignment horizontal="left"/>
    </xf>
    <xf numFmtId="1" fontId="50" fillId="0" borderId="0" xfId="6" applyNumberFormat="1" applyFont="1"/>
    <xf numFmtId="174" fontId="50" fillId="0" borderId="0" xfId="6" applyNumberFormat="1" applyFont="1" applyAlignment="1">
      <alignment horizontal="right"/>
    </xf>
    <xf numFmtId="49" fontId="50" fillId="0" borderId="37" xfId="6" applyNumberFormat="1" applyFont="1" applyBorder="1"/>
    <xf numFmtId="0" fontId="50" fillId="0" borderId="37" xfId="6" applyFont="1" applyBorder="1"/>
    <xf numFmtId="1" fontId="50" fillId="0" borderId="37" xfId="6" applyNumberFormat="1" applyFont="1" applyBorder="1" applyAlignment="1">
      <alignment horizontal="right"/>
    </xf>
    <xf numFmtId="172" fontId="50" fillId="0" borderId="37" xfId="12" applyNumberFormat="1" applyFont="1" applyBorder="1" applyProtection="1"/>
    <xf numFmtId="1" fontId="46" fillId="0" borderId="0" xfId="6" applyNumberFormat="1" applyFont="1" applyAlignment="1">
      <alignment horizontal="right"/>
    </xf>
    <xf numFmtId="172" fontId="46" fillId="0" borderId="0" xfId="12" applyNumberFormat="1" applyFont="1" applyProtection="1"/>
    <xf numFmtId="0" fontId="63" fillId="0" borderId="0" xfId="14" applyFont="1"/>
    <xf numFmtId="0" fontId="63" fillId="0" borderId="2" xfId="15" applyFont="1" applyBorder="1" applyAlignment="1">
      <alignment vertical="top" wrapText="1"/>
    </xf>
    <xf numFmtId="0" fontId="63" fillId="10" borderId="0" xfId="15" applyFont="1" applyFill="1" applyAlignment="1">
      <alignment vertical="top" wrapText="1"/>
    </xf>
    <xf numFmtId="0" fontId="63" fillId="10" borderId="1" xfId="15" applyFont="1" applyFill="1" applyBorder="1" applyAlignment="1">
      <alignment vertical="top" wrapText="1"/>
    </xf>
    <xf numFmtId="0" fontId="63" fillId="10" borderId="2" xfId="15" applyFont="1" applyFill="1" applyBorder="1" applyAlignment="1">
      <alignment vertical="top" wrapText="1"/>
    </xf>
    <xf numFmtId="0" fontId="63" fillId="10" borderId="38" xfId="15" applyFont="1" applyFill="1" applyBorder="1" applyAlignment="1">
      <alignment vertical="top" wrapText="1"/>
    </xf>
    <xf numFmtId="0" fontId="63" fillId="11" borderId="0" xfId="15" applyFont="1" applyFill="1" applyAlignment="1">
      <alignment vertical="top" wrapText="1"/>
    </xf>
    <xf numFmtId="0" fontId="63" fillId="10" borderId="3" xfId="15" applyFont="1" applyFill="1" applyBorder="1" applyAlignment="1">
      <alignment vertical="top" wrapText="1"/>
    </xf>
    <xf numFmtId="0" fontId="63" fillId="10" borderId="39" xfId="15" applyFont="1" applyFill="1" applyBorder="1" applyAlignment="1">
      <alignment vertical="top" wrapText="1"/>
    </xf>
    <xf numFmtId="0" fontId="63" fillId="10" borderId="9" xfId="15" applyFont="1" applyFill="1" applyBorder="1" applyAlignment="1">
      <alignment vertical="top" wrapText="1"/>
    </xf>
    <xf numFmtId="0" fontId="63" fillId="10" borderId="10" xfId="15" applyFont="1" applyFill="1" applyBorder="1" applyAlignment="1">
      <alignment vertical="top" wrapText="1"/>
    </xf>
    <xf numFmtId="0" fontId="63" fillId="10" borderId="40" xfId="15" applyFont="1" applyFill="1" applyBorder="1" applyAlignment="1">
      <alignment vertical="top" wrapText="1"/>
    </xf>
    <xf numFmtId="0" fontId="68" fillId="0" borderId="0" xfId="15" applyFont="1" applyAlignment="1">
      <alignment vertical="top" wrapText="1" readingOrder="1"/>
    </xf>
    <xf numFmtId="0" fontId="69" fillId="0" borderId="0" xfId="15" applyFont="1" applyAlignment="1">
      <alignment horizontal="right" vertical="top" wrapText="1" readingOrder="1"/>
    </xf>
    <xf numFmtId="0" fontId="69" fillId="0" borderId="0" xfId="15" applyFont="1" applyAlignment="1">
      <alignment vertical="top" wrapText="1" readingOrder="1"/>
    </xf>
    <xf numFmtId="0" fontId="63" fillId="0" borderId="24" xfId="14" applyFont="1" applyBorder="1"/>
    <xf numFmtId="168" fontId="68" fillId="0" borderId="24" xfId="15" applyNumberFormat="1" applyFont="1" applyBorder="1" applyAlignment="1">
      <alignment vertical="center" wrapText="1" readingOrder="1"/>
    </xf>
    <xf numFmtId="0" fontId="63" fillId="0" borderId="10" xfId="15" applyFont="1" applyBorder="1" applyAlignment="1">
      <alignment vertical="top" wrapText="1"/>
    </xf>
    <xf numFmtId="0" fontId="71" fillId="0" borderId="10" xfId="15" applyFont="1" applyBorder="1" applyAlignment="1">
      <alignment horizontal="right" vertical="top" wrapText="1" readingOrder="1"/>
    </xf>
    <xf numFmtId="168" fontId="71" fillId="0" borderId="10" xfId="15" applyNumberFormat="1" applyFont="1" applyBorder="1" applyAlignment="1">
      <alignment horizontal="right" vertical="top" wrapText="1" readingOrder="1"/>
    </xf>
    <xf numFmtId="175" fontId="71" fillId="0" borderId="10" xfId="15" applyNumberFormat="1" applyFont="1" applyBorder="1" applyAlignment="1">
      <alignment horizontal="right" vertical="top" wrapText="1" readingOrder="1"/>
    </xf>
    <xf numFmtId="0" fontId="71" fillId="0" borderId="0" xfId="15" applyFont="1" applyAlignment="1">
      <alignment horizontal="right" vertical="top" wrapText="1" readingOrder="1"/>
    </xf>
    <xf numFmtId="168" fontId="71" fillId="0" borderId="0" xfId="15" applyNumberFormat="1" applyFont="1" applyAlignment="1">
      <alignment horizontal="right" vertical="top" wrapText="1" readingOrder="1"/>
    </xf>
    <xf numFmtId="175" fontId="71" fillId="0" borderId="0" xfId="15" applyNumberFormat="1" applyFont="1" applyAlignment="1">
      <alignment horizontal="right" vertical="top" wrapText="1" readingOrder="1"/>
    </xf>
    <xf numFmtId="0" fontId="72" fillId="0" borderId="0" xfId="14" applyFont="1"/>
    <xf numFmtId="0" fontId="68" fillId="0" borderId="42" xfId="15" applyFont="1" applyBorder="1" applyAlignment="1">
      <alignment horizontal="right" vertical="top" wrapText="1" readingOrder="1"/>
    </xf>
    <xf numFmtId="0" fontId="63" fillId="0" borderId="42" xfId="15" applyFont="1" applyBorder="1" applyAlignment="1">
      <alignment vertical="top" wrapText="1"/>
    </xf>
    <xf numFmtId="0" fontId="68" fillId="0" borderId="42" xfId="15" applyFont="1" applyBorder="1" applyAlignment="1">
      <alignment vertical="top" wrapText="1" readingOrder="1"/>
    </xf>
    <xf numFmtId="176" fontId="69" fillId="0" borderId="0" xfId="15" applyNumberFormat="1" applyFont="1" applyAlignment="1">
      <alignment horizontal="right" vertical="top" wrapText="1" readingOrder="1"/>
    </xf>
    <xf numFmtId="0" fontId="63" fillId="0" borderId="42" xfId="15" applyFont="1" applyBorder="1" applyAlignment="1">
      <alignment vertical="top" wrapText="1" readingOrder="1"/>
    </xf>
    <xf numFmtId="168" fontId="72" fillId="0" borderId="42" xfId="15" applyNumberFormat="1" applyFont="1" applyBorder="1" applyAlignment="1">
      <alignment vertical="top" wrapText="1" readingOrder="1"/>
    </xf>
    <xf numFmtId="0" fontId="68" fillId="0" borderId="42" xfId="15" applyFont="1" applyBorder="1" applyAlignment="1">
      <alignment horizontal="right" vertical="center" wrapText="1" readingOrder="1"/>
    </xf>
    <xf numFmtId="168" fontId="72" fillId="0" borderId="42" xfId="15" applyNumberFormat="1" applyFont="1" applyBorder="1" applyAlignment="1">
      <alignment vertical="top" wrapText="1"/>
    </xf>
    <xf numFmtId="0" fontId="68" fillId="0" borderId="42" xfId="15" applyFont="1" applyBorder="1" applyAlignment="1">
      <alignment vertical="center" wrapText="1" readingOrder="1"/>
    </xf>
    <xf numFmtId="0" fontId="73" fillId="0" borderId="0" xfId="0" applyFont="1"/>
    <xf numFmtId="0" fontId="63" fillId="0" borderId="46" xfId="15" applyFont="1" applyBorder="1" applyAlignment="1">
      <alignment vertical="top" wrapText="1"/>
    </xf>
    <xf numFmtId="168" fontId="72" fillId="0" borderId="46" xfId="15" applyNumberFormat="1" applyFont="1" applyBorder="1" applyAlignment="1">
      <alignment vertical="top" wrapText="1"/>
    </xf>
    <xf numFmtId="168" fontId="72" fillId="0" borderId="0" xfId="14" applyNumberFormat="1" applyFont="1" applyAlignment="1">
      <alignment horizontal="left"/>
    </xf>
    <xf numFmtId="168" fontId="63" fillId="0" borderId="42" xfId="15" applyNumberFormat="1" applyFont="1" applyBorder="1" applyAlignment="1">
      <alignment vertical="top" wrapText="1"/>
    </xf>
    <xf numFmtId="0" fontId="69" fillId="5" borderId="0" xfId="15" applyFont="1" applyFill="1" applyAlignment="1">
      <alignment vertical="top" wrapText="1" readingOrder="1"/>
    </xf>
    <xf numFmtId="176" fontId="69" fillId="5" borderId="0" xfId="15" applyNumberFormat="1" applyFont="1" applyFill="1" applyAlignment="1">
      <alignment horizontal="right" vertical="top" wrapText="1" readingOrder="1"/>
    </xf>
    <xf numFmtId="168" fontId="69" fillId="0" borderId="0" xfId="15" applyNumberFormat="1" applyFont="1" applyAlignment="1">
      <alignment horizontal="left" vertical="top" wrapText="1" readingOrder="1"/>
    </xf>
    <xf numFmtId="0" fontId="43" fillId="0" borderId="0" xfId="6" applyFont="1" applyAlignment="1">
      <alignment horizontal="right"/>
    </xf>
    <xf numFmtId="0" fontId="47" fillId="0" borderId="0" xfId="6" applyFont="1"/>
    <xf numFmtId="172" fontId="47" fillId="0" borderId="0" xfId="7" applyNumberFormat="1" applyFont="1" applyProtection="1"/>
    <xf numFmtId="172" fontId="43" fillId="0" borderId="0" xfId="7" applyNumberFormat="1" applyFont="1" applyProtection="1"/>
    <xf numFmtId="0" fontId="48" fillId="0" borderId="0" xfId="6" applyFont="1"/>
    <xf numFmtId="172" fontId="3" fillId="0" borderId="0" xfId="7" applyNumberFormat="1" applyFont="1" applyFill="1" applyProtection="1"/>
    <xf numFmtId="172" fontId="50" fillId="0" borderId="0" xfId="7" applyNumberFormat="1" applyFont="1" applyFill="1" applyProtection="1"/>
    <xf numFmtId="172" fontId="43" fillId="0" borderId="37" xfId="7" applyNumberFormat="1" applyFont="1" applyFill="1" applyBorder="1" applyProtection="1"/>
    <xf numFmtId="49" fontId="78" fillId="9" borderId="0" xfId="6" applyNumberFormat="1" applyFont="1" applyFill="1" applyAlignment="1">
      <alignment horizontal="left"/>
    </xf>
    <xf numFmtId="0" fontId="79" fillId="9" borderId="0" xfId="6" applyFont="1" applyFill="1"/>
    <xf numFmtId="0" fontId="79" fillId="9" borderId="0" xfId="6" applyFont="1" applyFill="1" applyAlignment="1">
      <alignment horizontal="left"/>
    </xf>
    <xf numFmtId="172" fontId="46" fillId="9" borderId="0" xfId="8" applyNumberFormat="1" applyFont="1" applyFill="1" applyBorder="1" applyAlignment="1" applyProtection="1">
      <alignment horizontal="center"/>
    </xf>
    <xf numFmtId="0" fontId="80" fillId="9" borderId="0" xfId="6" applyFont="1" applyFill="1"/>
    <xf numFmtId="172" fontId="48" fillId="9" borderId="0" xfId="7" applyNumberFormat="1" applyFont="1" applyFill="1" applyAlignment="1" applyProtection="1">
      <alignment horizontal="center"/>
    </xf>
    <xf numFmtId="49" fontId="80" fillId="0" borderId="0" xfId="6" applyNumberFormat="1" applyFont="1"/>
    <xf numFmtId="172" fontId="43" fillId="0" borderId="0" xfId="7" applyNumberFormat="1" applyFont="1" applyFill="1" applyProtection="1"/>
    <xf numFmtId="172" fontId="43" fillId="0" borderId="0" xfId="7" applyNumberFormat="1" applyFont="1" applyFill="1" applyBorder="1" applyProtection="1"/>
    <xf numFmtId="172" fontId="50" fillId="8" borderId="0" xfId="9" applyNumberFormat="1" applyFont="1" applyFill="1" applyProtection="1">
      <protection locked="0"/>
    </xf>
    <xf numFmtId="1" fontId="43" fillId="0" borderId="0" xfId="6" applyNumberFormat="1" applyFont="1" applyAlignment="1">
      <alignment horizontal="right"/>
    </xf>
    <xf numFmtId="0" fontId="43" fillId="0" borderId="0" xfId="0" applyFont="1"/>
    <xf numFmtId="172" fontId="43" fillId="8" borderId="0" xfId="10" applyNumberFormat="1" applyFont="1" applyFill="1" applyProtection="1">
      <protection locked="0"/>
    </xf>
    <xf numFmtId="172" fontId="43" fillId="0" borderId="0" xfId="3" applyNumberFormat="1" applyFont="1" applyFill="1" applyProtection="1"/>
    <xf numFmtId="172" fontId="43" fillId="0" borderId="0" xfId="3" applyNumberFormat="1" applyFont="1" applyFill="1" applyBorder="1" applyProtection="1"/>
    <xf numFmtId="1" fontId="43" fillId="0" borderId="0" xfId="0" applyNumberFormat="1" applyFont="1" applyAlignment="1">
      <alignment horizontal="right"/>
    </xf>
    <xf numFmtId="172" fontId="43" fillId="8" borderId="0" xfId="3" applyNumberFormat="1" applyFont="1" applyFill="1" applyProtection="1">
      <protection locked="0"/>
    </xf>
    <xf numFmtId="1" fontId="43" fillId="0" borderId="0" xfId="0" applyNumberFormat="1" applyFont="1"/>
    <xf numFmtId="49" fontId="43" fillId="0" borderId="0" xfId="11" applyNumberFormat="1" applyAlignment="1">
      <alignment horizontal="left"/>
    </xf>
    <xf numFmtId="0" fontId="43" fillId="0" borderId="0" xfId="11"/>
    <xf numFmtId="1" fontId="43" fillId="0" borderId="0" xfId="6" applyNumberFormat="1" applyFont="1"/>
    <xf numFmtId="49" fontId="47" fillId="0" borderId="0" xfId="6" applyNumberFormat="1" applyFont="1"/>
    <xf numFmtId="49" fontId="43" fillId="0" borderId="37" xfId="6" applyNumberFormat="1" applyFont="1" applyBorder="1"/>
    <xf numFmtId="1" fontId="43" fillId="0" borderId="37" xfId="6" applyNumberFormat="1" applyFont="1" applyBorder="1" applyAlignment="1">
      <alignment horizontal="right"/>
    </xf>
    <xf numFmtId="1" fontId="47" fillId="0" borderId="0" xfId="6" applyNumberFormat="1" applyFont="1" applyAlignment="1">
      <alignment horizontal="right"/>
    </xf>
    <xf numFmtId="172" fontId="47" fillId="0" borderId="0" xfId="7" applyNumberFormat="1" applyFont="1" applyFill="1" applyProtection="1"/>
    <xf numFmtId="172" fontId="50" fillId="0" borderId="0" xfId="9" applyNumberFormat="1" applyFont="1" applyFill="1" applyProtection="1"/>
    <xf numFmtId="172" fontId="43" fillId="0" borderId="0" xfId="10" applyNumberFormat="1" applyFont="1" applyFill="1" applyProtection="1"/>
    <xf numFmtId="1" fontId="43" fillId="0" borderId="0" xfId="11" applyNumberFormat="1"/>
    <xf numFmtId="172" fontId="50" fillId="0" borderId="0" xfId="12" applyNumberFormat="1" applyFont="1" applyFill="1" applyProtection="1"/>
    <xf numFmtId="1" fontId="24" fillId="0" borderId="0" xfId="6" applyNumberFormat="1" applyFont="1" applyAlignment="1">
      <alignment horizontal="right"/>
    </xf>
    <xf numFmtId="0" fontId="3" fillId="0" borderId="0" xfId="13"/>
    <xf numFmtId="1" fontId="24" fillId="0" borderId="0" xfId="6" applyNumberFormat="1" applyFont="1"/>
    <xf numFmtId="172" fontId="50" fillId="0" borderId="37" xfId="12" applyNumberFormat="1" applyFont="1" applyFill="1" applyBorder="1" applyProtection="1"/>
    <xf numFmtId="0" fontId="81" fillId="0" borderId="0" xfId="15" applyFont="1" applyAlignment="1">
      <alignment vertical="top" wrapText="1" readingOrder="1"/>
    </xf>
    <xf numFmtId="176" fontId="81" fillId="0" borderId="0" xfId="15" applyNumberFormat="1" applyFont="1" applyAlignment="1">
      <alignment horizontal="right" vertical="top" wrapText="1" readingOrder="1"/>
    </xf>
    <xf numFmtId="172" fontId="82" fillId="0" borderId="0" xfId="7" applyNumberFormat="1" applyFont="1" applyFill="1" applyProtection="1"/>
    <xf numFmtId="172" fontId="82" fillId="8" borderId="0" xfId="7" applyNumberFormat="1" applyFont="1" applyFill="1" applyProtection="1">
      <protection locked="0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82" fillId="0" borderId="0" xfId="0" applyFont="1"/>
    <xf numFmtId="0" fontId="3" fillId="0" borderId="0" xfId="6" applyAlignment="1">
      <alignment horizontal="right" indent="1"/>
    </xf>
    <xf numFmtId="172" fontId="82" fillId="0" borderId="0" xfId="7" applyNumberFormat="1" applyFont="1" applyProtection="1"/>
    <xf numFmtId="1" fontId="3" fillId="0" borderId="0" xfId="6" applyNumberFormat="1" applyAlignment="1">
      <alignment horizontal="right"/>
    </xf>
    <xf numFmtId="12" fontId="3" fillId="0" borderId="0" xfId="6" applyNumberFormat="1"/>
    <xf numFmtId="172" fontId="82" fillId="0" borderId="37" xfId="7" applyNumberFormat="1" applyFont="1" applyFill="1" applyBorder="1" applyProtection="1"/>
    <xf numFmtId="172" fontId="3" fillId="0" borderId="0" xfId="7" applyNumberFormat="1" applyFont="1" applyFill="1" applyAlignment="1" applyProtection="1">
      <alignment horizontal="right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2" applyFont="1" applyAlignment="1">
      <alignment horizontal="left" vertical="center" wrapText="1"/>
    </xf>
    <xf numFmtId="0" fontId="42" fillId="0" borderId="0" xfId="2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42" fillId="0" borderId="0" xfId="2"/>
    <xf numFmtId="0" fontId="3" fillId="2" borderId="0" xfId="2" applyFont="1" applyFill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44" fillId="6" borderId="23" xfId="4" applyNumberFormat="1" applyFont="1" applyFill="1" applyBorder="1" applyAlignment="1">
      <alignment horizontal="center" vertical="center" wrapText="1"/>
    </xf>
    <xf numFmtId="49" fontId="44" fillId="6" borderId="24" xfId="4" applyNumberFormat="1" applyFont="1" applyFill="1" applyBorder="1" applyAlignment="1">
      <alignment horizontal="center" vertical="center" wrapText="1"/>
    </xf>
    <xf numFmtId="49" fontId="44" fillId="6" borderId="25" xfId="4" applyNumberFormat="1" applyFont="1" applyFill="1" applyBorder="1" applyAlignment="1">
      <alignment horizontal="center" vertical="center" wrapText="1"/>
    </xf>
    <xf numFmtId="49" fontId="46" fillId="0" borderId="23" xfId="4" applyNumberFormat="1" applyFont="1" applyBorder="1" applyAlignment="1">
      <alignment horizontal="center" vertical="center" wrapText="1"/>
    </xf>
    <xf numFmtId="49" fontId="46" fillId="0" borderId="24" xfId="4" applyNumberFormat="1" applyFont="1" applyBorder="1" applyAlignment="1">
      <alignment horizontal="center" vertical="center" wrapText="1"/>
    </xf>
    <xf numFmtId="49" fontId="46" fillId="0" borderId="25" xfId="4" applyNumberFormat="1" applyFont="1" applyBorder="1" applyAlignment="1">
      <alignment horizontal="center" vertical="center" wrapText="1"/>
    </xf>
    <xf numFmtId="0" fontId="50" fillId="0" borderId="0" xfId="6" applyFont="1" applyAlignment="1">
      <alignment vertical="center"/>
    </xf>
    <xf numFmtId="0" fontId="68" fillId="0" borderId="0" xfId="15" applyFont="1" applyAlignment="1">
      <alignment horizontal="left" vertical="top" wrapText="1" readingOrder="1"/>
    </xf>
    <xf numFmtId="0" fontId="63" fillId="0" borderId="0" xfId="14" applyFont="1"/>
    <xf numFmtId="0" fontId="68" fillId="0" borderId="0" xfId="15" applyFont="1" applyAlignment="1">
      <alignment vertical="top" wrapText="1" readingOrder="1"/>
    </xf>
    <xf numFmtId="0" fontId="68" fillId="0" borderId="0" xfId="15" applyFont="1" applyAlignment="1">
      <alignment horizontal="right" vertical="top" wrapText="1" readingOrder="1"/>
    </xf>
    <xf numFmtId="0" fontId="64" fillId="0" borderId="0" xfId="15" applyFont="1" applyAlignment="1">
      <alignment horizontal="right" vertical="top" wrapText="1" readingOrder="1"/>
    </xf>
    <xf numFmtId="0" fontId="65" fillId="10" borderId="0" xfId="15" applyFont="1" applyFill="1" applyAlignment="1">
      <alignment horizontal="right" vertical="top" wrapText="1" readingOrder="1"/>
    </xf>
    <xf numFmtId="0" fontId="63" fillId="10" borderId="0" xfId="15" applyFont="1" applyFill="1" applyAlignment="1">
      <alignment vertical="top" wrapText="1"/>
    </xf>
    <xf numFmtId="0" fontId="66" fillId="10" borderId="0" xfId="15" applyFont="1" applyFill="1" applyAlignment="1">
      <alignment vertical="top" wrapText="1" readingOrder="1"/>
    </xf>
    <xf numFmtId="0" fontId="67" fillId="0" borderId="0" xfId="15" applyFont="1" applyAlignment="1">
      <alignment horizontal="center" vertical="top" wrapText="1" readingOrder="1"/>
    </xf>
    <xf numFmtId="0" fontId="68" fillId="0" borderId="41" xfId="15" applyFont="1" applyBorder="1" applyAlignment="1">
      <alignment horizontal="right" vertical="top" wrapText="1" readingOrder="1"/>
    </xf>
    <xf numFmtId="0" fontId="63" fillId="0" borderId="41" xfId="15" applyFont="1" applyBorder="1" applyAlignment="1">
      <alignment vertical="top" wrapText="1"/>
    </xf>
    <xf numFmtId="0" fontId="68" fillId="0" borderId="41" xfId="15" applyFont="1" applyBorder="1" applyAlignment="1">
      <alignment vertical="top" wrapText="1" readingOrder="1"/>
    </xf>
    <xf numFmtId="0" fontId="69" fillId="0" borderId="0" xfId="15" applyFont="1" applyAlignment="1">
      <alignment horizontal="right" vertical="top" wrapText="1" readingOrder="1"/>
    </xf>
    <xf numFmtId="0" fontId="69" fillId="0" borderId="0" xfId="15" applyFont="1" applyAlignment="1">
      <alignment vertical="top" wrapText="1" readingOrder="1"/>
    </xf>
    <xf numFmtId="168" fontId="69" fillId="0" borderId="0" xfId="15" applyNumberFormat="1" applyFont="1" applyAlignment="1">
      <alignment horizontal="right" vertical="top" wrapText="1" readingOrder="1"/>
    </xf>
    <xf numFmtId="168" fontId="63" fillId="0" borderId="0" xfId="14" applyNumberFormat="1" applyFont="1"/>
    <xf numFmtId="168" fontId="69" fillId="12" borderId="0" xfId="15" applyNumberFormat="1" applyFont="1" applyFill="1" applyAlignment="1" applyProtection="1">
      <alignment horizontal="right" vertical="top" wrapText="1" readingOrder="1"/>
      <protection locked="0"/>
    </xf>
    <xf numFmtId="168" fontId="63" fillId="12" borderId="0" xfId="14" applyNumberFormat="1" applyFont="1" applyFill="1" applyProtection="1">
      <protection locked="0"/>
    </xf>
    <xf numFmtId="168" fontId="68" fillId="0" borderId="0" xfId="15" applyNumberFormat="1" applyFont="1" applyAlignment="1">
      <alignment horizontal="right" vertical="top" wrapText="1" readingOrder="1"/>
    </xf>
    <xf numFmtId="0" fontId="68" fillId="0" borderId="24" xfId="15" applyFont="1" applyBorder="1" applyAlignment="1">
      <alignment horizontal="left" vertical="center" wrapText="1" readingOrder="1"/>
    </xf>
    <xf numFmtId="0" fontId="63" fillId="0" borderId="24" xfId="15" applyFont="1" applyBorder="1" applyAlignment="1">
      <alignment vertical="top" wrapText="1"/>
    </xf>
    <xf numFmtId="0" fontId="68" fillId="0" borderId="24" xfId="15" applyFont="1" applyBorder="1" applyAlignment="1">
      <alignment vertical="center" wrapText="1" readingOrder="1"/>
    </xf>
    <xf numFmtId="168" fontId="68" fillId="0" borderId="24" xfId="15" applyNumberFormat="1" applyFont="1" applyBorder="1" applyAlignment="1">
      <alignment horizontal="right" vertical="center" wrapText="1" readingOrder="1"/>
    </xf>
    <xf numFmtId="0" fontId="70" fillId="0" borderId="10" xfId="15" applyFont="1" applyBorder="1" applyAlignment="1">
      <alignment vertical="top" wrapText="1" readingOrder="1"/>
    </xf>
    <xf numFmtId="0" fontId="63" fillId="0" borderId="10" xfId="15" applyFont="1" applyBorder="1" applyAlignment="1">
      <alignment vertical="top" wrapText="1"/>
    </xf>
    <xf numFmtId="0" fontId="71" fillId="0" borderId="10" xfId="15" applyFont="1" applyBorder="1" applyAlignment="1">
      <alignment horizontal="right" vertical="top" wrapText="1" readingOrder="1"/>
    </xf>
    <xf numFmtId="168" fontId="71" fillId="0" borderId="10" xfId="15" applyNumberFormat="1" applyFont="1" applyBorder="1" applyAlignment="1">
      <alignment horizontal="right" vertical="top" wrapText="1" readingOrder="1"/>
    </xf>
    <xf numFmtId="14" fontId="68" fillId="0" borderId="0" xfId="15" applyNumberFormat="1" applyFont="1" applyAlignment="1">
      <alignment horizontal="left" vertical="top" wrapText="1" readingOrder="1"/>
    </xf>
    <xf numFmtId="0" fontId="63" fillId="0" borderId="0" xfId="14" applyFont="1" applyAlignment="1">
      <alignment horizontal="left" readingOrder="1"/>
    </xf>
    <xf numFmtId="0" fontId="71" fillId="0" borderId="0" xfId="15" applyFont="1" applyAlignment="1">
      <alignment horizontal="right" vertical="top" wrapText="1" readingOrder="1"/>
    </xf>
    <xf numFmtId="168" fontId="71" fillId="0" borderId="0" xfId="15" applyNumberFormat="1" applyFont="1" applyAlignment="1">
      <alignment horizontal="right" vertical="top" wrapText="1" readingOrder="1"/>
    </xf>
    <xf numFmtId="0" fontId="64" fillId="0" borderId="0" xfId="15" applyFont="1" applyAlignment="1">
      <alignment vertical="top" wrapText="1" readingOrder="1"/>
    </xf>
    <xf numFmtId="0" fontId="69" fillId="0" borderId="0" xfId="15" applyFont="1" applyAlignment="1">
      <alignment horizontal="left" vertical="top" wrapText="1" readingOrder="1"/>
    </xf>
    <xf numFmtId="0" fontId="68" fillId="0" borderId="42" xfId="15" applyFont="1" applyBorder="1" applyAlignment="1">
      <alignment horizontal="right" vertical="top" wrapText="1" readingOrder="1"/>
    </xf>
    <xf numFmtId="0" fontId="63" fillId="0" borderId="42" xfId="15" applyFont="1" applyBorder="1" applyAlignment="1">
      <alignment vertical="top" wrapText="1"/>
    </xf>
    <xf numFmtId="0" fontId="68" fillId="0" borderId="42" xfId="15" applyFont="1" applyBorder="1" applyAlignment="1">
      <alignment vertical="top" wrapText="1" readingOrder="1"/>
    </xf>
    <xf numFmtId="176" fontId="69" fillId="8" borderId="0" xfId="15" applyNumberFormat="1" applyFont="1" applyFill="1" applyAlignment="1" applyProtection="1">
      <alignment horizontal="right" vertical="top" wrapText="1" readingOrder="1"/>
      <protection locked="0"/>
    </xf>
    <xf numFmtId="176" fontId="69" fillId="0" borderId="0" xfId="15" applyNumberFormat="1" applyFont="1" applyAlignment="1">
      <alignment horizontal="right" vertical="top" wrapText="1" readingOrder="1"/>
    </xf>
    <xf numFmtId="176" fontId="69" fillId="8" borderId="43" xfId="15" applyNumberFormat="1" applyFont="1" applyFill="1" applyBorder="1" applyAlignment="1" applyProtection="1">
      <alignment horizontal="right" vertical="top" wrapText="1" readingOrder="1"/>
      <protection locked="0"/>
    </xf>
    <xf numFmtId="0" fontId="63" fillId="0" borderId="0" xfId="14" applyFont="1" applyAlignment="1">
      <alignment horizontal="left"/>
    </xf>
    <xf numFmtId="0" fontId="68" fillId="0" borderId="24" xfId="15" applyFont="1" applyBorder="1" applyAlignment="1">
      <alignment horizontal="right" vertical="center" wrapText="1" readingOrder="1"/>
    </xf>
    <xf numFmtId="176" fontId="69" fillId="8" borderId="44" xfId="15" applyNumberFormat="1" applyFont="1" applyFill="1" applyBorder="1" applyAlignment="1" applyProtection="1">
      <alignment horizontal="right" vertical="top" wrapText="1" readingOrder="1"/>
      <protection locked="0"/>
    </xf>
    <xf numFmtId="0" fontId="68" fillId="0" borderId="42" xfId="15" applyFont="1" applyBorder="1" applyAlignment="1">
      <alignment horizontal="right" vertical="center" wrapText="1" readingOrder="1"/>
    </xf>
    <xf numFmtId="176" fontId="69" fillId="8" borderId="45" xfId="15" applyNumberFormat="1" applyFont="1" applyFill="1" applyBorder="1" applyAlignment="1" applyProtection="1">
      <alignment horizontal="right" vertical="top" wrapText="1" readingOrder="1"/>
      <protection locked="0"/>
    </xf>
    <xf numFmtId="0" fontId="81" fillId="0" borderId="0" xfId="15" applyFont="1" applyAlignment="1">
      <alignment horizontal="right" vertical="top" wrapText="1" readingOrder="1"/>
    </xf>
    <xf numFmtId="0" fontId="81" fillId="0" borderId="0" xfId="15" applyFont="1" applyAlignment="1">
      <alignment vertical="top" wrapText="1" readingOrder="1"/>
    </xf>
    <xf numFmtId="176" fontId="81" fillId="8" borderId="0" xfId="15" applyNumberFormat="1" applyFont="1" applyFill="1" applyAlignment="1" applyProtection="1">
      <alignment horizontal="right" vertical="top" wrapText="1" readingOrder="1"/>
      <protection locked="0"/>
    </xf>
    <xf numFmtId="176" fontId="81" fillId="0" borderId="0" xfId="15" applyNumberFormat="1" applyFont="1" applyAlignment="1">
      <alignment horizontal="right" vertical="top" wrapText="1" readingOrder="1"/>
    </xf>
    <xf numFmtId="176" fontId="71" fillId="0" borderId="10" xfId="15" applyNumberFormat="1" applyFont="1" applyBorder="1" applyAlignment="1">
      <alignment horizontal="right" vertical="top" wrapText="1" readingOrder="1"/>
    </xf>
    <xf numFmtId="176" fontId="71" fillId="0" borderId="0" xfId="15" applyNumberFormat="1" applyFont="1" applyAlignment="1">
      <alignment horizontal="right" vertical="top" wrapText="1" readingOrder="1"/>
    </xf>
    <xf numFmtId="0" fontId="68" fillId="0" borderId="42" xfId="15" applyFont="1" applyBorder="1" applyAlignment="1">
      <alignment vertical="center" wrapText="1" readingOrder="1"/>
    </xf>
    <xf numFmtId="0" fontId="63" fillId="0" borderId="0" xfId="0" applyFont="1"/>
    <xf numFmtId="0" fontId="68" fillId="0" borderId="46" xfId="15" applyFont="1" applyBorder="1" applyAlignment="1">
      <alignment horizontal="right" vertical="center" wrapText="1" readingOrder="1"/>
    </xf>
    <xf numFmtId="0" fontId="75" fillId="0" borderId="0" xfId="15" applyFont="1" applyAlignment="1">
      <alignment horizontal="center" vertical="top" wrapText="1" readingOrder="1"/>
    </xf>
    <xf numFmtId="168" fontId="63" fillId="0" borderId="24" xfId="15" applyNumberFormat="1" applyFont="1" applyBorder="1" applyAlignment="1">
      <alignment vertical="top" wrapText="1"/>
    </xf>
    <xf numFmtId="0" fontId="63" fillId="8" borderId="0" xfId="14" applyFont="1" applyFill="1" applyProtection="1">
      <protection locked="0"/>
    </xf>
    <xf numFmtId="0" fontId="69" fillId="5" borderId="0" xfId="15" applyFont="1" applyFill="1" applyAlignment="1">
      <alignment horizontal="right" vertical="top" wrapText="1" readingOrder="1"/>
    </xf>
    <xf numFmtId="0" fontId="69" fillId="5" borderId="0" xfId="15" applyFont="1" applyFill="1" applyAlignment="1">
      <alignment vertical="top" wrapText="1" readingOrder="1"/>
    </xf>
    <xf numFmtId="176" fontId="69" fillId="5" borderId="0" xfId="15" applyNumberFormat="1" applyFont="1" applyFill="1" applyAlignment="1">
      <alignment horizontal="right" vertical="top" wrapText="1" readingOrder="1"/>
    </xf>
    <xf numFmtId="168" fontId="69" fillId="0" borderId="0" xfId="15" applyNumberFormat="1" applyFont="1" applyAlignment="1">
      <alignment horizontal="left" vertical="top" wrapText="1" readingOrder="1"/>
    </xf>
    <xf numFmtId="168" fontId="63" fillId="0" borderId="0" xfId="14" applyNumberFormat="1" applyFont="1" applyAlignment="1">
      <alignment horizontal="left"/>
    </xf>
    <xf numFmtId="0" fontId="76" fillId="0" borderId="0" xfId="15" applyFont="1" applyAlignment="1">
      <alignment horizontal="center" vertical="top" wrapText="1" readingOrder="1"/>
    </xf>
    <xf numFmtId="0" fontId="77" fillId="0" borderId="0" xfId="14" applyFont="1"/>
    <xf numFmtId="14" fontId="68" fillId="0" borderId="0" xfId="15" applyNumberFormat="1" applyFont="1" applyAlignment="1">
      <alignment vertical="top" wrapText="1" readingOrder="1"/>
    </xf>
  </cellXfs>
  <cellStyles count="16">
    <cellStyle name="Hypertextový odkaz" xfId="1" builtinId="8"/>
    <cellStyle name="Měna" xfId="3" builtinId="4"/>
    <cellStyle name="Měna 2" xfId="7" xr:uid="{3CEE3BAE-477F-45D2-A116-5E7CDB5FF03C}"/>
    <cellStyle name="Měna 2 2 2" xfId="10" xr:uid="{E72B6D66-0638-4742-8CCF-45D262ECC551}"/>
    <cellStyle name="Měna 3" xfId="12" xr:uid="{3A0FCA96-DE82-4513-AE9C-D78BF59D5D48}"/>
    <cellStyle name="měny 10 7" xfId="9" xr:uid="{14E53EC8-C267-4EE5-99DB-0C02DAB2B5B6}"/>
    <cellStyle name="měny 3 2 2" xfId="8" xr:uid="{C9E3AF4B-3FC8-4099-BD1B-8A2FE5A7B5E4}"/>
    <cellStyle name="Normal" xfId="15" xr:uid="{AA573A65-4732-4907-BA8B-5C4AAEDFF8B1}"/>
    <cellStyle name="Normální" xfId="0" builtinId="0" customBuiltin="1"/>
    <cellStyle name="normální 14" xfId="13" xr:uid="{6A977991-54FF-44C3-B2EB-E4F9FA70F9D9}"/>
    <cellStyle name="Normální 2" xfId="2" xr:uid="{D7F56840-1485-4EAC-8023-969B179B978B}"/>
    <cellStyle name="Normální 2 2" xfId="4" xr:uid="{34A57781-66B4-4591-ACF5-95F4B325538C}"/>
    <cellStyle name="Normální 2 3" xfId="14" xr:uid="{77962AB5-3917-41D9-9164-5E196620651F}"/>
    <cellStyle name="normální 3 2" xfId="11" xr:uid="{7BC6D038-86A2-4A21-81F8-F7EB38090EBC}"/>
    <cellStyle name="Normální 3 3" xfId="5" xr:uid="{813658BD-6A6B-4CC7-9BA0-BD760B661C73}"/>
    <cellStyle name="Normální 4" xfId="6" xr:uid="{237B7D84-4585-4241-B543-03DAB548128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AC5744F0-0527-488C-B363-3E38FBE244E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N8" sqref="AN8"/>
    </sheetView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49" t="s">
        <v>0</v>
      </c>
      <c r="AZ1" s="49" t="s">
        <v>1</v>
      </c>
      <c r="BA1" s="49" t="s">
        <v>2</v>
      </c>
      <c r="BB1" s="49" t="s">
        <v>3</v>
      </c>
      <c r="BT1" s="49" t="s">
        <v>4</v>
      </c>
      <c r="BU1" s="49" t="s">
        <v>4</v>
      </c>
      <c r="BV1" s="49" t="s">
        <v>5</v>
      </c>
    </row>
    <row r="2" spans="1:74" ht="37" customHeight="1" x14ac:dyDescent="0.2">
      <c r="AR2" s="577"/>
      <c r="AS2" s="577"/>
      <c r="AT2" s="577"/>
      <c r="AU2" s="577"/>
      <c r="AV2" s="577"/>
      <c r="AW2" s="577"/>
      <c r="AX2" s="577"/>
      <c r="AY2" s="577"/>
      <c r="AZ2" s="577"/>
      <c r="BA2" s="577"/>
      <c r="BB2" s="577"/>
      <c r="BC2" s="577"/>
      <c r="BD2" s="577"/>
      <c r="BE2" s="577"/>
      <c r="BS2" s="3" t="s">
        <v>6</v>
      </c>
      <c r="BT2" s="3" t="s">
        <v>7</v>
      </c>
    </row>
    <row r="3" spans="1:74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6</v>
      </c>
      <c r="BT3" s="3" t="s">
        <v>8</v>
      </c>
    </row>
    <row r="4" spans="1:74" ht="25" customHeight="1" x14ac:dyDescent="0.2">
      <c r="B4" s="6"/>
      <c r="D4" s="7" t="s">
        <v>9</v>
      </c>
      <c r="AR4" s="6"/>
      <c r="AS4" s="50" t="s">
        <v>10</v>
      </c>
      <c r="BE4" s="51" t="s">
        <v>11</v>
      </c>
      <c r="BS4" s="3" t="s">
        <v>12</v>
      </c>
    </row>
    <row r="5" spans="1:74" ht="12" customHeight="1" x14ac:dyDescent="0.2">
      <c r="B5" s="6"/>
      <c r="D5" s="8" t="s">
        <v>13</v>
      </c>
      <c r="K5" s="607" t="s">
        <v>14</v>
      </c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  <c r="AC5" s="577"/>
      <c r="AD5" s="577"/>
      <c r="AE5" s="577"/>
      <c r="AF5" s="577"/>
      <c r="AG5" s="577"/>
      <c r="AH5" s="577"/>
      <c r="AI5" s="577"/>
      <c r="AJ5" s="577"/>
      <c r="AK5" s="577"/>
      <c r="AL5" s="577"/>
      <c r="AM5" s="577"/>
      <c r="AN5" s="577"/>
      <c r="AO5" s="577"/>
      <c r="AR5" s="6"/>
      <c r="BE5" s="604" t="s">
        <v>15</v>
      </c>
      <c r="BS5" s="3" t="s">
        <v>6</v>
      </c>
    </row>
    <row r="6" spans="1:74" ht="37" customHeight="1" x14ac:dyDescent="0.2">
      <c r="B6" s="6"/>
      <c r="D6" s="9" t="s">
        <v>16</v>
      </c>
      <c r="K6" s="608" t="s">
        <v>17</v>
      </c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R6" s="6"/>
      <c r="BE6" s="605"/>
      <c r="BS6" s="3" t="s">
        <v>6</v>
      </c>
    </row>
    <row r="7" spans="1:74" ht="12" customHeight="1" x14ac:dyDescent="0.2">
      <c r="B7" s="6"/>
      <c r="D7" s="10" t="s">
        <v>18</v>
      </c>
      <c r="K7" s="52" t="s">
        <v>1</v>
      </c>
      <c r="AK7" s="10" t="s">
        <v>19</v>
      </c>
      <c r="AN7" s="52" t="s">
        <v>1</v>
      </c>
      <c r="AR7" s="6"/>
      <c r="BE7" s="605"/>
      <c r="BS7" s="3" t="s">
        <v>6</v>
      </c>
    </row>
    <row r="8" spans="1:74" ht="12" customHeight="1" x14ac:dyDescent="0.2">
      <c r="B8" s="6"/>
      <c r="D8" s="10" t="s">
        <v>20</v>
      </c>
      <c r="K8" s="52" t="s">
        <v>21</v>
      </c>
      <c r="AK8" s="10" t="s">
        <v>22</v>
      </c>
      <c r="AN8" s="11" t="s">
        <v>23</v>
      </c>
      <c r="AR8" s="6"/>
      <c r="BE8" s="605"/>
      <c r="BS8" s="3" t="s">
        <v>6</v>
      </c>
    </row>
    <row r="9" spans="1:74" ht="14.5" customHeight="1" x14ac:dyDescent="0.2">
      <c r="B9" s="6"/>
      <c r="AR9" s="6"/>
      <c r="BE9" s="605"/>
      <c r="BS9" s="3" t="s">
        <v>6</v>
      </c>
    </row>
    <row r="10" spans="1:74" ht="12" customHeight="1" x14ac:dyDescent="0.2">
      <c r="B10" s="6"/>
      <c r="D10" s="10" t="s">
        <v>24</v>
      </c>
      <c r="AK10" s="10" t="s">
        <v>25</v>
      </c>
      <c r="AN10" s="52" t="s">
        <v>1</v>
      </c>
      <c r="AR10" s="6"/>
      <c r="BE10" s="605"/>
      <c r="BS10" s="3" t="s">
        <v>6</v>
      </c>
    </row>
    <row r="11" spans="1:74" ht="18.399999999999999" customHeight="1" x14ac:dyDescent="0.2">
      <c r="B11" s="6"/>
      <c r="E11" s="52" t="s">
        <v>26</v>
      </c>
      <c r="AK11" s="10" t="s">
        <v>27</v>
      </c>
      <c r="AN11" s="52" t="s">
        <v>1</v>
      </c>
      <c r="AR11" s="6"/>
      <c r="BE11" s="605"/>
      <c r="BS11" s="3" t="s">
        <v>6</v>
      </c>
    </row>
    <row r="12" spans="1:74" ht="7" customHeight="1" x14ac:dyDescent="0.2">
      <c r="B12" s="6"/>
      <c r="AR12" s="6"/>
      <c r="BE12" s="605"/>
      <c r="BS12" s="3" t="s">
        <v>6</v>
      </c>
    </row>
    <row r="13" spans="1:74" ht="12" customHeight="1" x14ac:dyDescent="0.2">
      <c r="B13" s="6"/>
      <c r="D13" s="10" t="s">
        <v>28</v>
      </c>
      <c r="AK13" s="10" t="s">
        <v>25</v>
      </c>
      <c r="AN13" s="12" t="s">
        <v>29</v>
      </c>
      <c r="AR13" s="6"/>
      <c r="BE13" s="605"/>
      <c r="BS13" s="3" t="s">
        <v>6</v>
      </c>
    </row>
    <row r="14" spans="1:74" ht="12.5" x14ac:dyDescent="0.2">
      <c r="B14" s="6"/>
      <c r="E14" s="609" t="s">
        <v>29</v>
      </c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10" t="s">
        <v>27</v>
      </c>
      <c r="AN14" s="12" t="s">
        <v>29</v>
      </c>
      <c r="AR14" s="6"/>
      <c r="BE14" s="605"/>
      <c r="BS14" s="3" t="s">
        <v>6</v>
      </c>
    </row>
    <row r="15" spans="1:74" ht="7" customHeight="1" x14ac:dyDescent="0.2">
      <c r="B15" s="6"/>
      <c r="AR15" s="6"/>
      <c r="BE15" s="605"/>
      <c r="BS15" s="3" t="s">
        <v>4</v>
      </c>
    </row>
    <row r="16" spans="1:74" ht="12" customHeight="1" x14ac:dyDescent="0.2">
      <c r="B16" s="6"/>
      <c r="D16" s="10" t="s">
        <v>30</v>
      </c>
      <c r="AK16" s="10" t="s">
        <v>25</v>
      </c>
      <c r="AN16" s="52" t="s">
        <v>1</v>
      </c>
      <c r="AR16" s="6"/>
      <c r="BE16" s="605"/>
      <c r="BS16" s="3" t="s">
        <v>4</v>
      </c>
    </row>
    <row r="17" spans="2:71" ht="18.399999999999999" customHeight="1" x14ac:dyDescent="0.2">
      <c r="B17" s="6"/>
      <c r="E17" s="52" t="s">
        <v>31</v>
      </c>
      <c r="AK17" s="10" t="s">
        <v>27</v>
      </c>
      <c r="AN17" s="52" t="s">
        <v>1</v>
      </c>
      <c r="AR17" s="6"/>
      <c r="BE17" s="605"/>
      <c r="BS17" s="3" t="s">
        <v>32</v>
      </c>
    </row>
    <row r="18" spans="2:71" ht="7" customHeight="1" x14ac:dyDescent="0.2">
      <c r="B18" s="6"/>
      <c r="AR18" s="6"/>
      <c r="BE18" s="605"/>
      <c r="BS18" s="3" t="s">
        <v>6</v>
      </c>
    </row>
    <row r="19" spans="2:71" ht="12" customHeight="1" x14ac:dyDescent="0.2">
      <c r="B19" s="6"/>
      <c r="D19" s="10" t="s">
        <v>33</v>
      </c>
      <c r="AK19" s="10" t="s">
        <v>25</v>
      </c>
      <c r="AN19" s="52" t="s">
        <v>1</v>
      </c>
      <c r="AR19" s="6"/>
      <c r="BE19" s="605"/>
      <c r="BS19" s="3" t="s">
        <v>6</v>
      </c>
    </row>
    <row r="20" spans="2:71" ht="18.399999999999999" customHeight="1" x14ac:dyDescent="0.2">
      <c r="B20" s="6"/>
      <c r="E20" s="52" t="s">
        <v>34</v>
      </c>
      <c r="AK20" s="10" t="s">
        <v>27</v>
      </c>
      <c r="AN20" s="52" t="s">
        <v>1</v>
      </c>
      <c r="AR20" s="6"/>
      <c r="BE20" s="605"/>
      <c r="BS20" s="3" t="s">
        <v>32</v>
      </c>
    </row>
    <row r="21" spans="2:71" ht="7" customHeight="1" x14ac:dyDescent="0.2">
      <c r="B21" s="6"/>
      <c r="AR21" s="6"/>
      <c r="BE21" s="605"/>
    </row>
    <row r="22" spans="2:71" ht="12" customHeight="1" x14ac:dyDescent="0.2">
      <c r="B22" s="6"/>
      <c r="D22" s="10" t="s">
        <v>35</v>
      </c>
      <c r="AR22" s="6"/>
      <c r="BE22" s="605"/>
    </row>
    <row r="23" spans="2:71" ht="16.5" customHeight="1" x14ac:dyDescent="0.2">
      <c r="B23" s="6"/>
      <c r="E23" s="611" t="s">
        <v>36</v>
      </c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R23" s="6"/>
      <c r="BE23" s="605"/>
    </row>
    <row r="24" spans="2:71" ht="7" customHeight="1" x14ac:dyDescent="0.2">
      <c r="B24" s="6"/>
      <c r="AR24" s="6"/>
      <c r="BE24" s="605"/>
    </row>
    <row r="25" spans="2:71" ht="7" customHeight="1" x14ac:dyDescent="0.2">
      <c r="B25" s="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R25" s="6"/>
      <c r="BE25" s="605"/>
    </row>
    <row r="26" spans="2:71" s="1" customFormat="1" ht="25.9" customHeight="1" x14ac:dyDescent="0.2">
      <c r="B26" s="13"/>
      <c r="D26" s="54" t="s">
        <v>37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612">
        <f>ROUND(AG94,2)</f>
        <v>0</v>
      </c>
      <c r="AL26" s="613"/>
      <c r="AM26" s="613"/>
      <c r="AN26" s="613"/>
      <c r="AO26" s="613"/>
      <c r="AR26" s="13"/>
      <c r="BE26" s="605"/>
    </row>
    <row r="27" spans="2:71" s="1" customFormat="1" ht="7" customHeight="1" x14ac:dyDescent="0.2">
      <c r="B27" s="13"/>
      <c r="AR27" s="13"/>
      <c r="BE27" s="605"/>
    </row>
    <row r="28" spans="2:71" s="1" customFormat="1" ht="12.5" x14ac:dyDescent="0.2">
      <c r="B28" s="13"/>
      <c r="L28" s="614" t="s">
        <v>38</v>
      </c>
      <c r="M28" s="614"/>
      <c r="N28" s="614"/>
      <c r="O28" s="614"/>
      <c r="P28" s="614"/>
      <c r="W28" s="614" t="s">
        <v>39</v>
      </c>
      <c r="X28" s="614"/>
      <c r="Y28" s="614"/>
      <c r="Z28" s="614"/>
      <c r="AA28" s="614"/>
      <c r="AB28" s="614"/>
      <c r="AC28" s="614"/>
      <c r="AD28" s="614"/>
      <c r="AE28" s="614"/>
      <c r="AK28" s="614" t="s">
        <v>40</v>
      </c>
      <c r="AL28" s="614"/>
      <c r="AM28" s="614"/>
      <c r="AN28" s="614"/>
      <c r="AO28" s="614"/>
      <c r="AR28" s="13"/>
      <c r="BE28" s="605"/>
    </row>
    <row r="29" spans="2:71" s="58" customFormat="1" ht="14.5" customHeight="1" x14ac:dyDescent="0.2">
      <c r="B29" s="57"/>
      <c r="D29" s="10" t="s">
        <v>41</v>
      </c>
      <c r="F29" s="10" t="s">
        <v>42</v>
      </c>
      <c r="L29" s="592">
        <v>0.21</v>
      </c>
      <c r="M29" s="591"/>
      <c r="N29" s="591"/>
      <c r="O29" s="591"/>
      <c r="P29" s="591"/>
      <c r="W29" s="590">
        <f>ROUND(AZ94, 2)</f>
        <v>0</v>
      </c>
      <c r="X29" s="591"/>
      <c r="Y29" s="591"/>
      <c r="Z29" s="591"/>
      <c r="AA29" s="591"/>
      <c r="AB29" s="591"/>
      <c r="AC29" s="591"/>
      <c r="AD29" s="591"/>
      <c r="AE29" s="591"/>
      <c r="AK29" s="590">
        <f>ROUND(AV94, 2)</f>
        <v>0</v>
      </c>
      <c r="AL29" s="591"/>
      <c r="AM29" s="591"/>
      <c r="AN29" s="591"/>
      <c r="AO29" s="591"/>
      <c r="AR29" s="57"/>
      <c r="BE29" s="606"/>
    </row>
    <row r="30" spans="2:71" s="58" customFormat="1" ht="14.5" customHeight="1" x14ac:dyDescent="0.2">
      <c r="B30" s="57"/>
      <c r="F30" s="10" t="s">
        <v>43</v>
      </c>
      <c r="L30" s="592">
        <v>0.12</v>
      </c>
      <c r="M30" s="591"/>
      <c r="N30" s="591"/>
      <c r="O30" s="591"/>
      <c r="P30" s="591"/>
      <c r="W30" s="590">
        <f>ROUND(BA94, 2)</f>
        <v>0</v>
      </c>
      <c r="X30" s="591"/>
      <c r="Y30" s="591"/>
      <c r="Z30" s="591"/>
      <c r="AA30" s="591"/>
      <c r="AB30" s="591"/>
      <c r="AC30" s="591"/>
      <c r="AD30" s="591"/>
      <c r="AE30" s="591"/>
      <c r="AK30" s="590">
        <f>ROUND(AW94, 2)</f>
        <v>0</v>
      </c>
      <c r="AL30" s="591"/>
      <c r="AM30" s="591"/>
      <c r="AN30" s="591"/>
      <c r="AO30" s="591"/>
      <c r="AR30" s="57"/>
      <c r="BE30" s="606"/>
    </row>
    <row r="31" spans="2:71" s="58" customFormat="1" ht="14.5" hidden="1" customHeight="1" x14ac:dyDescent="0.2">
      <c r="B31" s="57"/>
      <c r="F31" s="10" t="s">
        <v>44</v>
      </c>
      <c r="L31" s="592">
        <v>0.21</v>
      </c>
      <c r="M31" s="591"/>
      <c r="N31" s="591"/>
      <c r="O31" s="591"/>
      <c r="P31" s="591"/>
      <c r="W31" s="590">
        <f>ROUND(BB94, 2)</f>
        <v>0</v>
      </c>
      <c r="X31" s="591"/>
      <c r="Y31" s="591"/>
      <c r="Z31" s="591"/>
      <c r="AA31" s="591"/>
      <c r="AB31" s="591"/>
      <c r="AC31" s="591"/>
      <c r="AD31" s="591"/>
      <c r="AE31" s="591"/>
      <c r="AK31" s="590">
        <v>0</v>
      </c>
      <c r="AL31" s="591"/>
      <c r="AM31" s="591"/>
      <c r="AN31" s="591"/>
      <c r="AO31" s="591"/>
      <c r="AR31" s="57"/>
      <c r="BE31" s="606"/>
    </row>
    <row r="32" spans="2:71" s="58" customFormat="1" ht="14.5" hidden="1" customHeight="1" x14ac:dyDescent="0.2">
      <c r="B32" s="57"/>
      <c r="F32" s="10" t="s">
        <v>45</v>
      </c>
      <c r="L32" s="592">
        <v>0.15</v>
      </c>
      <c r="M32" s="591"/>
      <c r="N32" s="591"/>
      <c r="O32" s="591"/>
      <c r="P32" s="591"/>
      <c r="W32" s="590">
        <f>ROUND(BC94, 2)</f>
        <v>0</v>
      </c>
      <c r="X32" s="591"/>
      <c r="Y32" s="591"/>
      <c r="Z32" s="591"/>
      <c r="AA32" s="591"/>
      <c r="AB32" s="591"/>
      <c r="AC32" s="591"/>
      <c r="AD32" s="591"/>
      <c r="AE32" s="591"/>
      <c r="AK32" s="590">
        <v>0</v>
      </c>
      <c r="AL32" s="591"/>
      <c r="AM32" s="591"/>
      <c r="AN32" s="591"/>
      <c r="AO32" s="591"/>
      <c r="AR32" s="57"/>
      <c r="BE32" s="606"/>
    </row>
    <row r="33" spans="2:57" s="58" customFormat="1" ht="14.5" hidden="1" customHeight="1" x14ac:dyDescent="0.2">
      <c r="B33" s="57"/>
      <c r="F33" s="10" t="s">
        <v>46</v>
      </c>
      <c r="L33" s="592">
        <v>0</v>
      </c>
      <c r="M33" s="591"/>
      <c r="N33" s="591"/>
      <c r="O33" s="591"/>
      <c r="P33" s="591"/>
      <c r="W33" s="590">
        <f>ROUND(BD94, 2)</f>
        <v>0</v>
      </c>
      <c r="X33" s="591"/>
      <c r="Y33" s="591"/>
      <c r="Z33" s="591"/>
      <c r="AA33" s="591"/>
      <c r="AB33" s="591"/>
      <c r="AC33" s="591"/>
      <c r="AD33" s="591"/>
      <c r="AE33" s="591"/>
      <c r="AK33" s="590">
        <v>0</v>
      </c>
      <c r="AL33" s="591"/>
      <c r="AM33" s="591"/>
      <c r="AN33" s="591"/>
      <c r="AO33" s="591"/>
      <c r="AR33" s="57"/>
      <c r="BE33" s="606"/>
    </row>
    <row r="34" spans="2:57" s="1" customFormat="1" ht="7" customHeight="1" x14ac:dyDescent="0.2">
      <c r="B34" s="13"/>
      <c r="AR34" s="13"/>
      <c r="BE34" s="605"/>
    </row>
    <row r="35" spans="2:57" s="1" customFormat="1" ht="25.9" customHeight="1" x14ac:dyDescent="0.2">
      <c r="B35" s="13"/>
      <c r="C35" s="59"/>
      <c r="D35" s="60" t="s">
        <v>47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48</v>
      </c>
      <c r="U35" s="61"/>
      <c r="V35" s="61"/>
      <c r="W35" s="61"/>
      <c r="X35" s="593" t="s">
        <v>49</v>
      </c>
      <c r="Y35" s="594"/>
      <c r="Z35" s="594"/>
      <c r="AA35" s="594"/>
      <c r="AB35" s="594"/>
      <c r="AC35" s="61"/>
      <c r="AD35" s="61"/>
      <c r="AE35" s="61"/>
      <c r="AF35" s="61"/>
      <c r="AG35" s="61"/>
      <c r="AH35" s="61"/>
      <c r="AI35" s="61"/>
      <c r="AJ35" s="61"/>
      <c r="AK35" s="595">
        <f>SUM(AK26:AK33)</f>
        <v>0</v>
      </c>
      <c r="AL35" s="594"/>
      <c r="AM35" s="594"/>
      <c r="AN35" s="594"/>
      <c r="AO35" s="596"/>
      <c r="AP35" s="59"/>
      <c r="AQ35" s="59"/>
      <c r="AR35" s="13"/>
    </row>
    <row r="36" spans="2:57" s="1" customFormat="1" ht="7" customHeight="1" x14ac:dyDescent="0.2">
      <c r="B36" s="13"/>
      <c r="AR36" s="13"/>
    </row>
    <row r="37" spans="2:57" s="1" customFormat="1" ht="14.5" customHeight="1" x14ac:dyDescent="0.2">
      <c r="B37" s="13"/>
      <c r="AR37" s="13"/>
    </row>
    <row r="38" spans="2:57" ht="14.5" customHeight="1" x14ac:dyDescent="0.2">
      <c r="B38" s="6"/>
      <c r="AR38" s="6"/>
    </row>
    <row r="39" spans="2:57" ht="14.5" customHeight="1" x14ac:dyDescent="0.2">
      <c r="B39" s="6"/>
      <c r="AR39" s="6"/>
    </row>
    <row r="40" spans="2:57" ht="14.5" customHeight="1" x14ac:dyDescent="0.2">
      <c r="B40" s="6"/>
      <c r="AR40" s="6"/>
    </row>
    <row r="41" spans="2:57" ht="14.5" customHeight="1" x14ac:dyDescent="0.2">
      <c r="B41" s="6"/>
      <c r="AR41" s="6"/>
    </row>
    <row r="42" spans="2:57" ht="14.5" customHeight="1" x14ac:dyDescent="0.2">
      <c r="B42" s="6"/>
      <c r="AR42" s="6"/>
    </row>
    <row r="43" spans="2:57" ht="14.5" customHeight="1" x14ac:dyDescent="0.2">
      <c r="B43" s="6"/>
      <c r="AR43" s="6"/>
    </row>
    <row r="44" spans="2:57" ht="14.5" customHeight="1" x14ac:dyDescent="0.2">
      <c r="B44" s="6"/>
      <c r="AR44" s="6"/>
    </row>
    <row r="45" spans="2:57" ht="14.5" customHeight="1" x14ac:dyDescent="0.2">
      <c r="B45" s="6"/>
      <c r="AR45" s="6"/>
    </row>
    <row r="46" spans="2:57" ht="14.5" customHeight="1" x14ac:dyDescent="0.2">
      <c r="B46" s="6"/>
      <c r="AR46" s="6"/>
    </row>
    <row r="47" spans="2:57" ht="14.5" customHeight="1" x14ac:dyDescent="0.2">
      <c r="B47" s="6"/>
      <c r="AR47" s="6"/>
    </row>
    <row r="48" spans="2:57" ht="14.5" customHeight="1" x14ac:dyDescent="0.2">
      <c r="B48" s="6"/>
      <c r="AR48" s="6"/>
    </row>
    <row r="49" spans="2:44" s="1" customFormat="1" ht="14.5" customHeight="1" x14ac:dyDescent="0.2">
      <c r="B49" s="13"/>
      <c r="D49" s="63" t="s">
        <v>50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51</v>
      </c>
      <c r="AI49" s="64"/>
      <c r="AJ49" s="64"/>
      <c r="AK49" s="64"/>
      <c r="AL49" s="64"/>
      <c r="AM49" s="64"/>
      <c r="AN49" s="64"/>
      <c r="AO49" s="64"/>
      <c r="AR49" s="13"/>
    </row>
    <row r="50" spans="2:44" x14ac:dyDescent="0.2">
      <c r="B50" s="6"/>
      <c r="AR50" s="6"/>
    </row>
    <row r="51" spans="2:44" x14ac:dyDescent="0.2">
      <c r="B51" s="6"/>
      <c r="AR51" s="6"/>
    </row>
    <row r="52" spans="2:44" x14ac:dyDescent="0.2">
      <c r="B52" s="6"/>
      <c r="AR52" s="6"/>
    </row>
    <row r="53" spans="2:44" x14ac:dyDescent="0.2">
      <c r="B53" s="6"/>
      <c r="AR53" s="6"/>
    </row>
    <row r="54" spans="2:44" x14ac:dyDescent="0.2">
      <c r="B54" s="6"/>
      <c r="AR54" s="6"/>
    </row>
    <row r="55" spans="2:44" x14ac:dyDescent="0.2">
      <c r="B55" s="6"/>
      <c r="AR55" s="6"/>
    </row>
    <row r="56" spans="2:44" x14ac:dyDescent="0.2">
      <c r="B56" s="6"/>
      <c r="AR56" s="6"/>
    </row>
    <row r="57" spans="2:44" x14ac:dyDescent="0.2">
      <c r="B57" s="6"/>
      <c r="AR57" s="6"/>
    </row>
    <row r="58" spans="2:44" x14ac:dyDescent="0.2">
      <c r="B58" s="6"/>
      <c r="AR58" s="6"/>
    </row>
    <row r="59" spans="2:44" x14ac:dyDescent="0.2">
      <c r="B59" s="6"/>
      <c r="AR59" s="6"/>
    </row>
    <row r="60" spans="2:44" s="1" customFormat="1" ht="12.5" x14ac:dyDescent="0.2">
      <c r="B60" s="13"/>
      <c r="D60" s="65" t="s">
        <v>52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65" t="s">
        <v>53</v>
      </c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65" t="s">
        <v>52</v>
      </c>
      <c r="AI60" s="55"/>
      <c r="AJ60" s="55"/>
      <c r="AK60" s="55"/>
      <c r="AL60" s="55"/>
      <c r="AM60" s="65" t="s">
        <v>53</v>
      </c>
      <c r="AN60" s="55"/>
      <c r="AO60" s="55"/>
      <c r="AR60" s="13"/>
    </row>
    <row r="61" spans="2:44" x14ac:dyDescent="0.2">
      <c r="B61" s="6"/>
      <c r="AR61" s="6"/>
    </row>
    <row r="62" spans="2:44" x14ac:dyDescent="0.2">
      <c r="B62" s="6"/>
      <c r="AR62" s="6"/>
    </row>
    <row r="63" spans="2:44" x14ac:dyDescent="0.2">
      <c r="B63" s="6"/>
      <c r="AR63" s="6"/>
    </row>
    <row r="64" spans="2:44" s="1" customFormat="1" ht="13" x14ac:dyDescent="0.2">
      <c r="B64" s="13"/>
      <c r="D64" s="63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3" t="s">
        <v>55</v>
      </c>
      <c r="AI64" s="64"/>
      <c r="AJ64" s="64"/>
      <c r="AK64" s="64"/>
      <c r="AL64" s="64"/>
      <c r="AM64" s="64"/>
      <c r="AN64" s="64"/>
      <c r="AO64" s="64"/>
      <c r="AR64" s="13"/>
    </row>
    <row r="65" spans="2:44" x14ac:dyDescent="0.2">
      <c r="B65" s="6"/>
      <c r="AR65" s="6"/>
    </row>
    <row r="66" spans="2:44" x14ac:dyDescent="0.2">
      <c r="B66" s="6"/>
      <c r="AR66" s="6"/>
    </row>
    <row r="67" spans="2:44" x14ac:dyDescent="0.2">
      <c r="B67" s="6"/>
      <c r="AR67" s="6"/>
    </row>
    <row r="68" spans="2:44" x14ac:dyDescent="0.2">
      <c r="B68" s="6"/>
      <c r="AR68" s="6"/>
    </row>
    <row r="69" spans="2:44" x14ac:dyDescent="0.2">
      <c r="B69" s="6"/>
      <c r="AR69" s="6"/>
    </row>
    <row r="70" spans="2:44" x14ac:dyDescent="0.2">
      <c r="B70" s="6"/>
      <c r="AR70" s="6"/>
    </row>
    <row r="71" spans="2:44" x14ac:dyDescent="0.2">
      <c r="B71" s="6"/>
      <c r="AR71" s="6"/>
    </row>
    <row r="72" spans="2:44" x14ac:dyDescent="0.2">
      <c r="B72" s="6"/>
      <c r="AR72" s="6"/>
    </row>
    <row r="73" spans="2:44" x14ac:dyDescent="0.2">
      <c r="B73" s="6"/>
      <c r="AR73" s="6"/>
    </row>
    <row r="74" spans="2:44" x14ac:dyDescent="0.2">
      <c r="B74" s="6"/>
      <c r="AR74" s="6"/>
    </row>
    <row r="75" spans="2:44" s="1" customFormat="1" ht="12.5" x14ac:dyDescent="0.2">
      <c r="B75" s="13"/>
      <c r="D75" s="65" t="s">
        <v>52</v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65" t="s">
        <v>53</v>
      </c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65" t="s">
        <v>52</v>
      </c>
      <c r="AI75" s="55"/>
      <c r="AJ75" s="55"/>
      <c r="AK75" s="55"/>
      <c r="AL75" s="55"/>
      <c r="AM75" s="65" t="s">
        <v>53</v>
      </c>
      <c r="AN75" s="55"/>
      <c r="AO75" s="55"/>
      <c r="AR75" s="13"/>
    </row>
    <row r="76" spans="2:44" s="1" customFormat="1" x14ac:dyDescent="0.2">
      <c r="B76" s="13"/>
      <c r="AR76" s="13"/>
    </row>
    <row r="77" spans="2:44" s="1" customFormat="1" ht="7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3"/>
    </row>
    <row r="81" spans="1:91" s="1" customFormat="1" ht="7" customHeight="1" x14ac:dyDescent="0.2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13"/>
    </row>
    <row r="82" spans="1:91" s="1" customFormat="1" ht="25" customHeight="1" x14ac:dyDescent="0.2">
      <c r="B82" s="13"/>
      <c r="C82" s="7" t="s">
        <v>56</v>
      </c>
      <c r="AR82" s="13"/>
    </row>
    <row r="83" spans="1:91" s="1" customFormat="1" ht="7" customHeight="1" x14ac:dyDescent="0.2">
      <c r="B83" s="13"/>
      <c r="AR83" s="13"/>
    </row>
    <row r="84" spans="1:91" s="68" customFormat="1" ht="12" customHeight="1" x14ac:dyDescent="0.2">
      <c r="B84" s="69"/>
      <c r="C84" s="10" t="s">
        <v>13</v>
      </c>
      <c r="L84" s="68" t="str">
        <f>K5</f>
        <v>22A-I</v>
      </c>
      <c r="AR84" s="69"/>
    </row>
    <row r="85" spans="1:91" s="70" customFormat="1" ht="37" customHeight="1" x14ac:dyDescent="0.2">
      <c r="B85" s="71"/>
      <c r="C85" s="72" t="s">
        <v>16</v>
      </c>
      <c r="L85" s="581" t="str">
        <f>K6</f>
        <v>Rozšíření objektu Domov u Anežky Luštěnice-Stavba</v>
      </c>
      <c r="M85" s="582"/>
      <c r="N85" s="582"/>
      <c r="O85" s="582"/>
      <c r="P85" s="582"/>
      <c r="Q85" s="582"/>
      <c r="R85" s="582"/>
      <c r="S85" s="582"/>
      <c r="T85" s="582"/>
      <c r="U85" s="582"/>
      <c r="V85" s="582"/>
      <c r="W85" s="582"/>
      <c r="X85" s="582"/>
      <c r="Y85" s="582"/>
      <c r="Z85" s="582"/>
      <c r="AA85" s="582"/>
      <c r="AB85" s="582"/>
      <c r="AC85" s="582"/>
      <c r="AD85" s="582"/>
      <c r="AE85" s="582"/>
      <c r="AF85" s="582"/>
      <c r="AG85" s="582"/>
      <c r="AH85" s="582"/>
      <c r="AI85" s="582"/>
      <c r="AJ85" s="582"/>
      <c r="AK85" s="582"/>
      <c r="AL85" s="582"/>
      <c r="AM85" s="582"/>
      <c r="AN85" s="582"/>
      <c r="AO85" s="582"/>
      <c r="AR85" s="71"/>
    </row>
    <row r="86" spans="1:91" s="1" customFormat="1" ht="7" customHeight="1" x14ac:dyDescent="0.2">
      <c r="B86" s="13"/>
      <c r="AR86" s="13"/>
    </row>
    <row r="87" spans="1:91" s="1" customFormat="1" ht="12" customHeight="1" x14ac:dyDescent="0.2">
      <c r="B87" s="13"/>
      <c r="C87" s="10" t="s">
        <v>20</v>
      </c>
      <c r="L87" s="73" t="str">
        <f>IF(K8="","",K8)</f>
        <v>parc.č. st. 443; 462/122, k.ú. Luštěnice</v>
      </c>
      <c r="AI87" s="10" t="s">
        <v>22</v>
      </c>
      <c r="AM87" s="583" t="str">
        <f>IF(AN8= "","",AN8)</f>
        <v>15. 5. 2023</v>
      </c>
      <c r="AN87" s="583"/>
      <c r="AR87" s="13"/>
    </row>
    <row r="88" spans="1:91" s="1" customFormat="1" ht="7" customHeight="1" x14ac:dyDescent="0.2">
      <c r="B88" s="13"/>
      <c r="AR88" s="13"/>
    </row>
    <row r="89" spans="1:91" s="1" customFormat="1" ht="25.75" customHeight="1" x14ac:dyDescent="0.2">
      <c r="B89" s="13"/>
      <c r="C89" s="10" t="s">
        <v>24</v>
      </c>
      <c r="L89" s="68" t="str">
        <f>IF(E11= "","",E11)</f>
        <v xml:space="preserve">Domov u Anežky Luštěnice, poskytovatel sociálních </v>
      </c>
      <c r="AI89" s="10" t="s">
        <v>30</v>
      </c>
      <c r="AM89" s="584" t="str">
        <f>IF(E17="","",E17)</f>
        <v>Sibre s.r.o., Ing. Radek Krýza</v>
      </c>
      <c r="AN89" s="585"/>
      <c r="AO89" s="585"/>
      <c r="AP89" s="585"/>
      <c r="AR89" s="13"/>
      <c r="AS89" s="586" t="s">
        <v>57</v>
      </c>
      <c r="AT89" s="587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pans="1:91" s="1" customFormat="1" ht="15.25" customHeight="1" x14ac:dyDescent="0.2">
      <c r="B90" s="13"/>
      <c r="C90" s="10" t="s">
        <v>28</v>
      </c>
      <c r="L90" s="68" t="str">
        <f>IF(E14= "Vyplň údaj","",E14)</f>
        <v/>
      </c>
      <c r="AI90" s="10" t="s">
        <v>33</v>
      </c>
      <c r="AM90" s="584" t="str">
        <f>IF(E20="","",E20)</f>
        <v>Ing. M. Locihová</v>
      </c>
      <c r="AN90" s="585"/>
      <c r="AO90" s="585"/>
      <c r="AP90" s="585"/>
      <c r="AR90" s="13"/>
      <c r="AS90" s="588"/>
      <c r="AT90" s="589"/>
      <c r="BD90" s="77"/>
    </row>
    <row r="91" spans="1:91" s="1" customFormat="1" ht="10.9" customHeight="1" x14ac:dyDescent="0.2">
      <c r="B91" s="13"/>
      <c r="AR91" s="13"/>
      <c r="AS91" s="588"/>
      <c r="AT91" s="589"/>
      <c r="BD91" s="77"/>
    </row>
    <row r="92" spans="1:91" s="1" customFormat="1" ht="29.25" customHeight="1" x14ac:dyDescent="0.2">
      <c r="B92" s="13"/>
      <c r="C92" s="597" t="s">
        <v>58</v>
      </c>
      <c r="D92" s="598"/>
      <c r="E92" s="598"/>
      <c r="F92" s="598"/>
      <c r="G92" s="598"/>
      <c r="H92" s="78"/>
      <c r="I92" s="599" t="s">
        <v>59</v>
      </c>
      <c r="J92" s="598"/>
      <c r="K92" s="598"/>
      <c r="L92" s="598"/>
      <c r="M92" s="598"/>
      <c r="N92" s="598"/>
      <c r="O92" s="598"/>
      <c r="P92" s="598"/>
      <c r="Q92" s="598"/>
      <c r="R92" s="598"/>
      <c r="S92" s="598"/>
      <c r="T92" s="598"/>
      <c r="U92" s="598"/>
      <c r="V92" s="598"/>
      <c r="W92" s="598"/>
      <c r="X92" s="598"/>
      <c r="Y92" s="598"/>
      <c r="Z92" s="598"/>
      <c r="AA92" s="598"/>
      <c r="AB92" s="598"/>
      <c r="AC92" s="598"/>
      <c r="AD92" s="598"/>
      <c r="AE92" s="598"/>
      <c r="AF92" s="598"/>
      <c r="AG92" s="600" t="s">
        <v>60</v>
      </c>
      <c r="AH92" s="598"/>
      <c r="AI92" s="598"/>
      <c r="AJ92" s="598"/>
      <c r="AK92" s="598"/>
      <c r="AL92" s="598"/>
      <c r="AM92" s="598"/>
      <c r="AN92" s="599" t="s">
        <v>61</v>
      </c>
      <c r="AO92" s="598"/>
      <c r="AP92" s="601"/>
      <c r="AQ92" s="79" t="s">
        <v>62</v>
      </c>
      <c r="AR92" s="13"/>
      <c r="AS92" s="80" t="s">
        <v>63</v>
      </c>
      <c r="AT92" s="81" t="s">
        <v>64</v>
      </c>
      <c r="AU92" s="81" t="s">
        <v>65</v>
      </c>
      <c r="AV92" s="81" t="s">
        <v>66</v>
      </c>
      <c r="AW92" s="81" t="s">
        <v>67</v>
      </c>
      <c r="AX92" s="81" t="s">
        <v>68</v>
      </c>
      <c r="AY92" s="81" t="s">
        <v>69</v>
      </c>
      <c r="AZ92" s="81" t="s">
        <v>70</v>
      </c>
      <c r="BA92" s="81" t="s">
        <v>71</v>
      </c>
      <c r="BB92" s="81" t="s">
        <v>72</v>
      </c>
      <c r="BC92" s="81" t="s">
        <v>73</v>
      </c>
      <c r="BD92" s="82" t="s">
        <v>74</v>
      </c>
    </row>
    <row r="93" spans="1:91" s="1" customFormat="1" ht="10.9" customHeight="1" x14ac:dyDescent="0.2">
      <c r="B93" s="13"/>
      <c r="AR93" s="13"/>
      <c r="AS93" s="8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5"/>
    </row>
    <row r="94" spans="1:91" s="84" customFormat="1" ht="32.5" customHeight="1" x14ac:dyDescent="0.2">
      <c r="B94" s="85"/>
      <c r="C94" s="86" t="s">
        <v>75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602">
        <f>ROUND(SUM(AG95:AG97),2)</f>
        <v>0</v>
      </c>
      <c r="AH94" s="602"/>
      <c r="AI94" s="602"/>
      <c r="AJ94" s="602"/>
      <c r="AK94" s="602"/>
      <c r="AL94" s="602"/>
      <c r="AM94" s="602"/>
      <c r="AN94" s="603">
        <f>SUM(AG94,AT94)</f>
        <v>0</v>
      </c>
      <c r="AO94" s="603"/>
      <c r="AP94" s="603"/>
      <c r="AQ94" s="89" t="s">
        <v>1</v>
      </c>
      <c r="AR94" s="85"/>
      <c r="AS94" s="90">
        <f>ROUND(SUM(AS95:AS97),2)</f>
        <v>0</v>
      </c>
      <c r="AT94" s="91">
        <f>ROUND(SUM(AV94:AW94),2)</f>
        <v>0</v>
      </c>
      <c r="AU94" s="92">
        <f>ROUND(SUM(AU95:AU97),5)</f>
        <v>0</v>
      </c>
      <c r="AV94" s="91">
        <f>ROUND(AZ94*L29,2)</f>
        <v>0</v>
      </c>
      <c r="AW94" s="91">
        <f>ROUND(BA94*L30,2)</f>
        <v>0</v>
      </c>
      <c r="AX94" s="91">
        <f>ROUND(BB94*L29,2)</f>
        <v>0</v>
      </c>
      <c r="AY94" s="91">
        <f>ROUND(BC94*L30,2)</f>
        <v>0</v>
      </c>
      <c r="AZ94" s="91">
        <f>ROUND(SUM(AZ95:AZ97),2)</f>
        <v>0</v>
      </c>
      <c r="BA94" s="91">
        <f>ROUND(SUM(BA95:BA97),2)</f>
        <v>0</v>
      </c>
      <c r="BB94" s="91">
        <f>ROUND(SUM(BB95:BB97),2)</f>
        <v>0</v>
      </c>
      <c r="BC94" s="91">
        <f>ROUND(SUM(BC95:BC97),2)</f>
        <v>0</v>
      </c>
      <c r="BD94" s="93">
        <f>ROUND(SUM(BD95:BD97),2)</f>
        <v>0</v>
      </c>
      <c r="BS94" s="94" t="s">
        <v>76</v>
      </c>
      <c r="BT94" s="94" t="s">
        <v>77</v>
      </c>
      <c r="BU94" s="95" t="s">
        <v>78</v>
      </c>
      <c r="BV94" s="94" t="s">
        <v>79</v>
      </c>
      <c r="BW94" s="94" t="s">
        <v>5</v>
      </c>
      <c r="BX94" s="94" t="s">
        <v>80</v>
      </c>
      <c r="CL94" s="94" t="s">
        <v>1</v>
      </c>
    </row>
    <row r="95" spans="1:91" s="105" customFormat="1" ht="16.5" customHeight="1" x14ac:dyDescent="0.2">
      <c r="A95" s="96" t="s">
        <v>81</v>
      </c>
      <c r="B95" s="97"/>
      <c r="C95" s="98"/>
      <c r="D95" s="580" t="s">
        <v>82</v>
      </c>
      <c r="E95" s="580"/>
      <c r="F95" s="580"/>
      <c r="G95" s="580"/>
      <c r="H95" s="580"/>
      <c r="I95" s="99"/>
      <c r="J95" s="580" t="s">
        <v>83</v>
      </c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0"/>
      <c r="X95" s="580"/>
      <c r="Y95" s="580"/>
      <c r="Z95" s="580"/>
      <c r="AA95" s="580"/>
      <c r="AB95" s="580"/>
      <c r="AC95" s="580"/>
      <c r="AD95" s="580"/>
      <c r="AE95" s="580"/>
      <c r="AF95" s="580"/>
      <c r="AG95" s="578">
        <f>'SO1A - Domov u Anežky Luš...'!J30</f>
        <v>0</v>
      </c>
      <c r="AH95" s="579"/>
      <c r="AI95" s="579"/>
      <c r="AJ95" s="579"/>
      <c r="AK95" s="579"/>
      <c r="AL95" s="579"/>
      <c r="AM95" s="579"/>
      <c r="AN95" s="578">
        <f>SUM(AG95,AT95)</f>
        <v>0</v>
      </c>
      <c r="AO95" s="579"/>
      <c r="AP95" s="579"/>
      <c r="AQ95" s="100" t="s">
        <v>84</v>
      </c>
      <c r="AR95" s="97"/>
      <c r="AS95" s="101">
        <v>0</v>
      </c>
      <c r="AT95" s="102">
        <f>ROUND(SUM(AV95:AW95),2)</f>
        <v>0</v>
      </c>
      <c r="AU95" s="103">
        <f>'SO1A - Domov u Anežky Luš...'!P151</f>
        <v>0</v>
      </c>
      <c r="AV95" s="102">
        <f>'SO1A - Domov u Anežky Luš...'!J33</f>
        <v>0</v>
      </c>
      <c r="AW95" s="102">
        <f>'SO1A - Domov u Anežky Luš...'!J34</f>
        <v>0</v>
      </c>
      <c r="AX95" s="102">
        <f>'SO1A - Domov u Anežky Luš...'!J35</f>
        <v>0</v>
      </c>
      <c r="AY95" s="102">
        <f>'SO1A - Domov u Anežky Luš...'!J36</f>
        <v>0</v>
      </c>
      <c r="AZ95" s="102">
        <f>'SO1A - Domov u Anežky Luš...'!F33</f>
        <v>0</v>
      </c>
      <c r="BA95" s="102">
        <f>'SO1A - Domov u Anežky Luš...'!F34</f>
        <v>0</v>
      </c>
      <c r="BB95" s="102">
        <f>'SO1A - Domov u Anežky Luš...'!F35</f>
        <v>0</v>
      </c>
      <c r="BC95" s="102">
        <f>'SO1A - Domov u Anežky Luš...'!F36</f>
        <v>0</v>
      </c>
      <c r="BD95" s="104">
        <f>'SO1A - Domov u Anežky Luš...'!F37</f>
        <v>0</v>
      </c>
      <c r="BT95" s="106" t="s">
        <v>85</v>
      </c>
      <c r="BV95" s="106" t="s">
        <v>79</v>
      </c>
      <c r="BW95" s="106" t="s">
        <v>86</v>
      </c>
      <c r="BX95" s="106" t="s">
        <v>5</v>
      </c>
      <c r="CL95" s="106" t="s">
        <v>1</v>
      </c>
      <c r="CM95" s="106" t="s">
        <v>85</v>
      </c>
    </row>
    <row r="96" spans="1:91" s="105" customFormat="1" ht="16.5" customHeight="1" x14ac:dyDescent="0.2">
      <c r="A96" s="96" t="s">
        <v>81</v>
      </c>
      <c r="B96" s="97"/>
      <c r="C96" s="98"/>
      <c r="D96" s="580" t="s">
        <v>87</v>
      </c>
      <c r="E96" s="580"/>
      <c r="F96" s="580"/>
      <c r="G96" s="580"/>
      <c r="H96" s="580"/>
      <c r="I96" s="99"/>
      <c r="J96" s="580" t="s">
        <v>88</v>
      </c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0"/>
      <c r="X96" s="580"/>
      <c r="Y96" s="580"/>
      <c r="Z96" s="580"/>
      <c r="AA96" s="580"/>
      <c r="AB96" s="580"/>
      <c r="AC96" s="580"/>
      <c r="AD96" s="580"/>
      <c r="AE96" s="580"/>
      <c r="AF96" s="580"/>
      <c r="AG96" s="578">
        <f>'SO2A - Venkovní úpravy'!J30</f>
        <v>0</v>
      </c>
      <c r="AH96" s="579"/>
      <c r="AI96" s="579"/>
      <c r="AJ96" s="579"/>
      <c r="AK96" s="579"/>
      <c r="AL96" s="579"/>
      <c r="AM96" s="579"/>
      <c r="AN96" s="578">
        <f>SUM(AG96,AT96)</f>
        <v>0</v>
      </c>
      <c r="AO96" s="579"/>
      <c r="AP96" s="579"/>
      <c r="AQ96" s="100" t="s">
        <v>84</v>
      </c>
      <c r="AR96" s="97"/>
      <c r="AS96" s="101">
        <v>0</v>
      </c>
      <c r="AT96" s="102">
        <f>ROUND(SUM(AV96:AW96),2)</f>
        <v>0</v>
      </c>
      <c r="AU96" s="103">
        <f>'SO2A - Venkovní úpravy'!P130</f>
        <v>0</v>
      </c>
      <c r="AV96" s="102">
        <f>'SO2A - Venkovní úpravy'!J33</f>
        <v>0</v>
      </c>
      <c r="AW96" s="102">
        <f>'SO2A - Venkovní úpravy'!J34</f>
        <v>0</v>
      </c>
      <c r="AX96" s="102">
        <f>'SO2A - Venkovní úpravy'!J35</f>
        <v>0</v>
      </c>
      <c r="AY96" s="102">
        <f>'SO2A - Venkovní úpravy'!J36</f>
        <v>0</v>
      </c>
      <c r="AZ96" s="102">
        <f>'SO2A - Venkovní úpravy'!F33</f>
        <v>0</v>
      </c>
      <c r="BA96" s="102">
        <f>'SO2A - Venkovní úpravy'!F34</f>
        <v>0</v>
      </c>
      <c r="BB96" s="102">
        <f>'SO2A - Venkovní úpravy'!F35</f>
        <v>0</v>
      </c>
      <c r="BC96" s="102">
        <f>'SO2A - Venkovní úpravy'!F36</f>
        <v>0</v>
      </c>
      <c r="BD96" s="104">
        <f>'SO2A - Venkovní úpravy'!F37</f>
        <v>0</v>
      </c>
      <c r="BT96" s="106" t="s">
        <v>85</v>
      </c>
      <c r="BV96" s="106" t="s">
        <v>79</v>
      </c>
      <c r="BW96" s="106" t="s">
        <v>89</v>
      </c>
      <c r="BX96" s="106" t="s">
        <v>5</v>
      </c>
      <c r="CL96" s="106" t="s">
        <v>1</v>
      </c>
      <c r="CM96" s="106" t="s">
        <v>90</v>
      </c>
    </row>
    <row r="97" spans="1:91" s="105" customFormat="1" ht="16.5" customHeight="1" x14ac:dyDescent="0.2">
      <c r="A97" s="96" t="s">
        <v>81</v>
      </c>
      <c r="B97" s="97"/>
      <c r="C97" s="98"/>
      <c r="D97" s="580" t="s">
        <v>91</v>
      </c>
      <c r="E97" s="580"/>
      <c r="F97" s="580"/>
      <c r="G97" s="580"/>
      <c r="H97" s="580"/>
      <c r="I97" s="99"/>
      <c r="J97" s="580" t="s">
        <v>92</v>
      </c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0"/>
      <c r="AE97" s="580"/>
      <c r="AF97" s="580"/>
      <c r="AG97" s="578">
        <f>'SO3A - Doplnění chybějící...'!J30</f>
        <v>0</v>
      </c>
      <c r="AH97" s="579"/>
      <c r="AI97" s="579"/>
      <c r="AJ97" s="579"/>
      <c r="AK97" s="579"/>
      <c r="AL97" s="579"/>
      <c r="AM97" s="579"/>
      <c r="AN97" s="578">
        <f>SUM(AG97,AT97)</f>
        <v>0</v>
      </c>
      <c r="AO97" s="579"/>
      <c r="AP97" s="579"/>
      <c r="AQ97" s="100" t="s">
        <v>84</v>
      </c>
      <c r="AR97" s="97"/>
      <c r="AS97" s="107">
        <v>0</v>
      </c>
      <c r="AT97" s="108">
        <f>ROUND(SUM(AV97:AW97),2)</f>
        <v>0</v>
      </c>
      <c r="AU97" s="109">
        <f>'SO3A - Doplnění chybějící...'!P129</f>
        <v>0</v>
      </c>
      <c r="AV97" s="108">
        <f>'SO3A - Doplnění chybějící...'!J33</f>
        <v>0</v>
      </c>
      <c r="AW97" s="108">
        <f>'SO3A - Doplnění chybějící...'!J34</f>
        <v>0</v>
      </c>
      <c r="AX97" s="108">
        <f>'SO3A - Doplnění chybějící...'!J35</f>
        <v>0</v>
      </c>
      <c r="AY97" s="108">
        <f>'SO3A - Doplnění chybějící...'!J36</f>
        <v>0</v>
      </c>
      <c r="AZ97" s="108">
        <f>'SO3A - Doplnění chybějící...'!F33</f>
        <v>0</v>
      </c>
      <c r="BA97" s="108">
        <f>'SO3A - Doplnění chybějící...'!F34</f>
        <v>0</v>
      </c>
      <c r="BB97" s="108">
        <f>'SO3A - Doplnění chybějící...'!F35</f>
        <v>0</v>
      </c>
      <c r="BC97" s="108">
        <f>'SO3A - Doplnění chybějící...'!F36</f>
        <v>0</v>
      </c>
      <c r="BD97" s="110">
        <f>'SO3A - Doplnění chybějící...'!F37</f>
        <v>0</v>
      </c>
      <c r="BT97" s="106" t="s">
        <v>85</v>
      </c>
      <c r="BV97" s="106" t="s">
        <v>79</v>
      </c>
      <c r="BW97" s="106" t="s">
        <v>93</v>
      </c>
      <c r="BX97" s="106" t="s">
        <v>5</v>
      </c>
      <c r="CL97" s="106" t="s">
        <v>1</v>
      </c>
      <c r="CM97" s="106" t="s">
        <v>85</v>
      </c>
    </row>
    <row r="98" spans="1:91" s="1" customFormat="1" ht="30" customHeight="1" x14ac:dyDescent="0.2">
      <c r="B98" s="13"/>
      <c r="AR98" s="13"/>
    </row>
    <row r="99" spans="1:91" s="1" customFormat="1" ht="7" customHeight="1" x14ac:dyDescent="0.2"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3"/>
    </row>
  </sheetData>
  <sheetProtection algorithmName="SHA-512" hashValue="J8uaB1JswioEKlu19tt8IXqyqqmxzCoZbPKJ9br1yDbx4o279R1qdu7OR3FboliiNQQgoyyP/DVg66L7yO1wcw==" saltValue="rb+F4nGSvqejXwcosF+Elw==" spinCount="100000" sheet="1" objects="1" scenarios="1" selectLockedCells="1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1A - Domov u Anežky Luš...'!C2" display="/" xr:uid="{00000000-0004-0000-0000-000000000000}"/>
    <hyperlink ref="A96" location="'SO2A - Venkovní úpravy'!C2" display="/" xr:uid="{00000000-0004-0000-0000-000001000000}"/>
    <hyperlink ref="A97" location="'SO3A - Doplnění chybějící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68C0-F541-436D-B411-B7DD8C97226C}">
  <sheetPr>
    <pageSetUpPr fitToPage="1"/>
  </sheetPr>
  <dimension ref="B2:BM1427"/>
  <sheetViews>
    <sheetView showGridLines="0" workbookViewId="0">
      <selection activeCell="E18" sqref="E18:H18"/>
    </sheetView>
  </sheetViews>
  <sheetFormatPr defaultColWidth="9.33203125" defaultRowHeight="10" x14ac:dyDescent="0.2"/>
  <cols>
    <col min="1" max="1" width="8.33203125" style="111" customWidth="1"/>
    <col min="2" max="2" width="1.109375" style="111" customWidth="1"/>
    <col min="3" max="3" width="4.109375" style="111" customWidth="1"/>
    <col min="4" max="4" width="4.33203125" style="111" customWidth="1"/>
    <col min="5" max="5" width="17.109375" style="111" customWidth="1"/>
    <col min="6" max="6" width="50.77734375" style="111" customWidth="1"/>
    <col min="7" max="7" width="7.44140625" style="111" customWidth="1"/>
    <col min="8" max="8" width="14" style="111" customWidth="1"/>
    <col min="9" max="9" width="15.77734375" style="111" customWidth="1"/>
    <col min="10" max="10" width="22.33203125" style="111" customWidth="1"/>
    <col min="11" max="11" width="22.33203125" style="111" hidden="1" customWidth="1"/>
    <col min="12" max="12" width="9.33203125" style="111" customWidth="1"/>
    <col min="13" max="13" width="10.77734375" style="111" hidden="1" customWidth="1"/>
    <col min="14" max="14" width="0" style="111" hidden="1" customWidth="1"/>
    <col min="15" max="20" width="14.109375" style="111" hidden="1" customWidth="1"/>
    <col min="21" max="21" width="16.33203125" style="111" hidden="1" customWidth="1"/>
    <col min="22" max="22" width="12.33203125" style="111" hidden="1" customWidth="1"/>
    <col min="23" max="23" width="16.33203125" style="111" hidden="1" customWidth="1"/>
    <col min="24" max="24" width="12.33203125" style="111" hidden="1" customWidth="1"/>
    <col min="25" max="25" width="15" style="111" hidden="1" customWidth="1"/>
    <col min="26" max="26" width="11" style="111" hidden="1" customWidth="1"/>
    <col min="27" max="27" width="15" style="111" hidden="1" customWidth="1"/>
    <col min="28" max="28" width="16.33203125" style="111" hidden="1" customWidth="1"/>
    <col min="29" max="29" width="11" style="111" hidden="1" customWidth="1"/>
    <col min="30" max="30" width="15" style="111" hidden="1" customWidth="1"/>
    <col min="31" max="31" width="16.33203125" style="111" hidden="1" customWidth="1"/>
    <col min="32" max="66" width="0" style="111" hidden="1" customWidth="1"/>
    <col min="67" max="16384" width="9.33203125" style="111"/>
  </cols>
  <sheetData>
    <row r="2" spans="2:56" ht="37" customHeight="1" x14ac:dyDescent="0.2"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AT2" s="112" t="s">
        <v>86</v>
      </c>
      <c r="AZ2" s="113" t="s">
        <v>94</v>
      </c>
      <c r="BA2" s="113" t="s">
        <v>94</v>
      </c>
      <c r="BB2" s="113" t="s">
        <v>1</v>
      </c>
      <c r="BC2" s="113" t="s">
        <v>95</v>
      </c>
      <c r="BD2" s="113" t="s">
        <v>90</v>
      </c>
    </row>
    <row r="3" spans="2:56" ht="7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AT3" s="112" t="s">
        <v>85</v>
      </c>
      <c r="AZ3" s="113" t="s">
        <v>96</v>
      </c>
      <c r="BA3" s="113" t="s">
        <v>97</v>
      </c>
      <c r="BB3" s="113" t="s">
        <v>1</v>
      </c>
      <c r="BC3" s="113" t="s">
        <v>98</v>
      </c>
      <c r="BD3" s="113" t="s">
        <v>90</v>
      </c>
    </row>
    <row r="4" spans="2:56" ht="25" customHeight="1" x14ac:dyDescent="0.2">
      <c r="B4" s="116"/>
      <c r="D4" s="117" t="s">
        <v>99</v>
      </c>
      <c r="L4" s="116"/>
      <c r="M4" s="118" t="s">
        <v>10</v>
      </c>
      <c r="AT4" s="112" t="s">
        <v>4</v>
      </c>
      <c r="AZ4" s="113" t="s">
        <v>100</v>
      </c>
      <c r="BA4" s="113" t="s">
        <v>101</v>
      </c>
      <c r="BB4" s="113" t="s">
        <v>1</v>
      </c>
      <c r="BC4" s="113" t="s">
        <v>102</v>
      </c>
      <c r="BD4" s="113" t="s">
        <v>90</v>
      </c>
    </row>
    <row r="5" spans="2:56" ht="7" customHeight="1" x14ac:dyDescent="0.2">
      <c r="B5" s="116"/>
      <c r="L5" s="116"/>
      <c r="AZ5" s="113" t="s">
        <v>103</v>
      </c>
      <c r="BA5" s="113" t="s">
        <v>104</v>
      </c>
      <c r="BB5" s="113" t="s">
        <v>1</v>
      </c>
      <c r="BC5" s="113" t="s">
        <v>105</v>
      </c>
      <c r="BD5" s="113" t="s">
        <v>90</v>
      </c>
    </row>
    <row r="6" spans="2:56" ht="12" customHeight="1" x14ac:dyDescent="0.2">
      <c r="B6" s="116"/>
      <c r="D6" s="119" t="s">
        <v>16</v>
      </c>
      <c r="L6" s="116"/>
      <c r="AZ6" s="113" t="s">
        <v>106</v>
      </c>
      <c r="BA6" s="113" t="s">
        <v>107</v>
      </c>
      <c r="BB6" s="113" t="s">
        <v>1</v>
      </c>
      <c r="BC6" s="113" t="s">
        <v>108</v>
      </c>
      <c r="BD6" s="113" t="s">
        <v>90</v>
      </c>
    </row>
    <row r="7" spans="2:56" ht="16.5" customHeight="1" x14ac:dyDescent="0.2">
      <c r="B7" s="116"/>
      <c r="E7" s="617" t="str">
        <f>'Rekapitulace stavby'!K6</f>
        <v>Rozšíření objektu Domov u Anežky Luštěnice-Stavba</v>
      </c>
      <c r="F7" s="618"/>
      <c r="G7" s="618"/>
      <c r="H7" s="618"/>
      <c r="L7" s="116"/>
      <c r="AZ7" s="113" t="s">
        <v>109</v>
      </c>
      <c r="BA7" s="113" t="s">
        <v>110</v>
      </c>
      <c r="BB7" s="113" t="s">
        <v>1</v>
      </c>
      <c r="BC7" s="113" t="s">
        <v>111</v>
      </c>
      <c r="BD7" s="113" t="s">
        <v>90</v>
      </c>
    </row>
    <row r="8" spans="2:56" s="121" customFormat="1" ht="12" customHeight="1" x14ac:dyDescent="0.2">
      <c r="B8" s="120"/>
      <c r="D8" s="119" t="s">
        <v>112</v>
      </c>
      <c r="L8" s="120"/>
      <c r="AZ8" s="113" t="s">
        <v>113</v>
      </c>
      <c r="BA8" s="113" t="s">
        <v>114</v>
      </c>
      <c r="BB8" s="113" t="s">
        <v>1</v>
      </c>
      <c r="BC8" s="113" t="s">
        <v>115</v>
      </c>
      <c r="BD8" s="113" t="s">
        <v>90</v>
      </c>
    </row>
    <row r="9" spans="2:56" s="121" customFormat="1" ht="16.5" customHeight="1" x14ac:dyDescent="0.2">
      <c r="B9" s="120"/>
      <c r="E9" s="615" t="s">
        <v>116</v>
      </c>
      <c r="F9" s="616"/>
      <c r="G9" s="616"/>
      <c r="H9" s="616"/>
      <c r="L9" s="120"/>
      <c r="AZ9" s="113" t="s">
        <v>117</v>
      </c>
      <c r="BA9" s="113" t="s">
        <v>118</v>
      </c>
      <c r="BB9" s="113" t="s">
        <v>1</v>
      </c>
      <c r="BC9" s="113" t="s">
        <v>119</v>
      </c>
      <c r="BD9" s="113" t="s">
        <v>90</v>
      </c>
    </row>
    <row r="10" spans="2:56" s="121" customFormat="1" x14ac:dyDescent="0.2">
      <c r="B10" s="120"/>
      <c r="L10" s="120"/>
      <c r="AZ10" s="113" t="s">
        <v>120</v>
      </c>
      <c r="BA10" s="113" t="s">
        <v>121</v>
      </c>
      <c r="BB10" s="113" t="s">
        <v>1</v>
      </c>
      <c r="BC10" s="113" t="s">
        <v>122</v>
      </c>
      <c r="BD10" s="113" t="s">
        <v>90</v>
      </c>
    </row>
    <row r="11" spans="2:56" s="121" customFormat="1" ht="12" customHeight="1" x14ac:dyDescent="0.2">
      <c r="B11" s="120"/>
      <c r="D11" s="119" t="s">
        <v>18</v>
      </c>
      <c r="F11" s="122" t="s">
        <v>1</v>
      </c>
      <c r="I11" s="119" t="s">
        <v>19</v>
      </c>
      <c r="J11" s="122" t="s">
        <v>1</v>
      </c>
      <c r="L11" s="120"/>
      <c r="AZ11" s="113" t="s">
        <v>123</v>
      </c>
      <c r="BA11" s="113" t="s">
        <v>124</v>
      </c>
      <c r="BB11" s="113" t="s">
        <v>1</v>
      </c>
      <c r="BC11" s="113" t="s">
        <v>125</v>
      </c>
      <c r="BD11" s="113" t="s">
        <v>90</v>
      </c>
    </row>
    <row r="12" spans="2:56" s="121" customFormat="1" ht="12" customHeight="1" x14ac:dyDescent="0.2">
      <c r="B12" s="120"/>
      <c r="D12" s="119" t="s">
        <v>20</v>
      </c>
      <c r="F12" s="122" t="s">
        <v>21</v>
      </c>
      <c r="I12" s="119" t="s">
        <v>22</v>
      </c>
      <c r="J12" s="123" t="str">
        <f>'Rekapitulace stavby'!AN8</f>
        <v>15. 5. 2023</v>
      </c>
      <c r="L12" s="120"/>
      <c r="AZ12" s="113" t="s">
        <v>126</v>
      </c>
      <c r="BA12" s="113" t="s">
        <v>127</v>
      </c>
      <c r="BB12" s="113" t="s">
        <v>1</v>
      </c>
      <c r="BC12" s="113" t="s">
        <v>128</v>
      </c>
      <c r="BD12" s="113" t="s">
        <v>90</v>
      </c>
    </row>
    <row r="13" spans="2:56" s="121" customFormat="1" ht="10.9" customHeight="1" x14ac:dyDescent="0.2">
      <c r="B13" s="120"/>
      <c r="L13" s="120"/>
      <c r="AZ13" s="113" t="s">
        <v>129</v>
      </c>
      <c r="BA13" s="113" t="s">
        <v>130</v>
      </c>
      <c r="BB13" s="113" t="s">
        <v>1</v>
      </c>
      <c r="BC13" s="113" t="s">
        <v>131</v>
      </c>
      <c r="BD13" s="113" t="s">
        <v>90</v>
      </c>
    </row>
    <row r="14" spans="2:56" s="121" customFormat="1" ht="12" customHeight="1" x14ac:dyDescent="0.2">
      <c r="B14" s="120"/>
      <c r="D14" s="119" t="s">
        <v>24</v>
      </c>
      <c r="I14" s="119" t="s">
        <v>25</v>
      </c>
      <c r="J14" s="122" t="s">
        <v>1</v>
      </c>
      <c r="L14" s="120"/>
      <c r="AZ14" s="113" t="s">
        <v>132</v>
      </c>
      <c r="BA14" s="113" t="s">
        <v>133</v>
      </c>
      <c r="BB14" s="113" t="s">
        <v>1</v>
      </c>
      <c r="BC14" s="113" t="s">
        <v>134</v>
      </c>
      <c r="BD14" s="113" t="s">
        <v>90</v>
      </c>
    </row>
    <row r="15" spans="2:56" s="121" customFormat="1" ht="18" customHeight="1" x14ac:dyDescent="0.2">
      <c r="B15" s="120"/>
      <c r="E15" s="122" t="s">
        <v>26</v>
      </c>
      <c r="I15" s="119" t="s">
        <v>27</v>
      </c>
      <c r="J15" s="122" t="s">
        <v>1</v>
      </c>
      <c r="L15" s="120"/>
      <c r="AZ15" s="113" t="s">
        <v>135</v>
      </c>
      <c r="BA15" s="113" t="s">
        <v>135</v>
      </c>
      <c r="BB15" s="113" t="s">
        <v>1</v>
      </c>
      <c r="BC15" s="113" t="s">
        <v>136</v>
      </c>
      <c r="BD15" s="113" t="s">
        <v>90</v>
      </c>
    </row>
    <row r="16" spans="2:56" s="121" customFormat="1" ht="7" customHeight="1" x14ac:dyDescent="0.2">
      <c r="B16" s="120"/>
      <c r="L16" s="120"/>
      <c r="AZ16" s="113" t="s">
        <v>137</v>
      </c>
      <c r="BA16" s="113" t="s">
        <v>137</v>
      </c>
      <c r="BB16" s="113" t="s">
        <v>1</v>
      </c>
      <c r="BC16" s="113" t="s">
        <v>138</v>
      </c>
      <c r="BD16" s="113" t="s">
        <v>90</v>
      </c>
    </row>
    <row r="17" spans="2:56" s="121" customFormat="1" ht="12" customHeight="1" x14ac:dyDescent="0.2">
      <c r="B17" s="120"/>
      <c r="D17" s="119" t="s">
        <v>28</v>
      </c>
      <c r="I17" s="119" t="s">
        <v>25</v>
      </c>
      <c r="J17" s="35" t="str">
        <f>'Rekapitulace stavby'!AN13</f>
        <v>Vyplň údaj</v>
      </c>
      <c r="L17" s="120"/>
      <c r="AZ17" s="113" t="s">
        <v>139</v>
      </c>
      <c r="BA17" s="113" t="s">
        <v>139</v>
      </c>
      <c r="BB17" s="113" t="s">
        <v>1</v>
      </c>
      <c r="BC17" s="113" t="s">
        <v>140</v>
      </c>
      <c r="BD17" s="113" t="s">
        <v>90</v>
      </c>
    </row>
    <row r="18" spans="2:56" s="121" customFormat="1" ht="18" customHeight="1" x14ac:dyDescent="0.2">
      <c r="B18" s="120"/>
      <c r="E18" s="620" t="str">
        <f>'Rekapitulace stavby'!E14</f>
        <v>Vyplň údaj</v>
      </c>
      <c r="F18" s="621"/>
      <c r="G18" s="621"/>
      <c r="H18" s="621"/>
      <c r="I18" s="119" t="s">
        <v>27</v>
      </c>
      <c r="J18" s="35" t="str">
        <f>'Rekapitulace stavby'!AN14</f>
        <v>Vyplň údaj</v>
      </c>
      <c r="L18" s="120"/>
      <c r="AZ18" s="113" t="s">
        <v>141</v>
      </c>
      <c r="BA18" s="113" t="s">
        <v>141</v>
      </c>
      <c r="BB18" s="113" t="s">
        <v>1</v>
      </c>
      <c r="BC18" s="113" t="s">
        <v>142</v>
      </c>
      <c r="BD18" s="113" t="s">
        <v>90</v>
      </c>
    </row>
    <row r="19" spans="2:56" s="121" customFormat="1" ht="7" customHeight="1" x14ac:dyDescent="0.2">
      <c r="B19" s="120"/>
      <c r="L19" s="120"/>
      <c r="AZ19" s="113" t="s">
        <v>143</v>
      </c>
      <c r="BA19" s="113" t="s">
        <v>143</v>
      </c>
      <c r="BB19" s="113" t="s">
        <v>1</v>
      </c>
      <c r="BC19" s="113" t="s">
        <v>144</v>
      </c>
      <c r="BD19" s="113" t="s">
        <v>90</v>
      </c>
    </row>
    <row r="20" spans="2:56" s="121" customFormat="1" ht="12" customHeight="1" x14ac:dyDescent="0.2">
      <c r="B20" s="120"/>
      <c r="D20" s="119" t="s">
        <v>30</v>
      </c>
      <c r="I20" s="119" t="s">
        <v>25</v>
      </c>
      <c r="J20" s="122" t="s">
        <v>1</v>
      </c>
      <c r="L20" s="120"/>
      <c r="AZ20" s="113" t="s">
        <v>145</v>
      </c>
      <c r="BA20" s="113" t="s">
        <v>146</v>
      </c>
      <c r="BB20" s="113" t="s">
        <v>1</v>
      </c>
      <c r="BC20" s="113" t="s">
        <v>147</v>
      </c>
      <c r="BD20" s="113" t="s">
        <v>90</v>
      </c>
    </row>
    <row r="21" spans="2:56" s="121" customFormat="1" ht="18" customHeight="1" x14ac:dyDescent="0.2">
      <c r="B21" s="120"/>
      <c r="E21" s="122" t="s">
        <v>31</v>
      </c>
      <c r="I21" s="119" t="s">
        <v>27</v>
      </c>
      <c r="J21" s="122" t="s">
        <v>1</v>
      </c>
      <c r="L21" s="120"/>
      <c r="AZ21" s="113" t="s">
        <v>148</v>
      </c>
      <c r="BA21" s="113" t="s">
        <v>149</v>
      </c>
      <c r="BB21" s="113" t="s">
        <v>1</v>
      </c>
      <c r="BC21" s="113" t="s">
        <v>150</v>
      </c>
      <c r="BD21" s="113" t="s">
        <v>90</v>
      </c>
    </row>
    <row r="22" spans="2:56" s="121" customFormat="1" ht="7" customHeight="1" x14ac:dyDescent="0.2">
      <c r="B22" s="120"/>
      <c r="L22" s="120"/>
      <c r="AZ22" s="113" t="s">
        <v>151</v>
      </c>
      <c r="BA22" s="113" t="s">
        <v>152</v>
      </c>
      <c r="BB22" s="113" t="s">
        <v>1</v>
      </c>
      <c r="BC22" s="113" t="s">
        <v>153</v>
      </c>
      <c r="BD22" s="113" t="s">
        <v>90</v>
      </c>
    </row>
    <row r="23" spans="2:56" s="121" customFormat="1" ht="12" customHeight="1" x14ac:dyDescent="0.2">
      <c r="B23" s="120"/>
      <c r="D23" s="119" t="s">
        <v>33</v>
      </c>
      <c r="I23" s="119" t="s">
        <v>25</v>
      </c>
      <c r="J23" s="122" t="s">
        <v>1</v>
      </c>
      <c r="L23" s="120"/>
      <c r="AZ23" s="113" t="s">
        <v>154</v>
      </c>
      <c r="BA23" s="113" t="s">
        <v>155</v>
      </c>
      <c r="BB23" s="113" t="s">
        <v>1</v>
      </c>
      <c r="BC23" s="113" t="s">
        <v>156</v>
      </c>
      <c r="BD23" s="113" t="s">
        <v>90</v>
      </c>
    </row>
    <row r="24" spans="2:56" s="121" customFormat="1" ht="18" customHeight="1" x14ac:dyDescent="0.2">
      <c r="B24" s="120"/>
      <c r="E24" s="122" t="s">
        <v>34</v>
      </c>
      <c r="I24" s="119" t="s">
        <v>27</v>
      </c>
      <c r="J24" s="122" t="s">
        <v>1</v>
      </c>
      <c r="L24" s="120"/>
      <c r="AZ24" s="113" t="s">
        <v>157</v>
      </c>
      <c r="BA24" s="113" t="s">
        <v>158</v>
      </c>
      <c r="BB24" s="113" t="s">
        <v>1</v>
      </c>
      <c r="BC24" s="113" t="s">
        <v>159</v>
      </c>
      <c r="BD24" s="113" t="s">
        <v>90</v>
      </c>
    </row>
    <row r="25" spans="2:56" s="121" customFormat="1" ht="7" customHeight="1" x14ac:dyDescent="0.2">
      <c r="B25" s="120"/>
      <c r="L25" s="120"/>
      <c r="AZ25" s="113" t="s">
        <v>160</v>
      </c>
      <c r="BA25" s="113" t="s">
        <v>161</v>
      </c>
      <c r="BB25" s="113" t="s">
        <v>1</v>
      </c>
      <c r="BC25" s="113" t="s">
        <v>162</v>
      </c>
      <c r="BD25" s="113" t="s">
        <v>90</v>
      </c>
    </row>
    <row r="26" spans="2:56" s="121" customFormat="1" ht="12" customHeight="1" x14ac:dyDescent="0.2">
      <c r="B26" s="120"/>
      <c r="D26" s="119" t="s">
        <v>35</v>
      </c>
      <c r="L26" s="120"/>
      <c r="AZ26" s="113" t="s">
        <v>163</v>
      </c>
      <c r="BA26" s="113" t="s">
        <v>164</v>
      </c>
      <c r="BB26" s="113" t="s">
        <v>1</v>
      </c>
      <c r="BC26" s="113" t="s">
        <v>165</v>
      </c>
      <c r="BD26" s="113" t="s">
        <v>90</v>
      </c>
    </row>
    <row r="27" spans="2:56" s="125" customFormat="1" ht="16.5" customHeight="1" x14ac:dyDescent="0.2">
      <c r="B27" s="124"/>
      <c r="E27" s="622" t="s">
        <v>1</v>
      </c>
      <c r="F27" s="622"/>
      <c r="G27" s="622"/>
      <c r="H27" s="622"/>
      <c r="L27" s="124"/>
      <c r="AZ27" s="127" t="s">
        <v>166</v>
      </c>
      <c r="BA27" s="127" t="s">
        <v>167</v>
      </c>
      <c r="BB27" s="127" t="s">
        <v>1</v>
      </c>
      <c r="BC27" s="127" t="s">
        <v>168</v>
      </c>
      <c r="BD27" s="127" t="s">
        <v>90</v>
      </c>
    </row>
    <row r="28" spans="2:56" s="121" customFormat="1" ht="7" customHeight="1" x14ac:dyDescent="0.2">
      <c r="B28" s="120"/>
      <c r="L28" s="120"/>
      <c r="AZ28" s="113" t="s">
        <v>169</v>
      </c>
      <c r="BA28" s="113" t="s">
        <v>170</v>
      </c>
      <c r="BB28" s="113" t="s">
        <v>1</v>
      </c>
      <c r="BC28" s="113" t="s">
        <v>171</v>
      </c>
      <c r="BD28" s="113" t="s">
        <v>90</v>
      </c>
    </row>
    <row r="29" spans="2:56" s="121" customFormat="1" ht="7" customHeight="1" x14ac:dyDescent="0.2">
      <c r="B29" s="120"/>
      <c r="D29" s="128"/>
      <c r="E29" s="128"/>
      <c r="F29" s="128"/>
      <c r="G29" s="128"/>
      <c r="H29" s="128"/>
      <c r="I29" s="128"/>
      <c r="J29" s="128"/>
      <c r="K29" s="128"/>
      <c r="L29" s="120"/>
      <c r="AZ29" s="113" t="s">
        <v>172</v>
      </c>
      <c r="BA29" s="113" t="s">
        <v>173</v>
      </c>
      <c r="BB29" s="113" t="s">
        <v>1</v>
      </c>
      <c r="BC29" s="113" t="s">
        <v>138</v>
      </c>
      <c r="BD29" s="113" t="s">
        <v>90</v>
      </c>
    </row>
    <row r="30" spans="2:56" s="121" customFormat="1" ht="25.4" customHeight="1" x14ac:dyDescent="0.2">
      <c r="B30" s="120"/>
      <c r="D30" s="129" t="s">
        <v>37</v>
      </c>
      <c r="J30" s="130">
        <f>ROUND(J151, 2)</f>
        <v>0</v>
      </c>
      <c r="L30" s="120"/>
      <c r="AZ30" s="113" t="s">
        <v>174</v>
      </c>
      <c r="BA30" s="113" t="s">
        <v>175</v>
      </c>
      <c r="BB30" s="113" t="s">
        <v>1</v>
      </c>
      <c r="BC30" s="113" t="s">
        <v>176</v>
      </c>
      <c r="BD30" s="113" t="s">
        <v>90</v>
      </c>
    </row>
    <row r="31" spans="2:56" s="121" customFormat="1" ht="7" customHeight="1" x14ac:dyDescent="0.2">
      <c r="B31" s="120"/>
      <c r="D31" s="128"/>
      <c r="E31" s="128"/>
      <c r="F31" s="128"/>
      <c r="G31" s="128"/>
      <c r="H31" s="128"/>
      <c r="I31" s="128"/>
      <c r="J31" s="128"/>
      <c r="K31" s="128"/>
      <c r="L31" s="120"/>
      <c r="AZ31" s="113" t="s">
        <v>177</v>
      </c>
      <c r="BA31" s="113" t="s">
        <v>178</v>
      </c>
      <c r="BB31" s="113" t="s">
        <v>1</v>
      </c>
      <c r="BC31" s="113" t="s">
        <v>179</v>
      </c>
      <c r="BD31" s="113" t="s">
        <v>90</v>
      </c>
    </row>
    <row r="32" spans="2:56" s="121" customFormat="1" ht="14.5" customHeight="1" x14ac:dyDescent="0.2">
      <c r="B32" s="120"/>
      <c r="F32" s="131" t="s">
        <v>39</v>
      </c>
      <c r="I32" s="131" t="s">
        <v>38</v>
      </c>
      <c r="J32" s="131" t="s">
        <v>40</v>
      </c>
      <c r="L32" s="120"/>
      <c r="AZ32" s="113" t="s">
        <v>180</v>
      </c>
      <c r="BA32" s="113" t="s">
        <v>181</v>
      </c>
      <c r="BB32" s="113" t="s">
        <v>1</v>
      </c>
      <c r="BC32" s="113" t="s">
        <v>144</v>
      </c>
      <c r="BD32" s="113" t="s">
        <v>90</v>
      </c>
    </row>
    <row r="33" spans="2:56" s="121" customFormat="1" ht="14.5" customHeight="1" x14ac:dyDescent="0.2">
      <c r="B33" s="120"/>
      <c r="D33" s="132" t="s">
        <v>41</v>
      </c>
      <c r="E33" s="119" t="s">
        <v>42</v>
      </c>
      <c r="F33" s="133">
        <f>ROUND((SUM(BE151:BE1426)),  2)</f>
        <v>0</v>
      </c>
      <c r="I33" s="134">
        <v>0.21</v>
      </c>
      <c r="J33" s="133">
        <f>ROUND(((SUM(BE151:BE1426))*I33),  2)</f>
        <v>0</v>
      </c>
      <c r="L33" s="120"/>
      <c r="AZ33" s="113" t="s">
        <v>182</v>
      </c>
      <c r="BA33" s="113" t="s">
        <v>183</v>
      </c>
      <c r="BB33" s="113" t="s">
        <v>1</v>
      </c>
      <c r="BC33" s="113" t="s">
        <v>184</v>
      </c>
      <c r="BD33" s="113" t="s">
        <v>90</v>
      </c>
    </row>
    <row r="34" spans="2:56" s="121" customFormat="1" ht="14.5" customHeight="1" x14ac:dyDescent="0.2">
      <c r="B34" s="120"/>
      <c r="E34" s="119" t="s">
        <v>43</v>
      </c>
      <c r="F34" s="133">
        <f>ROUND((SUM(BF151:BF1426)),  2)</f>
        <v>0</v>
      </c>
      <c r="I34" s="134">
        <v>0.12</v>
      </c>
      <c r="J34" s="133">
        <f>ROUND(((SUM(BF151:BF1426))*I34),  2)</f>
        <v>0</v>
      </c>
      <c r="L34" s="120"/>
      <c r="AZ34" s="113" t="s">
        <v>185</v>
      </c>
      <c r="BA34" s="113" t="s">
        <v>186</v>
      </c>
      <c r="BB34" s="113" t="s">
        <v>1</v>
      </c>
      <c r="BC34" s="113" t="s">
        <v>187</v>
      </c>
      <c r="BD34" s="113" t="s">
        <v>90</v>
      </c>
    </row>
    <row r="35" spans="2:56" s="121" customFormat="1" ht="14.5" hidden="1" customHeight="1" x14ac:dyDescent="0.2">
      <c r="B35" s="120"/>
      <c r="E35" s="119" t="s">
        <v>44</v>
      </c>
      <c r="F35" s="133">
        <f>ROUND((SUM(BG151:BG1426)),  2)</f>
        <v>0</v>
      </c>
      <c r="I35" s="134">
        <v>0.21</v>
      </c>
      <c r="J35" s="133">
        <f>0</f>
        <v>0</v>
      </c>
      <c r="L35" s="120"/>
      <c r="AZ35" s="113" t="s">
        <v>188</v>
      </c>
      <c r="BA35" s="113" t="s">
        <v>189</v>
      </c>
      <c r="BB35" s="113" t="s">
        <v>1</v>
      </c>
      <c r="BC35" s="113" t="s">
        <v>190</v>
      </c>
      <c r="BD35" s="113" t="s">
        <v>90</v>
      </c>
    </row>
    <row r="36" spans="2:56" s="121" customFormat="1" ht="14.5" hidden="1" customHeight="1" x14ac:dyDescent="0.2">
      <c r="B36" s="120"/>
      <c r="E36" s="119" t="s">
        <v>45</v>
      </c>
      <c r="F36" s="133">
        <f>ROUND((SUM(BH151:BH1426)),  2)</f>
        <v>0</v>
      </c>
      <c r="I36" s="134">
        <v>0.15</v>
      </c>
      <c r="J36" s="133">
        <f>0</f>
        <v>0</v>
      </c>
      <c r="L36" s="120"/>
      <c r="AZ36" s="113" t="s">
        <v>191</v>
      </c>
      <c r="BA36" s="113" t="s">
        <v>192</v>
      </c>
      <c r="BB36" s="113" t="s">
        <v>1</v>
      </c>
      <c r="BC36" s="113" t="s">
        <v>193</v>
      </c>
      <c r="BD36" s="113" t="s">
        <v>90</v>
      </c>
    </row>
    <row r="37" spans="2:56" s="121" customFormat="1" ht="14.5" hidden="1" customHeight="1" x14ac:dyDescent="0.2">
      <c r="B37" s="120"/>
      <c r="E37" s="119" t="s">
        <v>46</v>
      </c>
      <c r="F37" s="133">
        <f>ROUND((SUM(BI151:BI1426)),  2)</f>
        <v>0</v>
      </c>
      <c r="I37" s="134">
        <v>0</v>
      </c>
      <c r="J37" s="133">
        <f>0</f>
        <v>0</v>
      </c>
      <c r="L37" s="120"/>
      <c r="AZ37" s="113" t="s">
        <v>194</v>
      </c>
      <c r="BA37" s="113" t="s">
        <v>195</v>
      </c>
      <c r="BB37" s="113" t="s">
        <v>1</v>
      </c>
      <c r="BC37" s="113" t="s">
        <v>196</v>
      </c>
      <c r="BD37" s="113" t="s">
        <v>90</v>
      </c>
    </row>
    <row r="38" spans="2:56" s="121" customFormat="1" ht="7" customHeight="1" x14ac:dyDescent="0.2">
      <c r="B38" s="120"/>
      <c r="L38" s="120"/>
      <c r="AZ38" s="113" t="s">
        <v>197</v>
      </c>
      <c r="BA38" s="113" t="s">
        <v>198</v>
      </c>
      <c r="BB38" s="113" t="s">
        <v>1</v>
      </c>
      <c r="BC38" s="113" t="s">
        <v>199</v>
      </c>
      <c r="BD38" s="113" t="s">
        <v>90</v>
      </c>
    </row>
    <row r="39" spans="2:56" s="121" customFormat="1" ht="25.4" customHeight="1" x14ac:dyDescent="0.2">
      <c r="B39" s="120"/>
      <c r="C39" s="135"/>
      <c r="D39" s="136" t="s">
        <v>47</v>
      </c>
      <c r="E39" s="137"/>
      <c r="F39" s="137"/>
      <c r="G39" s="138" t="s">
        <v>48</v>
      </c>
      <c r="H39" s="139" t="s">
        <v>49</v>
      </c>
      <c r="I39" s="137"/>
      <c r="J39" s="140">
        <f>SUM(J30:J37)</f>
        <v>0</v>
      </c>
      <c r="K39" s="141"/>
      <c r="L39" s="120"/>
      <c r="AZ39" s="113" t="s">
        <v>200</v>
      </c>
      <c r="BA39" s="113" t="s">
        <v>201</v>
      </c>
      <c r="BB39" s="113" t="s">
        <v>1</v>
      </c>
      <c r="BC39" s="113" t="s">
        <v>202</v>
      </c>
      <c r="BD39" s="113" t="s">
        <v>90</v>
      </c>
    </row>
    <row r="40" spans="2:56" s="121" customFormat="1" ht="14.5" customHeight="1" x14ac:dyDescent="0.2">
      <c r="B40" s="120"/>
      <c r="L40" s="120"/>
      <c r="AZ40" s="113" t="s">
        <v>203</v>
      </c>
      <c r="BA40" s="113" t="s">
        <v>204</v>
      </c>
      <c r="BB40" s="113" t="s">
        <v>1</v>
      </c>
      <c r="BC40" s="113" t="s">
        <v>142</v>
      </c>
      <c r="BD40" s="113" t="s">
        <v>90</v>
      </c>
    </row>
    <row r="41" spans="2:56" ht="14.5" customHeight="1" x14ac:dyDescent="0.2">
      <c r="B41" s="116"/>
      <c r="L41" s="116"/>
      <c r="AZ41" s="113" t="s">
        <v>205</v>
      </c>
      <c r="BA41" s="113" t="s">
        <v>206</v>
      </c>
      <c r="BB41" s="113" t="s">
        <v>1</v>
      </c>
      <c r="BC41" s="113" t="s">
        <v>207</v>
      </c>
      <c r="BD41" s="113" t="s">
        <v>208</v>
      </c>
    </row>
    <row r="42" spans="2:56" ht="14.5" customHeight="1" x14ac:dyDescent="0.2">
      <c r="B42" s="116"/>
      <c r="L42" s="116"/>
      <c r="AZ42" s="113" t="s">
        <v>209</v>
      </c>
      <c r="BA42" s="113" t="s">
        <v>210</v>
      </c>
      <c r="BB42" s="113" t="s">
        <v>1</v>
      </c>
      <c r="BC42" s="113" t="s">
        <v>211</v>
      </c>
      <c r="BD42" s="113" t="s">
        <v>90</v>
      </c>
    </row>
    <row r="43" spans="2:56" ht="14.5" customHeight="1" x14ac:dyDescent="0.2">
      <c r="B43" s="116"/>
      <c r="L43" s="116"/>
      <c r="AZ43" s="113" t="s">
        <v>212</v>
      </c>
      <c r="BA43" s="113" t="s">
        <v>213</v>
      </c>
      <c r="BB43" s="113" t="s">
        <v>1</v>
      </c>
      <c r="BC43" s="113" t="s">
        <v>214</v>
      </c>
      <c r="BD43" s="113" t="s">
        <v>90</v>
      </c>
    </row>
    <row r="44" spans="2:56" ht="14.5" customHeight="1" x14ac:dyDescent="0.2">
      <c r="B44" s="116"/>
      <c r="L44" s="116"/>
      <c r="AZ44" s="113" t="s">
        <v>215</v>
      </c>
      <c r="BA44" s="113" t="s">
        <v>216</v>
      </c>
      <c r="BB44" s="113" t="s">
        <v>1</v>
      </c>
      <c r="BC44" s="113" t="s">
        <v>217</v>
      </c>
      <c r="BD44" s="113" t="s">
        <v>90</v>
      </c>
    </row>
    <row r="45" spans="2:56" ht="14.5" customHeight="1" x14ac:dyDescent="0.2">
      <c r="B45" s="116"/>
      <c r="L45" s="116"/>
      <c r="AZ45" s="113" t="s">
        <v>218</v>
      </c>
      <c r="BA45" s="113" t="s">
        <v>219</v>
      </c>
      <c r="BB45" s="113" t="s">
        <v>1</v>
      </c>
      <c r="BC45" s="113" t="s">
        <v>220</v>
      </c>
      <c r="BD45" s="113" t="s">
        <v>90</v>
      </c>
    </row>
    <row r="46" spans="2:56" ht="14.5" customHeight="1" x14ac:dyDescent="0.2">
      <c r="B46" s="116"/>
      <c r="L46" s="116"/>
      <c r="AZ46" s="113" t="s">
        <v>221</v>
      </c>
      <c r="BA46" s="113" t="s">
        <v>222</v>
      </c>
      <c r="BB46" s="113" t="s">
        <v>1</v>
      </c>
      <c r="BC46" s="113" t="s">
        <v>223</v>
      </c>
      <c r="BD46" s="113" t="s">
        <v>90</v>
      </c>
    </row>
    <row r="47" spans="2:56" ht="14.5" customHeight="1" x14ac:dyDescent="0.2">
      <c r="B47" s="116"/>
      <c r="L47" s="116"/>
      <c r="AZ47" s="113" t="s">
        <v>224</v>
      </c>
      <c r="BA47" s="113" t="s">
        <v>225</v>
      </c>
      <c r="BB47" s="113" t="s">
        <v>1</v>
      </c>
      <c r="BC47" s="113" t="s">
        <v>226</v>
      </c>
      <c r="BD47" s="113" t="s">
        <v>90</v>
      </c>
    </row>
    <row r="48" spans="2:56" ht="14.5" customHeight="1" x14ac:dyDescent="0.2">
      <c r="B48" s="116"/>
      <c r="L48" s="116"/>
      <c r="AZ48" s="113" t="s">
        <v>227</v>
      </c>
      <c r="BA48" s="113" t="s">
        <v>228</v>
      </c>
      <c r="BB48" s="113" t="s">
        <v>1</v>
      </c>
      <c r="BC48" s="113" t="s">
        <v>229</v>
      </c>
      <c r="BD48" s="113" t="s">
        <v>90</v>
      </c>
    </row>
    <row r="49" spans="2:56" ht="14.5" customHeight="1" x14ac:dyDescent="0.2">
      <c r="B49" s="116"/>
      <c r="L49" s="116"/>
      <c r="AZ49" s="113" t="s">
        <v>230</v>
      </c>
      <c r="BA49" s="113" t="s">
        <v>231</v>
      </c>
      <c r="BB49" s="113" t="s">
        <v>1</v>
      </c>
      <c r="BC49" s="113" t="s">
        <v>232</v>
      </c>
      <c r="BD49" s="113" t="s">
        <v>90</v>
      </c>
    </row>
    <row r="50" spans="2:56" s="121" customFormat="1" ht="14.5" customHeight="1" x14ac:dyDescent="0.2">
      <c r="B50" s="120"/>
      <c r="D50" s="142" t="s">
        <v>50</v>
      </c>
      <c r="E50" s="143"/>
      <c r="F50" s="143"/>
      <c r="G50" s="142" t="s">
        <v>51</v>
      </c>
      <c r="H50" s="143"/>
      <c r="I50" s="143"/>
      <c r="J50" s="143"/>
      <c r="K50" s="143"/>
      <c r="L50" s="120"/>
      <c r="AZ50" s="113" t="s">
        <v>233</v>
      </c>
      <c r="BA50" s="113" t="s">
        <v>234</v>
      </c>
      <c r="BB50" s="113" t="s">
        <v>1</v>
      </c>
      <c r="BC50" s="113" t="s">
        <v>235</v>
      </c>
      <c r="BD50" s="113" t="s">
        <v>90</v>
      </c>
    </row>
    <row r="51" spans="2:56" x14ac:dyDescent="0.2">
      <c r="B51" s="116"/>
      <c r="L51" s="116"/>
      <c r="AZ51" s="113" t="s">
        <v>236</v>
      </c>
      <c r="BA51" s="113" t="s">
        <v>237</v>
      </c>
      <c r="BB51" s="113" t="s">
        <v>1</v>
      </c>
      <c r="BC51" s="113" t="s">
        <v>238</v>
      </c>
      <c r="BD51" s="113" t="s">
        <v>90</v>
      </c>
    </row>
    <row r="52" spans="2:56" x14ac:dyDescent="0.2">
      <c r="B52" s="116"/>
      <c r="L52" s="116"/>
      <c r="AZ52" s="113" t="s">
        <v>239</v>
      </c>
      <c r="BA52" s="113" t="s">
        <v>240</v>
      </c>
      <c r="BB52" s="113" t="s">
        <v>1</v>
      </c>
      <c r="BC52" s="113" t="s">
        <v>241</v>
      </c>
      <c r="BD52" s="113" t="s">
        <v>90</v>
      </c>
    </row>
    <row r="53" spans="2:56" x14ac:dyDescent="0.2">
      <c r="B53" s="116"/>
      <c r="L53" s="116"/>
      <c r="AZ53" s="113" t="s">
        <v>242</v>
      </c>
      <c r="BA53" s="113" t="s">
        <v>243</v>
      </c>
      <c r="BB53" s="113" t="s">
        <v>1</v>
      </c>
      <c r="BC53" s="113" t="s">
        <v>244</v>
      </c>
      <c r="BD53" s="113" t="s">
        <v>90</v>
      </c>
    </row>
    <row r="54" spans="2:56" x14ac:dyDescent="0.2">
      <c r="B54" s="116"/>
      <c r="L54" s="116"/>
      <c r="AZ54" s="113" t="s">
        <v>245</v>
      </c>
      <c r="BA54" s="113" t="s">
        <v>246</v>
      </c>
      <c r="BB54" s="113" t="s">
        <v>1</v>
      </c>
      <c r="BC54" s="113" t="s">
        <v>247</v>
      </c>
      <c r="BD54" s="113" t="s">
        <v>90</v>
      </c>
    </row>
    <row r="55" spans="2:56" x14ac:dyDescent="0.2">
      <c r="B55" s="116"/>
      <c r="L55" s="116"/>
      <c r="AZ55" s="113" t="s">
        <v>248</v>
      </c>
      <c r="BA55" s="113" t="s">
        <v>249</v>
      </c>
      <c r="BB55" s="113" t="s">
        <v>1</v>
      </c>
      <c r="BC55" s="113" t="s">
        <v>250</v>
      </c>
      <c r="BD55" s="113" t="s">
        <v>90</v>
      </c>
    </row>
    <row r="56" spans="2:56" x14ac:dyDescent="0.2">
      <c r="B56" s="116"/>
      <c r="L56" s="116"/>
      <c r="AZ56" s="113" t="s">
        <v>251</v>
      </c>
      <c r="BA56" s="113" t="s">
        <v>252</v>
      </c>
      <c r="BB56" s="113" t="s">
        <v>1</v>
      </c>
      <c r="BC56" s="113" t="s">
        <v>253</v>
      </c>
      <c r="BD56" s="113" t="s">
        <v>90</v>
      </c>
    </row>
    <row r="57" spans="2:56" x14ac:dyDescent="0.2">
      <c r="B57" s="116"/>
      <c r="L57" s="116"/>
      <c r="AZ57" s="113" t="s">
        <v>254</v>
      </c>
      <c r="BA57" s="113" t="s">
        <v>255</v>
      </c>
      <c r="BB57" s="113" t="s">
        <v>1</v>
      </c>
      <c r="BC57" s="113" t="s">
        <v>256</v>
      </c>
      <c r="BD57" s="113" t="s">
        <v>90</v>
      </c>
    </row>
    <row r="58" spans="2:56" x14ac:dyDescent="0.2">
      <c r="B58" s="116"/>
      <c r="L58" s="116"/>
      <c r="AZ58" s="113" t="s">
        <v>257</v>
      </c>
      <c r="BA58" s="113" t="s">
        <v>258</v>
      </c>
      <c r="BB58" s="113" t="s">
        <v>1</v>
      </c>
      <c r="BC58" s="113" t="s">
        <v>259</v>
      </c>
      <c r="BD58" s="113" t="s">
        <v>90</v>
      </c>
    </row>
    <row r="59" spans="2:56" x14ac:dyDescent="0.2">
      <c r="B59" s="116"/>
      <c r="L59" s="116"/>
      <c r="AZ59" s="113" t="s">
        <v>260</v>
      </c>
      <c r="BA59" s="113" t="s">
        <v>261</v>
      </c>
      <c r="BB59" s="113" t="s">
        <v>1</v>
      </c>
      <c r="BC59" s="113" t="s">
        <v>262</v>
      </c>
      <c r="BD59" s="113" t="s">
        <v>90</v>
      </c>
    </row>
    <row r="60" spans="2:56" x14ac:dyDescent="0.2">
      <c r="B60" s="116"/>
      <c r="L60" s="116"/>
    </row>
    <row r="61" spans="2:56" s="121" customFormat="1" ht="12.5" x14ac:dyDescent="0.2">
      <c r="B61" s="120"/>
      <c r="D61" s="144" t="s">
        <v>52</v>
      </c>
      <c r="E61" s="145"/>
      <c r="F61" s="146" t="s">
        <v>53</v>
      </c>
      <c r="G61" s="144" t="s">
        <v>52</v>
      </c>
      <c r="H61" s="145"/>
      <c r="I61" s="145"/>
      <c r="J61" s="147" t="s">
        <v>53</v>
      </c>
      <c r="K61" s="145"/>
      <c r="L61" s="120"/>
    </row>
    <row r="62" spans="2:56" x14ac:dyDescent="0.2">
      <c r="B62" s="116"/>
      <c r="L62" s="116"/>
    </row>
    <row r="63" spans="2:56" x14ac:dyDescent="0.2">
      <c r="B63" s="116"/>
      <c r="L63" s="116"/>
    </row>
    <row r="64" spans="2:56" x14ac:dyDescent="0.2">
      <c r="B64" s="116"/>
      <c r="L64" s="116"/>
    </row>
    <row r="65" spans="2:12" s="121" customFormat="1" ht="13" x14ac:dyDescent="0.2">
      <c r="B65" s="120"/>
      <c r="D65" s="142" t="s">
        <v>54</v>
      </c>
      <c r="E65" s="143"/>
      <c r="F65" s="143"/>
      <c r="G65" s="142" t="s">
        <v>55</v>
      </c>
      <c r="H65" s="143"/>
      <c r="I65" s="143"/>
      <c r="J65" s="143"/>
      <c r="K65" s="143"/>
      <c r="L65" s="120"/>
    </row>
    <row r="66" spans="2:12" x14ac:dyDescent="0.2">
      <c r="B66" s="116"/>
      <c r="L66" s="116"/>
    </row>
    <row r="67" spans="2:12" x14ac:dyDescent="0.2">
      <c r="B67" s="116"/>
      <c r="L67" s="116"/>
    </row>
    <row r="68" spans="2:12" x14ac:dyDescent="0.2">
      <c r="B68" s="116"/>
      <c r="L68" s="116"/>
    </row>
    <row r="69" spans="2:12" x14ac:dyDescent="0.2">
      <c r="B69" s="116"/>
      <c r="L69" s="116"/>
    </row>
    <row r="70" spans="2:12" x14ac:dyDescent="0.2">
      <c r="B70" s="116"/>
      <c r="L70" s="116"/>
    </row>
    <row r="71" spans="2:12" x14ac:dyDescent="0.2">
      <c r="B71" s="116"/>
      <c r="L71" s="116"/>
    </row>
    <row r="72" spans="2:12" x14ac:dyDescent="0.2">
      <c r="B72" s="116"/>
      <c r="L72" s="116"/>
    </row>
    <row r="73" spans="2:12" x14ac:dyDescent="0.2">
      <c r="B73" s="116"/>
      <c r="L73" s="116"/>
    </row>
    <row r="74" spans="2:12" x14ac:dyDescent="0.2">
      <c r="B74" s="116"/>
      <c r="L74" s="116"/>
    </row>
    <row r="75" spans="2:12" x14ac:dyDescent="0.2">
      <c r="B75" s="116"/>
      <c r="L75" s="116"/>
    </row>
    <row r="76" spans="2:12" s="121" customFormat="1" ht="12.5" x14ac:dyDescent="0.2">
      <c r="B76" s="120"/>
      <c r="D76" s="144" t="s">
        <v>52</v>
      </c>
      <c r="E76" s="145"/>
      <c r="F76" s="146" t="s">
        <v>53</v>
      </c>
      <c r="G76" s="144" t="s">
        <v>52</v>
      </c>
      <c r="H76" s="145"/>
      <c r="I76" s="145"/>
      <c r="J76" s="147" t="s">
        <v>53</v>
      </c>
      <c r="K76" s="145"/>
      <c r="L76" s="120"/>
    </row>
    <row r="77" spans="2:12" s="121" customFormat="1" ht="14.5" customHeight="1" x14ac:dyDescent="0.2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20"/>
    </row>
    <row r="81" spans="2:47" s="121" customFormat="1" ht="7" customHeight="1" x14ac:dyDescent="0.2"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20"/>
    </row>
    <row r="82" spans="2:47" s="121" customFormat="1" ht="25" customHeight="1" x14ac:dyDescent="0.2">
      <c r="B82" s="120"/>
      <c r="C82" s="117" t="s">
        <v>263</v>
      </c>
      <c r="L82" s="120"/>
    </row>
    <row r="83" spans="2:47" s="121" customFormat="1" ht="7" customHeight="1" x14ac:dyDescent="0.2">
      <c r="B83" s="120"/>
      <c r="L83" s="120"/>
    </row>
    <row r="84" spans="2:47" s="121" customFormat="1" ht="12" customHeight="1" x14ac:dyDescent="0.2">
      <c r="B84" s="120"/>
      <c r="C84" s="119" t="s">
        <v>16</v>
      </c>
      <c r="L84" s="120"/>
    </row>
    <row r="85" spans="2:47" s="121" customFormat="1" ht="16.5" customHeight="1" x14ac:dyDescent="0.2">
      <c r="B85" s="120"/>
      <c r="E85" s="617" t="str">
        <f>E7</f>
        <v>Rozšíření objektu Domov u Anežky Luštěnice-Stavba</v>
      </c>
      <c r="F85" s="618"/>
      <c r="G85" s="618"/>
      <c r="H85" s="618"/>
      <c r="L85" s="120"/>
    </row>
    <row r="86" spans="2:47" s="121" customFormat="1" ht="12" customHeight="1" x14ac:dyDescent="0.2">
      <c r="B86" s="120"/>
      <c r="C86" s="119" t="s">
        <v>112</v>
      </c>
      <c r="L86" s="120"/>
    </row>
    <row r="87" spans="2:47" s="121" customFormat="1" ht="16.5" customHeight="1" x14ac:dyDescent="0.2">
      <c r="B87" s="120"/>
      <c r="E87" s="615" t="str">
        <f>E9</f>
        <v>SO1A - Domov u Anežky Luštěnice</v>
      </c>
      <c r="F87" s="616"/>
      <c r="G87" s="616"/>
      <c r="H87" s="616"/>
      <c r="L87" s="120"/>
    </row>
    <row r="88" spans="2:47" s="121" customFormat="1" ht="7" customHeight="1" x14ac:dyDescent="0.2">
      <c r="B88" s="120"/>
      <c r="L88" s="120"/>
    </row>
    <row r="89" spans="2:47" s="121" customFormat="1" ht="12" customHeight="1" x14ac:dyDescent="0.2">
      <c r="B89" s="120"/>
      <c r="C89" s="119" t="s">
        <v>20</v>
      </c>
      <c r="F89" s="122" t="str">
        <f>F12</f>
        <v>parc.č. st. 443; 462/122, k.ú. Luštěnice</v>
      </c>
      <c r="I89" s="119" t="s">
        <v>22</v>
      </c>
      <c r="J89" s="123" t="str">
        <f>IF(J12="","",J12)</f>
        <v>15. 5. 2023</v>
      </c>
      <c r="L89" s="120"/>
    </row>
    <row r="90" spans="2:47" s="121" customFormat="1" ht="7" customHeight="1" x14ac:dyDescent="0.2">
      <c r="B90" s="120"/>
      <c r="L90" s="120"/>
    </row>
    <row r="91" spans="2:47" s="121" customFormat="1" ht="25.75" customHeight="1" x14ac:dyDescent="0.2">
      <c r="B91" s="120"/>
      <c r="C91" s="119" t="s">
        <v>24</v>
      </c>
      <c r="F91" s="122" t="str">
        <f>E15</f>
        <v xml:space="preserve">Domov u Anežky Luštěnice, poskytovatel sociálních </v>
      </c>
      <c r="I91" s="119" t="s">
        <v>30</v>
      </c>
      <c r="J91" s="126" t="str">
        <f>E21</f>
        <v>Sibre s.r.o., Ing. Radek Krýza</v>
      </c>
      <c r="L91" s="120"/>
    </row>
    <row r="92" spans="2:47" s="121" customFormat="1" ht="15.25" customHeight="1" x14ac:dyDescent="0.2">
      <c r="B92" s="120"/>
      <c r="C92" s="119" t="s">
        <v>28</v>
      </c>
      <c r="F92" s="122" t="str">
        <f>IF(E18="","",E18)</f>
        <v>Vyplň údaj</v>
      </c>
      <c r="I92" s="119" t="s">
        <v>33</v>
      </c>
      <c r="J92" s="126" t="str">
        <f>E24</f>
        <v>Ing. M. Locihová</v>
      </c>
      <c r="L92" s="120"/>
    </row>
    <row r="93" spans="2:47" s="121" customFormat="1" ht="10.4" customHeight="1" x14ac:dyDescent="0.2">
      <c r="B93" s="120"/>
      <c r="L93" s="120"/>
    </row>
    <row r="94" spans="2:47" s="121" customFormat="1" ht="29.25" customHeight="1" x14ac:dyDescent="0.2">
      <c r="B94" s="120"/>
      <c r="C94" s="152" t="s">
        <v>264</v>
      </c>
      <c r="D94" s="135"/>
      <c r="E94" s="135"/>
      <c r="F94" s="135"/>
      <c r="G94" s="135"/>
      <c r="H94" s="135"/>
      <c r="I94" s="135"/>
      <c r="J94" s="153" t="s">
        <v>265</v>
      </c>
      <c r="K94" s="135"/>
      <c r="L94" s="120"/>
    </row>
    <row r="95" spans="2:47" s="121" customFormat="1" ht="10.4" customHeight="1" x14ac:dyDescent="0.2">
      <c r="B95" s="120"/>
      <c r="L95" s="120"/>
    </row>
    <row r="96" spans="2:47" s="121" customFormat="1" ht="22.9" customHeight="1" x14ac:dyDescent="0.2">
      <c r="B96" s="120"/>
      <c r="C96" s="154" t="s">
        <v>266</v>
      </c>
      <c r="J96" s="130">
        <f>J151</f>
        <v>0</v>
      </c>
      <c r="L96" s="120"/>
      <c r="AU96" s="112" t="s">
        <v>267</v>
      </c>
    </row>
    <row r="97" spans="2:12" s="156" customFormat="1" ht="25" customHeight="1" x14ac:dyDescent="0.2">
      <c r="B97" s="155"/>
      <c r="D97" s="157" t="s">
        <v>268</v>
      </c>
      <c r="E97" s="158"/>
      <c r="F97" s="158"/>
      <c r="G97" s="158"/>
      <c r="H97" s="158"/>
      <c r="I97" s="158"/>
      <c r="J97" s="159">
        <f>J152</f>
        <v>0</v>
      </c>
      <c r="L97" s="155"/>
    </row>
    <row r="98" spans="2:12" s="161" customFormat="1" ht="19.899999999999999" customHeight="1" x14ac:dyDescent="0.2">
      <c r="B98" s="160"/>
      <c r="D98" s="162" t="s">
        <v>269</v>
      </c>
      <c r="E98" s="163"/>
      <c r="F98" s="163"/>
      <c r="G98" s="163"/>
      <c r="H98" s="163"/>
      <c r="I98" s="163"/>
      <c r="J98" s="164">
        <f>J153</f>
        <v>0</v>
      </c>
      <c r="L98" s="160"/>
    </row>
    <row r="99" spans="2:12" s="161" customFormat="1" ht="19.899999999999999" customHeight="1" x14ac:dyDescent="0.2">
      <c r="B99" s="160"/>
      <c r="D99" s="162" t="s">
        <v>270</v>
      </c>
      <c r="E99" s="163"/>
      <c r="F99" s="163"/>
      <c r="G99" s="163"/>
      <c r="H99" s="163"/>
      <c r="I99" s="163"/>
      <c r="J99" s="164">
        <f>J210</f>
        <v>0</v>
      </c>
      <c r="L99" s="160"/>
    </row>
    <row r="100" spans="2:12" s="161" customFormat="1" ht="19.899999999999999" customHeight="1" x14ac:dyDescent="0.2">
      <c r="B100" s="160"/>
      <c r="D100" s="162" t="s">
        <v>271</v>
      </c>
      <c r="E100" s="163"/>
      <c r="F100" s="163"/>
      <c r="G100" s="163"/>
      <c r="H100" s="163"/>
      <c r="I100" s="163"/>
      <c r="J100" s="164">
        <f>J318</f>
        <v>0</v>
      </c>
      <c r="L100" s="160"/>
    </row>
    <row r="101" spans="2:12" s="161" customFormat="1" ht="19.899999999999999" customHeight="1" x14ac:dyDescent="0.2">
      <c r="B101" s="160"/>
      <c r="D101" s="162" t="s">
        <v>272</v>
      </c>
      <c r="E101" s="163"/>
      <c r="F101" s="163"/>
      <c r="G101" s="163"/>
      <c r="H101" s="163"/>
      <c r="I101" s="163"/>
      <c r="J101" s="164">
        <f>J445</f>
        <v>0</v>
      </c>
      <c r="L101" s="160"/>
    </row>
    <row r="102" spans="2:12" s="161" customFormat="1" ht="19.899999999999999" customHeight="1" x14ac:dyDescent="0.2">
      <c r="B102" s="160"/>
      <c r="D102" s="162" t="s">
        <v>273</v>
      </c>
      <c r="E102" s="163"/>
      <c r="F102" s="163"/>
      <c r="G102" s="163"/>
      <c r="H102" s="163"/>
      <c r="I102" s="163"/>
      <c r="J102" s="164">
        <f>J626</f>
        <v>0</v>
      </c>
      <c r="L102" s="160"/>
    </row>
    <row r="103" spans="2:12" s="161" customFormat="1" ht="19.899999999999999" customHeight="1" x14ac:dyDescent="0.2">
      <c r="B103" s="160"/>
      <c r="D103" s="162" t="s">
        <v>274</v>
      </c>
      <c r="E103" s="163"/>
      <c r="F103" s="163"/>
      <c r="G103" s="163"/>
      <c r="H103" s="163"/>
      <c r="I103" s="163"/>
      <c r="J103" s="164">
        <f>J668</f>
        <v>0</v>
      </c>
      <c r="L103" s="160"/>
    </row>
    <row r="104" spans="2:12" s="161" customFormat="1" ht="19.899999999999999" customHeight="1" x14ac:dyDescent="0.2">
      <c r="B104" s="160"/>
      <c r="D104" s="162" t="s">
        <v>275</v>
      </c>
      <c r="E104" s="163"/>
      <c r="F104" s="163"/>
      <c r="G104" s="163"/>
      <c r="H104" s="163"/>
      <c r="I104" s="163"/>
      <c r="J104" s="164">
        <f>J674</f>
        <v>0</v>
      </c>
      <c r="L104" s="160"/>
    </row>
    <row r="105" spans="2:12" s="156" customFormat="1" ht="25" customHeight="1" x14ac:dyDescent="0.2">
      <c r="B105" s="155"/>
      <c r="D105" s="157" t="s">
        <v>276</v>
      </c>
      <c r="E105" s="158"/>
      <c r="F105" s="158"/>
      <c r="G105" s="158"/>
      <c r="H105" s="158"/>
      <c r="I105" s="158"/>
      <c r="J105" s="159">
        <f>J676</f>
        <v>0</v>
      </c>
      <c r="L105" s="155"/>
    </row>
    <row r="106" spans="2:12" s="161" customFormat="1" ht="19.899999999999999" customHeight="1" x14ac:dyDescent="0.2">
      <c r="B106" s="160"/>
      <c r="D106" s="162" t="s">
        <v>277</v>
      </c>
      <c r="E106" s="163"/>
      <c r="F106" s="163"/>
      <c r="G106" s="163"/>
      <c r="H106" s="163"/>
      <c r="I106" s="163"/>
      <c r="J106" s="164">
        <f>J677</f>
        <v>0</v>
      </c>
      <c r="L106" s="160"/>
    </row>
    <row r="107" spans="2:12" s="161" customFormat="1" ht="19.899999999999999" customHeight="1" x14ac:dyDescent="0.2">
      <c r="B107" s="160"/>
      <c r="D107" s="162" t="s">
        <v>278</v>
      </c>
      <c r="E107" s="163"/>
      <c r="F107" s="163"/>
      <c r="G107" s="163"/>
      <c r="H107" s="163"/>
      <c r="I107" s="163"/>
      <c r="J107" s="164">
        <f>J699</f>
        <v>0</v>
      </c>
      <c r="L107" s="160"/>
    </row>
    <row r="108" spans="2:12" s="161" customFormat="1" ht="19.899999999999999" customHeight="1" x14ac:dyDescent="0.2">
      <c r="B108" s="160"/>
      <c r="D108" s="162" t="s">
        <v>279</v>
      </c>
      <c r="E108" s="163"/>
      <c r="F108" s="163"/>
      <c r="G108" s="163"/>
      <c r="H108" s="163"/>
      <c r="I108" s="163"/>
      <c r="J108" s="164">
        <f>J737</f>
        <v>0</v>
      </c>
      <c r="L108" s="160"/>
    </row>
    <row r="109" spans="2:12" s="161" customFormat="1" ht="19.899999999999999" customHeight="1" x14ac:dyDescent="0.2">
      <c r="B109" s="160"/>
      <c r="D109" s="162" t="s">
        <v>280</v>
      </c>
      <c r="E109" s="163"/>
      <c r="F109" s="163"/>
      <c r="G109" s="163"/>
      <c r="H109" s="163"/>
      <c r="I109" s="163"/>
      <c r="J109" s="164">
        <f>J816</f>
        <v>0</v>
      </c>
      <c r="L109" s="160"/>
    </row>
    <row r="110" spans="2:12" s="161" customFormat="1" ht="19.899999999999999" customHeight="1" x14ac:dyDescent="0.2">
      <c r="B110" s="160"/>
      <c r="D110" s="162" t="s">
        <v>281</v>
      </c>
      <c r="E110" s="163"/>
      <c r="F110" s="163"/>
      <c r="G110" s="163"/>
      <c r="H110" s="163"/>
      <c r="I110" s="163"/>
      <c r="J110" s="164">
        <f>J818</f>
        <v>0</v>
      </c>
      <c r="L110" s="160"/>
    </row>
    <row r="111" spans="2:12" s="161" customFormat="1" ht="19.899999999999999" customHeight="1" x14ac:dyDescent="0.2">
      <c r="B111" s="160"/>
      <c r="D111" s="162" t="s">
        <v>282</v>
      </c>
      <c r="E111" s="163"/>
      <c r="F111" s="163"/>
      <c r="G111" s="163"/>
      <c r="H111" s="163"/>
      <c r="I111" s="163"/>
      <c r="J111" s="164">
        <f>J820</f>
        <v>0</v>
      </c>
      <c r="L111" s="160"/>
    </row>
    <row r="112" spans="2:12" s="161" customFormat="1" ht="19.899999999999999" customHeight="1" x14ac:dyDescent="0.2">
      <c r="B112" s="160"/>
      <c r="D112" s="162" t="s">
        <v>283</v>
      </c>
      <c r="E112" s="163"/>
      <c r="F112" s="163"/>
      <c r="G112" s="163"/>
      <c r="H112" s="163"/>
      <c r="I112" s="163"/>
      <c r="J112" s="164">
        <f>J822</f>
        <v>0</v>
      </c>
      <c r="L112" s="160"/>
    </row>
    <row r="113" spans="2:12" s="161" customFormat="1" ht="19.899999999999999" customHeight="1" x14ac:dyDescent="0.2">
      <c r="B113" s="160"/>
      <c r="D113" s="162" t="s">
        <v>284</v>
      </c>
      <c r="E113" s="163"/>
      <c r="F113" s="163"/>
      <c r="G113" s="163"/>
      <c r="H113" s="163"/>
      <c r="I113" s="163"/>
      <c r="J113" s="164">
        <f>J825</f>
        <v>0</v>
      </c>
      <c r="L113" s="160"/>
    </row>
    <row r="114" spans="2:12" s="161" customFormat="1" ht="19.899999999999999" customHeight="1" x14ac:dyDescent="0.2">
      <c r="B114" s="160"/>
      <c r="D114" s="162" t="s">
        <v>285</v>
      </c>
      <c r="E114" s="163"/>
      <c r="F114" s="163"/>
      <c r="G114" s="163"/>
      <c r="H114" s="163"/>
      <c r="I114" s="163"/>
      <c r="J114" s="164">
        <f>J827</f>
        <v>0</v>
      </c>
      <c r="L114" s="160"/>
    </row>
    <row r="115" spans="2:12" s="161" customFormat="1" ht="19.899999999999999" customHeight="1" x14ac:dyDescent="0.2">
      <c r="B115" s="160"/>
      <c r="D115" s="162" t="s">
        <v>286</v>
      </c>
      <c r="E115" s="163"/>
      <c r="F115" s="163"/>
      <c r="G115" s="163"/>
      <c r="H115" s="163"/>
      <c r="I115" s="163"/>
      <c r="J115" s="164">
        <f>J861</f>
        <v>0</v>
      </c>
      <c r="L115" s="160"/>
    </row>
    <row r="116" spans="2:12" s="161" customFormat="1" ht="19.899999999999999" customHeight="1" x14ac:dyDescent="0.2">
      <c r="B116" s="160"/>
      <c r="D116" s="162" t="s">
        <v>287</v>
      </c>
      <c r="E116" s="163"/>
      <c r="F116" s="163"/>
      <c r="G116" s="163"/>
      <c r="H116" s="163"/>
      <c r="I116" s="163"/>
      <c r="J116" s="164">
        <f>J937</f>
        <v>0</v>
      </c>
      <c r="L116" s="160"/>
    </row>
    <row r="117" spans="2:12" s="161" customFormat="1" ht="19.899999999999999" customHeight="1" x14ac:dyDescent="0.2">
      <c r="B117" s="160"/>
      <c r="D117" s="162" t="s">
        <v>288</v>
      </c>
      <c r="E117" s="163"/>
      <c r="F117" s="163"/>
      <c r="G117" s="163"/>
      <c r="H117" s="163"/>
      <c r="I117" s="163"/>
      <c r="J117" s="164">
        <f>J986</f>
        <v>0</v>
      </c>
      <c r="L117" s="160"/>
    </row>
    <row r="118" spans="2:12" s="161" customFormat="1" ht="19.899999999999999" customHeight="1" x14ac:dyDescent="0.2">
      <c r="B118" s="160"/>
      <c r="D118" s="162" t="s">
        <v>289</v>
      </c>
      <c r="E118" s="163"/>
      <c r="F118" s="163"/>
      <c r="G118" s="163"/>
      <c r="H118" s="163"/>
      <c r="I118" s="163"/>
      <c r="J118" s="164">
        <f>J988</f>
        <v>0</v>
      </c>
      <c r="L118" s="160"/>
    </row>
    <row r="119" spans="2:12" s="161" customFormat="1" ht="19.899999999999999" customHeight="1" x14ac:dyDescent="0.2">
      <c r="B119" s="160"/>
      <c r="D119" s="162" t="s">
        <v>290</v>
      </c>
      <c r="E119" s="163"/>
      <c r="F119" s="163"/>
      <c r="G119" s="163"/>
      <c r="H119" s="163"/>
      <c r="I119" s="163"/>
      <c r="J119" s="164">
        <f>J1048</f>
        <v>0</v>
      </c>
      <c r="L119" s="160"/>
    </row>
    <row r="120" spans="2:12" s="161" customFormat="1" ht="19.899999999999999" customHeight="1" x14ac:dyDescent="0.2">
      <c r="B120" s="160"/>
      <c r="D120" s="162" t="s">
        <v>291</v>
      </c>
      <c r="E120" s="163"/>
      <c r="F120" s="163"/>
      <c r="G120" s="163"/>
      <c r="H120" s="163"/>
      <c r="I120" s="163"/>
      <c r="J120" s="164">
        <f>J1153</f>
        <v>0</v>
      </c>
      <c r="L120" s="160"/>
    </row>
    <row r="121" spans="2:12" s="161" customFormat="1" ht="19.899999999999999" customHeight="1" x14ac:dyDescent="0.2">
      <c r="B121" s="160"/>
      <c r="D121" s="162" t="s">
        <v>292</v>
      </c>
      <c r="E121" s="163"/>
      <c r="F121" s="163"/>
      <c r="G121" s="163"/>
      <c r="H121" s="163"/>
      <c r="I121" s="163"/>
      <c r="J121" s="164">
        <f>J1160</f>
        <v>0</v>
      </c>
      <c r="L121" s="160"/>
    </row>
    <row r="122" spans="2:12" s="161" customFormat="1" ht="19.899999999999999" customHeight="1" x14ac:dyDescent="0.2">
      <c r="B122" s="160"/>
      <c r="D122" s="162" t="s">
        <v>293</v>
      </c>
      <c r="E122" s="163"/>
      <c r="F122" s="163"/>
      <c r="G122" s="163"/>
      <c r="H122" s="163"/>
      <c r="I122" s="163"/>
      <c r="J122" s="164">
        <f>J1232</f>
        <v>0</v>
      </c>
      <c r="L122" s="160"/>
    </row>
    <row r="123" spans="2:12" s="161" customFormat="1" ht="19.899999999999999" customHeight="1" x14ac:dyDescent="0.2">
      <c r="B123" s="160"/>
      <c r="D123" s="162" t="s">
        <v>294</v>
      </c>
      <c r="E123" s="163"/>
      <c r="F123" s="163"/>
      <c r="G123" s="163"/>
      <c r="H123" s="163"/>
      <c r="I123" s="163"/>
      <c r="J123" s="164">
        <f>J1375</f>
        <v>0</v>
      </c>
      <c r="L123" s="160"/>
    </row>
    <row r="124" spans="2:12" s="161" customFormat="1" ht="19.899999999999999" customHeight="1" x14ac:dyDescent="0.2">
      <c r="B124" s="160"/>
      <c r="D124" s="162" t="s">
        <v>295</v>
      </c>
      <c r="E124" s="163"/>
      <c r="F124" s="163"/>
      <c r="G124" s="163"/>
      <c r="H124" s="163"/>
      <c r="I124" s="163"/>
      <c r="J124" s="164">
        <f>J1395</f>
        <v>0</v>
      </c>
      <c r="L124" s="160"/>
    </row>
    <row r="125" spans="2:12" s="161" customFormat="1" ht="19.899999999999999" customHeight="1" x14ac:dyDescent="0.2">
      <c r="B125" s="160"/>
      <c r="D125" s="162" t="s">
        <v>296</v>
      </c>
      <c r="E125" s="163"/>
      <c r="F125" s="163"/>
      <c r="G125" s="163"/>
      <c r="H125" s="163"/>
      <c r="I125" s="163"/>
      <c r="J125" s="164">
        <f>J1408</f>
        <v>0</v>
      </c>
      <c r="L125" s="160"/>
    </row>
    <row r="126" spans="2:12" s="156" customFormat="1" ht="25" customHeight="1" x14ac:dyDescent="0.2">
      <c r="B126" s="155"/>
      <c r="D126" s="157" t="s">
        <v>297</v>
      </c>
      <c r="E126" s="158"/>
      <c r="F126" s="158"/>
      <c r="G126" s="158"/>
      <c r="H126" s="158"/>
      <c r="I126" s="158"/>
      <c r="J126" s="159">
        <f>J1414</f>
        <v>0</v>
      </c>
      <c r="L126" s="155"/>
    </row>
    <row r="127" spans="2:12" s="161" customFormat="1" ht="19.899999999999999" customHeight="1" x14ac:dyDescent="0.2">
      <c r="B127" s="160"/>
      <c r="D127" s="162" t="s">
        <v>298</v>
      </c>
      <c r="E127" s="163"/>
      <c r="F127" s="163"/>
      <c r="G127" s="163"/>
      <c r="H127" s="163"/>
      <c r="I127" s="163"/>
      <c r="J127" s="164">
        <f>J1415</f>
        <v>0</v>
      </c>
      <c r="L127" s="160"/>
    </row>
    <row r="128" spans="2:12" s="161" customFormat="1" ht="19.899999999999999" customHeight="1" x14ac:dyDescent="0.2">
      <c r="B128" s="160"/>
      <c r="D128" s="162" t="s">
        <v>299</v>
      </c>
      <c r="E128" s="163"/>
      <c r="F128" s="163"/>
      <c r="G128" s="163"/>
      <c r="H128" s="163"/>
      <c r="I128" s="163"/>
      <c r="J128" s="164">
        <f>J1419</f>
        <v>0</v>
      </c>
      <c r="L128" s="160"/>
    </row>
    <row r="129" spans="2:12" s="161" customFormat="1" ht="19.899999999999999" customHeight="1" x14ac:dyDescent="0.2">
      <c r="B129" s="160"/>
      <c r="D129" s="162" t="s">
        <v>300</v>
      </c>
      <c r="E129" s="163"/>
      <c r="F129" s="163"/>
      <c r="G129" s="163"/>
      <c r="H129" s="163"/>
      <c r="I129" s="163"/>
      <c r="J129" s="164">
        <f>J1421</f>
        <v>0</v>
      </c>
      <c r="L129" s="160"/>
    </row>
    <row r="130" spans="2:12" s="161" customFormat="1" ht="19.899999999999999" customHeight="1" x14ac:dyDescent="0.2">
      <c r="B130" s="160"/>
      <c r="D130" s="162" t="s">
        <v>301</v>
      </c>
      <c r="E130" s="163"/>
      <c r="F130" s="163"/>
      <c r="G130" s="163"/>
      <c r="H130" s="163"/>
      <c r="I130" s="163"/>
      <c r="J130" s="164">
        <f>J1423</f>
        <v>0</v>
      </c>
      <c r="L130" s="160"/>
    </row>
    <row r="131" spans="2:12" s="161" customFormat="1" ht="19.899999999999999" customHeight="1" x14ac:dyDescent="0.2">
      <c r="B131" s="160"/>
      <c r="D131" s="162" t="s">
        <v>302</v>
      </c>
      <c r="E131" s="163"/>
      <c r="F131" s="163"/>
      <c r="G131" s="163"/>
      <c r="H131" s="163"/>
      <c r="I131" s="163"/>
      <c r="J131" s="164">
        <f>J1425</f>
        <v>0</v>
      </c>
      <c r="L131" s="160"/>
    </row>
    <row r="132" spans="2:12" s="121" customFormat="1" ht="21.75" customHeight="1" x14ac:dyDescent="0.2">
      <c r="B132" s="120"/>
      <c r="L132" s="120"/>
    </row>
    <row r="133" spans="2:12" s="121" customFormat="1" ht="7" customHeight="1" x14ac:dyDescent="0.2"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20"/>
    </row>
    <row r="137" spans="2:12" s="121" customFormat="1" ht="7" customHeight="1" x14ac:dyDescent="0.2">
      <c r="B137" s="150"/>
      <c r="C137" s="151"/>
      <c r="D137" s="151"/>
      <c r="E137" s="151"/>
      <c r="F137" s="151"/>
      <c r="G137" s="151"/>
      <c r="H137" s="151"/>
      <c r="I137" s="151"/>
      <c r="J137" s="151"/>
      <c r="K137" s="151"/>
      <c r="L137" s="120"/>
    </row>
    <row r="138" spans="2:12" s="121" customFormat="1" ht="25" customHeight="1" x14ac:dyDescent="0.2">
      <c r="B138" s="120"/>
      <c r="C138" s="117" t="s">
        <v>303</v>
      </c>
      <c r="L138" s="120"/>
    </row>
    <row r="139" spans="2:12" s="121" customFormat="1" ht="7" customHeight="1" x14ac:dyDescent="0.2">
      <c r="B139" s="120"/>
      <c r="L139" s="120"/>
    </row>
    <row r="140" spans="2:12" s="121" customFormat="1" ht="12" customHeight="1" x14ac:dyDescent="0.2">
      <c r="B140" s="120"/>
      <c r="C140" s="119" t="s">
        <v>16</v>
      </c>
      <c r="L140" s="120"/>
    </row>
    <row r="141" spans="2:12" s="121" customFormat="1" ht="16.5" customHeight="1" x14ac:dyDescent="0.2">
      <c r="B141" s="120"/>
      <c r="E141" s="617" t="str">
        <f>E7</f>
        <v>Rozšíření objektu Domov u Anežky Luštěnice-Stavba</v>
      </c>
      <c r="F141" s="618"/>
      <c r="G141" s="618"/>
      <c r="H141" s="618"/>
      <c r="L141" s="120"/>
    </row>
    <row r="142" spans="2:12" s="121" customFormat="1" ht="12" customHeight="1" x14ac:dyDescent="0.2">
      <c r="B142" s="120"/>
      <c r="C142" s="119" t="s">
        <v>112</v>
      </c>
      <c r="L142" s="120"/>
    </row>
    <row r="143" spans="2:12" s="121" customFormat="1" ht="16.5" customHeight="1" x14ac:dyDescent="0.2">
      <c r="B143" s="120"/>
      <c r="E143" s="615" t="str">
        <f>E9</f>
        <v>SO1A - Domov u Anežky Luštěnice</v>
      </c>
      <c r="F143" s="616"/>
      <c r="G143" s="616"/>
      <c r="H143" s="616"/>
      <c r="L143" s="120"/>
    </row>
    <row r="144" spans="2:12" s="121" customFormat="1" ht="7" customHeight="1" x14ac:dyDescent="0.2">
      <c r="B144" s="120"/>
      <c r="L144" s="120"/>
    </row>
    <row r="145" spans="2:65" s="121" customFormat="1" ht="12" customHeight="1" x14ac:dyDescent="0.2">
      <c r="B145" s="120"/>
      <c r="C145" s="119" t="s">
        <v>20</v>
      </c>
      <c r="F145" s="122" t="str">
        <f>F12</f>
        <v>parc.č. st. 443; 462/122, k.ú. Luštěnice</v>
      </c>
      <c r="I145" s="119" t="s">
        <v>22</v>
      </c>
      <c r="J145" s="123" t="str">
        <f>IF(J12="","",J12)</f>
        <v>15. 5. 2023</v>
      </c>
      <c r="L145" s="120"/>
    </row>
    <row r="146" spans="2:65" s="121" customFormat="1" ht="7" customHeight="1" x14ac:dyDescent="0.2">
      <c r="B146" s="120"/>
      <c r="L146" s="120"/>
    </row>
    <row r="147" spans="2:65" s="121" customFormat="1" ht="25.75" customHeight="1" x14ac:dyDescent="0.2">
      <c r="B147" s="120"/>
      <c r="C147" s="119" t="s">
        <v>24</v>
      </c>
      <c r="F147" s="122" t="str">
        <f>E15</f>
        <v xml:space="preserve">Domov u Anežky Luštěnice, poskytovatel sociálních </v>
      </c>
      <c r="I147" s="119" t="s">
        <v>30</v>
      </c>
      <c r="J147" s="126" t="str">
        <f>E21</f>
        <v>Sibre s.r.o., Ing. Radek Krýza</v>
      </c>
      <c r="L147" s="120"/>
    </row>
    <row r="148" spans="2:65" s="121" customFormat="1" ht="15.25" customHeight="1" x14ac:dyDescent="0.2">
      <c r="B148" s="120"/>
      <c r="C148" s="119" t="s">
        <v>28</v>
      </c>
      <c r="F148" s="122" t="str">
        <f>IF(E18="","",E18)</f>
        <v>Vyplň údaj</v>
      </c>
      <c r="I148" s="119" t="s">
        <v>33</v>
      </c>
      <c r="J148" s="126" t="str">
        <f>E24</f>
        <v>Ing. M. Locihová</v>
      </c>
      <c r="L148" s="120"/>
    </row>
    <row r="149" spans="2:65" s="121" customFormat="1" ht="10.4" customHeight="1" x14ac:dyDescent="0.2">
      <c r="B149" s="120"/>
      <c r="L149" s="120"/>
    </row>
    <row r="150" spans="2:65" s="173" customFormat="1" ht="29.25" customHeight="1" x14ac:dyDescent="0.2">
      <c r="B150" s="165"/>
      <c r="C150" s="166" t="s">
        <v>304</v>
      </c>
      <c r="D150" s="167" t="s">
        <v>62</v>
      </c>
      <c r="E150" s="167" t="s">
        <v>58</v>
      </c>
      <c r="F150" s="167" t="s">
        <v>59</v>
      </c>
      <c r="G150" s="167" t="s">
        <v>305</v>
      </c>
      <c r="H150" s="167" t="s">
        <v>306</v>
      </c>
      <c r="I150" s="167" t="s">
        <v>307</v>
      </c>
      <c r="J150" s="168" t="s">
        <v>265</v>
      </c>
      <c r="K150" s="169" t="s">
        <v>308</v>
      </c>
      <c r="L150" s="165"/>
      <c r="M150" s="170" t="s">
        <v>1</v>
      </c>
      <c r="N150" s="171" t="s">
        <v>41</v>
      </c>
      <c r="O150" s="171" t="s">
        <v>309</v>
      </c>
      <c r="P150" s="171" t="s">
        <v>310</v>
      </c>
      <c r="Q150" s="171" t="s">
        <v>311</v>
      </c>
      <c r="R150" s="171" t="s">
        <v>312</v>
      </c>
      <c r="S150" s="171" t="s">
        <v>313</v>
      </c>
      <c r="T150" s="172" t="s">
        <v>314</v>
      </c>
    </row>
    <row r="151" spans="2:65" s="121" customFormat="1" ht="22.9" customHeight="1" x14ac:dyDescent="0.35">
      <c r="B151" s="120"/>
      <c r="C151" s="174" t="s">
        <v>315</v>
      </c>
      <c r="J151" s="175">
        <f>BK151</f>
        <v>0</v>
      </c>
      <c r="L151" s="120"/>
      <c r="M151" s="176"/>
      <c r="N151" s="128"/>
      <c r="O151" s="128"/>
      <c r="P151" s="177">
        <f>P152+P676+P1414</f>
        <v>0</v>
      </c>
      <c r="Q151" s="128"/>
      <c r="R151" s="177">
        <f>R152+R676+R1414</f>
        <v>4082.6590766499994</v>
      </c>
      <c r="S151" s="128"/>
      <c r="T151" s="178">
        <f>T152+T676+T1414</f>
        <v>257.24913334000001</v>
      </c>
      <c r="AT151" s="112" t="s">
        <v>76</v>
      </c>
      <c r="AU151" s="112" t="s">
        <v>267</v>
      </c>
      <c r="BK151" s="179">
        <f>BK152+BK676+BK1414</f>
        <v>0</v>
      </c>
    </row>
    <row r="152" spans="2:65" s="181" customFormat="1" ht="25.9" customHeight="1" x14ac:dyDescent="0.35">
      <c r="B152" s="180"/>
      <c r="D152" s="182" t="s">
        <v>76</v>
      </c>
      <c r="E152" s="183" t="s">
        <v>316</v>
      </c>
      <c r="F152" s="183" t="s">
        <v>317</v>
      </c>
      <c r="J152" s="184">
        <f>BK152</f>
        <v>0</v>
      </c>
      <c r="L152" s="180"/>
      <c r="M152" s="185"/>
      <c r="P152" s="186">
        <f>P153+P210+P318+P445+P626+P668+P674</f>
        <v>0</v>
      </c>
      <c r="R152" s="186">
        <f>R153+R210+R318+R445+R626+R668+R674</f>
        <v>3968.0104461699993</v>
      </c>
      <c r="T152" s="187">
        <f>T153+T210+T318+T445+T626+T668+T674</f>
        <v>253.58449899999999</v>
      </c>
      <c r="AR152" s="182" t="s">
        <v>85</v>
      </c>
      <c r="AT152" s="188" t="s">
        <v>76</v>
      </c>
      <c r="AU152" s="188" t="s">
        <v>77</v>
      </c>
      <c r="AY152" s="182" t="s">
        <v>318</v>
      </c>
      <c r="BK152" s="189">
        <f>BK153+BK210+BK318+BK445+BK626+BK668+BK674</f>
        <v>0</v>
      </c>
    </row>
    <row r="153" spans="2:65" s="181" customFormat="1" ht="22.9" customHeight="1" x14ac:dyDescent="0.25">
      <c r="B153" s="180"/>
      <c r="D153" s="182" t="s">
        <v>76</v>
      </c>
      <c r="E153" s="190" t="s">
        <v>90</v>
      </c>
      <c r="F153" s="190" t="s">
        <v>319</v>
      </c>
      <c r="J153" s="191">
        <f>BK153</f>
        <v>0</v>
      </c>
      <c r="L153" s="180"/>
      <c r="M153" s="185"/>
      <c r="P153" s="186">
        <f>SUM(P154:P209)</f>
        <v>0</v>
      </c>
      <c r="R153" s="186">
        <f>SUM(R154:R209)</f>
        <v>1370.17689537</v>
      </c>
      <c r="T153" s="187">
        <f>SUM(T154:T209)</f>
        <v>3.2432999999999996</v>
      </c>
      <c r="AR153" s="182" t="s">
        <v>85</v>
      </c>
      <c r="AT153" s="188" t="s">
        <v>76</v>
      </c>
      <c r="AU153" s="188" t="s">
        <v>85</v>
      </c>
      <c r="AY153" s="182" t="s">
        <v>318</v>
      </c>
      <c r="BK153" s="189">
        <f>SUM(BK154:BK209)</f>
        <v>0</v>
      </c>
    </row>
    <row r="154" spans="2:65" s="121" customFormat="1" ht="24.25" customHeight="1" x14ac:dyDescent="0.2">
      <c r="B154" s="120"/>
      <c r="C154" s="192" t="s">
        <v>85</v>
      </c>
      <c r="D154" s="192" t="s">
        <v>320</v>
      </c>
      <c r="E154" s="193" t="s">
        <v>321</v>
      </c>
      <c r="F154" s="194" t="s">
        <v>322</v>
      </c>
      <c r="G154" s="195" t="s">
        <v>323</v>
      </c>
      <c r="H154" s="196">
        <v>170</v>
      </c>
      <c r="I154" s="32"/>
      <c r="J154" s="197">
        <f>ROUND(I154*H154,2)</f>
        <v>0</v>
      </c>
      <c r="K154" s="198"/>
      <c r="L154" s="120"/>
      <c r="M154" s="199" t="s">
        <v>1</v>
      </c>
      <c r="N154" s="200" t="s">
        <v>43</v>
      </c>
      <c r="P154" s="201">
        <f>O154*H154</f>
        <v>0</v>
      </c>
      <c r="Q154" s="201">
        <v>1.1E-4</v>
      </c>
      <c r="R154" s="201">
        <f>Q154*H154</f>
        <v>1.8700000000000001E-2</v>
      </c>
      <c r="S154" s="201">
        <v>0</v>
      </c>
      <c r="T154" s="202">
        <f>S154*H154</f>
        <v>0</v>
      </c>
      <c r="AR154" s="203" t="s">
        <v>324</v>
      </c>
      <c r="AT154" s="203" t="s">
        <v>320</v>
      </c>
      <c r="AU154" s="203" t="s">
        <v>90</v>
      </c>
      <c r="AY154" s="112" t="s">
        <v>318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12" t="s">
        <v>90</v>
      </c>
      <c r="BK154" s="204">
        <f>ROUND(I154*H154,2)</f>
        <v>0</v>
      </c>
      <c r="BL154" s="112" t="s">
        <v>324</v>
      </c>
      <c r="BM154" s="203" t="s">
        <v>325</v>
      </c>
    </row>
    <row r="155" spans="2:65" s="206" customFormat="1" x14ac:dyDescent="0.2">
      <c r="B155" s="205"/>
      <c r="D155" s="207" t="s">
        <v>326</v>
      </c>
      <c r="E155" s="208" t="s">
        <v>1</v>
      </c>
      <c r="F155" s="209" t="s">
        <v>327</v>
      </c>
      <c r="H155" s="208" t="s">
        <v>1</v>
      </c>
      <c r="L155" s="205"/>
      <c r="M155" s="210"/>
      <c r="T155" s="211"/>
      <c r="AT155" s="208" t="s">
        <v>326</v>
      </c>
      <c r="AU155" s="208" t="s">
        <v>90</v>
      </c>
      <c r="AV155" s="206" t="s">
        <v>85</v>
      </c>
      <c r="AW155" s="206" t="s">
        <v>32</v>
      </c>
      <c r="AX155" s="206" t="s">
        <v>77</v>
      </c>
      <c r="AY155" s="208" t="s">
        <v>318</v>
      </c>
    </row>
    <row r="156" spans="2:65" s="213" customFormat="1" x14ac:dyDescent="0.2">
      <c r="B156" s="212"/>
      <c r="D156" s="207" t="s">
        <v>326</v>
      </c>
      <c r="E156" s="214" t="s">
        <v>215</v>
      </c>
      <c r="F156" s="215" t="s">
        <v>328</v>
      </c>
      <c r="H156" s="216">
        <v>170</v>
      </c>
      <c r="L156" s="212"/>
      <c r="M156" s="217"/>
      <c r="T156" s="218"/>
      <c r="AT156" s="214" t="s">
        <v>326</v>
      </c>
      <c r="AU156" s="214" t="s">
        <v>90</v>
      </c>
      <c r="AV156" s="213" t="s">
        <v>90</v>
      </c>
      <c r="AW156" s="213" t="s">
        <v>32</v>
      </c>
      <c r="AX156" s="213" t="s">
        <v>85</v>
      </c>
      <c r="AY156" s="214" t="s">
        <v>318</v>
      </c>
    </row>
    <row r="157" spans="2:65" s="121" customFormat="1" ht="24.25" customHeight="1" x14ac:dyDescent="0.2">
      <c r="B157" s="120"/>
      <c r="C157" s="192" t="s">
        <v>90</v>
      </c>
      <c r="D157" s="192" t="s">
        <v>320</v>
      </c>
      <c r="E157" s="193" t="s">
        <v>329</v>
      </c>
      <c r="F157" s="194" t="s">
        <v>330</v>
      </c>
      <c r="G157" s="195" t="s">
        <v>323</v>
      </c>
      <c r="H157" s="196">
        <v>149.5</v>
      </c>
      <c r="I157" s="32"/>
      <c r="J157" s="197">
        <f>ROUND(I157*H157,2)</f>
        <v>0</v>
      </c>
      <c r="K157" s="198"/>
      <c r="L157" s="120"/>
      <c r="M157" s="199" t="s">
        <v>1</v>
      </c>
      <c r="N157" s="200" t="s">
        <v>43</v>
      </c>
      <c r="P157" s="201">
        <f>O157*H157</f>
        <v>0</v>
      </c>
      <c r="Q157" s="201">
        <v>1.2E-4</v>
      </c>
      <c r="R157" s="201">
        <f>Q157*H157</f>
        <v>1.7940000000000001E-2</v>
      </c>
      <c r="S157" s="201">
        <v>0</v>
      </c>
      <c r="T157" s="202">
        <f>S157*H157</f>
        <v>0</v>
      </c>
      <c r="AR157" s="203" t="s">
        <v>324</v>
      </c>
      <c r="AT157" s="203" t="s">
        <v>320</v>
      </c>
      <c r="AU157" s="203" t="s">
        <v>90</v>
      </c>
      <c r="AY157" s="112" t="s">
        <v>318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12" t="s">
        <v>90</v>
      </c>
      <c r="BK157" s="204">
        <f>ROUND(I157*H157,2)</f>
        <v>0</v>
      </c>
      <c r="BL157" s="112" t="s">
        <v>324</v>
      </c>
      <c r="BM157" s="203" t="s">
        <v>331</v>
      </c>
    </row>
    <row r="158" spans="2:65" s="206" customFormat="1" x14ac:dyDescent="0.2">
      <c r="B158" s="205"/>
      <c r="D158" s="207" t="s">
        <v>326</v>
      </c>
      <c r="E158" s="208" t="s">
        <v>1</v>
      </c>
      <c r="F158" s="209" t="s">
        <v>219</v>
      </c>
      <c r="H158" s="208" t="s">
        <v>1</v>
      </c>
      <c r="L158" s="205"/>
      <c r="M158" s="210"/>
      <c r="T158" s="211"/>
      <c r="AT158" s="208" t="s">
        <v>326</v>
      </c>
      <c r="AU158" s="208" t="s">
        <v>90</v>
      </c>
      <c r="AV158" s="206" t="s">
        <v>85</v>
      </c>
      <c r="AW158" s="206" t="s">
        <v>32</v>
      </c>
      <c r="AX158" s="206" t="s">
        <v>77</v>
      </c>
      <c r="AY158" s="208" t="s">
        <v>318</v>
      </c>
    </row>
    <row r="159" spans="2:65" s="213" customFormat="1" x14ac:dyDescent="0.2">
      <c r="B159" s="212"/>
      <c r="D159" s="207" t="s">
        <v>326</v>
      </c>
      <c r="E159" s="214" t="s">
        <v>218</v>
      </c>
      <c r="F159" s="215" t="s">
        <v>332</v>
      </c>
      <c r="H159" s="216">
        <v>149.5</v>
      </c>
      <c r="L159" s="212"/>
      <c r="M159" s="217"/>
      <c r="T159" s="218"/>
      <c r="AT159" s="214" t="s">
        <v>326</v>
      </c>
      <c r="AU159" s="214" t="s">
        <v>90</v>
      </c>
      <c r="AV159" s="213" t="s">
        <v>90</v>
      </c>
      <c r="AW159" s="213" t="s">
        <v>32</v>
      </c>
      <c r="AX159" s="213" t="s">
        <v>85</v>
      </c>
      <c r="AY159" s="214" t="s">
        <v>318</v>
      </c>
    </row>
    <row r="160" spans="2:65" s="121" customFormat="1" ht="37.9" customHeight="1" x14ac:dyDescent="0.2">
      <c r="B160" s="120"/>
      <c r="C160" s="192" t="s">
        <v>208</v>
      </c>
      <c r="D160" s="192" t="s">
        <v>320</v>
      </c>
      <c r="E160" s="193" t="s">
        <v>333</v>
      </c>
      <c r="F160" s="194" t="s">
        <v>334</v>
      </c>
      <c r="G160" s="195" t="s">
        <v>323</v>
      </c>
      <c r="H160" s="196">
        <v>319.5</v>
      </c>
      <c r="I160" s="32"/>
      <c r="J160" s="197">
        <f>ROUND(I160*H160,2)</f>
        <v>0</v>
      </c>
      <c r="K160" s="198"/>
      <c r="L160" s="120"/>
      <c r="M160" s="199" t="s">
        <v>1</v>
      </c>
      <c r="N160" s="200" t="s">
        <v>43</v>
      </c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203" t="s">
        <v>324</v>
      </c>
      <c r="AT160" s="203" t="s">
        <v>320</v>
      </c>
      <c r="AU160" s="203" t="s">
        <v>90</v>
      </c>
      <c r="AY160" s="112" t="s">
        <v>318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12" t="s">
        <v>90</v>
      </c>
      <c r="BK160" s="204">
        <f>ROUND(I160*H160,2)</f>
        <v>0</v>
      </c>
      <c r="BL160" s="112" t="s">
        <v>324</v>
      </c>
      <c r="BM160" s="203" t="s">
        <v>335</v>
      </c>
    </row>
    <row r="161" spans="2:65" s="213" customFormat="1" x14ac:dyDescent="0.2">
      <c r="B161" s="212"/>
      <c r="D161" s="207" t="s">
        <v>326</v>
      </c>
      <c r="E161" s="214" t="s">
        <v>1</v>
      </c>
      <c r="F161" s="215" t="s">
        <v>336</v>
      </c>
      <c r="H161" s="216">
        <v>319.5</v>
      </c>
      <c r="L161" s="212"/>
      <c r="M161" s="217"/>
      <c r="T161" s="218"/>
      <c r="AT161" s="214" t="s">
        <v>326</v>
      </c>
      <c r="AU161" s="214" t="s">
        <v>90</v>
      </c>
      <c r="AV161" s="213" t="s">
        <v>90</v>
      </c>
      <c r="AW161" s="213" t="s">
        <v>32</v>
      </c>
      <c r="AX161" s="213" t="s">
        <v>85</v>
      </c>
      <c r="AY161" s="214" t="s">
        <v>318</v>
      </c>
    </row>
    <row r="162" spans="2:65" s="121" customFormat="1" ht="16.5" customHeight="1" x14ac:dyDescent="0.2">
      <c r="B162" s="120"/>
      <c r="C162" s="219" t="s">
        <v>324</v>
      </c>
      <c r="D162" s="219" t="s">
        <v>337</v>
      </c>
      <c r="E162" s="220" t="s">
        <v>338</v>
      </c>
      <c r="F162" s="221" t="s">
        <v>339</v>
      </c>
      <c r="G162" s="222" t="s">
        <v>340</v>
      </c>
      <c r="H162" s="223">
        <v>96.41</v>
      </c>
      <c r="I162" s="33"/>
      <c r="J162" s="224">
        <f>ROUND(I162*H162,2)</f>
        <v>0</v>
      </c>
      <c r="K162" s="225"/>
      <c r="L162" s="226"/>
      <c r="M162" s="227" t="s">
        <v>1</v>
      </c>
      <c r="N162" s="228" t="s">
        <v>43</v>
      </c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203" t="s">
        <v>341</v>
      </c>
      <c r="AT162" s="203" t="s">
        <v>337</v>
      </c>
      <c r="AU162" s="203" t="s">
        <v>90</v>
      </c>
      <c r="AY162" s="112" t="s">
        <v>318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12" t="s">
        <v>90</v>
      </c>
      <c r="BK162" s="204">
        <f>ROUND(I162*H162,2)</f>
        <v>0</v>
      </c>
      <c r="BL162" s="112" t="s">
        <v>324</v>
      </c>
      <c r="BM162" s="203" t="s">
        <v>342</v>
      </c>
    </row>
    <row r="163" spans="2:65" s="213" customFormat="1" x14ac:dyDescent="0.2">
      <c r="B163" s="212"/>
      <c r="D163" s="207" t="s">
        <v>326</v>
      </c>
      <c r="E163" s="214" t="s">
        <v>96</v>
      </c>
      <c r="F163" s="215" t="s">
        <v>343</v>
      </c>
      <c r="H163" s="216">
        <v>96.41</v>
      </c>
      <c r="L163" s="212"/>
      <c r="M163" s="217"/>
      <c r="T163" s="218"/>
      <c r="AT163" s="214" t="s">
        <v>326</v>
      </c>
      <c r="AU163" s="214" t="s">
        <v>90</v>
      </c>
      <c r="AV163" s="213" t="s">
        <v>90</v>
      </c>
      <c r="AW163" s="213" t="s">
        <v>32</v>
      </c>
      <c r="AX163" s="213" t="s">
        <v>85</v>
      </c>
      <c r="AY163" s="214" t="s">
        <v>318</v>
      </c>
    </row>
    <row r="164" spans="2:65" s="121" customFormat="1" ht="24.25" customHeight="1" x14ac:dyDescent="0.2">
      <c r="B164" s="120"/>
      <c r="C164" s="192" t="s">
        <v>344</v>
      </c>
      <c r="D164" s="192" t="s">
        <v>320</v>
      </c>
      <c r="E164" s="193" t="s">
        <v>345</v>
      </c>
      <c r="F164" s="194" t="s">
        <v>346</v>
      </c>
      <c r="G164" s="195" t="s">
        <v>347</v>
      </c>
      <c r="H164" s="196">
        <v>9.641</v>
      </c>
      <c r="I164" s="32"/>
      <c r="J164" s="197">
        <f>ROUND(I164*H164,2)</f>
        <v>0</v>
      </c>
      <c r="K164" s="198"/>
      <c r="L164" s="120"/>
      <c r="M164" s="199" t="s">
        <v>1</v>
      </c>
      <c r="N164" s="200" t="s">
        <v>43</v>
      </c>
      <c r="P164" s="201">
        <f>O164*H164</f>
        <v>0</v>
      </c>
      <c r="Q164" s="201">
        <v>1.1102000000000001</v>
      </c>
      <c r="R164" s="201">
        <f>Q164*H164</f>
        <v>10.703438200000001</v>
      </c>
      <c r="S164" s="201">
        <v>0</v>
      </c>
      <c r="T164" s="202">
        <f>S164*H164</f>
        <v>0</v>
      </c>
      <c r="AR164" s="203" t="s">
        <v>324</v>
      </c>
      <c r="AT164" s="203" t="s">
        <v>320</v>
      </c>
      <c r="AU164" s="203" t="s">
        <v>90</v>
      </c>
      <c r="AY164" s="112" t="s">
        <v>318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12" t="s">
        <v>90</v>
      </c>
      <c r="BK164" s="204">
        <f>ROUND(I164*H164,2)</f>
        <v>0</v>
      </c>
      <c r="BL164" s="112" t="s">
        <v>324</v>
      </c>
      <c r="BM164" s="203" t="s">
        <v>348</v>
      </c>
    </row>
    <row r="165" spans="2:65" s="213" customFormat="1" x14ac:dyDescent="0.2">
      <c r="B165" s="212"/>
      <c r="D165" s="207" t="s">
        <v>326</v>
      </c>
      <c r="E165" s="214" t="s">
        <v>1</v>
      </c>
      <c r="F165" s="215" t="s">
        <v>349</v>
      </c>
      <c r="H165" s="216">
        <v>9.641</v>
      </c>
      <c r="L165" s="212"/>
      <c r="M165" s="217"/>
      <c r="T165" s="218"/>
      <c r="AT165" s="214" t="s">
        <v>326</v>
      </c>
      <c r="AU165" s="214" t="s">
        <v>90</v>
      </c>
      <c r="AV165" s="213" t="s">
        <v>90</v>
      </c>
      <c r="AW165" s="213" t="s">
        <v>32</v>
      </c>
      <c r="AX165" s="213" t="s">
        <v>85</v>
      </c>
      <c r="AY165" s="214" t="s">
        <v>318</v>
      </c>
    </row>
    <row r="166" spans="2:65" s="121" customFormat="1" ht="24.25" customHeight="1" x14ac:dyDescent="0.2">
      <c r="B166" s="120"/>
      <c r="C166" s="192" t="s">
        <v>350</v>
      </c>
      <c r="D166" s="192" t="s">
        <v>320</v>
      </c>
      <c r="E166" s="193" t="s">
        <v>351</v>
      </c>
      <c r="F166" s="194" t="s">
        <v>352</v>
      </c>
      <c r="G166" s="195" t="s">
        <v>323</v>
      </c>
      <c r="H166" s="196">
        <v>5.7</v>
      </c>
      <c r="I166" s="32"/>
      <c r="J166" s="197">
        <f>ROUND(I166*H166,2)</f>
        <v>0</v>
      </c>
      <c r="K166" s="198"/>
      <c r="L166" s="120"/>
      <c r="M166" s="199" t="s">
        <v>1</v>
      </c>
      <c r="N166" s="200" t="s">
        <v>43</v>
      </c>
      <c r="P166" s="201">
        <f>O166*H166</f>
        <v>0</v>
      </c>
      <c r="Q166" s="201">
        <v>0</v>
      </c>
      <c r="R166" s="201">
        <f>Q166*H166</f>
        <v>0</v>
      </c>
      <c r="S166" s="201">
        <v>0.56899999999999995</v>
      </c>
      <c r="T166" s="202">
        <f>S166*H166</f>
        <v>3.2432999999999996</v>
      </c>
      <c r="AR166" s="203" t="s">
        <v>324</v>
      </c>
      <c r="AT166" s="203" t="s">
        <v>320</v>
      </c>
      <c r="AU166" s="203" t="s">
        <v>90</v>
      </c>
      <c r="AY166" s="112" t="s">
        <v>318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12" t="s">
        <v>90</v>
      </c>
      <c r="BK166" s="204">
        <f>ROUND(I166*H166,2)</f>
        <v>0</v>
      </c>
      <c r="BL166" s="112" t="s">
        <v>324</v>
      </c>
      <c r="BM166" s="203" t="s">
        <v>353</v>
      </c>
    </row>
    <row r="167" spans="2:65" s="206" customFormat="1" x14ac:dyDescent="0.2">
      <c r="B167" s="205"/>
      <c r="D167" s="207" t="s">
        <v>326</v>
      </c>
      <c r="E167" s="208" t="s">
        <v>1</v>
      </c>
      <c r="F167" s="209" t="s">
        <v>354</v>
      </c>
      <c r="H167" s="208" t="s">
        <v>1</v>
      </c>
      <c r="L167" s="205"/>
      <c r="M167" s="210"/>
      <c r="T167" s="211"/>
      <c r="AT167" s="208" t="s">
        <v>326</v>
      </c>
      <c r="AU167" s="208" t="s">
        <v>90</v>
      </c>
      <c r="AV167" s="206" t="s">
        <v>85</v>
      </c>
      <c r="AW167" s="206" t="s">
        <v>32</v>
      </c>
      <c r="AX167" s="206" t="s">
        <v>77</v>
      </c>
      <c r="AY167" s="208" t="s">
        <v>318</v>
      </c>
    </row>
    <row r="168" spans="2:65" s="213" customFormat="1" x14ac:dyDescent="0.2">
      <c r="B168" s="212"/>
      <c r="D168" s="207" t="s">
        <v>326</v>
      </c>
      <c r="E168" s="214" t="s">
        <v>1</v>
      </c>
      <c r="F168" s="215" t="s">
        <v>355</v>
      </c>
      <c r="H168" s="216">
        <v>5.7</v>
      </c>
      <c r="L168" s="212"/>
      <c r="M168" s="217"/>
      <c r="T168" s="218"/>
      <c r="AT168" s="214" t="s">
        <v>326</v>
      </c>
      <c r="AU168" s="214" t="s">
        <v>90</v>
      </c>
      <c r="AV168" s="213" t="s">
        <v>90</v>
      </c>
      <c r="AW168" s="213" t="s">
        <v>32</v>
      </c>
      <c r="AX168" s="213" t="s">
        <v>85</v>
      </c>
      <c r="AY168" s="214" t="s">
        <v>318</v>
      </c>
    </row>
    <row r="169" spans="2:65" s="121" customFormat="1" ht="24.25" customHeight="1" x14ac:dyDescent="0.2">
      <c r="B169" s="120"/>
      <c r="C169" s="192" t="s">
        <v>356</v>
      </c>
      <c r="D169" s="192" t="s">
        <v>320</v>
      </c>
      <c r="E169" s="193" t="s">
        <v>357</v>
      </c>
      <c r="F169" s="194" t="s">
        <v>358</v>
      </c>
      <c r="G169" s="195" t="s">
        <v>340</v>
      </c>
      <c r="H169" s="196">
        <v>170.6</v>
      </c>
      <c r="I169" s="32"/>
      <c r="J169" s="197">
        <f>ROUND(I169*H169,2)</f>
        <v>0</v>
      </c>
      <c r="K169" s="198"/>
      <c r="L169" s="120"/>
      <c r="M169" s="199" t="s">
        <v>1</v>
      </c>
      <c r="N169" s="200" t="s">
        <v>43</v>
      </c>
      <c r="P169" s="201">
        <f>O169*H169</f>
        <v>0</v>
      </c>
      <c r="Q169" s="201">
        <v>2.16</v>
      </c>
      <c r="R169" s="201">
        <f>Q169*H169</f>
        <v>368.49600000000004</v>
      </c>
      <c r="S169" s="201">
        <v>0</v>
      </c>
      <c r="T169" s="202">
        <f>S169*H169</f>
        <v>0</v>
      </c>
      <c r="AR169" s="203" t="s">
        <v>324</v>
      </c>
      <c r="AT169" s="203" t="s">
        <v>320</v>
      </c>
      <c r="AU169" s="203" t="s">
        <v>90</v>
      </c>
      <c r="AY169" s="112" t="s">
        <v>318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12" t="s">
        <v>90</v>
      </c>
      <c r="BK169" s="204">
        <f>ROUND(I169*H169,2)</f>
        <v>0</v>
      </c>
      <c r="BL169" s="112" t="s">
        <v>324</v>
      </c>
      <c r="BM169" s="203" t="s">
        <v>359</v>
      </c>
    </row>
    <row r="170" spans="2:65" s="213" customFormat="1" x14ac:dyDescent="0.2">
      <c r="B170" s="212"/>
      <c r="D170" s="207" t="s">
        <v>326</v>
      </c>
      <c r="E170" s="214" t="s">
        <v>1</v>
      </c>
      <c r="F170" s="215" t="s">
        <v>360</v>
      </c>
      <c r="H170" s="216">
        <v>170.6</v>
      </c>
      <c r="L170" s="212"/>
      <c r="M170" s="217"/>
      <c r="T170" s="218"/>
      <c r="AT170" s="214" t="s">
        <v>326</v>
      </c>
      <c r="AU170" s="214" t="s">
        <v>90</v>
      </c>
      <c r="AV170" s="213" t="s">
        <v>90</v>
      </c>
      <c r="AW170" s="213" t="s">
        <v>32</v>
      </c>
      <c r="AX170" s="213" t="s">
        <v>85</v>
      </c>
      <c r="AY170" s="214" t="s">
        <v>318</v>
      </c>
    </row>
    <row r="171" spans="2:65" s="121" customFormat="1" ht="16.5" customHeight="1" x14ac:dyDescent="0.2">
      <c r="B171" s="120"/>
      <c r="C171" s="192" t="s">
        <v>341</v>
      </c>
      <c r="D171" s="192" t="s">
        <v>320</v>
      </c>
      <c r="E171" s="193" t="s">
        <v>361</v>
      </c>
      <c r="F171" s="194" t="s">
        <v>362</v>
      </c>
      <c r="G171" s="195" t="s">
        <v>363</v>
      </c>
      <c r="H171" s="196">
        <v>1</v>
      </c>
      <c r="I171" s="32"/>
      <c r="J171" s="197">
        <f>ROUND(I171*H171,2)</f>
        <v>0</v>
      </c>
      <c r="K171" s="198"/>
      <c r="L171" s="120"/>
      <c r="M171" s="199" t="s">
        <v>1</v>
      </c>
      <c r="N171" s="200" t="s">
        <v>43</v>
      </c>
      <c r="P171" s="201">
        <f>O171*H171</f>
        <v>0</v>
      </c>
      <c r="Q171" s="201">
        <v>2.16</v>
      </c>
      <c r="R171" s="201">
        <f>Q171*H171</f>
        <v>2.16</v>
      </c>
      <c r="S171" s="201">
        <v>0</v>
      </c>
      <c r="T171" s="202">
        <f>S171*H171</f>
        <v>0</v>
      </c>
      <c r="AR171" s="203" t="s">
        <v>324</v>
      </c>
      <c r="AT171" s="203" t="s">
        <v>320</v>
      </c>
      <c r="AU171" s="203" t="s">
        <v>90</v>
      </c>
      <c r="AY171" s="112" t="s">
        <v>318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12" t="s">
        <v>90</v>
      </c>
      <c r="BK171" s="204">
        <f>ROUND(I171*H171,2)</f>
        <v>0</v>
      </c>
      <c r="BL171" s="112" t="s">
        <v>324</v>
      </c>
      <c r="BM171" s="203" t="s">
        <v>364</v>
      </c>
    </row>
    <row r="172" spans="2:65" s="206" customFormat="1" x14ac:dyDescent="0.2">
      <c r="B172" s="205"/>
      <c r="D172" s="207" t="s">
        <v>326</v>
      </c>
      <c r="E172" s="208" t="s">
        <v>1</v>
      </c>
      <c r="F172" s="209" t="s">
        <v>365</v>
      </c>
      <c r="H172" s="208" t="s">
        <v>1</v>
      </c>
      <c r="L172" s="205"/>
      <c r="M172" s="210"/>
      <c r="T172" s="211"/>
      <c r="AT172" s="208" t="s">
        <v>326</v>
      </c>
      <c r="AU172" s="208" t="s">
        <v>90</v>
      </c>
      <c r="AV172" s="206" t="s">
        <v>85</v>
      </c>
      <c r="AW172" s="206" t="s">
        <v>32</v>
      </c>
      <c r="AX172" s="206" t="s">
        <v>77</v>
      </c>
      <c r="AY172" s="208" t="s">
        <v>318</v>
      </c>
    </row>
    <row r="173" spans="2:65" s="206" customFormat="1" ht="20" x14ac:dyDescent="0.2">
      <c r="B173" s="205"/>
      <c r="D173" s="207" t="s">
        <v>326</v>
      </c>
      <c r="E173" s="208" t="s">
        <v>1</v>
      </c>
      <c r="F173" s="209" t="s">
        <v>366</v>
      </c>
      <c r="H173" s="208" t="s">
        <v>1</v>
      </c>
      <c r="L173" s="205"/>
      <c r="M173" s="210"/>
      <c r="T173" s="211"/>
      <c r="AT173" s="208" t="s">
        <v>326</v>
      </c>
      <c r="AU173" s="208" t="s">
        <v>90</v>
      </c>
      <c r="AV173" s="206" t="s">
        <v>85</v>
      </c>
      <c r="AW173" s="206" t="s">
        <v>32</v>
      </c>
      <c r="AX173" s="206" t="s">
        <v>77</v>
      </c>
      <c r="AY173" s="208" t="s">
        <v>318</v>
      </c>
    </row>
    <row r="174" spans="2:65" s="206" customFormat="1" x14ac:dyDescent="0.2">
      <c r="B174" s="205"/>
      <c r="D174" s="207" t="s">
        <v>326</v>
      </c>
      <c r="E174" s="208" t="s">
        <v>1</v>
      </c>
      <c r="F174" s="209" t="s">
        <v>367</v>
      </c>
      <c r="H174" s="208" t="s">
        <v>1</v>
      </c>
      <c r="L174" s="205"/>
      <c r="M174" s="210"/>
      <c r="T174" s="211"/>
      <c r="AT174" s="208" t="s">
        <v>326</v>
      </c>
      <c r="AU174" s="208" t="s">
        <v>90</v>
      </c>
      <c r="AV174" s="206" t="s">
        <v>85</v>
      </c>
      <c r="AW174" s="206" t="s">
        <v>32</v>
      </c>
      <c r="AX174" s="206" t="s">
        <v>77</v>
      </c>
      <c r="AY174" s="208" t="s">
        <v>318</v>
      </c>
    </row>
    <row r="175" spans="2:65" s="206" customFormat="1" ht="30" x14ac:dyDescent="0.2">
      <c r="B175" s="205"/>
      <c r="D175" s="207" t="s">
        <v>326</v>
      </c>
      <c r="E175" s="208" t="s">
        <v>1</v>
      </c>
      <c r="F175" s="209" t="s">
        <v>368</v>
      </c>
      <c r="H175" s="208" t="s">
        <v>1</v>
      </c>
      <c r="L175" s="205"/>
      <c r="M175" s="210"/>
      <c r="T175" s="211"/>
      <c r="AT175" s="208" t="s">
        <v>326</v>
      </c>
      <c r="AU175" s="208" t="s">
        <v>90</v>
      </c>
      <c r="AV175" s="206" t="s">
        <v>85</v>
      </c>
      <c r="AW175" s="206" t="s">
        <v>32</v>
      </c>
      <c r="AX175" s="206" t="s">
        <v>77</v>
      </c>
      <c r="AY175" s="208" t="s">
        <v>318</v>
      </c>
    </row>
    <row r="176" spans="2:65" s="206" customFormat="1" x14ac:dyDescent="0.2">
      <c r="B176" s="205"/>
      <c r="D176" s="207" t="s">
        <v>326</v>
      </c>
      <c r="E176" s="208" t="s">
        <v>1</v>
      </c>
      <c r="F176" s="209" t="s">
        <v>369</v>
      </c>
      <c r="H176" s="208" t="s">
        <v>1</v>
      </c>
      <c r="L176" s="205"/>
      <c r="M176" s="210"/>
      <c r="T176" s="211"/>
      <c r="AT176" s="208" t="s">
        <v>326</v>
      </c>
      <c r="AU176" s="208" t="s">
        <v>90</v>
      </c>
      <c r="AV176" s="206" t="s">
        <v>85</v>
      </c>
      <c r="AW176" s="206" t="s">
        <v>32</v>
      </c>
      <c r="AX176" s="206" t="s">
        <v>77</v>
      </c>
      <c r="AY176" s="208" t="s">
        <v>318</v>
      </c>
    </row>
    <row r="177" spans="2:65" s="213" customFormat="1" x14ac:dyDescent="0.2">
      <c r="B177" s="212"/>
      <c r="D177" s="207" t="s">
        <v>326</v>
      </c>
      <c r="E177" s="214" t="s">
        <v>1</v>
      </c>
      <c r="F177" s="215" t="s">
        <v>85</v>
      </c>
      <c r="H177" s="216">
        <v>1</v>
      </c>
      <c r="L177" s="212"/>
      <c r="M177" s="217"/>
      <c r="T177" s="218"/>
      <c r="AT177" s="214" t="s">
        <v>326</v>
      </c>
      <c r="AU177" s="214" t="s">
        <v>90</v>
      </c>
      <c r="AV177" s="213" t="s">
        <v>90</v>
      </c>
      <c r="AW177" s="213" t="s">
        <v>32</v>
      </c>
      <c r="AX177" s="213" t="s">
        <v>85</v>
      </c>
      <c r="AY177" s="214" t="s">
        <v>318</v>
      </c>
    </row>
    <row r="178" spans="2:65" s="121" customFormat="1" ht="16.5" customHeight="1" x14ac:dyDescent="0.2">
      <c r="B178" s="120"/>
      <c r="C178" s="192" t="s">
        <v>370</v>
      </c>
      <c r="D178" s="192" t="s">
        <v>320</v>
      </c>
      <c r="E178" s="193" t="s">
        <v>371</v>
      </c>
      <c r="F178" s="194" t="s">
        <v>372</v>
      </c>
      <c r="G178" s="195" t="s">
        <v>340</v>
      </c>
      <c r="H178" s="196">
        <v>2.8029999999999999</v>
      </c>
      <c r="I178" s="32"/>
      <c r="J178" s="197">
        <f>ROUND(I178*H178,2)</f>
        <v>0</v>
      </c>
      <c r="K178" s="198"/>
      <c r="L178" s="120"/>
      <c r="M178" s="199" t="s">
        <v>1</v>
      </c>
      <c r="N178" s="200" t="s">
        <v>43</v>
      </c>
      <c r="P178" s="201">
        <f>O178*H178</f>
        <v>0</v>
      </c>
      <c r="Q178" s="201">
        <v>2.3010199999999998</v>
      </c>
      <c r="R178" s="201">
        <f>Q178*H178</f>
        <v>6.449759059999999</v>
      </c>
      <c r="S178" s="201">
        <v>0</v>
      </c>
      <c r="T178" s="202">
        <f>S178*H178</f>
        <v>0</v>
      </c>
      <c r="AR178" s="203" t="s">
        <v>324</v>
      </c>
      <c r="AT178" s="203" t="s">
        <v>320</v>
      </c>
      <c r="AU178" s="203" t="s">
        <v>90</v>
      </c>
      <c r="AY178" s="112" t="s">
        <v>318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12" t="s">
        <v>90</v>
      </c>
      <c r="BK178" s="204">
        <f>ROUND(I178*H178,2)</f>
        <v>0</v>
      </c>
      <c r="BL178" s="112" t="s">
        <v>324</v>
      </c>
      <c r="BM178" s="203" t="s">
        <v>373</v>
      </c>
    </row>
    <row r="179" spans="2:65" s="206" customFormat="1" x14ac:dyDescent="0.2">
      <c r="B179" s="205"/>
      <c r="D179" s="207" t="s">
        <v>326</v>
      </c>
      <c r="E179" s="208" t="s">
        <v>1</v>
      </c>
      <c r="F179" s="209" t="s">
        <v>374</v>
      </c>
      <c r="H179" s="208" t="s">
        <v>1</v>
      </c>
      <c r="L179" s="205"/>
      <c r="M179" s="210"/>
      <c r="T179" s="211"/>
      <c r="AT179" s="208" t="s">
        <v>326</v>
      </c>
      <c r="AU179" s="208" t="s">
        <v>90</v>
      </c>
      <c r="AV179" s="206" t="s">
        <v>85</v>
      </c>
      <c r="AW179" s="206" t="s">
        <v>32</v>
      </c>
      <c r="AX179" s="206" t="s">
        <v>77</v>
      </c>
      <c r="AY179" s="208" t="s">
        <v>318</v>
      </c>
    </row>
    <row r="180" spans="2:65" s="213" customFormat="1" x14ac:dyDescent="0.2">
      <c r="B180" s="212"/>
      <c r="D180" s="207" t="s">
        <v>326</v>
      </c>
      <c r="E180" s="214" t="s">
        <v>1</v>
      </c>
      <c r="F180" s="215" t="s">
        <v>375</v>
      </c>
      <c r="H180" s="216">
        <v>2.8029999999999999</v>
      </c>
      <c r="L180" s="212"/>
      <c r="M180" s="217"/>
      <c r="T180" s="218"/>
      <c r="AT180" s="214" t="s">
        <v>326</v>
      </c>
      <c r="AU180" s="214" t="s">
        <v>90</v>
      </c>
      <c r="AV180" s="213" t="s">
        <v>90</v>
      </c>
      <c r="AW180" s="213" t="s">
        <v>32</v>
      </c>
      <c r="AX180" s="213" t="s">
        <v>85</v>
      </c>
      <c r="AY180" s="214" t="s">
        <v>318</v>
      </c>
    </row>
    <row r="181" spans="2:65" s="121" customFormat="1" ht="24.25" customHeight="1" x14ac:dyDescent="0.2">
      <c r="B181" s="120"/>
      <c r="C181" s="192" t="s">
        <v>119</v>
      </c>
      <c r="D181" s="192" t="s">
        <v>320</v>
      </c>
      <c r="E181" s="193" t="s">
        <v>376</v>
      </c>
      <c r="F181" s="194" t="s">
        <v>377</v>
      </c>
      <c r="G181" s="195" t="s">
        <v>340</v>
      </c>
      <c r="H181" s="196">
        <v>198.14099999999999</v>
      </c>
      <c r="I181" s="32"/>
      <c r="J181" s="197">
        <f>ROUND(I181*H181,2)</f>
        <v>0</v>
      </c>
      <c r="K181" s="198"/>
      <c r="L181" s="120"/>
      <c r="M181" s="199" t="s">
        <v>1</v>
      </c>
      <c r="N181" s="200" t="s">
        <v>43</v>
      </c>
      <c r="P181" s="201">
        <f>O181*H181</f>
        <v>0</v>
      </c>
      <c r="Q181" s="201">
        <v>2.5018699999999998</v>
      </c>
      <c r="R181" s="201">
        <f>Q181*H181</f>
        <v>495.72302366999992</v>
      </c>
      <c r="S181" s="201">
        <v>0</v>
      </c>
      <c r="T181" s="202">
        <f>S181*H181</f>
        <v>0</v>
      </c>
      <c r="AR181" s="203" t="s">
        <v>324</v>
      </c>
      <c r="AT181" s="203" t="s">
        <v>320</v>
      </c>
      <c r="AU181" s="203" t="s">
        <v>90</v>
      </c>
      <c r="AY181" s="112" t="s">
        <v>318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12" t="s">
        <v>90</v>
      </c>
      <c r="BK181" s="204">
        <f>ROUND(I181*H181,2)</f>
        <v>0</v>
      </c>
      <c r="BL181" s="112" t="s">
        <v>324</v>
      </c>
      <c r="BM181" s="203" t="s">
        <v>378</v>
      </c>
    </row>
    <row r="182" spans="2:65" s="213" customFormat="1" x14ac:dyDescent="0.2">
      <c r="B182" s="212"/>
      <c r="D182" s="207" t="s">
        <v>326</v>
      </c>
      <c r="E182" s="214" t="s">
        <v>260</v>
      </c>
      <c r="F182" s="215" t="s">
        <v>379</v>
      </c>
      <c r="H182" s="216">
        <v>198.14099999999999</v>
      </c>
      <c r="L182" s="212"/>
      <c r="M182" s="217"/>
      <c r="T182" s="218"/>
      <c r="AT182" s="214" t="s">
        <v>326</v>
      </c>
      <c r="AU182" s="214" t="s">
        <v>90</v>
      </c>
      <c r="AV182" s="213" t="s">
        <v>90</v>
      </c>
      <c r="AW182" s="213" t="s">
        <v>32</v>
      </c>
      <c r="AX182" s="213" t="s">
        <v>85</v>
      </c>
      <c r="AY182" s="214" t="s">
        <v>318</v>
      </c>
    </row>
    <row r="183" spans="2:65" s="121" customFormat="1" ht="16.5" customHeight="1" x14ac:dyDescent="0.2">
      <c r="B183" s="120"/>
      <c r="C183" s="192" t="s">
        <v>380</v>
      </c>
      <c r="D183" s="192" t="s">
        <v>320</v>
      </c>
      <c r="E183" s="193" t="s">
        <v>381</v>
      </c>
      <c r="F183" s="194" t="s">
        <v>382</v>
      </c>
      <c r="G183" s="195" t="s">
        <v>383</v>
      </c>
      <c r="H183" s="196">
        <v>34.4</v>
      </c>
      <c r="I183" s="32"/>
      <c r="J183" s="197">
        <f>ROUND(I183*H183,2)</f>
        <v>0</v>
      </c>
      <c r="K183" s="198"/>
      <c r="L183" s="120"/>
      <c r="M183" s="199" t="s">
        <v>1</v>
      </c>
      <c r="N183" s="200" t="s">
        <v>43</v>
      </c>
      <c r="P183" s="201">
        <f>O183*H183</f>
        <v>0</v>
      </c>
      <c r="Q183" s="201">
        <v>2.47E-3</v>
      </c>
      <c r="R183" s="201">
        <f>Q183*H183</f>
        <v>8.4968000000000002E-2</v>
      </c>
      <c r="S183" s="201">
        <v>0</v>
      </c>
      <c r="T183" s="202">
        <f>S183*H183</f>
        <v>0</v>
      </c>
      <c r="AR183" s="203" t="s">
        <v>324</v>
      </c>
      <c r="AT183" s="203" t="s">
        <v>320</v>
      </c>
      <c r="AU183" s="203" t="s">
        <v>90</v>
      </c>
      <c r="AY183" s="112" t="s">
        <v>318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12" t="s">
        <v>90</v>
      </c>
      <c r="BK183" s="204">
        <f>ROUND(I183*H183,2)</f>
        <v>0</v>
      </c>
      <c r="BL183" s="112" t="s">
        <v>324</v>
      </c>
      <c r="BM183" s="203" t="s">
        <v>384</v>
      </c>
    </row>
    <row r="184" spans="2:65" s="121" customFormat="1" ht="16.5" customHeight="1" x14ac:dyDescent="0.2">
      <c r="B184" s="120"/>
      <c r="C184" s="192" t="s">
        <v>256</v>
      </c>
      <c r="D184" s="192" t="s">
        <v>320</v>
      </c>
      <c r="E184" s="193" t="s">
        <v>385</v>
      </c>
      <c r="F184" s="194" t="s">
        <v>386</v>
      </c>
      <c r="G184" s="195" t="s">
        <v>383</v>
      </c>
      <c r="H184" s="196">
        <v>34.4</v>
      </c>
      <c r="I184" s="32"/>
      <c r="J184" s="197">
        <f>ROUND(I184*H184,2)</f>
        <v>0</v>
      </c>
      <c r="K184" s="198"/>
      <c r="L184" s="120"/>
      <c r="M184" s="199" t="s">
        <v>1</v>
      </c>
      <c r="N184" s="200" t="s">
        <v>43</v>
      </c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203" t="s">
        <v>324</v>
      </c>
      <c r="AT184" s="203" t="s">
        <v>320</v>
      </c>
      <c r="AU184" s="203" t="s">
        <v>90</v>
      </c>
      <c r="AY184" s="112" t="s">
        <v>318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12" t="s">
        <v>90</v>
      </c>
      <c r="BK184" s="204">
        <f>ROUND(I184*H184,2)</f>
        <v>0</v>
      </c>
      <c r="BL184" s="112" t="s">
        <v>324</v>
      </c>
      <c r="BM184" s="203" t="s">
        <v>387</v>
      </c>
    </row>
    <row r="185" spans="2:65" s="121" customFormat="1" ht="21.75" customHeight="1" x14ac:dyDescent="0.2">
      <c r="B185" s="120"/>
      <c r="C185" s="192" t="s">
        <v>388</v>
      </c>
      <c r="D185" s="192" t="s">
        <v>320</v>
      </c>
      <c r="E185" s="193" t="s">
        <v>389</v>
      </c>
      <c r="F185" s="194" t="s">
        <v>390</v>
      </c>
      <c r="G185" s="195" t="s">
        <v>347</v>
      </c>
      <c r="H185" s="196">
        <v>19.814</v>
      </c>
      <c r="I185" s="32"/>
      <c r="J185" s="197">
        <f>ROUND(I185*H185,2)</f>
        <v>0</v>
      </c>
      <c r="K185" s="198"/>
      <c r="L185" s="120"/>
      <c r="M185" s="199" t="s">
        <v>1</v>
      </c>
      <c r="N185" s="200" t="s">
        <v>43</v>
      </c>
      <c r="P185" s="201">
        <f>O185*H185</f>
        <v>0</v>
      </c>
      <c r="Q185" s="201">
        <v>1.0606199999999999</v>
      </c>
      <c r="R185" s="201">
        <f>Q185*H185</f>
        <v>21.01512468</v>
      </c>
      <c r="S185" s="201">
        <v>0</v>
      </c>
      <c r="T185" s="202">
        <f>S185*H185</f>
        <v>0</v>
      </c>
      <c r="AR185" s="203" t="s">
        <v>324</v>
      </c>
      <c r="AT185" s="203" t="s">
        <v>320</v>
      </c>
      <c r="AU185" s="203" t="s">
        <v>90</v>
      </c>
      <c r="AY185" s="112" t="s">
        <v>318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12" t="s">
        <v>90</v>
      </c>
      <c r="BK185" s="204">
        <f>ROUND(I185*H185,2)</f>
        <v>0</v>
      </c>
      <c r="BL185" s="112" t="s">
        <v>324</v>
      </c>
      <c r="BM185" s="203" t="s">
        <v>391</v>
      </c>
    </row>
    <row r="186" spans="2:65" s="213" customFormat="1" x14ac:dyDescent="0.2">
      <c r="B186" s="212"/>
      <c r="D186" s="207" t="s">
        <v>326</v>
      </c>
      <c r="E186" s="214" t="s">
        <v>1</v>
      </c>
      <c r="F186" s="215" t="s">
        <v>392</v>
      </c>
      <c r="H186" s="216">
        <v>19.814</v>
      </c>
      <c r="L186" s="212"/>
      <c r="M186" s="217"/>
      <c r="T186" s="218"/>
      <c r="AT186" s="214" t="s">
        <v>326</v>
      </c>
      <c r="AU186" s="214" t="s">
        <v>90</v>
      </c>
      <c r="AV186" s="213" t="s">
        <v>90</v>
      </c>
      <c r="AW186" s="213" t="s">
        <v>32</v>
      </c>
      <c r="AX186" s="213" t="s">
        <v>85</v>
      </c>
      <c r="AY186" s="214" t="s">
        <v>318</v>
      </c>
    </row>
    <row r="187" spans="2:65" s="121" customFormat="1" ht="24.25" customHeight="1" x14ac:dyDescent="0.2">
      <c r="B187" s="120"/>
      <c r="C187" s="192" t="s">
        <v>393</v>
      </c>
      <c r="D187" s="192" t="s">
        <v>320</v>
      </c>
      <c r="E187" s="193" t="s">
        <v>394</v>
      </c>
      <c r="F187" s="194" t="s">
        <v>395</v>
      </c>
      <c r="G187" s="195" t="s">
        <v>340</v>
      </c>
      <c r="H187" s="196">
        <v>174.46100000000001</v>
      </c>
      <c r="I187" s="32"/>
      <c r="J187" s="197">
        <f>ROUND(I187*H187,2)</f>
        <v>0</v>
      </c>
      <c r="K187" s="198"/>
      <c r="L187" s="120"/>
      <c r="M187" s="199" t="s">
        <v>1</v>
      </c>
      <c r="N187" s="200" t="s">
        <v>43</v>
      </c>
      <c r="P187" s="201">
        <f>O187*H187</f>
        <v>0</v>
      </c>
      <c r="Q187" s="201">
        <v>2.5018699999999998</v>
      </c>
      <c r="R187" s="201">
        <f>Q187*H187</f>
        <v>436.47874207000001</v>
      </c>
      <c r="S187" s="201">
        <v>0</v>
      </c>
      <c r="T187" s="202">
        <f>S187*H187</f>
        <v>0</v>
      </c>
      <c r="AR187" s="203" t="s">
        <v>324</v>
      </c>
      <c r="AT187" s="203" t="s">
        <v>320</v>
      </c>
      <c r="AU187" s="203" t="s">
        <v>90</v>
      </c>
      <c r="AY187" s="112" t="s">
        <v>318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12" t="s">
        <v>90</v>
      </c>
      <c r="BK187" s="204">
        <f>ROUND(I187*H187,2)</f>
        <v>0</v>
      </c>
      <c r="BL187" s="112" t="s">
        <v>324</v>
      </c>
      <c r="BM187" s="203" t="s">
        <v>396</v>
      </c>
    </row>
    <row r="188" spans="2:65" s="213" customFormat="1" ht="30" x14ac:dyDescent="0.2">
      <c r="B188" s="212"/>
      <c r="D188" s="207" t="s">
        <v>326</v>
      </c>
      <c r="E188" s="214" t="s">
        <v>1</v>
      </c>
      <c r="F188" s="215" t="s">
        <v>397</v>
      </c>
      <c r="H188" s="216">
        <v>119.336</v>
      </c>
      <c r="L188" s="212"/>
      <c r="M188" s="217"/>
      <c r="T188" s="218"/>
      <c r="AT188" s="214" t="s">
        <v>326</v>
      </c>
      <c r="AU188" s="214" t="s">
        <v>90</v>
      </c>
      <c r="AV188" s="213" t="s">
        <v>90</v>
      </c>
      <c r="AW188" s="213" t="s">
        <v>32</v>
      </c>
      <c r="AX188" s="213" t="s">
        <v>77</v>
      </c>
      <c r="AY188" s="214" t="s">
        <v>318</v>
      </c>
    </row>
    <row r="189" spans="2:65" s="213" customFormat="1" ht="20" x14ac:dyDescent="0.2">
      <c r="B189" s="212"/>
      <c r="D189" s="207" t="s">
        <v>326</v>
      </c>
      <c r="E189" s="214" t="s">
        <v>1</v>
      </c>
      <c r="F189" s="215" t="s">
        <v>398</v>
      </c>
      <c r="H189" s="216">
        <v>45.819000000000003</v>
      </c>
      <c r="L189" s="212"/>
      <c r="M189" s="217"/>
      <c r="T189" s="218"/>
      <c r="AT189" s="214" t="s">
        <v>326</v>
      </c>
      <c r="AU189" s="214" t="s">
        <v>90</v>
      </c>
      <c r="AV189" s="213" t="s">
        <v>90</v>
      </c>
      <c r="AW189" s="213" t="s">
        <v>32</v>
      </c>
      <c r="AX189" s="213" t="s">
        <v>77</v>
      </c>
      <c r="AY189" s="214" t="s">
        <v>318</v>
      </c>
    </row>
    <row r="190" spans="2:65" s="213" customFormat="1" ht="20" x14ac:dyDescent="0.2">
      <c r="B190" s="212"/>
      <c r="D190" s="207" t="s">
        <v>326</v>
      </c>
      <c r="E190" s="214" t="s">
        <v>1</v>
      </c>
      <c r="F190" s="215" t="s">
        <v>399</v>
      </c>
      <c r="H190" s="216">
        <v>9.3059999999999992</v>
      </c>
      <c r="L190" s="212"/>
      <c r="M190" s="217"/>
      <c r="T190" s="218"/>
      <c r="AT190" s="214" t="s">
        <v>326</v>
      </c>
      <c r="AU190" s="214" t="s">
        <v>90</v>
      </c>
      <c r="AV190" s="213" t="s">
        <v>90</v>
      </c>
      <c r="AW190" s="213" t="s">
        <v>32</v>
      </c>
      <c r="AX190" s="213" t="s">
        <v>77</v>
      </c>
      <c r="AY190" s="214" t="s">
        <v>318</v>
      </c>
    </row>
    <row r="191" spans="2:65" s="230" customFormat="1" x14ac:dyDescent="0.2">
      <c r="B191" s="229"/>
      <c r="D191" s="207" t="s">
        <v>326</v>
      </c>
      <c r="E191" s="231" t="s">
        <v>1</v>
      </c>
      <c r="F191" s="232" t="s">
        <v>400</v>
      </c>
      <c r="H191" s="233">
        <v>174.46100000000001</v>
      </c>
      <c r="L191" s="229"/>
      <c r="M191" s="234"/>
      <c r="T191" s="235"/>
      <c r="AT191" s="231" t="s">
        <v>326</v>
      </c>
      <c r="AU191" s="231" t="s">
        <v>90</v>
      </c>
      <c r="AV191" s="230" t="s">
        <v>324</v>
      </c>
      <c r="AW191" s="230" t="s">
        <v>32</v>
      </c>
      <c r="AX191" s="230" t="s">
        <v>85</v>
      </c>
      <c r="AY191" s="231" t="s">
        <v>318</v>
      </c>
    </row>
    <row r="192" spans="2:65" s="121" customFormat="1" ht="16.5" customHeight="1" x14ac:dyDescent="0.2">
      <c r="B192" s="120"/>
      <c r="C192" s="192" t="s">
        <v>8</v>
      </c>
      <c r="D192" s="192" t="s">
        <v>320</v>
      </c>
      <c r="E192" s="193" t="s">
        <v>401</v>
      </c>
      <c r="F192" s="194" t="s">
        <v>402</v>
      </c>
      <c r="G192" s="195" t="s">
        <v>383</v>
      </c>
      <c r="H192" s="196">
        <v>577.02700000000004</v>
      </c>
      <c r="I192" s="32"/>
      <c r="J192" s="197">
        <f>ROUND(I192*H192,2)</f>
        <v>0</v>
      </c>
      <c r="K192" s="198"/>
      <c r="L192" s="120"/>
      <c r="M192" s="199" t="s">
        <v>1</v>
      </c>
      <c r="N192" s="200" t="s">
        <v>43</v>
      </c>
      <c r="P192" s="201">
        <f>O192*H192</f>
        <v>0</v>
      </c>
      <c r="Q192" s="201">
        <v>2.6900000000000001E-3</v>
      </c>
      <c r="R192" s="201">
        <f>Q192*H192</f>
        <v>1.5522026300000002</v>
      </c>
      <c r="S192" s="201">
        <v>0</v>
      </c>
      <c r="T192" s="202">
        <f>S192*H192</f>
        <v>0</v>
      </c>
      <c r="AR192" s="203" t="s">
        <v>324</v>
      </c>
      <c r="AT192" s="203" t="s">
        <v>320</v>
      </c>
      <c r="AU192" s="203" t="s">
        <v>90</v>
      </c>
      <c r="AY192" s="112" t="s">
        <v>318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12" t="s">
        <v>90</v>
      </c>
      <c r="BK192" s="204">
        <f>ROUND(I192*H192,2)</f>
        <v>0</v>
      </c>
      <c r="BL192" s="112" t="s">
        <v>324</v>
      </c>
      <c r="BM192" s="203" t="s">
        <v>403</v>
      </c>
    </row>
    <row r="193" spans="2:65" s="213" customFormat="1" ht="30" x14ac:dyDescent="0.2">
      <c r="B193" s="212"/>
      <c r="D193" s="207" t="s">
        <v>326</v>
      </c>
      <c r="E193" s="214" t="s">
        <v>1</v>
      </c>
      <c r="F193" s="215" t="s">
        <v>404</v>
      </c>
      <c r="H193" s="216">
        <v>397.78500000000003</v>
      </c>
      <c r="L193" s="212"/>
      <c r="M193" s="217"/>
      <c r="T193" s="218"/>
      <c r="AT193" s="214" t="s">
        <v>326</v>
      </c>
      <c r="AU193" s="214" t="s">
        <v>90</v>
      </c>
      <c r="AV193" s="213" t="s">
        <v>90</v>
      </c>
      <c r="AW193" s="213" t="s">
        <v>32</v>
      </c>
      <c r="AX193" s="213" t="s">
        <v>77</v>
      </c>
      <c r="AY193" s="214" t="s">
        <v>318</v>
      </c>
    </row>
    <row r="194" spans="2:65" s="213" customFormat="1" ht="20" x14ac:dyDescent="0.2">
      <c r="B194" s="212"/>
      <c r="D194" s="207" t="s">
        <v>326</v>
      </c>
      <c r="E194" s="214" t="s">
        <v>1</v>
      </c>
      <c r="F194" s="215" t="s">
        <v>405</v>
      </c>
      <c r="H194" s="216">
        <v>147.93</v>
      </c>
      <c r="L194" s="212"/>
      <c r="M194" s="217"/>
      <c r="T194" s="218"/>
      <c r="AT194" s="214" t="s">
        <v>326</v>
      </c>
      <c r="AU194" s="214" t="s">
        <v>90</v>
      </c>
      <c r="AV194" s="213" t="s">
        <v>90</v>
      </c>
      <c r="AW194" s="213" t="s">
        <v>32</v>
      </c>
      <c r="AX194" s="213" t="s">
        <v>77</v>
      </c>
      <c r="AY194" s="214" t="s">
        <v>318</v>
      </c>
    </row>
    <row r="195" spans="2:65" s="213" customFormat="1" ht="20" x14ac:dyDescent="0.2">
      <c r="B195" s="212"/>
      <c r="D195" s="207" t="s">
        <v>326</v>
      </c>
      <c r="E195" s="214" t="s">
        <v>1</v>
      </c>
      <c r="F195" s="215" t="s">
        <v>406</v>
      </c>
      <c r="H195" s="216">
        <v>31.312000000000001</v>
      </c>
      <c r="L195" s="212"/>
      <c r="M195" s="217"/>
      <c r="T195" s="218"/>
      <c r="AT195" s="214" t="s">
        <v>326</v>
      </c>
      <c r="AU195" s="214" t="s">
        <v>90</v>
      </c>
      <c r="AV195" s="213" t="s">
        <v>90</v>
      </c>
      <c r="AW195" s="213" t="s">
        <v>32</v>
      </c>
      <c r="AX195" s="213" t="s">
        <v>77</v>
      </c>
      <c r="AY195" s="214" t="s">
        <v>318</v>
      </c>
    </row>
    <row r="196" spans="2:65" s="230" customFormat="1" x14ac:dyDescent="0.2">
      <c r="B196" s="229"/>
      <c r="D196" s="207" t="s">
        <v>326</v>
      </c>
      <c r="E196" s="231" t="s">
        <v>257</v>
      </c>
      <c r="F196" s="232" t="s">
        <v>400</v>
      </c>
      <c r="H196" s="233">
        <v>577.02700000000004</v>
      </c>
      <c r="L196" s="229"/>
      <c r="M196" s="234"/>
      <c r="T196" s="235"/>
      <c r="AT196" s="231" t="s">
        <v>326</v>
      </c>
      <c r="AU196" s="231" t="s">
        <v>90</v>
      </c>
      <c r="AV196" s="230" t="s">
        <v>324</v>
      </c>
      <c r="AW196" s="230" t="s">
        <v>32</v>
      </c>
      <c r="AX196" s="230" t="s">
        <v>85</v>
      </c>
      <c r="AY196" s="231" t="s">
        <v>318</v>
      </c>
    </row>
    <row r="197" spans="2:65" s="121" customFormat="1" ht="16.5" customHeight="1" x14ac:dyDescent="0.2">
      <c r="B197" s="120"/>
      <c r="C197" s="192" t="s">
        <v>407</v>
      </c>
      <c r="D197" s="192" t="s">
        <v>320</v>
      </c>
      <c r="E197" s="193" t="s">
        <v>408</v>
      </c>
      <c r="F197" s="194" t="s">
        <v>409</v>
      </c>
      <c r="G197" s="195" t="s">
        <v>383</v>
      </c>
      <c r="H197" s="196">
        <v>577.02700000000004</v>
      </c>
      <c r="I197" s="32"/>
      <c r="J197" s="197">
        <f>ROUND(I197*H197,2)</f>
        <v>0</v>
      </c>
      <c r="K197" s="198"/>
      <c r="L197" s="120"/>
      <c r="M197" s="199" t="s">
        <v>1</v>
      </c>
      <c r="N197" s="200" t="s">
        <v>43</v>
      </c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03" t="s">
        <v>324</v>
      </c>
      <c r="AT197" s="203" t="s">
        <v>320</v>
      </c>
      <c r="AU197" s="203" t="s">
        <v>90</v>
      </c>
      <c r="AY197" s="112" t="s">
        <v>318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12" t="s">
        <v>90</v>
      </c>
      <c r="BK197" s="204">
        <f>ROUND(I197*H197,2)</f>
        <v>0</v>
      </c>
      <c r="BL197" s="112" t="s">
        <v>324</v>
      </c>
      <c r="BM197" s="203" t="s">
        <v>410</v>
      </c>
    </row>
    <row r="198" spans="2:65" s="213" customFormat="1" x14ac:dyDescent="0.2">
      <c r="B198" s="212"/>
      <c r="D198" s="207" t="s">
        <v>326</v>
      </c>
      <c r="E198" s="214" t="s">
        <v>1</v>
      </c>
      <c r="F198" s="215" t="s">
        <v>257</v>
      </c>
      <c r="H198" s="216">
        <v>577.02700000000004</v>
      </c>
      <c r="L198" s="212"/>
      <c r="M198" s="217"/>
      <c r="T198" s="218"/>
      <c r="AT198" s="214" t="s">
        <v>326</v>
      </c>
      <c r="AU198" s="214" t="s">
        <v>90</v>
      </c>
      <c r="AV198" s="213" t="s">
        <v>90</v>
      </c>
      <c r="AW198" s="213" t="s">
        <v>32</v>
      </c>
      <c r="AX198" s="213" t="s">
        <v>85</v>
      </c>
      <c r="AY198" s="214" t="s">
        <v>318</v>
      </c>
    </row>
    <row r="199" spans="2:65" s="121" customFormat="1" ht="21.75" customHeight="1" x14ac:dyDescent="0.2">
      <c r="B199" s="120"/>
      <c r="C199" s="192" t="s">
        <v>144</v>
      </c>
      <c r="D199" s="192" t="s">
        <v>320</v>
      </c>
      <c r="E199" s="193" t="s">
        <v>411</v>
      </c>
      <c r="F199" s="194" t="s">
        <v>412</v>
      </c>
      <c r="G199" s="195" t="s">
        <v>347</v>
      </c>
      <c r="H199" s="196">
        <v>16.163</v>
      </c>
      <c r="I199" s="32"/>
      <c r="J199" s="197">
        <f>ROUND(I199*H199,2)</f>
        <v>0</v>
      </c>
      <c r="K199" s="198"/>
      <c r="L199" s="120"/>
      <c r="M199" s="199" t="s">
        <v>1</v>
      </c>
      <c r="N199" s="200" t="s">
        <v>43</v>
      </c>
      <c r="P199" s="201">
        <f>O199*H199</f>
        <v>0</v>
      </c>
      <c r="Q199" s="201">
        <v>1.0606199999999999</v>
      </c>
      <c r="R199" s="201">
        <f>Q199*H199</f>
        <v>17.14280106</v>
      </c>
      <c r="S199" s="201">
        <v>0</v>
      </c>
      <c r="T199" s="202">
        <f>S199*H199</f>
        <v>0</v>
      </c>
      <c r="AR199" s="203" t="s">
        <v>324</v>
      </c>
      <c r="AT199" s="203" t="s">
        <v>320</v>
      </c>
      <c r="AU199" s="203" t="s">
        <v>90</v>
      </c>
      <c r="AY199" s="112" t="s">
        <v>318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12" t="s">
        <v>90</v>
      </c>
      <c r="BK199" s="204">
        <f>ROUND(I199*H199,2)</f>
        <v>0</v>
      </c>
      <c r="BL199" s="112" t="s">
        <v>324</v>
      </c>
      <c r="BM199" s="203" t="s">
        <v>413</v>
      </c>
    </row>
    <row r="200" spans="2:65" s="213" customFormat="1" ht="30" x14ac:dyDescent="0.2">
      <c r="B200" s="212"/>
      <c r="D200" s="207" t="s">
        <v>326</v>
      </c>
      <c r="E200" s="214" t="s">
        <v>1</v>
      </c>
      <c r="F200" s="215" t="s">
        <v>414</v>
      </c>
      <c r="H200" s="216">
        <v>6.8120000000000003</v>
      </c>
      <c r="L200" s="212"/>
      <c r="M200" s="217"/>
      <c r="T200" s="218"/>
      <c r="AT200" s="214" t="s">
        <v>326</v>
      </c>
      <c r="AU200" s="214" t="s">
        <v>90</v>
      </c>
      <c r="AV200" s="213" t="s">
        <v>90</v>
      </c>
      <c r="AW200" s="213" t="s">
        <v>32</v>
      </c>
      <c r="AX200" s="213" t="s">
        <v>77</v>
      </c>
      <c r="AY200" s="214" t="s">
        <v>318</v>
      </c>
    </row>
    <row r="201" spans="2:65" s="213" customFormat="1" ht="30" x14ac:dyDescent="0.2">
      <c r="B201" s="212"/>
      <c r="D201" s="207" t="s">
        <v>326</v>
      </c>
      <c r="E201" s="214" t="s">
        <v>1</v>
      </c>
      <c r="F201" s="215" t="s">
        <v>415</v>
      </c>
      <c r="H201" s="216">
        <v>3.04</v>
      </c>
      <c r="L201" s="212"/>
      <c r="M201" s="217"/>
      <c r="T201" s="218"/>
      <c r="AT201" s="214" t="s">
        <v>326</v>
      </c>
      <c r="AU201" s="214" t="s">
        <v>90</v>
      </c>
      <c r="AV201" s="213" t="s">
        <v>90</v>
      </c>
      <c r="AW201" s="213" t="s">
        <v>32</v>
      </c>
      <c r="AX201" s="213" t="s">
        <v>77</v>
      </c>
      <c r="AY201" s="214" t="s">
        <v>318</v>
      </c>
    </row>
    <row r="202" spans="2:65" s="213" customFormat="1" ht="20" x14ac:dyDescent="0.2">
      <c r="B202" s="212"/>
      <c r="D202" s="207" t="s">
        <v>326</v>
      </c>
      <c r="E202" s="214" t="s">
        <v>1</v>
      </c>
      <c r="F202" s="215" t="s">
        <v>416</v>
      </c>
      <c r="H202" s="216">
        <v>0.55800000000000005</v>
      </c>
      <c r="L202" s="212"/>
      <c r="M202" s="217"/>
      <c r="T202" s="218"/>
      <c r="AT202" s="214" t="s">
        <v>326</v>
      </c>
      <c r="AU202" s="214" t="s">
        <v>90</v>
      </c>
      <c r="AV202" s="213" t="s">
        <v>90</v>
      </c>
      <c r="AW202" s="213" t="s">
        <v>32</v>
      </c>
      <c r="AX202" s="213" t="s">
        <v>77</v>
      </c>
      <c r="AY202" s="214" t="s">
        <v>318</v>
      </c>
    </row>
    <row r="203" spans="2:65" s="213" customFormat="1" x14ac:dyDescent="0.2">
      <c r="B203" s="212"/>
      <c r="D203" s="207" t="s">
        <v>326</v>
      </c>
      <c r="E203" s="214" t="s">
        <v>1</v>
      </c>
      <c r="F203" s="215" t="s">
        <v>417</v>
      </c>
      <c r="H203" s="216">
        <v>5.7530000000000001</v>
      </c>
      <c r="L203" s="212"/>
      <c r="M203" s="217"/>
      <c r="T203" s="218"/>
      <c r="AT203" s="214" t="s">
        <v>326</v>
      </c>
      <c r="AU203" s="214" t="s">
        <v>90</v>
      </c>
      <c r="AV203" s="213" t="s">
        <v>90</v>
      </c>
      <c r="AW203" s="213" t="s">
        <v>32</v>
      </c>
      <c r="AX203" s="213" t="s">
        <v>77</v>
      </c>
      <c r="AY203" s="214" t="s">
        <v>318</v>
      </c>
    </row>
    <row r="204" spans="2:65" s="230" customFormat="1" x14ac:dyDescent="0.2">
      <c r="B204" s="229"/>
      <c r="D204" s="207" t="s">
        <v>326</v>
      </c>
      <c r="E204" s="231" t="s">
        <v>1</v>
      </c>
      <c r="F204" s="232" t="s">
        <v>400</v>
      </c>
      <c r="H204" s="233">
        <v>16.163</v>
      </c>
      <c r="L204" s="229"/>
      <c r="M204" s="234"/>
      <c r="T204" s="235"/>
      <c r="AT204" s="231" t="s">
        <v>326</v>
      </c>
      <c r="AU204" s="231" t="s">
        <v>90</v>
      </c>
      <c r="AV204" s="230" t="s">
        <v>324</v>
      </c>
      <c r="AW204" s="230" t="s">
        <v>32</v>
      </c>
      <c r="AX204" s="230" t="s">
        <v>85</v>
      </c>
      <c r="AY204" s="231" t="s">
        <v>318</v>
      </c>
    </row>
    <row r="205" spans="2:65" s="121" customFormat="1" ht="33" customHeight="1" x14ac:dyDescent="0.2">
      <c r="B205" s="120"/>
      <c r="C205" s="192" t="s">
        <v>418</v>
      </c>
      <c r="D205" s="192" t="s">
        <v>320</v>
      </c>
      <c r="E205" s="193" t="s">
        <v>419</v>
      </c>
      <c r="F205" s="194" t="s">
        <v>420</v>
      </c>
      <c r="G205" s="195" t="s">
        <v>383</v>
      </c>
      <c r="H205" s="196">
        <v>21.6</v>
      </c>
      <c r="I205" s="32"/>
      <c r="J205" s="197">
        <f>ROUND(I205*H205,2)</f>
        <v>0</v>
      </c>
      <c r="K205" s="198"/>
      <c r="L205" s="120"/>
      <c r="M205" s="199" t="s">
        <v>1</v>
      </c>
      <c r="N205" s="200" t="s">
        <v>43</v>
      </c>
      <c r="P205" s="201">
        <f>O205*H205</f>
        <v>0</v>
      </c>
      <c r="Q205" s="201">
        <v>0.45195000000000002</v>
      </c>
      <c r="R205" s="201">
        <f>Q205*H205</f>
        <v>9.7621200000000012</v>
      </c>
      <c r="S205" s="201">
        <v>0</v>
      </c>
      <c r="T205" s="202">
        <f>S205*H205</f>
        <v>0</v>
      </c>
      <c r="AR205" s="203" t="s">
        <v>324</v>
      </c>
      <c r="AT205" s="203" t="s">
        <v>320</v>
      </c>
      <c r="AU205" s="203" t="s">
        <v>90</v>
      </c>
      <c r="AY205" s="112" t="s">
        <v>318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12" t="s">
        <v>90</v>
      </c>
      <c r="BK205" s="204">
        <f>ROUND(I205*H205,2)</f>
        <v>0</v>
      </c>
      <c r="BL205" s="112" t="s">
        <v>324</v>
      </c>
      <c r="BM205" s="203" t="s">
        <v>421</v>
      </c>
    </row>
    <row r="206" spans="2:65" s="206" customFormat="1" x14ac:dyDescent="0.2">
      <c r="B206" s="205"/>
      <c r="D206" s="207" t="s">
        <v>326</v>
      </c>
      <c r="E206" s="208" t="s">
        <v>1</v>
      </c>
      <c r="F206" s="209" t="s">
        <v>422</v>
      </c>
      <c r="H206" s="208" t="s">
        <v>1</v>
      </c>
      <c r="L206" s="205"/>
      <c r="M206" s="210"/>
      <c r="T206" s="211"/>
      <c r="AT206" s="208" t="s">
        <v>326</v>
      </c>
      <c r="AU206" s="208" t="s">
        <v>90</v>
      </c>
      <c r="AV206" s="206" t="s">
        <v>85</v>
      </c>
      <c r="AW206" s="206" t="s">
        <v>32</v>
      </c>
      <c r="AX206" s="206" t="s">
        <v>77</v>
      </c>
      <c r="AY206" s="208" t="s">
        <v>318</v>
      </c>
    </row>
    <row r="207" spans="2:65" s="213" customFormat="1" x14ac:dyDescent="0.2">
      <c r="B207" s="212"/>
      <c r="D207" s="207" t="s">
        <v>326</v>
      </c>
      <c r="E207" s="214" t="s">
        <v>1</v>
      </c>
      <c r="F207" s="215" t="s">
        <v>423</v>
      </c>
      <c r="H207" s="216">
        <v>21.6</v>
      </c>
      <c r="L207" s="212"/>
      <c r="M207" s="217"/>
      <c r="T207" s="218"/>
      <c r="AT207" s="214" t="s">
        <v>326</v>
      </c>
      <c r="AU207" s="214" t="s">
        <v>90</v>
      </c>
      <c r="AV207" s="213" t="s">
        <v>90</v>
      </c>
      <c r="AW207" s="213" t="s">
        <v>32</v>
      </c>
      <c r="AX207" s="213" t="s">
        <v>85</v>
      </c>
      <c r="AY207" s="214" t="s">
        <v>318</v>
      </c>
    </row>
    <row r="208" spans="2:65" s="121" customFormat="1" ht="24.25" customHeight="1" x14ac:dyDescent="0.2">
      <c r="B208" s="120"/>
      <c r="C208" s="192" t="s">
        <v>424</v>
      </c>
      <c r="D208" s="192" t="s">
        <v>320</v>
      </c>
      <c r="E208" s="193" t="s">
        <v>425</v>
      </c>
      <c r="F208" s="194" t="s">
        <v>426</v>
      </c>
      <c r="G208" s="195" t="s">
        <v>347</v>
      </c>
      <c r="H208" s="196">
        <v>0.54</v>
      </c>
      <c r="I208" s="32"/>
      <c r="J208" s="197">
        <f>ROUND(I208*H208,2)</f>
        <v>0</v>
      </c>
      <c r="K208" s="198"/>
      <c r="L208" s="120"/>
      <c r="M208" s="199" t="s">
        <v>1</v>
      </c>
      <c r="N208" s="200" t="s">
        <v>43</v>
      </c>
      <c r="P208" s="201">
        <f>O208*H208</f>
        <v>0</v>
      </c>
      <c r="Q208" s="201">
        <v>1.0593999999999999</v>
      </c>
      <c r="R208" s="201">
        <f>Q208*H208</f>
        <v>0.57207600000000003</v>
      </c>
      <c r="S208" s="201">
        <v>0</v>
      </c>
      <c r="T208" s="202">
        <f>S208*H208</f>
        <v>0</v>
      </c>
      <c r="AR208" s="203" t="s">
        <v>324</v>
      </c>
      <c r="AT208" s="203" t="s">
        <v>320</v>
      </c>
      <c r="AU208" s="203" t="s">
        <v>90</v>
      </c>
      <c r="AY208" s="112" t="s">
        <v>318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12" t="s">
        <v>90</v>
      </c>
      <c r="BK208" s="204">
        <f>ROUND(I208*H208,2)</f>
        <v>0</v>
      </c>
      <c r="BL208" s="112" t="s">
        <v>324</v>
      </c>
      <c r="BM208" s="203" t="s">
        <v>427</v>
      </c>
    </row>
    <row r="209" spans="2:65" s="213" customFormat="1" x14ac:dyDescent="0.2">
      <c r="B209" s="212"/>
      <c r="D209" s="207" t="s">
        <v>326</v>
      </c>
      <c r="E209" s="214" t="s">
        <v>1</v>
      </c>
      <c r="F209" s="215" t="s">
        <v>428</v>
      </c>
      <c r="H209" s="216">
        <v>0.54</v>
      </c>
      <c r="L209" s="212"/>
      <c r="M209" s="217"/>
      <c r="T209" s="218"/>
      <c r="AT209" s="214" t="s">
        <v>326</v>
      </c>
      <c r="AU209" s="214" t="s">
        <v>90</v>
      </c>
      <c r="AV209" s="213" t="s">
        <v>90</v>
      </c>
      <c r="AW209" s="213" t="s">
        <v>32</v>
      </c>
      <c r="AX209" s="213" t="s">
        <v>85</v>
      </c>
      <c r="AY209" s="214" t="s">
        <v>318</v>
      </c>
    </row>
    <row r="210" spans="2:65" s="181" customFormat="1" ht="22.9" customHeight="1" x14ac:dyDescent="0.25">
      <c r="B210" s="180"/>
      <c r="D210" s="182" t="s">
        <v>76</v>
      </c>
      <c r="E210" s="190" t="s">
        <v>208</v>
      </c>
      <c r="F210" s="190" t="s">
        <v>429</v>
      </c>
      <c r="J210" s="191">
        <f>BK210</f>
        <v>0</v>
      </c>
      <c r="L210" s="180"/>
      <c r="M210" s="185"/>
      <c r="P210" s="186">
        <f>SUM(P211:P317)</f>
        <v>0</v>
      </c>
      <c r="R210" s="186">
        <f>SUM(R211:R317)</f>
        <v>951.60916025999984</v>
      </c>
      <c r="T210" s="187">
        <f>SUM(T211:T317)</f>
        <v>0</v>
      </c>
      <c r="AR210" s="182" t="s">
        <v>85</v>
      </c>
      <c r="AT210" s="188" t="s">
        <v>76</v>
      </c>
      <c r="AU210" s="188" t="s">
        <v>85</v>
      </c>
      <c r="AY210" s="182" t="s">
        <v>318</v>
      </c>
      <c r="BK210" s="189">
        <f>SUM(BK211:BK317)</f>
        <v>0</v>
      </c>
    </row>
    <row r="211" spans="2:65" s="121" customFormat="1" ht="37.9" customHeight="1" x14ac:dyDescent="0.2">
      <c r="B211" s="120"/>
      <c r="C211" s="192" t="s">
        <v>430</v>
      </c>
      <c r="D211" s="192" t="s">
        <v>320</v>
      </c>
      <c r="E211" s="193" t="s">
        <v>431</v>
      </c>
      <c r="F211" s="194" t="s">
        <v>432</v>
      </c>
      <c r="G211" s="195" t="s">
        <v>383</v>
      </c>
      <c r="H211" s="196">
        <v>1408.326</v>
      </c>
      <c r="I211" s="32"/>
      <c r="J211" s="197">
        <f>ROUND(I211*H211,2)</f>
        <v>0</v>
      </c>
      <c r="K211" s="198"/>
      <c r="L211" s="120"/>
      <c r="M211" s="199" t="s">
        <v>1</v>
      </c>
      <c r="N211" s="200" t="s">
        <v>43</v>
      </c>
      <c r="P211" s="201">
        <f>O211*H211</f>
        <v>0</v>
      </c>
      <c r="Q211" s="201">
        <v>0.35799999999999998</v>
      </c>
      <c r="R211" s="201">
        <f>Q211*H211</f>
        <v>504.18070799999998</v>
      </c>
      <c r="S211" s="201">
        <v>0</v>
      </c>
      <c r="T211" s="202">
        <f>S211*H211</f>
        <v>0</v>
      </c>
      <c r="AR211" s="203" t="s">
        <v>324</v>
      </c>
      <c r="AT211" s="203" t="s">
        <v>320</v>
      </c>
      <c r="AU211" s="203" t="s">
        <v>90</v>
      </c>
      <c r="AY211" s="112" t="s">
        <v>318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12" t="s">
        <v>90</v>
      </c>
      <c r="BK211" s="204">
        <f>ROUND(I211*H211,2)</f>
        <v>0</v>
      </c>
      <c r="BL211" s="112" t="s">
        <v>324</v>
      </c>
      <c r="BM211" s="203" t="s">
        <v>433</v>
      </c>
    </row>
    <row r="212" spans="2:65" s="206" customFormat="1" x14ac:dyDescent="0.2">
      <c r="B212" s="205"/>
      <c r="D212" s="207" t="s">
        <v>326</v>
      </c>
      <c r="E212" s="208" t="s">
        <v>1</v>
      </c>
      <c r="F212" s="209" t="s">
        <v>434</v>
      </c>
      <c r="H212" s="208" t="s">
        <v>1</v>
      </c>
      <c r="L212" s="205"/>
      <c r="M212" s="210"/>
      <c r="T212" s="211"/>
      <c r="AT212" s="208" t="s">
        <v>326</v>
      </c>
      <c r="AU212" s="208" t="s">
        <v>90</v>
      </c>
      <c r="AV212" s="206" t="s">
        <v>85</v>
      </c>
      <c r="AW212" s="206" t="s">
        <v>32</v>
      </c>
      <c r="AX212" s="206" t="s">
        <v>77</v>
      </c>
      <c r="AY212" s="208" t="s">
        <v>318</v>
      </c>
    </row>
    <row r="213" spans="2:65" s="213" customFormat="1" ht="30" x14ac:dyDescent="0.2">
      <c r="B213" s="212"/>
      <c r="D213" s="207" t="s">
        <v>326</v>
      </c>
      <c r="E213" s="214" t="s">
        <v>1</v>
      </c>
      <c r="F213" s="215" t="s">
        <v>435</v>
      </c>
      <c r="H213" s="216">
        <v>448.35300000000001</v>
      </c>
      <c r="L213" s="212"/>
      <c r="M213" s="217"/>
      <c r="T213" s="218"/>
      <c r="AT213" s="214" t="s">
        <v>326</v>
      </c>
      <c r="AU213" s="214" t="s">
        <v>90</v>
      </c>
      <c r="AV213" s="213" t="s">
        <v>90</v>
      </c>
      <c r="AW213" s="213" t="s">
        <v>32</v>
      </c>
      <c r="AX213" s="213" t="s">
        <v>77</v>
      </c>
      <c r="AY213" s="214" t="s">
        <v>318</v>
      </c>
    </row>
    <row r="214" spans="2:65" s="213" customFormat="1" ht="30" x14ac:dyDescent="0.2">
      <c r="B214" s="212"/>
      <c r="D214" s="207" t="s">
        <v>326</v>
      </c>
      <c r="E214" s="214" t="s">
        <v>1</v>
      </c>
      <c r="F214" s="215" t="s">
        <v>436</v>
      </c>
      <c r="H214" s="216">
        <v>-96.528000000000006</v>
      </c>
      <c r="L214" s="212"/>
      <c r="M214" s="217"/>
      <c r="T214" s="218"/>
      <c r="AT214" s="214" t="s">
        <v>326</v>
      </c>
      <c r="AU214" s="214" t="s">
        <v>90</v>
      </c>
      <c r="AV214" s="213" t="s">
        <v>90</v>
      </c>
      <c r="AW214" s="213" t="s">
        <v>32</v>
      </c>
      <c r="AX214" s="213" t="s">
        <v>77</v>
      </c>
      <c r="AY214" s="214" t="s">
        <v>318</v>
      </c>
    </row>
    <row r="215" spans="2:65" s="213" customFormat="1" ht="40" x14ac:dyDescent="0.2">
      <c r="B215" s="212"/>
      <c r="D215" s="207" t="s">
        <v>326</v>
      </c>
      <c r="E215" s="214" t="s">
        <v>1</v>
      </c>
      <c r="F215" s="215" t="s">
        <v>437</v>
      </c>
      <c r="H215" s="216">
        <v>409.82499999999999</v>
      </c>
      <c r="L215" s="212"/>
      <c r="M215" s="217"/>
      <c r="T215" s="218"/>
      <c r="AT215" s="214" t="s">
        <v>326</v>
      </c>
      <c r="AU215" s="214" t="s">
        <v>90</v>
      </c>
      <c r="AV215" s="213" t="s">
        <v>90</v>
      </c>
      <c r="AW215" s="213" t="s">
        <v>32</v>
      </c>
      <c r="AX215" s="213" t="s">
        <v>77</v>
      </c>
      <c r="AY215" s="214" t="s">
        <v>318</v>
      </c>
    </row>
    <row r="216" spans="2:65" s="213" customFormat="1" ht="30" x14ac:dyDescent="0.2">
      <c r="B216" s="212"/>
      <c r="D216" s="207" t="s">
        <v>326</v>
      </c>
      <c r="E216" s="214" t="s">
        <v>1</v>
      </c>
      <c r="F216" s="215" t="s">
        <v>438</v>
      </c>
      <c r="H216" s="216">
        <v>106.283</v>
      </c>
      <c r="L216" s="212"/>
      <c r="M216" s="217"/>
      <c r="T216" s="218"/>
      <c r="AT216" s="214" t="s">
        <v>326</v>
      </c>
      <c r="AU216" s="214" t="s">
        <v>90</v>
      </c>
      <c r="AV216" s="213" t="s">
        <v>90</v>
      </c>
      <c r="AW216" s="213" t="s">
        <v>32</v>
      </c>
      <c r="AX216" s="213" t="s">
        <v>77</v>
      </c>
      <c r="AY216" s="214" t="s">
        <v>318</v>
      </c>
    </row>
    <row r="217" spans="2:65" s="206" customFormat="1" x14ac:dyDescent="0.2">
      <c r="B217" s="205"/>
      <c r="D217" s="207" t="s">
        <v>326</v>
      </c>
      <c r="E217" s="208" t="s">
        <v>1</v>
      </c>
      <c r="F217" s="209" t="s">
        <v>439</v>
      </c>
      <c r="H217" s="208" t="s">
        <v>1</v>
      </c>
      <c r="L217" s="205"/>
      <c r="M217" s="210"/>
      <c r="T217" s="211"/>
      <c r="AT217" s="208" t="s">
        <v>326</v>
      </c>
      <c r="AU217" s="208" t="s">
        <v>90</v>
      </c>
      <c r="AV217" s="206" t="s">
        <v>85</v>
      </c>
      <c r="AW217" s="206" t="s">
        <v>32</v>
      </c>
      <c r="AX217" s="206" t="s">
        <v>77</v>
      </c>
      <c r="AY217" s="208" t="s">
        <v>318</v>
      </c>
    </row>
    <row r="218" spans="2:65" s="213" customFormat="1" ht="30" x14ac:dyDescent="0.2">
      <c r="B218" s="212"/>
      <c r="D218" s="207" t="s">
        <v>326</v>
      </c>
      <c r="E218" s="214" t="s">
        <v>1</v>
      </c>
      <c r="F218" s="215" t="s">
        <v>440</v>
      </c>
      <c r="H218" s="216">
        <v>427.60300000000001</v>
      </c>
      <c r="L218" s="212"/>
      <c r="M218" s="217"/>
      <c r="T218" s="218"/>
      <c r="AT218" s="214" t="s">
        <v>326</v>
      </c>
      <c r="AU218" s="214" t="s">
        <v>90</v>
      </c>
      <c r="AV218" s="213" t="s">
        <v>90</v>
      </c>
      <c r="AW218" s="213" t="s">
        <v>32</v>
      </c>
      <c r="AX218" s="213" t="s">
        <v>77</v>
      </c>
      <c r="AY218" s="214" t="s">
        <v>318</v>
      </c>
    </row>
    <row r="219" spans="2:65" s="213" customFormat="1" ht="30" x14ac:dyDescent="0.2">
      <c r="B219" s="212"/>
      <c r="D219" s="207" t="s">
        <v>326</v>
      </c>
      <c r="E219" s="214" t="s">
        <v>1</v>
      </c>
      <c r="F219" s="215" t="s">
        <v>441</v>
      </c>
      <c r="H219" s="216">
        <v>-130.36799999999999</v>
      </c>
      <c r="L219" s="212"/>
      <c r="M219" s="217"/>
      <c r="T219" s="218"/>
      <c r="AT219" s="214" t="s">
        <v>326</v>
      </c>
      <c r="AU219" s="214" t="s">
        <v>90</v>
      </c>
      <c r="AV219" s="213" t="s">
        <v>90</v>
      </c>
      <c r="AW219" s="213" t="s">
        <v>32</v>
      </c>
      <c r="AX219" s="213" t="s">
        <v>77</v>
      </c>
      <c r="AY219" s="214" t="s">
        <v>318</v>
      </c>
    </row>
    <row r="220" spans="2:65" s="213" customFormat="1" ht="30" x14ac:dyDescent="0.2">
      <c r="B220" s="212"/>
      <c r="D220" s="207" t="s">
        <v>326</v>
      </c>
      <c r="E220" s="214" t="s">
        <v>1</v>
      </c>
      <c r="F220" s="215" t="s">
        <v>442</v>
      </c>
      <c r="H220" s="216">
        <v>281.27100000000002</v>
      </c>
      <c r="L220" s="212"/>
      <c r="M220" s="217"/>
      <c r="T220" s="218"/>
      <c r="AT220" s="214" t="s">
        <v>326</v>
      </c>
      <c r="AU220" s="214" t="s">
        <v>90</v>
      </c>
      <c r="AV220" s="213" t="s">
        <v>90</v>
      </c>
      <c r="AW220" s="213" t="s">
        <v>32</v>
      </c>
      <c r="AX220" s="213" t="s">
        <v>77</v>
      </c>
      <c r="AY220" s="214" t="s">
        <v>318</v>
      </c>
    </row>
    <row r="221" spans="2:65" s="213" customFormat="1" ht="20" x14ac:dyDescent="0.2">
      <c r="B221" s="212"/>
      <c r="D221" s="207" t="s">
        <v>326</v>
      </c>
      <c r="E221" s="214" t="s">
        <v>1</v>
      </c>
      <c r="F221" s="215" t="s">
        <v>443</v>
      </c>
      <c r="H221" s="216">
        <v>-38.113</v>
      </c>
      <c r="L221" s="212"/>
      <c r="M221" s="217"/>
      <c r="T221" s="218"/>
      <c r="AT221" s="214" t="s">
        <v>326</v>
      </c>
      <c r="AU221" s="214" t="s">
        <v>90</v>
      </c>
      <c r="AV221" s="213" t="s">
        <v>90</v>
      </c>
      <c r="AW221" s="213" t="s">
        <v>32</v>
      </c>
      <c r="AX221" s="213" t="s">
        <v>77</v>
      </c>
      <c r="AY221" s="214" t="s">
        <v>318</v>
      </c>
    </row>
    <row r="222" spans="2:65" s="230" customFormat="1" x14ac:dyDescent="0.2">
      <c r="B222" s="229"/>
      <c r="D222" s="207" t="s">
        <v>326</v>
      </c>
      <c r="E222" s="231" t="s">
        <v>1</v>
      </c>
      <c r="F222" s="232" t="s">
        <v>400</v>
      </c>
      <c r="H222" s="233">
        <v>1408.326</v>
      </c>
      <c r="L222" s="229"/>
      <c r="M222" s="234"/>
      <c r="T222" s="235"/>
      <c r="AT222" s="231" t="s">
        <v>326</v>
      </c>
      <c r="AU222" s="231" t="s">
        <v>90</v>
      </c>
      <c r="AV222" s="230" t="s">
        <v>324</v>
      </c>
      <c r="AW222" s="230" t="s">
        <v>32</v>
      </c>
      <c r="AX222" s="230" t="s">
        <v>85</v>
      </c>
      <c r="AY222" s="231" t="s">
        <v>318</v>
      </c>
    </row>
    <row r="223" spans="2:65" s="121" customFormat="1" ht="37.9" customHeight="1" x14ac:dyDescent="0.2">
      <c r="B223" s="120"/>
      <c r="C223" s="192" t="s">
        <v>7</v>
      </c>
      <c r="D223" s="192" t="s">
        <v>320</v>
      </c>
      <c r="E223" s="193" t="s">
        <v>444</v>
      </c>
      <c r="F223" s="194" t="s">
        <v>445</v>
      </c>
      <c r="G223" s="195" t="s">
        <v>383</v>
      </c>
      <c r="H223" s="196">
        <v>561.04600000000005</v>
      </c>
      <c r="I223" s="32"/>
      <c r="J223" s="197">
        <f>ROUND(I223*H223,2)</f>
        <v>0</v>
      </c>
      <c r="K223" s="198"/>
      <c r="L223" s="120"/>
      <c r="M223" s="199" t="s">
        <v>1</v>
      </c>
      <c r="N223" s="200" t="s">
        <v>43</v>
      </c>
      <c r="P223" s="201">
        <f>O223*H223</f>
        <v>0</v>
      </c>
      <c r="Q223" s="201">
        <v>0.45</v>
      </c>
      <c r="R223" s="201">
        <f>Q223*H223</f>
        <v>252.47070000000002</v>
      </c>
      <c r="S223" s="201">
        <v>0</v>
      </c>
      <c r="T223" s="202">
        <f>S223*H223</f>
        <v>0</v>
      </c>
      <c r="AR223" s="203" t="s">
        <v>324</v>
      </c>
      <c r="AT223" s="203" t="s">
        <v>320</v>
      </c>
      <c r="AU223" s="203" t="s">
        <v>90</v>
      </c>
      <c r="AY223" s="112" t="s">
        <v>318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12" t="s">
        <v>90</v>
      </c>
      <c r="BK223" s="204">
        <f>ROUND(I223*H223,2)</f>
        <v>0</v>
      </c>
      <c r="BL223" s="112" t="s">
        <v>324</v>
      </c>
      <c r="BM223" s="203" t="s">
        <v>446</v>
      </c>
    </row>
    <row r="224" spans="2:65" s="206" customFormat="1" x14ac:dyDescent="0.2">
      <c r="B224" s="205"/>
      <c r="D224" s="207" t="s">
        <v>326</v>
      </c>
      <c r="E224" s="208" t="s">
        <v>1</v>
      </c>
      <c r="F224" s="209" t="s">
        <v>434</v>
      </c>
      <c r="H224" s="208" t="s">
        <v>1</v>
      </c>
      <c r="L224" s="205"/>
      <c r="M224" s="210"/>
      <c r="T224" s="211"/>
      <c r="AT224" s="208" t="s">
        <v>326</v>
      </c>
      <c r="AU224" s="208" t="s">
        <v>90</v>
      </c>
      <c r="AV224" s="206" t="s">
        <v>85</v>
      </c>
      <c r="AW224" s="206" t="s">
        <v>32</v>
      </c>
      <c r="AX224" s="206" t="s">
        <v>77</v>
      </c>
      <c r="AY224" s="208" t="s">
        <v>318</v>
      </c>
    </row>
    <row r="225" spans="2:65" s="213" customFormat="1" ht="20" x14ac:dyDescent="0.2">
      <c r="B225" s="212"/>
      <c r="D225" s="207" t="s">
        <v>326</v>
      </c>
      <c r="E225" s="214" t="s">
        <v>1</v>
      </c>
      <c r="F225" s="215" t="s">
        <v>447</v>
      </c>
      <c r="H225" s="216">
        <v>83.775999999999996</v>
      </c>
      <c r="L225" s="212"/>
      <c r="M225" s="217"/>
      <c r="T225" s="218"/>
      <c r="AT225" s="214" t="s">
        <v>326</v>
      </c>
      <c r="AU225" s="214" t="s">
        <v>90</v>
      </c>
      <c r="AV225" s="213" t="s">
        <v>90</v>
      </c>
      <c r="AW225" s="213" t="s">
        <v>32</v>
      </c>
      <c r="AX225" s="213" t="s">
        <v>77</v>
      </c>
      <c r="AY225" s="214" t="s">
        <v>318</v>
      </c>
    </row>
    <row r="226" spans="2:65" s="213" customFormat="1" ht="20" x14ac:dyDescent="0.2">
      <c r="B226" s="212"/>
      <c r="D226" s="207" t="s">
        <v>326</v>
      </c>
      <c r="E226" s="214" t="s">
        <v>1</v>
      </c>
      <c r="F226" s="215" t="s">
        <v>448</v>
      </c>
      <c r="H226" s="216">
        <v>190.916</v>
      </c>
      <c r="L226" s="212"/>
      <c r="M226" s="217"/>
      <c r="T226" s="218"/>
      <c r="AT226" s="214" t="s">
        <v>326</v>
      </c>
      <c r="AU226" s="214" t="s">
        <v>90</v>
      </c>
      <c r="AV226" s="213" t="s">
        <v>90</v>
      </c>
      <c r="AW226" s="213" t="s">
        <v>32</v>
      </c>
      <c r="AX226" s="213" t="s">
        <v>77</v>
      </c>
      <c r="AY226" s="214" t="s">
        <v>318</v>
      </c>
    </row>
    <row r="227" spans="2:65" s="213" customFormat="1" x14ac:dyDescent="0.2">
      <c r="B227" s="212"/>
      <c r="D227" s="207" t="s">
        <v>326</v>
      </c>
      <c r="E227" s="214" t="s">
        <v>1</v>
      </c>
      <c r="F227" s="215" t="s">
        <v>449</v>
      </c>
      <c r="H227" s="216">
        <v>12.000999999999999</v>
      </c>
      <c r="L227" s="212"/>
      <c r="M227" s="217"/>
      <c r="T227" s="218"/>
      <c r="AT227" s="214" t="s">
        <v>326</v>
      </c>
      <c r="AU227" s="214" t="s">
        <v>90</v>
      </c>
      <c r="AV227" s="213" t="s">
        <v>90</v>
      </c>
      <c r="AW227" s="213" t="s">
        <v>32</v>
      </c>
      <c r="AX227" s="213" t="s">
        <v>77</v>
      </c>
      <c r="AY227" s="214" t="s">
        <v>318</v>
      </c>
    </row>
    <row r="228" spans="2:65" s="206" customFormat="1" x14ac:dyDescent="0.2">
      <c r="B228" s="205"/>
      <c r="D228" s="207" t="s">
        <v>326</v>
      </c>
      <c r="E228" s="208" t="s">
        <v>1</v>
      </c>
      <c r="F228" s="209" t="s">
        <v>439</v>
      </c>
      <c r="H228" s="208" t="s">
        <v>1</v>
      </c>
      <c r="L228" s="205"/>
      <c r="M228" s="210"/>
      <c r="T228" s="211"/>
      <c r="AT228" s="208" t="s">
        <v>326</v>
      </c>
      <c r="AU228" s="208" t="s">
        <v>90</v>
      </c>
      <c r="AV228" s="206" t="s">
        <v>85</v>
      </c>
      <c r="AW228" s="206" t="s">
        <v>32</v>
      </c>
      <c r="AX228" s="206" t="s">
        <v>77</v>
      </c>
      <c r="AY228" s="208" t="s">
        <v>318</v>
      </c>
    </row>
    <row r="229" spans="2:65" s="213" customFormat="1" ht="20" x14ac:dyDescent="0.2">
      <c r="B229" s="212"/>
      <c r="D229" s="207" t="s">
        <v>326</v>
      </c>
      <c r="E229" s="214" t="s">
        <v>1</v>
      </c>
      <c r="F229" s="215" t="s">
        <v>450</v>
      </c>
      <c r="H229" s="216">
        <v>118.1</v>
      </c>
      <c r="L229" s="212"/>
      <c r="M229" s="217"/>
      <c r="T229" s="218"/>
      <c r="AT229" s="214" t="s">
        <v>326</v>
      </c>
      <c r="AU229" s="214" t="s">
        <v>90</v>
      </c>
      <c r="AV229" s="213" t="s">
        <v>90</v>
      </c>
      <c r="AW229" s="213" t="s">
        <v>32</v>
      </c>
      <c r="AX229" s="213" t="s">
        <v>77</v>
      </c>
      <c r="AY229" s="214" t="s">
        <v>318</v>
      </c>
    </row>
    <row r="230" spans="2:65" s="213" customFormat="1" x14ac:dyDescent="0.2">
      <c r="B230" s="212"/>
      <c r="D230" s="207" t="s">
        <v>326</v>
      </c>
      <c r="E230" s="214" t="s">
        <v>1</v>
      </c>
      <c r="F230" s="215" t="s">
        <v>451</v>
      </c>
      <c r="H230" s="216">
        <v>156.25299999999999</v>
      </c>
      <c r="L230" s="212"/>
      <c r="M230" s="217"/>
      <c r="T230" s="218"/>
      <c r="AT230" s="214" t="s">
        <v>326</v>
      </c>
      <c r="AU230" s="214" t="s">
        <v>90</v>
      </c>
      <c r="AV230" s="213" t="s">
        <v>90</v>
      </c>
      <c r="AW230" s="213" t="s">
        <v>32</v>
      </c>
      <c r="AX230" s="213" t="s">
        <v>77</v>
      </c>
      <c r="AY230" s="214" t="s">
        <v>318</v>
      </c>
    </row>
    <row r="231" spans="2:65" s="230" customFormat="1" x14ac:dyDescent="0.2">
      <c r="B231" s="229"/>
      <c r="D231" s="207" t="s">
        <v>326</v>
      </c>
      <c r="E231" s="231" t="s">
        <v>1</v>
      </c>
      <c r="F231" s="232" t="s">
        <v>400</v>
      </c>
      <c r="H231" s="233">
        <v>561.04600000000005</v>
      </c>
      <c r="L231" s="229"/>
      <c r="M231" s="234"/>
      <c r="T231" s="235"/>
      <c r="AT231" s="231" t="s">
        <v>326</v>
      </c>
      <c r="AU231" s="231" t="s">
        <v>90</v>
      </c>
      <c r="AV231" s="230" t="s">
        <v>324</v>
      </c>
      <c r="AW231" s="230" t="s">
        <v>32</v>
      </c>
      <c r="AX231" s="230" t="s">
        <v>85</v>
      </c>
      <c r="AY231" s="231" t="s">
        <v>318</v>
      </c>
    </row>
    <row r="232" spans="2:65" s="121" customFormat="1" ht="21.75" customHeight="1" x14ac:dyDescent="0.2">
      <c r="B232" s="120"/>
      <c r="C232" s="192" t="s">
        <v>452</v>
      </c>
      <c r="D232" s="192" t="s">
        <v>320</v>
      </c>
      <c r="E232" s="193" t="s">
        <v>453</v>
      </c>
      <c r="F232" s="194" t="s">
        <v>454</v>
      </c>
      <c r="G232" s="195" t="s">
        <v>455</v>
      </c>
      <c r="H232" s="196">
        <v>1</v>
      </c>
      <c r="I232" s="32"/>
      <c r="J232" s="197">
        <f>ROUND(I232*H232,2)</f>
        <v>0</v>
      </c>
      <c r="K232" s="198"/>
      <c r="L232" s="120"/>
      <c r="M232" s="199" t="s">
        <v>1</v>
      </c>
      <c r="N232" s="200" t="s">
        <v>43</v>
      </c>
      <c r="P232" s="201">
        <f>O232*H232</f>
        <v>0</v>
      </c>
      <c r="Q232" s="201">
        <v>4.5449999999999997E-2</v>
      </c>
      <c r="R232" s="201">
        <f>Q232*H232</f>
        <v>4.5449999999999997E-2</v>
      </c>
      <c r="S232" s="201">
        <v>0</v>
      </c>
      <c r="T232" s="202">
        <f>S232*H232</f>
        <v>0</v>
      </c>
      <c r="AR232" s="203" t="s">
        <v>324</v>
      </c>
      <c r="AT232" s="203" t="s">
        <v>320</v>
      </c>
      <c r="AU232" s="203" t="s">
        <v>90</v>
      </c>
      <c r="AY232" s="112" t="s">
        <v>318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12" t="s">
        <v>90</v>
      </c>
      <c r="BK232" s="204">
        <f>ROUND(I232*H232,2)</f>
        <v>0</v>
      </c>
      <c r="BL232" s="112" t="s">
        <v>324</v>
      </c>
      <c r="BM232" s="203" t="s">
        <v>456</v>
      </c>
    </row>
    <row r="233" spans="2:65" s="206" customFormat="1" x14ac:dyDescent="0.2">
      <c r="B233" s="205"/>
      <c r="D233" s="207" t="s">
        <v>326</v>
      </c>
      <c r="E233" s="208" t="s">
        <v>1</v>
      </c>
      <c r="F233" s="209" t="s">
        <v>457</v>
      </c>
      <c r="H233" s="208" t="s">
        <v>1</v>
      </c>
      <c r="L233" s="205"/>
      <c r="M233" s="210"/>
      <c r="T233" s="211"/>
      <c r="AT233" s="208" t="s">
        <v>326</v>
      </c>
      <c r="AU233" s="208" t="s">
        <v>90</v>
      </c>
      <c r="AV233" s="206" t="s">
        <v>85</v>
      </c>
      <c r="AW233" s="206" t="s">
        <v>32</v>
      </c>
      <c r="AX233" s="206" t="s">
        <v>77</v>
      </c>
      <c r="AY233" s="208" t="s">
        <v>318</v>
      </c>
    </row>
    <row r="234" spans="2:65" s="213" customFormat="1" x14ac:dyDescent="0.2">
      <c r="B234" s="212"/>
      <c r="D234" s="207" t="s">
        <v>326</v>
      </c>
      <c r="E234" s="214" t="s">
        <v>1</v>
      </c>
      <c r="F234" s="215" t="s">
        <v>85</v>
      </c>
      <c r="H234" s="216">
        <v>1</v>
      </c>
      <c r="L234" s="212"/>
      <c r="M234" s="217"/>
      <c r="T234" s="218"/>
      <c r="AT234" s="214" t="s">
        <v>326</v>
      </c>
      <c r="AU234" s="214" t="s">
        <v>90</v>
      </c>
      <c r="AV234" s="213" t="s">
        <v>90</v>
      </c>
      <c r="AW234" s="213" t="s">
        <v>32</v>
      </c>
      <c r="AX234" s="213" t="s">
        <v>85</v>
      </c>
      <c r="AY234" s="214" t="s">
        <v>318</v>
      </c>
    </row>
    <row r="235" spans="2:65" s="121" customFormat="1" ht="24.25" customHeight="1" x14ac:dyDescent="0.2">
      <c r="B235" s="120"/>
      <c r="C235" s="192" t="s">
        <v>458</v>
      </c>
      <c r="D235" s="192" t="s">
        <v>320</v>
      </c>
      <c r="E235" s="193" t="s">
        <v>459</v>
      </c>
      <c r="F235" s="194" t="s">
        <v>460</v>
      </c>
      <c r="G235" s="195" t="s">
        <v>455</v>
      </c>
      <c r="H235" s="196">
        <v>1</v>
      </c>
      <c r="I235" s="32"/>
      <c r="J235" s="197">
        <f>ROUND(I235*H235,2)</f>
        <v>0</v>
      </c>
      <c r="K235" s="198"/>
      <c r="L235" s="120"/>
      <c r="M235" s="199" t="s">
        <v>1</v>
      </c>
      <c r="N235" s="200" t="s">
        <v>43</v>
      </c>
      <c r="P235" s="201">
        <f>O235*H235</f>
        <v>0</v>
      </c>
      <c r="Q235" s="201">
        <v>5.1900000000000002E-2</v>
      </c>
      <c r="R235" s="201">
        <f>Q235*H235</f>
        <v>5.1900000000000002E-2</v>
      </c>
      <c r="S235" s="201">
        <v>0</v>
      </c>
      <c r="T235" s="202">
        <f>S235*H235</f>
        <v>0</v>
      </c>
      <c r="AR235" s="203" t="s">
        <v>324</v>
      </c>
      <c r="AT235" s="203" t="s">
        <v>320</v>
      </c>
      <c r="AU235" s="203" t="s">
        <v>90</v>
      </c>
      <c r="AY235" s="112" t="s">
        <v>318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12" t="s">
        <v>90</v>
      </c>
      <c r="BK235" s="204">
        <f>ROUND(I235*H235,2)</f>
        <v>0</v>
      </c>
      <c r="BL235" s="112" t="s">
        <v>324</v>
      </c>
      <c r="BM235" s="203" t="s">
        <v>461</v>
      </c>
    </row>
    <row r="236" spans="2:65" s="206" customFormat="1" x14ac:dyDescent="0.2">
      <c r="B236" s="205"/>
      <c r="D236" s="207" t="s">
        <v>326</v>
      </c>
      <c r="E236" s="208" t="s">
        <v>1</v>
      </c>
      <c r="F236" s="209" t="s">
        <v>462</v>
      </c>
      <c r="H236" s="208" t="s">
        <v>1</v>
      </c>
      <c r="L236" s="205"/>
      <c r="M236" s="210"/>
      <c r="T236" s="211"/>
      <c r="AT236" s="208" t="s">
        <v>326</v>
      </c>
      <c r="AU236" s="208" t="s">
        <v>90</v>
      </c>
      <c r="AV236" s="206" t="s">
        <v>85</v>
      </c>
      <c r="AW236" s="206" t="s">
        <v>32</v>
      </c>
      <c r="AX236" s="206" t="s">
        <v>77</v>
      </c>
      <c r="AY236" s="208" t="s">
        <v>318</v>
      </c>
    </row>
    <row r="237" spans="2:65" s="213" customFormat="1" x14ac:dyDescent="0.2">
      <c r="B237" s="212"/>
      <c r="D237" s="207" t="s">
        <v>326</v>
      </c>
      <c r="E237" s="214" t="s">
        <v>1</v>
      </c>
      <c r="F237" s="215" t="s">
        <v>85</v>
      </c>
      <c r="H237" s="216">
        <v>1</v>
      </c>
      <c r="L237" s="212"/>
      <c r="M237" s="217"/>
      <c r="T237" s="218"/>
      <c r="AT237" s="214" t="s">
        <v>326</v>
      </c>
      <c r="AU237" s="214" t="s">
        <v>90</v>
      </c>
      <c r="AV237" s="213" t="s">
        <v>90</v>
      </c>
      <c r="AW237" s="213" t="s">
        <v>32</v>
      </c>
      <c r="AX237" s="213" t="s">
        <v>85</v>
      </c>
      <c r="AY237" s="214" t="s">
        <v>318</v>
      </c>
    </row>
    <row r="238" spans="2:65" s="121" customFormat="1" ht="24.25" customHeight="1" x14ac:dyDescent="0.2">
      <c r="B238" s="120"/>
      <c r="C238" s="192" t="s">
        <v>463</v>
      </c>
      <c r="D238" s="192" t="s">
        <v>320</v>
      </c>
      <c r="E238" s="193" t="s">
        <v>464</v>
      </c>
      <c r="F238" s="194" t="s">
        <v>465</v>
      </c>
      <c r="G238" s="195" t="s">
        <v>455</v>
      </c>
      <c r="H238" s="196">
        <v>7</v>
      </c>
      <c r="I238" s="32"/>
      <c r="J238" s="197">
        <f>ROUND(I238*H238,2)</f>
        <v>0</v>
      </c>
      <c r="K238" s="198"/>
      <c r="L238" s="120"/>
      <c r="M238" s="199" t="s">
        <v>1</v>
      </c>
      <c r="N238" s="200" t="s">
        <v>43</v>
      </c>
      <c r="P238" s="201">
        <f>O238*H238</f>
        <v>0</v>
      </c>
      <c r="Q238" s="201">
        <v>6.4699999999999994E-2</v>
      </c>
      <c r="R238" s="201">
        <f>Q238*H238</f>
        <v>0.45289999999999997</v>
      </c>
      <c r="S238" s="201">
        <v>0</v>
      </c>
      <c r="T238" s="202">
        <f>S238*H238</f>
        <v>0</v>
      </c>
      <c r="AR238" s="203" t="s">
        <v>324</v>
      </c>
      <c r="AT238" s="203" t="s">
        <v>320</v>
      </c>
      <c r="AU238" s="203" t="s">
        <v>90</v>
      </c>
      <c r="AY238" s="112" t="s">
        <v>318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12" t="s">
        <v>90</v>
      </c>
      <c r="BK238" s="204">
        <f>ROUND(I238*H238,2)</f>
        <v>0</v>
      </c>
      <c r="BL238" s="112" t="s">
        <v>324</v>
      </c>
      <c r="BM238" s="203" t="s">
        <v>466</v>
      </c>
    </row>
    <row r="239" spans="2:65" s="206" customFormat="1" x14ac:dyDescent="0.2">
      <c r="B239" s="205"/>
      <c r="D239" s="207" t="s">
        <v>326</v>
      </c>
      <c r="E239" s="208" t="s">
        <v>1</v>
      </c>
      <c r="F239" s="209" t="s">
        <v>467</v>
      </c>
      <c r="H239" s="208" t="s">
        <v>1</v>
      </c>
      <c r="L239" s="205"/>
      <c r="M239" s="210"/>
      <c r="T239" s="211"/>
      <c r="AT239" s="208" t="s">
        <v>326</v>
      </c>
      <c r="AU239" s="208" t="s">
        <v>90</v>
      </c>
      <c r="AV239" s="206" t="s">
        <v>85</v>
      </c>
      <c r="AW239" s="206" t="s">
        <v>32</v>
      </c>
      <c r="AX239" s="206" t="s">
        <v>77</v>
      </c>
      <c r="AY239" s="208" t="s">
        <v>318</v>
      </c>
    </row>
    <row r="240" spans="2:65" s="213" customFormat="1" x14ac:dyDescent="0.2">
      <c r="B240" s="212"/>
      <c r="D240" s="207" t="s">
        <v>326</v>
      </c>
      <c r="E240" s="214" t="s">
        <v>1</v>
      </c>
      <c r="F240" s="215" t="s">
        <v>356</v>
      </c>
      <c r="H240" s="216">
        <v>7</v>
      </c>
      <c r="L240" s="212"/>
      <c r="M240" s="217"/>
      <c r="T240" s="218"/>
      <c r="AT240" s="214" t="s">
        <v>326</v>
      </c>
      <c r="AU240" s="214" t="s">
        <v>90</v>
      </c>
      <c r="AV240" s="213" t="s">
        <v>90</v>
      </c>
      <c r="AW240" s="213" t="s">
        <v>32</v>
      </c>
      <c r="AX240" s="213" t="s">
        <v>85</v>
      </c>
      <c r="AY240" s="214" t="s">
        <v>318</v>
      </c>
    </row>
    <row r="241" spans="2:65" s="121" customFormat="1" ht="24.25" customHeight="1" x14ac:dyDescent="0.2">
      <c r="B241" s="120"/>
      <c r="C241" s="192" t="s">
        <v>468</v>
      </c>
      <c r="D241" s="192" t="s">
        <v>320</v>
      </c>
      <c r="E241" s="193" t="s">
        <v>469</v>
      </c>
      <c r="F241" s="194" t="s">
        <v>470</v>
      </c>
      <c r="G241" s="195" t="s">
        <v>455</v>
      </c>
      <c r="H241" s="196">
        <v>23</v>
      </c>
      <c r="I241" s="32"/>
      <c r="J241" s="197">
        <f>ROUND(I241*H241,2)</f>
        <v>0</v>
      </c>
      <c r="K241" s="198"/>
      <c r="L241" s="120"/>
      <c r="M241" s="199" t="s">
        <v>1</v>
      </c>
      <c r="N241" s="200" t="s">
        <v>43</v>
      </c>
      <c r="P241" s="201">
        <f>O241*H241</f>
        <v>0</v>
      </c>
      <c r="Q241" s="201">
        <v>7.9039999999999999E-2</v>
      </c>
      <c r="R241" s="201">
        <f>Q241*H241</f>
        <v>1.81792</v>
      </c>
      <c r="S241" s="201">
        <v>0</v>
      </c>
      <c r="T241" s="202">
        <f>S241*H241</f>
        <v>0</v>
      </c>
      <c r="AR241" s="203" t="s">
        <v>324</v>
      </c>
      <c r="AT241" s="203" t="s">
        <v>320</v>
      </c>
      <c r="AU241" s="203" t="s">
        <v>90</v>
      </c>
      <c r="AY241" s="112" t="s">
        <v>318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12" t="s">
        <v>90</v>
      </c>
      <c r="BK241" s="204">
        <f>ROUND(I241*H241,2)</f>
        <v>0</v>
      </c>
      <c r="BL241" s="112" t="s">
        <v>324</v>
      </c>
      <c r="BM241" s="203" t="s">
        <v>471</v>
      </c>
    </row>
    <row r="242" spans="2:65" s="206" customFormat="1" x14ac:dyDescent="0.2">
      <c r="B242" s="205"/>
      <c r="D242" s="207" t="s">
        <v>326</v>
      </c>
      <c r="E242" s="208" t="s">
        <v>1</v>
      </c>
      <c r="F242" s="209" t="s">
        <v>472</v>
      </c>
      <c r="H242" s="208" t="s">
        <v>1</v>
      </c>
      <c r="L242" s="205"/>
      <c r="M242" s="210"/>
      <c r="T242" s="211"/>
      <c r="AT242" s="208" t="s">
        <v>326</v>
      </c>
      <c r="AU242" s="208" t="s">
        <v>90</v>
      </c>
      <c r="AV242" s="206" t="s">
        <v>85</v>
      </c>
      <c r="AW242" s="206" t="s">
        <v>32</v>
      </c>
      <c r="AX242" s="206" t="s">
        <v>77</v>
      </c>
      <c r="AY242" s="208" t="s">
        <v>318</v>
      </c>
    </row>
    <row r="243" spans="2:65" s="213" customFormat="1" x14ac:dyDescent="0.2">
      <c r="B243" s="212"/>
      <c r="D243" s="207" t="s">
        <v>326</v>
      </c>
      <c r="E243" s="214" t="s">
        <v>1</v>
      </c>
      <c r="F243" s="215" t="s">
        <v>458</v>
      </c>
      <c r="H243" s="216">
        <v>23</v>
      </c>
      <c r="L243" s="212"/>
      <c r="M243" s="217"/>
      <c r="T243" s="218"/>
      <c r="AT243" s="214" t="s">
        <v>326</v>
      </c>
      <c r="AU243" s="214" t="s">
        <v>90</v>
      </c>
      <c r="AV243" s="213" t="s">
        <v>90</v>
      </c>
      <c r="AW243" s="213" t="s">
        <v>32</v>
      </c>
      <c r="AX243" s="213" t="s">
        <v>85</v>
      </c>
      <c r="AY243" s="214" t="s">
        <v>318</v>
      </c>
    </row>
    <row r="244" spans="2:65" s="121" customFormat="1" ht="24.25" customHeight="1" x14ac:dyDescent="0.2">
      <c r="B244" s="120"/>
      <c r="C244" s="192" t="s">
        <v>473</v>
      </c>
      <c r="D244" s="192" t="s">
        <v>320</v>
      </c>
      <c r="E244" s="193" t="s">
        <v>474</v>
      </c>
      <c r="F244" s="194" t="s">
        <v>475</v>
      </c>
      <c r="G244" s="195" t="s">
        <v>455</v>
      </c>
      <c r="H244" s="196">
        <v>11</v>
      </c>
      <c r="I244" s="32"/>
      <c r="J244" s="197">
        <f>ROUND(I244*H244,2)</f>
        <v>0</v>
      </c>
      <c r="K244" s="198"/>
      <c r="L244" s="120"/>
      <c r="M244" s="199" t="s">
        <v>1</v>
      </c>
      <c r="N244" s="200" t="s">
        <v>43</v>
      </c>
      <c r="P244" s="201">
        <f>O244*H244</f>
        <v>0</v>
      </c>
      <c r="Q244" s="201">
        <v>9.1840000000000005E-2</v>
      </c>
      <c r="R244" s="201">
        <f>Q244*H244</f>
        <v>1.01024</v>
      </c>
      <c r="S244" s="201">
        <v>0</v>
      </c>
      <c r="T244" s="202">
        <f>S244*H244</f>
        <v>0</v>
      </c>
      <c r="AR244" s="203" t="s">
        <v>324</v>
      </c>
      <c r="AT244" s="203" t="s">
        <v>320</v>
      </c>
      <c r="AU244" s="203" t="s">
        <v>90</v>
      </c>
      <c r="AY244" s="112" t="s">
        <v>318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12" t="s">
        <v>90</v>
      </c>
      <c r="BK244" s="204">
        <f>ROUND(I244*H244,2)</f>
        <v>0</v>
      </c>
      <c r="BL244" s="112" t="s">
        <v>324</v>
      </c>
      <c r="BM244" s="203" t="s">
        <v>476</v>
      </c>
    </row>
    <row r="245" spans="2:65" s="206" customFormat="1" x14ac:dyDescent="0.2">
      <c r="B245" s="205"/>
      <c r="D245" s="207" t="s">
        <v>326</v>
      </c>
      <c r="E245" s="208" t="s">
        <v>1</v>
      </c>
      <c r="F245" s="209" t="s">
        <v>477</v>
      </c>
      <c r="H245" s="208" t="s">
        <v>1</v>
      </c>
      <c r="L245" s="205"/>
      <c r="M245" s="210"/>
      <c r="T245" s="211"/>
      <c r="AT245" s="208" t="s">
        <v>326</v>
      </c>
      <c r="AU245" s="208" t="s">
        <v>90</v>
      </c>
      <c r="AV245" s="206" t="s">
        <v>85</v>
      </c>
      <c r="AW245" s="206" t="s">
        <v>32</v>
      </c>
      <c r="AX245" s="206" t="s">
        <v>77</v>
      </c>
      <c r="AY245" s="208" t="s">
        <v>318</v>
      </c>
    </row>
    <row r="246" spans="2:65" s="213" customFormat="1" x14ac:dyDescent="0.2">
      <c r="B246" s="212"/>
      <c r="D246" s="207" t="s">
        <v>326</v>
      </c>
      <c r="E246" s="214" t="s">
        <v>1</v>
      </c>
      <c r="F246" s="215" t="s">
        <v>380</v>
      </c>
      <c r="H246" s="216">
        <v>11</v>
      </c>
      <c r="L246" s="212"/>
      <c r="M246" s="217"/>
      <c r="T246" s="218"/>
      <c r="AT246" s="214" t="s">
        <v>326</v>
      </c>
      <c r="AU246" s="214" t="s">
        <v>90</v>
      </c>
      <c r="AV246" s="213" t="s">
        <v>90</v>
      </c>
      <c r="AW246" s="213" t="s">
        <v>32</v>
      </c>
      <c r="AX246" s="213" t="s">
        <v>85</v>
      </c>
      <c r="AY246" s="214" t="s">
        <v>318</v>
      </c>
    </row>
    <row r="247" spans="2:65" s="121" customFormat="1" ht="24.25" customHeight="1" x14ac:dyDescent="0.2">
      <c r="B247" s="120"/>
      <c r="C247" s="192" t="s">
        <v>478</v>
      </c>
      <c r="D247" s="192" t="s">
        <v>320</v>
      </c>
      <c r="E247" s="193" t="s">
        <v>479</v>
      </c>
      <c r="F247" s="194" t="s">
        <v>480</v>
      </c>
      <c r="G247" s="195" t="s">
        <v>455</v>
      </c>
      <c r="H247" s="196">
        <v>5</v>
      </c>
      <c r="I247" s="32"/>
      <c r="J247" s="197">
        <f>ROUND(I247*H247,2)</f>
        <v>0</v>
      </c>
      <c r="K247" s="198"/>
      <c r="L247" s="120"/>
      <c r="M247" s="199" t="s">
        <v>1</v>
      </c>
      <c r="N247" s="200" t="s">
        <v>43</v>
      </c>
      <c r="P247" s="201">
        <f>O247*H247</f>
        <v>0</v>
      </c>
      <c r="Q247" s="201">
        <v>0.10464</v>
      </c>
      <c r="R247" s="201">
        <f>Q247*H247</f>
        <v>0.5232</v>
      </c>
      <c r="S247" s="201">
        <v>0</v>
      </c>
      <c r="T247" s="202">
        <f>S247*H247</f>
        <v>0</v>
      </c>
      <c r="AR247" s="203" t="s">
        <v>324</v>
      </c>
      <c r="AT247" s="203" t="s">
        <v>320</v>
      </c>
      <c r="AU247" s="203" t="s">
        <v>90</v>
      </c>
      <c r="AY247" s="112" t="s">
        <v>318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12" t="s">
        <v>90</v>
      </c>
      <c r="BK247" s="204">
        <f>ROUND(I247*H247,2)</f>
        <v>0</v>
      </c>
      <c r="BL247" s="112" t="s">
        <v>324</v>
      </c>
      <c r="BM247" s="203" t="s">
        <v>481</v>
      </c>
    </row>
    <row r="248" spans="2:65" s="206" customFormat="1" x14ac:dyDescent="0.2">
      <c r="B248" s="205"/>
      <c r="D248" s="207" t="s">
        <v>326</v>
      </c>
      <c r="E248" s="208" t="s">
        <v>1</v>
      </c>
      <c r="F248" s="209" t="s">
        <v>482</v>
      </c>
      <c r="H248" s="208" t="s">
        <v>1</v>
      </c>
      <c r="L248" s="205"/>
      <c r="M248" s="210"/>
      <c r="T248" s="211"/>
      <c r="AT248" s="208" t="s">
        <v>326</v>
      </c>
      <c r="AU248" s="208" t="s">
        <v>90</v>
      </c>
      <c r="AV248" s="206" t="s">
        <v>85</v>
      </c>
      <c r="AW248" s="206" t="s">
        <v>32</v>
      </c>
      <c r="AX248" s="206" t="s">
        <v>77</v>
      </c>
      <c r="AY248" s="208" t="s">
        <v>318</v>
      </c>
    </row>
    <row r="249" spans="2:65" s="213" customFormat="1" x14ac:dyDescent="0.2">
      <c r="B249" s="212"/>
      <c r="D249" s="207" t="s">
        <v>326</v>
      </c>
      <c r="E249" s="214" t="s">
        <v>1</v>
      </c>
      <c r="F249" s="215" t="s">
        <v>344</v>
      </c>
      <c r="H249" s="216">
        <v>5</v>
      </c>
      <c r="L249" s="212"/>
      <c r="M249" s="217"/>
      <c r="T249" s="218"/>
      <c r="AT249" s="214" t="s">
        <v>326</v>
      </c>
      <c r="AU249" s="214" t="s">
        <v>90</v>
      </c>
      <c r="AV249" s="213" t="s">
        <v>90</v>
      </c>
      <c r="AW249" s="213" t="s">
        <v>32</v>
      </c>
      <c r="AX249" s="213" t="s">
        <v>85</v>
      </c>
      <c r="AY249" s="214" t="s">
        <v>318</v>
      </c>
    </row>
    <row r="250" spans="2:65" s="121" customFormat="1" ht="16.5" customHeight="1" x14ac:dyDescent="0.2">
      <c r="B250" s="120"/>
      <c r="C250" s="192" t="s">
        <v>483</v>
      </c>
      <c r="D250" s="192" t="s">
        <v>320</v>
      </c>
      <c r="E250" s="193" t="s">
        <v>484</v>
      </c>
      <c r="F250" s="194" t="s">
        <v>485</v>
      </c>
      <c r="G250" s="195" t="s">
        <v>455</v>
      </c>
      <c r="H250" s="196">
        <v>2</v>
      </c>
      <c r="I250" s="32"/>
      <c r="J250" s="197">
        <f>ROUND(I250*H250,2)</f>
        <v>0</v>
      </c>
      <c r="K250" s="198"/>
      <c r="L250" s="120"/>
      <c r="M250" s="199" t="s">
        <v>1</v>
      </c>
      <c r="N250" s="200" t="s">
        <v>43</v>
      </c>
      <c r="P250" s="201">
        <f>O250*H250</f>
        <v>0</v>
      </c>
      <c r="Q250" s="201">
        <v>0.10464</v>
      </c>
      <c r="R250" s="201">
        <f>Q250*H250</f>
        <v>0.20927999999999999</v>
      </c>
      <c r="S250" s="201">
        <v>0</v>
      </c>
      <c r="T250" s="202">
        <f>S250*H250</f>
        <v>0</v>
      </c>
      <c r="AR250" s="203" t="s">
        <v>324</v>
      </c>
      <c r="AT250" s="203" t="s">
        <v>320</v>
      </c>
      <c r="AU250" s="203" t="s">
        <v>90</v>
      </c>
      <c r="AY250" s="112" t="s">
        <v>318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12" t="s">
        <v>90</v>
      </c>
      <c r="BK250" s="204">
        <f>ROUND(I250*H250,2)</f>
        <v>0</v>
      </c>
      <c r="BL250" s="112" t="s">
        <v>324</v>
      </c>
      <c r="BM250" s="203" t="s">
        <v>486</v>
      </c>
    </row>
    <row r="251" spans="2:65" s="206" customFormat="1" x14ac:dyDescent="0.2">
      <c r="B251" s="205"/>
      <c r="D251" s="207" t="s">
        <v>326</v>
      </c>
      <c r="E251" s="208" t="s">
        <v>1</v>
      </c>
      <c r="F251" s="209" t="s">
        <v>487</v>
      </c>
      <c r="H251" s="208" t="s">
        <v>1</v>
      </c>
      <c r="L251" s="205"/>
      <c r="M251" s="210"/>
      <c r="T251" s="211"/>
      <c r="AT251" s="208" t="s">
        <v>326</v>
      </c>
      <c r="AU251" s="208" t="s">
        <v>90</v>
      </c>
      <c r="AV251" s="206" t="s">
        <v>85</v>
      </c>
      <c r="AW251" s="206" t="s">
        <v>32</v>
      </c>
      <c r="AX251" s="206" t="s">
        <v>77</v>
      </c>
      <c r="AY251" s="208" t="s">
        <v>318</v>
      </c>
    </row>
    <row r="252" spans="2:65" s="213" customFormat="1" x14ac:dyDescent="0.2">
      <c r="B252" s="212"/>
      <c r="D252" s="207" t="s">
        <v>326</v>
      </c>
      <c r="E252" s="214" t="s">
        <v>1</v>
      </c>
      <c r="F252" s="215" t="s">
        <v>90</v>
      </c>
      <c r="H252" s="216">
        <v>2</v>
      </c>
      <c r="L252" s="212"/>
      <c r="M252" s="217"/>
      <c r="T252" s="218"/>
      <c r="AT252" s="214" t="s">
        <v>326</v>
      </c>
      <c r="AU252" s="214" t="s">
        <v>90</v>
      </c>
      <c r="AV252" s="213" t="s">
        <v>90</v>
      </c>
      <c r="AW252" s="213" t="s">
        <v>32</v>
      </c>
      <c r="AX252" s="213" t="s">
        <v>85</v>
      </c>
      <c r="AY252" s="214" t="s">
        <v>318</v>
      </c>
    </row>
    <row r="253" spans="2:65" s="121" customFormat="1" ht="24.25" customHeight="1" x14ac:dyDescent="0.2">
      <c r="B253" s="120"/>
      <c r="C253" s="192" t="s">
        <v>202</v>
      </c>
      <c r="D253" s="192" t="s">
        <v>320</v>
      </c>
      <c r="E253" s="193" t="s">
        <v>488</v>
      </c>
      <c r="F253" s="194" t="s">
        <v>489</v>
      </c>
      <c r="G253" s="195" t="s">
        <v>455</v>
      </c>
      <c r="H253" s="196">
        <v>3</v>
      </c>
      <c r="I253" s="32"/>
      <c r="J253" s="197">
        <f>ROUND(I253*H253,2)</f>
        <v>0</v>
      </c>
      <c r="K253" s="198"/>
      <c r="L253" s="120"/>
      <c r="M253" s="199" t="s">
        <v>1</v>
      </c>
      <c r="N253" s="200" t="s">
        <v>43</v>
      </c>
      <c r="P253" s="201">
        <f>O253*H253</f>
        <v>0</v>
      </c>
      <c r="Q253" s="201">
        <v>0.11744</v>
      </c>
      <c r="R253" s="201">
        <f>Q253*H253</f>
        <v>0.35232000000000002</v>
      </c>
      <c r="S253" s="201">
        <v>0</v>
      </c>
      <c r="T253" s="202">
        <f>S253*H253</f>
        <v>0</v>
      </c>
      <c r="AR253" s="203" t="s">
        <v>324</v>
      </c>
      <c r="AT253" s="203" t="s">
        <v>320</v>
      </c>
      <c r="AU253" s="203" t="s">
        <v>90</v>
      </c>
      <c r="AY253" s="112" t="s">
        <v>318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12" t="s">
        <v>90</v>
      </c>
      <c r="BK253" s="204">
        <f>ROUND(I253*H253,2)</f>
        <v>0</v>
      </c>
      <c r="BL253" s="112" t="s">
        <v>324</v>
      </c>
      <c r="BM253" s="203" t="s">
        <v>490</v>
      </c>
    </row>
    <row r="254" spans="2:65" s="206" customFormat="1" x14ac:dyDescent="0.2">
      <c r="B254" s="205"/>
      <c r="D254" s="207" t="s">
        <v>326</v>
      </c>
      <c r="E254" s="208" t="s">
        <v>1</v>
      </c>
      <c r="F254" s="209" t="s">
        <v>491</v>
      </c>
      <c r="H254" s="208" t="s">
        <v>1</v>
      </c>
      <c r="L254" s="205"/>
      <c r="M254" s="210"/>
      <c r="T254" s="211"/>
      <c r="AT254" s="208" t="s">
        <v>326</v>
      </c>
      <c r="AU254" s="208" t="s">
        <v>90</v>
      </c>
      <c r="AV254" s="206" t="s">
        <v>85</v>
      </c>
      <c r="AW254" s="206" t="s">
        <v>32</v>
      </c>
      <c r="AX254" s="206" t="s">
        <v>77</v>
      </c>
      <c r="AY254" s="208" t="s">
        <v>318</v>
      </c>
    </row>
    <row r="255" spans="2:65" s="213" customFormat="1" x14ac:dyDescent="0.2">
      <c r="B255" s="212"/>
      <c r="D255" s="207" t="s">
        <v>326</v>
      </c>
      <c r="E255" s="214" t="s">
        <v>1</v>
      </c>
      <c r="F255" s="215" t="s">
        <v>208</v>
      </c>
      <c r="H255" s="216">
        <v>3</v>
      </c>
      <c r="L255" s="212"/>
      <c r="M255" s="217"/>
      <c r="T255" s="218"/>
      <c r="AT255" s="214" t="s">
        <v>326</v>
      </c>
      <c r="AU255" s="214" t="s">
        <v>90</v>
      </c>
      <c r="AV255" s="213" t="s">
        <v>90</v>
      </c>
      <c r="AW255" s="213" t="s">
        <v>32</v>
      </c>
      <c r="AX255" s="213" t="s">
        <v>85</v>
      </c>
      <c r="AY255" s="214" t="s">
        <v>318</v>
      </c>
    </row>
    <row r="256" spans="2:65" s="121" customFormat="1" ht="24.25" customHeight="1" x14ac:dyDescent="0.2">
      <c r="B256" s="120"/>
      <c r="C256" s="192" t="s">
        <v>492</v>
      </c>
      <c r="D256" s="192" t="s">
        <v>320</v>
      </c>
      <c r="E256" s="193" t="s">
        <v>493</v>
      </c>
      <c r="F256" s="194" t="s">
        <v>494</v>
      </c>
      <c r="G256" s="195" t="s">
        <v>455</v>
      </c>
      <c r="H256" s="196">
        <v>4</v>
      </c>
      <c r="I256" s="32"/>
      <c r="J256" s="197">
        <f>ROUND(I256*H256,2)</f>
        <v>0</v>
      </c>
      <c r="K256" s="198"/>
      <c r="L256" s="120"/>
      <c r="M256" s="199" t="s">
        <v>1</v>
      </c>
      <c r="N256" s="200" t="s">
        <v>43</v>
      </c>
      <c r="P256" s="201">
        <f>O256*H256</f>
        <v>0</v>
      </c>
      <c r="Q256" s="201">
        <v>0.14457999999999999</v>
      </c>
      <c r="R256" s="201">
        <f>Q256*H256</f>
        <v>0.57831999999999995</v>
      </c>
      <c r="S256" s="201">
        <v>0</v>
      </c>
      <c r="T256" s="202">
        <f>S256*H256</f>
        <v>0</v>
      </c>
      <c r="AR256" s="203" t="s">
        <v>324</v>
      </c>
      <c r="AT256" s="203" t="s">
        <v>320</v>
      </c>
      <c r="AU256" s="203" t="s">
        <v>90</v>
      </c>
      <c r="AY256" s="112" t="s">
        <v>318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12" t="s">
        <v>90</v>
      </c>
      <c r="BK256" s="204">
        <f>ROUND(I256*H256,2)</f>
        <v>0</v>
      </c>
      <c r="BL256" s="112" t="s">
        <v>324</v>
      </c>
      <c r="BM256" s="203" t="s">
        <v>495</v>
      </c>
    </row>
    <row r="257" spans="2:65" s="206" customFormat="1" x14ac:dyDescent="0.2">
      <c r="B257" s="205"/>
      <c r="D257" s="207" t="s">
        <v>326</v>
      </c>
      <c r="E257" s="208" t="s">
        <v>1</v>
      </c>
      <c r="F257" s="209" t="s">
        <v>496</v>
      </c>
      <c r="H257" s="208" t="s">
        <v>1</v>
      </c>
      <c r="L257" s="205"/>
      <c r="M257" s="210"/>
      <c r="T257" s="211"/>
      <c r="AT257" s="208" t="s">
        <v>326</v>
      </c>
      <c r="AU257" s="208" t="s">
        <v>90</v>
      </c>
      <c r="AV257" s="206" t="s">
        <v>85</v>
      </c>
      <c r="AW257" s="206" t="s">
        <v>32</v>
      </c>
      <c r="AX257" s="206" t="s">
        <v>77</v>
      </c>
      <c r="AY257" s="208" t="s">
        <v>318</v>
      </c>
    </row>
    <row r="258" spans="2:65" s="213" customFormat="1" x14ac:dyDescent="0.2">
      <c r="B258" s="212"/>
      <c r="D258" s="207" t="s">
        <v>326</v>
      </c>
      <c r="E258" s="214" t="s">
        <v>1</v>
      </c>
      <c r="F258" s="215" t="s">
        <v>324</v>
      </c>
      <c r="H258" s="216">
        <v>4</v>
      </c>
      <c r="L258" s="212"/>
      <c r="M258" s="217"/>
      <c r="T258" s="218"/>
      <c r="AT258" s="214" t="s">
        <v>326</v>
      </c>
      <c r="AU258" s="214" t="s">
        <v>90</v>
      </c>
      <c r="AV258" s="213" t="s">
        <v>90</v>
      </c>
      <c r="AW258" s="213" t="s">
        <v>32</v>
      </c>
      <c r="AX258" s="213" t="s">
        <v>85</v>
      </c>
      <c r="AY258" s="214" t="s">
        <v>318</v>
      </c>
    </row>
    <row r="259" spans="2:65" s="121" customFormat="1" ht="24.25" customHeight="1" x14ac:dyDescent="0.2">
      <c r="B259" s="120"/>
      <c r="C259" s="192" t="s">
        <v>497</v>
      </c>
      <c r="D259" s="192" t="s">
        <v>320</v>
      </c>
      <c r="E259" s="193" t="s">
        <v>498</v>
      </c>
      <c r="F259" s="194" t="s">
        <v>499</v>
      </c>
      <c r="G259" s="195" t="s">
        <v>455</v>
      </c>
      <c r="H259" s="196">
        <v>16</v>
      </c>
      <c r="I259" s="32"/>
      <c r="J259" s="197">
        <f>ROUND(I259*H259,2)</f>
        <v>0</v>
      </c>
      <c r="K259" s="198"/>
      <c r="L259" s="120"/>
      <c r="M259" s="199" t="s">
        <v>1</v>
      </c>
      <c r="N259" s="200" t="s">
        <v>43</v>
      </c>
      <c r="P259" s="201">
        <f>O259*H259</f>
        <v>0</v>
      </c>
      <c r="Q259" s="201">
        <v>0.15737999999999999</v>
      </c>
      <c r="R259" s="201">
        <f>Q259*H259</f>
        <v>2.5180799999999999</v>
      </c>
      <c r="S259" s="201">
        <v>0</v>
      </c>
      <c r="T259" s="202">
        <f>S259*H259</f>
        <v>0</v>
      </c>
      <c r="AR259" s="203" t="s">
        <v>324</v>
      </c>
      <c r="AT259" s="203" t="s">
        <v>320</v>
      </c>
      <c r="AU259" s="203" t="s">
        <v>90</v>
      </c>
      <c r="AY259" s="112" t="s">
        <v>318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12" t="s">
        <v>90</v>
      </c>
      <c r="BK259" s="204">
        <f>ROUND(I259*H259,2)</f>
        <v>0</v>
      </c>
      <c r="BL259" s="112" t="s">
        <v>324</v>
      </c>
      <c r="BM259" s="203" t="s">
        <v>500</v>
      </c>
    </row>
    <row r="260" spans="2:65" s="206" customFormat="1" x14ac:dyDescent="0.2">
      <c r="B260" s="205"/>
      <c r="D260" s="207" t="s">
        <v>326</v>
      </c>
      <c r="E260" s="208" t="s">
        <v>1</v>
      </c>
      <c r="F260" s="209" t="s">
        <v>501</v>
      </c>
      <c r="H260" s="208" t="s">
        <v>1</v>
      </c>
      <c r="L260" s="205"/>
      <c r="M260" s="210"/>
      <c r="T260" s="211"/>
      <c r="AT260" s="208" t="s">
        <v>326</v>
      </c>
      <c r="AU260" s="208" t="s">
        <v>90</v>
      </c>
      <c r="AV260" s="206" t="s">
        <v>85</v>
      </c>
      <c r="AW260" s="206" t="s">
        <v>32</v>
      </c>
      <c r="AX260" s="206" t="s">
        <v>77</v>
      </c>
      <c r="AY260" s="208" t="s">
        <v>318</v>
      </c>
    </row>
    <row r="261" spans="2:65" s="213" customFormat="1" x14ac:dyDescent="0.2">
      <c r="B261" s="212"/>
      <c r="D261" s="207" t="s">
        <v>326</v>
      </c>
      <c r="E261" s="214" t="s">
        <v>1</v>
      </c>
      <c r="F261" s="215" t="s">
        <v>407</v>
      </c>
      <c r="H261" s="216">
        <v>16</v>
      </c>
      <c r="L261" s="212"/>
      <c r="M261" s="217"/>
      <c r="T261" s="218"/>
      <c r="AT261" s="214" t="s">
        <v>326</v>
      </c>
      <c r="AU261" s="214" t="s">
        <v>90</v>
      </c>
      <c r="AV261" s="213" t="s">
        <v>90</v>
      </c>
      <c r="AW261" s="213" t="s">
        <v>32</v>
      </c>
      <c r="AX261" s="213" t="s">
        <v>85</v>
      </c>
      <c r="AY261" s="214" t="s">
        <v>318</v>
      </c>
    </row>
    <row r="262" spans="2:65" s="121" customFormat="1" ht="24.25" customHeight="1" x14ac:dyDescent="0.2">
      <c r="B262" s="120"/>
      <c r="C262" s="192" t="s">
        <v>502</v>
      </c>
      <c r="D262" s="192" t="s">
        <v>320</v>
      </c>
      <c r="E262" s="193" t="s">
        <v>503</v>
      </c>
      <c r="F262" s="194" t="s">
        <v>504</v>
      </c>
      <c r="G262" s="195" t="s">
        <v>455</v>
      </c>
      <c r="H262" s="196">
        <v>11</v>
      </c>
      <c r="I262" s="32"/>
      <c r="J262" s="197">
        <f>ROUND(I262*H262,2)</f>
        <v>0</v>
      </c>
      <c r="K262" s="198"/>
      <c r="L262" s="120"/>
      <c r="M262" s="199" t="s">
        <v>1</v>
      </c>
      <c r="N262" s="200" t="s">
        <v>43</v>
      </c>
      <c r="P262" s="201">
        <f>O262*H262</f>
        <v>0</v>
      </c>
      <c r="Q262" s="201">
        <v>7.6350000000000001E-2</v>
      </c>
      <c r="R262" s="201">
        <f>Q262*H262</f>
        <v>0.83984999999999999</v>
      </c>
      <c r="S262" s="201">
        <v>0</v>
      </c>
      <c r="T262" s="202">
        <f>S262*H262</f>
        <v>0</v>
      </c>
      <c r="AR262" s="203" t="s">
        <v>324</v>
      </c>
      <c r="AT262" s="203" t="s">
        <v>320</v>
      </c>
      <c r="AU262" s="203" t="s">
        <v>90</v>
      </c>
      <c r="AY262" s="112" t="s">
        <v>318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12" t="s">
        <v>90</v>
      </c>
      <c r="BK262" s="204">
        <f>ROUND(I262*H262,2)</f>
        <v>0</v>
      </c>
      <c r="BL262" s="112" t="s">
        <v>324</v>
      </c>
      <c r="BM262" s="203" t="s">
        <v>505</v>
      </c>
    </row>
    <row r="263" spans="2:65" s="206" customFormat="1" x14ac:dyDescent="0.2">
      <c r="B263" s="205"/>
      <c r="D263" s="207" t="s">
        <v>326</v>
      </c>
      <c r="E263" s="208" t="s">
        <v>1</v>
      </c>
      <c r="F263" s="209" t="s">
        <v>506</v>
      </c>
      <c r="H263" s="208" t="s">
        <v>1</v>
      </c>
      <c r="L263" s="205"/>
      <c r="M263" s="210"/>
      <c r="T263" s="211"/>
      <c r="AT263" s="208" t="s">
        <v>326</v>
      </c>
      <c r="AU263" s="208" t="s">
        <v>90</v>
      </c>
      <c r="AV263" s="206" t="s">
        <v>85</v>
      </c>
      <c r="AW263" s="206" t="s">
        <v>32</v>
      </c>
      <c r="AX263" s="206" t="s">
        <v>77</v>
      </c>
      <c r="AY263" s="208" t="s">
        <v>318</v>
      </c>
    </row>
    <row r="264" spans="2:65" s="213" customFormat="1" x14ac:dyDescent="0.2">
      <c r="B264" s="212"/>
      <c r="D264" s="207" t="s">
        <v>326</v>
      </c>
      <c r="E264" s="214" t="s">
        <v>1</v>
      </c>
      <c r="F264" s="215" t="s">
        <v>380</v>
      </c>
      <c r="H264" s="216">
        <v>11</v>
      </c>
      <c r="L264" s="212"/>
      <c r="M264" s="217"/>
      <c r="T264" s="218"/>
      <c r="AT264" s="214" t="s">
        <v>326</v>
      </c>
      <c r="AU264" s="214" t="s">
        <v>90</v>
      </c>
      <c r="AV264" s="213" t="s">
        <v>90</v>
      </c>
      <c r="AW264" s="213" t="s">
        <v>32</v>
      </c>
      <c r="AX264" s="213" t="s">
        <v>85</v>
      </c>
      <c r="AY264" s="214" t="s">
        <v>318</v>
      </c>
    </row>
    <row r="265" spans="2:65" s="121" customFormat="1" ht="24.25" customHeight="1" x14ac:dyDescent="0.2">
      <c r="B265" s="120"/>
      <c r="C265" s="192" t="s">
        <v>507</v>
      </c>
      <c r="D265" s="192" t="s">
        <v>320</v>
      </c>
      <c r="E265" s="193" t="s">
        <v>508</v>
      </c>
      <c r="F265" s="194" t="s">
        <v>509</v>
      </c>
      <c r="G265" s="195" t="s">
        <v>455</v>
      </c>
      <c r="H265" s="196">
        <v>15</v>
      </c>
      <c r="I265" s="32"/>
      <c r="J265" s="197">
        <f>ROUND(I265*H265,2)</f>
        <v>0</v>
      </c>
      <c r="K265" s="198"/>
      <c r="L265" s="120"/>
      <c r="M265" s="199" t="s">
        <v>1</v>
      </c>
      <c r="N265" s="200" t="s">
        <v>43</v>
      </c>
      <c r="P265" s="201">
        <f>O265*H265</f>
        <v>0</v>
      </c>
      <c r="Q265" s="201">
        <v>0.10809000000000001</v>
      </c>
      <c r="R265" s="201">
        <f>Q265*H265</f>
        <v>1.6213500000000001</v>
      </c>
      <c r="S265" s="201">
        <v>0</v>
      </c>
      <c r="T265" s="202">
        <f>S265*H265</f>
        <v>0</v>
      </c>
      <c r="AR265" s="203" t="s">
        <v>324</v>
      </c>
      <c r="AT265" s="203" t="s">
        <v>320</v>
      </c>
      <c r="AU265" s="203" t="s">
        <v>90</v>
      </c>
      <c r="AY265" s="112" t="s">
        <v>318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12" t="s">
        <v>90</v>
      </c>
      <c r="BK265" s="204">
        <f>ROUND(I265*H265,2)</f>
        <v>0</v>
      </c>
      <c r="BL265" s="112" t="s">
        <v>324</v>
      </c>
      <c r="BM265" s="203" t="s">
        <v>510</v>
      </c>
    </row>
    <row r="266" spans="2:65" s="206" customFormat="1" x14ac:dyDescent="0.2">
      <c r="B266" s="205"/>
      <c r="D266" s="207" t="s">
        <v>326</v>
      </c>
      <c r="E266" s="208" t="s">
        <v>1</v>
      </c>
      <c r="F266" s="209" t="s">
        <v>511</v>
      </c>
      <c r="H266" s="208" t="s">
        <v>1</v>
      </c>
      <c r="L266" s="205"/>
      <c r="M266" s="210"/>
      <c r="T266" s="211"/>
      <c r="AT266" s="208" t="s">
        <v>326</v>
      </c>
      <c r="AU266" s="208" t="s">
        <v>90</v>
      </c>
      <c r="AV266" s="206" t="s">
        <v>85</v>
      </c>
      <c r="AW266" s="206" t="s">
        <v>32</v>
      </c>
      <c r="AX266" s="206" t="s">
        <v>77</v>
      </c>
      <c r="AY266" s="208" t="s">
        <v>318</v>
      </c>
    </row>
    <row r="267" spans="2:65" s="213" customFormat="1" x14ac:dyDescent="0.2">
      <c r="B267" s="212"/>
      <c r="D267" s="207" t="s">
        <v>326</v>
      </c>
      <c r="E267" s="214" t="s">
        <v>1</v>
      </c>
      <c r="F267" s="215" t="s">
        <v>8</v>
      </c>
      <c r="H267" s="216">
        <v>15</v>
      </c>
      <c r="L267" s="212"/>
      <c r="M267" s="217"/>
      <c r="T267" s="218"/>
      <c r="AT267" s="214" t="s">
        <v>326</v>
      </c>
      <c r="AU267" s="214" t="s">
        <v>90</v>
      </c>
      <c r="AV267" s="213" t="s">
        <v>90</v>
      </c>
      <c r="AW267" s="213" t="s">
        <v>32</v>
      </c>
      <c r="AX267" s="213" t="s">
        <v>85</v>
      </c>
      <c r="AY267" s="214" t="s">
        <v>318</v>
      </c>
    </row>
    <row r="268" spans="2:65" s="121" customFormat="1" ht="24.25" customHeight="1" x14ac:dyDescent="0.2">
      <c r="B268" s="120"/>
      <c r="C268" s="192" t="s">
        <v>512</v>
      </c>
      <c r="D268" s="192" t="s">
        <v>320</v>
      </c>
      <c r="E268" s="193" t="s">
        <v>513</v>
      </c>
      <c r="F268" s="194" t="s">
        <v>509</v>
      </c>
      <c r="G268" s="195" t="s">
        <v>455</v>
      </c>
      <c r="H268" s="196">
        <v>2</v>
      </c>
      <c r="I268" s="32"/>
      <c r="J268" s="197">
        <f>ROUND(I268*H268,2)</f>
        <v>0</v>
      </c>
      <c r="K268" s="198"/>
      <c r="L268" s="120"/>
      <c r="M268" s="199" t="s">
        <v>1</v>
      </c>
      <c r="N268" s="200" t="s">
        <v>43</v>
      </c>
      <c r="P268" s="201">
        <f>O268*H268</f>
        <v>0</v>
      </c>
      <c r="Q268" s="201">
        <v>0.10809000000000001</v>
      </c>
      <c r="R268" s="201">
        <f>Q268*H268</f>
        <v>0.21618000000000001</v>
      </c>
      <c r="S268" s="201">
        <v>0</v>
      </c>
      <c r="T268" s="202">
        <f>S268*H268</f>
        <v>0</v>
      </c>
      <c r="AR268" s="203" t="s">
        <v>324</v>
      </c>
      <c r="AT268" s="203" t="s">
        <v>320</v>
      </c>
      <c r="AU268" s="203" t="s">
        <v>90</v>
      </c>
      <c r="AY268" s="112" t="s">
        <v>318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12" t="s">
        <v>90</v>
      </c>
      <c r="BK268" s="204">
        <f>ROUND(I268*H268,2)</f>
        <v>0</v>
      </c>
      <c r="BL268" s="112" t="s">
        <v>324</v>
      </c>
      <c r="BM268" s="203" t="s">
        <v>514</v>
      </c>
    </row>
    <row r="269" spans="2:65" s="206" customFormat="1" x14ac:dyDescent="0.2">
      <c r="B269" s="205"/>
      <c r="D269" s="207" t="s">
        <v>326</v>
      </c>
      <c r="E269" s="208" t="s">
        <v>1</v>
      </c>
      <c r="F269" s="209" t="s">
        <v>515</v>
      </c>
      <c r="H269" s="208" t="s">
        <v>1</v>
      </c>
      <c r="L269" s="205"/>
      <c r="M269" s="210"/>
      <c r="T269" s="211"/>
      <c r="AT269" s="208" t="s">
        <v>326</v>
      </c>
      <c r="AU269" s="208" t="s">
        <v>90</v>
      </c>
      <c r="AV269" s="206" t="s">
        <v>85</v>
      </c>
      <c r="AW269" s="206" t="s">
        <v>32</v>
      </c>
      <c r="AX269" s="206" t="s">
        <v>77</v>
      </c>
      <c r="AY269" s="208" t="s">
        <v>318</v>
      </c>
    </row>
    <row r="270" spans="2:65" s="213" customFormat="1" x14ac:dyDescent="0.2">
      <c r="B270" s="212"/>
      <c r="D270" s="207" t="s">
        <v>326</v>
      </c>
      <c r="E270" s="214" t="s">
        <v>1</v>
      </c>
      <c r="F270" s="215" t="s">
        <v>90</v>
      </c>
      <c r="H270" s="216">
        <v>2</v>
      </c>
      <c r="L270" s="212"/>
      <c r="M270" s="217"/>
      <c r="T270" s="218"/>
      <c r="AT270" s="214" t="s">
        <v>326</v>
      </c>
      <c r="AU270" s="214" t="s">
        <v>90</v>
      </c>
      <c r="AV270" s="213" t="s">
        <v>90</v>
      </c>
      <c r="AW270" s="213" t="s">
        <v>32</v>
      </c>
      <c r="AX270" s="213" t="s">
        <v>85</v>
      </c>
      <c r="AY270" s="214" t="s">
        <v>318</v>
      </c>
    </row>
    <row r="271" spans="2:65" s="121" customFormat="1" ht="24.25" customHeight="1" x14ac:dyDescent="0.2">
      <c r="B271" s="120"/>
      <c r="C271" s="192" t="s">
        <v>516</v>
      </c>
      <c r="D271" s="192" t="s">
        <v>320</v>
      </c>
      <c r="E271" s="193" t="s">
        <v>517</v>
      </c>
      <c r="F271" s="194" t="s">
        <v>518</v>
      </c>
      <c r="G271" s="195" t="s">
        <v>455</v>
      </c>
      <c r="H271" s="196">
        <v>2</v>
      </c>
      <c r="I271" s="32"/>
      <c r="J271" s="197">
        <f>ROUND(I271*H271,2)</f>
        <v>0</v>
      </c>
      <c r="K271" s="198"/>
      <c r="L271" s="120"/>
      <c r="M271" s="199" t="s">
        <v>1</v>
      </c>
      <c r="N271" s="200" t="s">
        <v>43</v>
      </c>
      <c r="P271" s="201">
        <f>O271*H271</f>
        <v>0</v>
      </c>
      <c r="Q271" s="201">
        <v>0.17013</v>
      </c>
      <c r="R271" s="201">
        <f>Q271*H271</f>
        <v>0.34026000000000001</v>
      </c>
      <c r="S271" s="201">
        <v>0</v>
      </c>
      <c r="T271" s="202">
        <f>S271*H271</f>
        <v>0</v>
      </c>
      <c r="AR271" s="203" t="s">
        <v>324</v>
      </c>
      <c r="AT271" s="203" t="s">
        <v>320</v>
      </c>
      <c r="AU271" s="203" t="s">
        <v>90</v>
      </c>
      <c r="AY271" s="112" t="s">
        <v>318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12" t="s">
        <v>90</v>
      </c>
      <c r="BK271" s="204">
        <f>ROUND(I271*H271,2)</f>
        <v>0</v>
      </c>
      <c r="BL271" s="112" t="s">
        <v>324</v>
      </c>
      <c r="BM271" s="203" t="s">
        <v>519</v>
      </c>
    </row>
    <row r="272" spans="2:65" s="206" customFormat="1" x14ac:dyDescent="0.2">
      <c r="B272" s="205"/>
      <c r="D272" s="207" t="s">
        <v>326</v>
      </c>
      <c r="E272" s="208" t="s">
        <v>1</v>
      </c>
      <c r="F272" s="209" t="s">
        <v>520</v>
      </c>
      <c r="H272" s="208" t="s">
        <v>1</v>
      </c>
      <c r="L272" s="205"/>
      <c r="M272" s="210"/>
      <c r="T272" s="211"/>
      <c r="AT272" s="208" t="s">
        <v>326</v>
      </c>
      <c r="AU272" s="208" t="s">
        <v>90</v>
      </c>
      <c r="AV272" s="206" t="s">
        <v>85</v>
      </c>
      <c r="AW272" s="206" t="s">
        <v>32</v>
      </c>
      <c r="AX272" s="206" t="s">
        <v>77</v>
      </c>
      <c r="AY272" s="208" t="s">
        <v>318</v>
      </c>
    </row>
    <row r="273" spans="2:65" s="213" customFormat="1" x14ac:dyDescent="0.2">
      <c r="B273" s="212"/>
      <c r="D273" s="207" t="s">
        <v>326</v>
      </c>
      <c r="E273" s="214" t="s">
        <v>1</v>
      </c>
      <c r="F273" s="215" t="s">
        <v>90</v>
      </c>
      <c r="H273" s="216">
        <v>2</v>
      </c>
      <c r="L273" s="212"/>
      <c r="M273" s="217"/>
      <c r="T273" s="218"/>
      <c r="AT273" s="214" t="s">
        <v>326</v>
      </c>
      <c r="AU273" s="214" t="s">
        <v>90</v>
      </c>
      <c r="AV273" s="213" t="s">
        <v>90</v>
      </c>
      <c r="AW273" s="213" t="s">
        <v>32</v>
      </c>
      <c r="AX273" s="213" t="s">
        <v>85</v>
      </c>
      <c r="AY273" s="214" t="s">
        <v>318</v>
      </c>
    </row>
    <row r="274" spans="2:65" s="121" customFormat="1" ht="21.75" customHeight="1" x14ac:dyDescent="0.2">
      <c r="B274" s="120"/>
      <c r="C274" s="192" t="s">
        <v>521</v>
      </c>
      <c r="D274" s="192" t="s">
        <v>320</v>
      </c>
      <c r="E274" s="193" t="s">
        <v>522</v>
      </c>
      <c r="F274" s="194" t="s">
        <v>523</v>
      </c>
      <c r="G274" s="195" t="s">
        <v>340</v>
      </c>
      <c r="H274" s="196">
        <v>0.67400000000000004</v>
      </c>
      <c r="I274" s="32"/>
      <c r="J274" s="197">
        <f>ROUND(I274*H274,2)</f>
        <v>0</v>
      </c>
      <c r="K274" s="198"/>
      <c r="L274" s="120"/>
      <c r="M274" s="199" t="s">
        <v>1</v>
      </c>
      <c r="N274" s="200" t="s">
        <v>43</v>
      </c>
      <c r="P274" s="201">
        <f>O274*H274</f>
        <v>0</v>
      </c>
      <c r="Q274" s="201">
        <v>2.5018699999999998</v>
      </c>
      <c r="R274" s="201">
        <f>Q274*H274</f>
        <v>1.68626038</v>
      </c>
      <c r="S274" s="201">
        <v>0</v>
      </c>
      <c r="T274" s="202">
        <f>S274*H274</f>
        <v>0</v>
      </c>
      <c r="AR274" s="203" t="s">
        <v>324</v>
      </c>
      <c r="AT274" s="203" t="s">
        <v>320</v>
      </c>
      <c r="AU274" s="203" t="s">
        <v>90</v>
      </c>
      <c r="AY274" s="112" t="s">
        <v>318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12" t="s">
        <v>90</v>
      </c>
      <c r="BK274" s="204">
        <f>ROUND(I274*H274,2)</f>
        <v>0</v>
      </c>
      <c r="BL274" s="112" t="s">
        <v>324</v>
      </c>
      <c r="BM274" s="203" t="s">
        <v>524</v>
      </c>
    </row>
    <row r="275" spans="2:65" s="213" customFormat="1" x14ac:dyDescent="0.2">
      <c r="B275" s="212"/>
      <c r="D275" s="207" t="s">
        <v>326</v>
      </c>
      <c r="E275" s="214" t="s">
        <v>1</v>
      </c>
      <c r="F275" s="215" t="s">
        <v>525</v>
      </c>
      <c r="H275" s="216">
        <v>0.67400000000000004</v>
      </c>
      <c r="L275" s="212"/>
      <c r="M275" s="217"/>
      <c r="T275" s="218"/>
      <c r="AT275" s="214" t="s">
        <v>326</v>
      </c>
      <c r="AU275" s="214" t="s">
        <v>90</v>
      </c>
      <c r="AV275" s="213" t="s">
        <v>90</v>
      </c>
      <c r="AW275" s="213" t="s">
        <v>32</v>
      </c>
      <c r="AX275" s="213" t="s">
        <v>85</v>
      </c>
      <c r="AY275" s="214" t="s">
        <v>318</v>
      </c>
    </row>
    <row r="276" spans="2:65" s="121" customFormat="1" ht="24.25" customHeight="1" x14ac:dyDescent="0.2">
      <c r="B276" s="120"/>
      <c r="C276" s="192" t="s">
        <v>526</v>
      </c>
      <c r="D276" s="192" t="s">
        <v>320</v>
      </c>
      <c r="E276" s="193" t="s">
        <v>527</v>
      </c>
      <c r="F276" s="194" t="s">
        <v>528</v>
      </c>
      <c r="G276" s="195" t="s">
        <v>383</v>
      </c>
      <c r="H276" s="196">
        <v>6.93</v>
      </c>
      <c r="I276" s="32"/>
      <c r="J276" s="197">
        <f>ROUND(I276*H276,2)</f>
        <v>0</v>
      </c>
      <c r="K276" s="198"/>
      <c r="L276" s="120"/>
      <c r="M276" s="199" t="s">
        <v>1</v>
      </c>
      <c r="N276" s="200" t="s">
        <v>43</v>
      </c>
      <c r="P276" s="201">
        <f>O276*H276</f>
        <v>0</v>
      </c>
      <c r="Q276" s="201">
        <v>2.2000000000000001E-3</v>
      </c>
      <c r="R276" s="201">
        <f>Q276*H276</f>
        <v>1.5246000000000001E-2</v>
      </c>
      <c r="S276" s="201">
        <v>0</v>
      </c>
      <c r="T276" s="202">
        <f>S276*H276</f>
        <v>0</v>
      </c>
      <c r="AR276" s="203" t="s">
        <v>324</v>
      </c>
      <c r="AT276" s="203" t="s">
        <v>320</v>
      </c>
      <c r="AU276" s="203" t="s">
        <v>90</v>
      </c>
      <c r="AY276" s="112" t="s">
        <v>318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12" t="s">
        <v>90</v>
      </c>
      <c r="BK276" s="204">
        <f>ROUND(I276*H276,2)</f>
        <v>0</v>
      </c>
      <c r="BL276" s="112" t="s">
        <v>324</v>
      </c>
      <c r="BM276" s="203" t="s">
        <v>529</v>
      </c>
    </row>
    <row r="277" spans="2:65" s="213" customFormat="1" x14ac:dyDescent="0.2">
      <c r="B277" s="212"/>
      <c r="D277" s="207" t="s">
        <v>326</v>
      </c>
      <c r="E277" s="214" t="s">
        <v>1</v>
      </c>
      <c r="F277" s="215" t="s">
        <v>530</v>
      </c>
      <c r="H277" s="216">
        <v>6.93</v>
      </c>
      <c r="L277" s="212"/>
      <c r="M277" s="217"/>
      <c r="T277" s="218"/>
      <c r="AT277" s="214" t="s">
        <v>326</v>
      </c>
      <c r="AU277" s="214" t="s">
        <v>90</v>
      </c>
      <c r="AV277" s="213" t="s">
        <v>90</v>
      </c>
      <c r="AW277" s="213" t="s">
        <v>32</v>
      </c>
      <c r="AX277" s="213" t="s">
        <v>85</v>
      </c>
      <c r="AY277" s="214" t="s">
        <v>318</v>
      </c>
    </row>
    <row r="278" spans="2:65" s="121" customFormat="1" ht="24.25" customHeight="1" x14ac:dyDescent="0.2">
      <c r="B278" s="120"/>
      <c r="C278" s="192" t="s">
        <v>531</v>
      </c>
      <c r="D278" s="192" t="s">
        <v>320</v>
      </c>
      <c r="E278" s="193" t="s">
        <v>532</v>
      </c>
      <c r="F278" s="194" t="s">
        <v>533</v>
      </c>
      <c r="G278" s="195" t="s">
        <v>383</v>
      </c>
      <c r="H278" s="196">
        <v>6.93</v>
      </c>
      <c r="I278" s="32"/>
      <c r="J278" s="197">
        <f>ROUND(I278*H278,2)</f>
        <v>0</v>
      </c>
      <c r="K278" s="198"/>
      <c r="L278" s="120"/>
      <c r="M278" s="199" t="s">
        <v>1</v>
      </c>
      <c r="N278" s="200" t="s">
        <v>43</v>
      </c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203" t="s">
        <v>324</v>
      </c>
      <c r="AT278" s="203" t="s">
        <v>320</v>
      </c>
      <c r="AU278" s="203" t="s">
        <v>90</v>
      </c>
      <c r="AY278" s="112" t="s">
        <v>318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12" t="s">
        <v>90</v>
      </c>
      <c r="BK278" s="204">
        <f>ROUND(I278*H278,2)</f>
        <v>0</v>
      </c>
      <c r="BL278" s="112" t="s">
        <v>324</v>
      </c>
      <c r="BM278" s="203" t="s">
        <v>534</v>
      </c>
    </row>
    <row r="279" spans="2:65" s="121" customFormat="1" ht="21.75" customHeight="1" x14ac:dyDescent="0.2">
      <c r="B279" s="120"/>
      <c r="C279" s="192" t="s">
        <v>535</v>
      </c>
      <c r="D279" s="192" t="s">
        <v>320</v>
      </c>
      <c r="E279" s="193" t="s">
        <v>536</v>
      </c>
      <c r="F279" s="194" t="s">
        <v>537</v>
      </c>
      <c r="G279" s="195" t="s">
        <v>347</v>
      </c>
      <c r="H279" s="196">
        <v>0.10100000000000001</v>
      </c>
      <c r="I279" s="32"/>
      <c r="J279" s="197">
        <f>ROUND(I279*H279,2)</f>
        <v>0</v>
      </c>
      <c r="K279" s="198"/>
      <c r="L279" s="120"/>
      <c r="M279" s="199" t="s">
        <v>1</v>
      </c>
      <c r="N279" s="200" t="s">
        <v>43</v>
      </c>
      <c r="P279" s="201">
        <f>O279*H279</f>
        <v>0</v>
      </c>
      <c r="Q279" s="201">
        <v>1.05237</v>
      </c>
      <c r="R279" s="201">
        <f>Q279*H279</f>
        <v>0.10628937000000001</v>
      </c>
      <c r="S279" s="201">
        <v>0</v>
      </c>
      <c r="T279" s="202">
        <f>S279*H279</f>
        <v>0</v>
      </c>
      <c r="AR279" s="203" t="s">
        <v>324</v>
      </c>
      <c r="AT279" s="203" t="s">
        <v>320</v>
      </c>
      <c r="AU279" s="203" t="s">
        <v>90</v>
      </c>
      <c r="AY279" s="112" t="s">
        <v>318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12" t="s">
        <v>90</v>
      </c>
      <c r="BK279" s="204">
        <f>ROUND(I279*H279,2)</f>
        <v>0</v>
      </c>
      <c r="BL279" s="112" t="s">
        <v>324</v>
      </c>
      <c r="BM279" s="203" t="s">
        <v>538</v>
      </c>
    </row>
    <row r="280" spans="2:65" s="213" customFormat="1" x14ac:dyDescent="0.2">
      <c r="B280" s="212"/>
      <c r="D280" s="207" t="s">
        <v>326</v>
      </c>
      <c r="E280" s="214" t="s">
        <v>1</v>
      </c>
      <c r="F280" s="215" t="s">
        <v>539</v>
      </c>
      <c r="H280" s="216">
        <v>0.10100000000000001</v>
      </c>
      <c r="L280" s="212"/>
      <c r="M280" s="217"/>
      <c r="T280" s="218"/>
      <c r="AT280" s="214" t="s">
        <v>326</v>
      </c>
      <c r="AU280" s="214" t="s">
        <v>90</v>
      </c>
      <c r="AV280" s="213" t="s">
        <v>90</v>
      </c>
      <c r="AW280" s="213" t="s">
        <v>32</v>
      </c>
      <c r="AX280" s="213" t="s">
        <v>85</v>
      </c>
      <c r="AY280" s="214" t="s">
        <v>318</v>
      </c>
    </row>
    <row r="281" spans="2:65" s="121" customFormat="1" ht="16.5" customHeight="1" x14ac:dyDescent="0.2">
      <c r="B281" s="120"/>
      <c r="C281" s="192" t="s">
        <v>540</v>
      </c>
      <c r="D281" s="192" t="s">
        <v>320</v>
      </c>
      <c r="E281" s="193" t="s">
        <v>541</v>
      </c>
      <c r="F281" s="194" t="s">
        <v>542</v>
      </c>
      <c r="G281" s="195" t="s">
        <v>340</v>
      </c>
      <c r="H281" s="196">
        <v>43.972000000000001</v>
      </c>
      <c r="I281" s="32"/>
      <c r="J281" s="197">
        <f>ROUND(I281*H281,2)</f>
        <v>0</v>
      </c>
      <c r="K281" s="198"/>
      <c r="L281" s="120"/>
      <c r="M281" s="199" t="s">
        <v>1</v>
      </c>
      <c r="N281" s="200" t="s">
        <v>43</v>
      </c>
      <c r="P281" s="201">
        <f>O281*H281</f>
        <v>0</v>
      </c>
      <c r="Q281" s="201">
        <v>2.5018799999999999</v>
      </c>
      <c r="R281" s="201">
        <f>Q281*H281</f>
        <v>110.01266735999999</v>
      </c>
      <c r="S281" s="201">
        <v>0</v>
      </c>
      <c r="T281" s="202">
        <f>S281*H281</f>
        <v>0</v>
      </c>
      <c r="AR281" s="203" t="s">
        <v>324</v>
      </c>
      <c r="AT281" s="203" t="s">
        <v>320</v>
      </c>
      <c r="AU281" s="203" t="s">
        <v>90</v>
      </c>
      <c r="AY281" s="112" t="s">
        <v>318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12" t="s">
        <v>90</v>
      </c>
      <c r="BK281" s="204">
        <f>ROUND(I281*H281,2)</f>
        <v>0</v>
      </c>
      <c r="BL281" s="112" t="s">
        <v>324</v>
      </c>
      <c r="BM281" s="203" t="s">
        <v>543</v>
      </c>
    </row>
    <row r="282" spans="2:65" s="206" customFormat="1" x14ac:dyDescent="0.2">
      <c r="B282" s="205"/>
      <c r="D282" s="207" t="s">
        <v>326</v>
      </c>
      <c r="E282" s="208" t="s">
        <v>1</v>
      </c>
      <c r="F282" s="209" t="s">
        <v>544</v>
      </c>
      <c r="H282" s="208" t="s">
        <v>1</v>
      </c>
      <c r="L282" s="205"/>
      <c r="M282" s="210"/>
      <c r="T282" s="211"/>
      <c r="AT282" s="208" t="s">
        <v>326</v>
      </c>
      <c r="AU282" s="208" t="s">
        <v>90</v>
      </c>
      <c r="AV282" s="206" t="s">
        <v>85</v>
      </c>
      <c r="AW282" s="206" t="s">
        <v>32</v>
      </c>
      <c r="AX282" s="206" t="s">
        <v>77</v>
      </c>
      <c r="AY282" s="208" t="s">
        <v>318</v>
      </c>
    </row>
    <row r="283" spans="2:65" s="213" customFormat="1" x14ac:dyDescent="0.2">
      <c r="B283" s="212"/>
      <c r="D283" s="207" t="s">
        <v>326</v>
      </c>
      <c r="E283" s="214" t="s">
        <v>1</v>
      </c>
      <c r="F283" s="215" t="s">
        <v>545</v>
      </c>
      <c r="H283" s="216">
        <v>22.524999999999999</v>
      </c>
      <c r="L283" s="212"/>
      <c r="M283" s="217"/>
      <c r="T283" s="218"/>
      <c r="AT283" s="214" t="s">
        <v>326</v>
      </c>
      <c r="AU283" s="214" t="s">
        <v>90</v>
      </c>
      <c r="AV283" s="213" t="s">
        <v>90</v>
      </c>
      <c r="AW283" s="213" t="s">
        <v>32</v>
      </c>
      <c r="AX283" s="213" t="s">
        <v>77</v>
      </c>
      <c r="AY283" s="214" t="s">
        <v>318</v>
      </c>
    </row>
    <row r="284" spans="2:65" s="213" customFormat="1" x14ac:dyDescent="0.2">
      <c r="B284" s="212"/>
      <c r="D284" s="207" t="s">
        <v>326</v>
      </c>
      <c r="E284" s="214" t="s">
        <v>1</v>
      </c>
      <c r="F284" s="215" t="s">
        <v>546</v>
      </c>
      <c r="H284" s="216">
        <v>14.776</v>
      </c>
      <c r="L284" s="212"/>
      <c r="M284" s="217"/>
      <c r="T284" s="218"/>
      <c r="AT284" s="214" t="s">
        <v>326</v>
      </c>
      <c r="AU284" s="214" t="s">
        <v>90</v>
      </c>
      <c r="AV284" s="213" t="s">
        <v>90</v>
      </c>
      <c r="AW284" s="213" t="s">
        <v>32</v>
      </c>
      <c r="AX284" s="213" t="s">
        <v>77</v>
      </c>
      <c r="AY284" s="214" t="s">
        <v>318</v>
      </c>
    </row>
    <row r="285" spans="2:65" s="213" customFormat="1" x14ac:dyDescent="0.2">
      <c r="B285" s="212"/>
      <c r="D285" s="207" t="s">
        <v>326</v>
      </c>
      <c r="E285" s="214" t="s">
        <v>1</v>
      </c>
      <c r="F285" s="215" t="s">
        <v>547</v>
      </c>
      <c r="H285" s="216">
        <v>0.51500000000000001</v>
      </c>
      <c r="L285" s="212"/>
      <c r="M285" s="217"/>
      <c r="T285" s="218"/>
      <c r="AT285" s="214" t="s">
        <v>326</v>
      </c>
      <c r="AU285" s="214" t="s">
        <v>90</v>
      </c>
      <c r="AV285" s="213" t="s">
        <v>90</v>
      </c>
      <c r="AW285" s="213" t="s">
        <v>32</v>
      </c>
      <c r="AX285" s="213" t="s">
        <v>77</v>
      </c>
      <c r="AY285" s="214" t="s">
        <v>318</v>
      </c>
    </row>
    <row r="286" spans="2:65" s="206" customFormat="1" x14ac:dyDescent="0.2">
      <c r="B286" s="205"/>
      <c r="D286" s="207" t="s">
        <v>326</v>
      </c>
      <c r="E286" s="208" t="s">
        <v>1</v>
      </c>
      <c r="F286" s="209" t="s">
        <v>548</v>
      </c>
      <c r="H286" s="208" t="s">
        <v>1</v>
      </c>
      <c r="L286" s="205"/>
      <c r="M286" s="210"/>
      <c r="T286" s="211"/>
      <c r="AT286" s="208" t="s">
        <v>326</v>
      </c>
      <c r="AU286" s="208" t="s">
        <v>90</v>
      </c>
      <c r="AV286" s="206" t="s">
        <v>85</v>
      </c>
      <c r="AW286" s="206" t="s">
        <v>32</v>
      </c>
      <c r="AX286" s="206" t="s">
        <v>77</v>
      </c>
      <c r="AY286" s="208" t="s">
        <v>318</v>
      </c>
    </row>
    <row r="287" spans="2:65" s="213" customFormat="1" x14ac:dyDescent="0.2">
      <c r="B287" s="212"/>
      <c r="D287" s="207" t="s">
        <v>326</v>
      </c>
      <c r="E287" s="214" t="s">
        <v>1</v>
      </c>
      <c r="F287" s="215" t="s">
        <v>549</v>
      </c>
      <c r="H287" s="216">
        <v>6.1559999999999997</v>
      </c>
      <c r="L287" s="212"/>
      <c r="M287" s="217"/>
      <c r="T287" s="218"/>
      <c r="AT287" s="214" t="s">
        <v>326</v>
      </c>
      <c r="AU287" s="214" t="s">
        <v>90</v>
      </c>
      <c r="AV287" s="213" t="s">
        <v>90</v>
      </c>
      <c r="AW287" s="213" t="s">
        <v>32</v>
      </c>
      <c r="AX287" s="213" t="s">
        <v>77</v>
      </c>
      <c r="AY287" s="214" t="s">
        <v>318</v>
      </c>
    </row>
    <row r="288" spans="2:65" s="230" customFormat="1" x14ac:dyDescent="0.2">
      <c r="B288" s="229"/>
      <c r="D288" s="207" t="s">
        <v>326</v>
      </c>
      <c r="E288" s="231" t="s">
        <v>1</v>
      </c>
      <c r="F288" s="232" t="s">
        <v>400</v>
      </c>
      <c r="H288" s="233">
        <v>43.972000000000001</v>
      </c>
      <c r="L288" s="229"/>
      <c r="M288" s="234"/>
      <c r="T288" s="235"/>
      <c r="AT288" s="231" t="s">
        <v>326</v>
      </c>
      <c r="AU288" s="231" t="s">
        <v>90</v>
      </c>
      <c r="AV288" s="230" t="s">
        <v>324</v>
      </c>
      <c r="AW288" s="230" t="s">
        <v>32</v>
      </c>
      <c r="AX288" s="230" t="s">
        <v>85</v>
      </c>
      <c r="AY288" s="231" t="s">
        <v>318</v>
      </c>
    </row>
    <row r="289" spans="2:65" s="121" customFormat="1" ht="16.5" customHeight="1" x14ac:dyDescent="0.2">
      <c r="B289" s="120"/>
      <c r="C289" s="192" t="s">
        <v>550</v>
      </c>
      <c r="D289" s="192" t="s">
        <v>320</v>
      </c>
      <c r="E289" s="193" t="s">
        <v>551</v>
      </c>
      <c r="F289" s="194" t="s">
        <v>552</v>
      </c>
      <c r="G289" s="195" t="s">
        <v>383</v>
      </c>
      <c r="H289" s="196">
        <v>279.52</v>
      </c>
      <c r="I289" s="32"/>
      <c r="J289" s="197">
        <f>ROUND(I289*H289,2)</f>
        <v>0</v>
      </c>
      <c r="K289" s="198"/>
      <c r="L289" s="120"/>
      <c r="M289" s="199" t="s">
        <v>1</v>
      </c>
      <c r="N289" s="200" t="s">
        <v>43</v>
      </c>
      <c r="P289" s="201">
        <f>O289*H289</f>
        <v>0</v>
      </c>
      <c r="Q289" s="201">
        <v>2.7499999999999998E-3</v>
      </c>
      <c r="R289" s="201">
        <f>Q289*H289</f>
        <v>0.76867999999999992</v>
      </c>
      <c r="S289" s="201">
        <v>0</v>
      </c>
      <c r="T289" s="202">
        <f>S289*H289</f>
        <v>0</v>
      </c>
      <c r="AR289" s="203" t="s">
        <v>324</v>
      </c>
      <c r="AT289" s="203" t="s">
        <v>320</v>
      </c>
      <c r="AU289" s="203" t="s">
        <v>90</v>
      </c>
      <c r="AY289" s="112" t="s">
        <v>318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12" t="s">
        <v>90</v>
      </c>
      <c r="BK289" s="204">
        <f>ROUND(I289*H289,2)</f>
        <v>0</v>
      </c>
      <c r="BL289" s="112" t="s">
        <v>324</v>
      </c>
      <c r="BM289" s="203" t="s">
        <v>553</v>
      </c>
    </row>
    <row r="290" spans="2:65" s="213" customFormat="1" x14ac:dyDescent="0.2">
      <c r="B290" s="212"/>
      <c r="D290" s="207" t="s">
        <v>326</v>
      </c>
      <c r="E290" s="214" t="s">
        <v>1</v>
      </c>
      <c r="F290" s="215" t="s">
        <v>554</v>
      </c>
      <c r="H290" s="216">
        <v>217.95599999999999</v>
      </c>
      <c r="L290" s="212"/>
      <c r="M290" s="217"/>
      <c r="T290" s="218"/>
      <c r="AT290" s="214" t="s">
        <v>326</v>
      </c>
      <c r="AU290" s="214" t="s">
        <v>90</v>
      </c>
      <c r="AV290" s="213" t="s">
        <v>90</v>
      </c>
      <c r="AW290" s="213" t="s">
        <v>32</v>
      </c>
      <c r="AX290" s="213" t="s">
        <v>77</v>
      </c>
      <c r="AY290" s="214" t="s">
        <v>318</v>
      </c>
    </row>
    <row r="291" spans="2:65" s="213" customFormat="1" x14ac:dyDescent="0.2">
      <c r="B291" s="212"/>
      <c r="D291" s="207" t="s">
        <v>326</v>
      </c>
      <c r="E291" s="214" t="s">
        <v>1</v>
      </c>
      <c r="F291" s="215" t="s">
        <v>555</v>
      </c>
      <c r="H291" s="216">
        <v>61.564</v>
      </c>
      <c r="L291" s="212"/>
      <c r="M291" s="217"/>
      <c r="T291" s="218"/>
      <c r="AT291" s="214" t="s">
        <v>326</v>
      </c>
      <c r="AU291" s="214" t="s">
        <v>90</v>
      </c>
      <c r="AV291" s="213" t="s">
        <v>90</v>
      </c>
      <c r="AW291" s="213" t="s">
        <v>32</v>
      </c>
      <c r="AX291" s="213" t="s">
        <v>77</v>
      </c>
      <c r="AY291" s="214" t="s">
        <v>318</v>
      </c>
    </row>
    <row r="292" spans="2:65" s="230" customFormat="1" x14ac:dyDescent="0.2">
      <c r="B292" s="229"/>
      <c r="D292" s="207" t="s">
        <v>326</v>
      </c>
      <c r="E292" s="231" t="s">
        <v>1</v>
      </c>
      <c r="F292" s="232" t="s">
        <v>400</v>
      </c>
      <c r="H292" s="233">
        <v>279.52</v>
      </c>
      <c r="L292" s="229"/>
      <c r="M292" s="234"/>
      <c r="T292" s="235"/>
      <c r="AT292" s="231" t="s">
        <v>326</v>
      </c>
      <c r="AU292" s="231" t="s">
        <v>90</v>
      </c>
      <c r="AV292" s="230" t="s">
        <v>324</v>
      </c>
      <c r="AW292" s="230" t="s">
        <v>32</v>
      </c>
      <c r="AX292" s="230" t="s">
        <v>85</v>
      </c>
      <c r="AY292" s="231" t="s">
        <v>318</v>
      </c>
    </row>
    <row r="293" spans="2:65" s="121" customFormat="1" ht="16.5" customHeight="1" x14ac:dyDescent="0.2">
      <c r="B293" s="120"/>
      <c r="C293" s="192" t="s">
        <v>556</v>
      </c>
      <c r="D293" s="192" t="s">
        <v>320</v>
      </c>
      <c r="E293" s="193" t="s">
        <v>557</v>
      </c>
      <c r="F293" s="194" t="s">
        <v>558</v>
      </c>
      <c r="G293" s="195" t="s">
        <v>383</v>
      </c>
      <c r="H293" s="196">
        <v>279.52</v>
      </c>
      <c r="I293" s="32"/>
      <c r="J293" s="197">
        <f>ROUND(I293*H293,2)</f>
        <v>0</v>
      </c>
      <c r="K293" s="198"/>
      <c r="L293" s="120"/>
      <c r="M293" s="199" t="s">
        <v>1</v>
      </c>
      <c r="N293" s="200" t="s">
        <v>43</v>
      </c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AR293" s="203" t="s">
        <v>324</v>
      </c>
      <c r="AT293" s="203" t="s">
        <v>320</v>
      </c>
      <c r="AU293" s="203" t="s">
        <v>90</v>
      </c>
      <c r="AY293" s="112" t="s">
        <v>318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12" t="s">
        <v>90</v>
      </c>
      <c r="BK293" s="204">
        <f>ROUND(I293*H293,2)</f>
        <v>0</v>
      </c>
      <c r="BL293" s="112" t="s">
        <v>324</v>
      </c>
      <c r="BM293" s="203" t="s">
        <v>559</v>
      </c>
    </row>
    <row r="294" spans="2:65" s="121" customFormat="1" ht="16.5" customHeight="1" x14ac:dyDescent="0.2">
      <c r="B294" s="120"/>
      <c r="C294" s="192" t="s">
        <v>560</v>
      </c>
      <c r="D294" s="192" t="s">
        <v>320</v>
      </c>
      <c r="E294" s="193" t="s">
        <v>561</v>
      </c>
      <c r="F294" s="194" t="s">
        <v>562</v>
      </c>
      <c r="G294" s="195" t="s">
        <v>383</v>
      </c>
      <c r="H294" s="196">
        <v>152.911</v>
      </c>
      <c r="I294" s="32"/>
      <c r="J294" s="197">
        <f>ROUND(I294*H294,2)</f>
        <v>0</v>
      </c>
      <c r="K294" s="198"/>
      <c r="L294" s="120"/>
      <c r="M294" s="199" t="s">
        <v>1</v>
      </c>
      <c r="N294" s="200" t="s">
        <v>43</v>
      </c>
      <c r="P294" s="201">
        <f>O294*H294</f>
        <v>0</v>
      </c>
      <c r="Q294" s="201">
        <v>3.46E-3</v>
      </c>
      <c r="R294" s="201">
        <f>Q294*H294</f>
        <v>0.52907205999999996</v>
      </c>
      <c r="S294" s="201">
        <v>0</v>
      </c>
      <c r="T294" s="202">
        <f>S294*H294</f>
        <v>0</v>
      </c>
      <c r="AR294" s="203" t="s">
        <v>324</v>
      </c>
      <c r="AT294" s="203" t="s">
        <v>320</v>
      </c>
      <c r="AU294" s="203" t="s">
        <v>90</v>
      </c>
      <c r="AY294" s="112" t="s">
        <v>318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12" t="s">
        <v>90</v>
      </c>
      <c r="BK294" s="204">
        <f>ROUND(I294*H294,2)</f>
        <v>0</v>
      </c>
      <c r="BL294" s="112" t="s">
        <v>324</v>
      </c>
      <c r="BM294" s="203" t="s">
        <v>563</v>
      </c>
    </row>
    <row r="295" spans="2:65" s="206" customFormat="1" x14ac:dyDescent="0.2">
      <c r="B295" s="205"/>
      <c r="D295" s="207" t="s">
        <v>326</v>
      </c>
      <c r="E295" s="208" t="s">
        <v>1</v>
      </c>
      <c r="F295" s="209" t="s">
        <v>544</v>
      </c>
      <c r="H295" s="208" t="s">
        <v>1</v>
      </c>
      <c r="L295" s="205"/>
      <c r="M295" s="210"/>
      <c r="T295" s="211"/>
      <c r="AT295" s="208" t="s">
        <v>326</v>
      </c>
      <c r="AU295" s="208" t="s">
        <v>90</v>
      </c>
      <c r="AV295" s="206" t="s">
        <v>85</v>
      </c>
      <c r="AW295" s="206" t="s">
        <v>32</v>
      </c>
      <c r="AX295" s="206" t="s">
        <v>77</v>
      </c>
      <c r="AY295" s="208" t="s">
        <v>318</v>
      </c>
    </row>
    <row r="296" spans="2:65" s="213" customFormat="1" x14ac:dyDescent="0.2">
      <c r="B296" s="212"/>
      <c r="D296" s="207" t="s">
        <v>326</v>
      </c>
      <c r="E296" s="214" t="s">
        <v>1</v>
      </c>
      <c r="F296" s="215" t="s">
        <v>564</v>
      </c>
      <c r="H296" s="216">
        <v>140.46600000000001</v>
      </c>
      <c r="L296" s="212"/>
      <c r="M296" s="217"/>
      <c r="T296" s="218"/>
      <c r="AT296" s="214" t="s">
        <v>326</v>
      </c>
      <c r="AU296" s="214" t="s">
        <v>90</v>
      </c>
      <c r="AV296" s="213" t="s">
        <v>90</v>
      </c>
      <c r="AW296" s="213" t="s">
        <v>32</v>
      </c>
      <c r="AX296" s="213" t="s">
        <v>77</v>
      </c>
      <c r="AY296" s="214" t="s">
        <v>318</v>
      </c>
    </row>
    <row r="297" spans="2:65" s="213" customFormat="1" x14ac:dyDescent="0.2">
      <c r="B297" s="212"/>
      <c r="D297" s="207" t="s">
        <v>326</v>
      </c>
      <c r="E297" s="214" t="s">
        <v>1</v>
      </c>
      <c r="F297" s="215" t="s">
        <v>565</v>
      </c>
      <c r="H297" s="216">
        <v>12.445</v>
      </c>
      <c r="L297" s="212"/>
      <c r="M297" s="217"/>
      <c r="T297" s="218"/>
      <c r="AT297" s="214" t="s">
        <v>326</v>
      </c>
      <c r="AU297" s="214" t="s">
        <v>90</v>
      </c>
      <c r="AV297" s="213" t="s">
        <v>90</v>
      </c>
      <c r="AW297" s="213" t="s">
        <v>32</v>
      </c>
      <c r="AX297" s="213" t="s">
        <v>77</v>
      </c>
      <c r="AY297" s="214" t="s">
        <v>318</v>
      </c>
    </row>
    <row r="298" spans="2:65" s="230" customFormat="1" x14ac:dyDescent="0.2">
      <c r="B298" s="229"/>
      <c r="D298" s="207" t="s">
        <v>326</v>
      </c>
      <c r="E298" s="231" t="s">
        <v>1</v>
      </c>
      <c r="F298" s="232" t="s">
        <v>400</v>
      </c>
      <c r="H298" s="233">
        <v>152.911</v>
      </c>
      <c r="L298" s="229"/>
      <c r="M298" s="234"/>
      <c r="T298" s="235"/>
      <c r="AT298" s="231" t="s">
        <v>326</v>
      </c>
      <c r="AU298" s="231" t="s">
        <v>90</v>
      </c>
      <c r="AV298" s="230" t="s">
        <v>324</v>
      </c>
      <c r="AW298" s="230" t="s">
        <v>32</v>
      </c>
      <c r="AX298" s="230" t="s">
        <v>85</v>
      </c>
      <c r="AY298" s="231" t="s">
        <v>318</v>
      </c>
    </row>
    <row r="299" spans="2:65" s="121" customFormat="1" ht="16.5" customHeight="1" x14ac:dyDescent="0.2">
      <c r="B299" s="120"/>
      <c r="C299" s="192" t="s">
        <v>566</v>
      </c>
      <c r="D299" s="192" t="s">
        <v>320</v>
      </c>
      <c r="E299" s="193" t="s">
        <v>567</v>
      </c>
      <c r="F299" s="194" t="s">
        <v>568</v>
      </c>
      <c r="G299" s="195" t="s">
        <v>383</v>
      </c>
      <c r="H299" s="196">
        <v>152.911</v>
      </c>
      <c r="I299" s="32"/>
      <c r="J299" s="197">
        <f>ROUND(I299*H299,2)</f>
        <v>0</v>
      </c>
      <c r="K299" s="198"/>
      <c r="L299" s="120"/>
      <c r="M299" s="199" t="s">
        <v>1</v>
      </c>
      <c r="N299" s="200" t="s">
        <v>43</v>
      </c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AR299" s="203" t="s">
        <v>324</v>
      </c>
      <c r="AT299" s="203" t="s">
        <v>320</v>
      </c>
      <c r="AU299" s="203" t="s">
        <v>90</v>
      </c>
      <c r="AY299" s="112" t="s">
        <v>318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12" t="s">
        <v>90</v>
      </c>
      <c r="BK299" s="204">
        <f>ROUND(I299*H299,2)</f>
        <v>0</v>
      </c>
      <c r="BL299" s="112" t="s">
        <v>324</v>
      </c>
      <c r="BM299" s="203" t="s">
        <v>569</v>
      </c>
    </row>
    <row r="300" spans="2:65" s="121" customFormat="1" ht="16.5" customHeight="1" x14ac:dyDescent="0.2">
      <c r="B300" s="120"/>
      <c r="C300" s="192" t="s">
        <v>570</v>
      </c>
      <c r="D300" s="192" t="s">
        <v>320</v>
      </c>
      <c r="E300" s="193" t="s">
        <v>571</v>
      </c>
      <c r="F300" s="194" t="s">
        <v>572</v>
      </c>
      <c r="G300" s="195" t="s">
        <v>347</v>
      </c>
      <c r="H300" s="196">
        <v>3.9569999999999999</v>
      </c>
      <c r="I300" s="32"/>
      <c r="J300" s="197">
        <f>ROUND(I300*H300,2)</f>
        <v>0</v>
      </c>
      <c r="K300" s="198"/>
      <c r="L300" s="120"/>
      <c r="M300" s="199" t="s">
        <v>1</v>
      </c>
      <c r="N300" s="200" t="s">
        <v>43</v>
      </c>
      <c r="P300" s="201">
        <f>O300*H300</f>
        <v>0</v>
      </c>
      <c r="Q300" s="201">
        <v>1.0463199999999999</v>
      </c>
      <c r="R300" s="201">
        <f>Q300*H300</f>
        <v>4.1402882399999994</v>
      </c>
      <c r="S300" s="201">
        <v>0</v>
      </c>
      <c r="T300" s="202">
        <f>S300*H300</f>
        <v>0</v>
      </c>
      <c r="AR300" s="203" t="s">
        <v>324</v>
      </c>
      <c r="AT300" s="203" t="s">
        <v>320</v>
      </c>
      <c r="AU300" s="203" t="s">
        <v>90</v>
      </c>
      <c r="AY300" s="112" t="s">
        <v>318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12" t="s">
        <v>90</v>
      </c>
      <c r="BK300" s="204">
        <f>ROUND(I300*H300,2)</f>
        <v>0</v>
      </c>
      <c r="BL300" s="112" t="s">
        <v>324</v>
      </c>
      <c r="BM300" s="203" t="s">
        <v>573</v>
      </c>
    </row>
    <row r="301" spans="2:65" s="213" customFormat="1" x14ac:dyDescent="0.2">
      <c r="B301" s="212"/>
      <c r="D301" s="207" t="s">
        <v>326</v>
      </c>
      <c r="E301" s="214" t="s">
        <v>1</v>
      </c>
      <c r="F301" s="215" t="s">
        <v>574</v>
      </c>
      <c r="H301" s="216">
        <v>3.9569999999999999</v>
      </c>
      <c r="L301" s="212"/>
      <c r="M301" s="217"/>
      <c r="T301" s="218"/>
      <c r="AT301" s="214" t="s">
        <v>326</v>
      </c>
      <c r="AU301" s="214" t="s">
        <v>90</v>
      </c>
      <c r="AV301" s="213" t="s">
        <v>90</v>
      </c>
      <c r="AW301" s="213" t="s">
        <v>32</v>
      </c>
      <c r="AX301" s="213" t="s">
        <v>85</v>
      </c>
      <c r="AY301" s="214" t="s">
        <v>318</v>
      </c>
    </row>
    <row r="302" spans="2:65" s="121" customFormat="1" ht="33" customHeight="1" x14ac:dyDescent="0.2">
      <c r="B302" s="120"/>
      <c r="C302" s="192" t="s">
        <v>575</v>
      </c>
      <c r="D302" s="192" t="s">
        <v>320</v>
      </c>
      <c r="E302" s="193" t="s">
        <v>576</v>
      </c>
      <c r="F302" s="194" t="s">
        <v>577</v>
      </c>
      <c r="G302" s="195" t="s">
        <v>383</v>
      </c>
      <c r="H302" s="196">
        <v>14.366</v>
      </c>
      <c r="I302" s="32"/>
      <c r="J302" s="197">
        <f>ROUND(I302*H302,2)</f>
        <v>0</v>
      </c>
      <c r="K302" s="198"/>
      <c r="L302" s="120"/>
      <c r="M302" s="199" t="s">
        <v>1</v>
      </c>
      <c r="N302" s="200" t="s">
        <v>43</v>
      </c>
      <c r="P302" s="201">
        <f>O302*H302</f>
        <v>0</v>
      </c>
      <c r="Q302" s="201">
        <v>0.28000000000000003</v>
      </c>
      <c r="R302" s="201">
        <f>Q302*H302</f>
        <v>4.0224800000000007</v>
      </c>
      <c r="S302" s="201">
        <v>0</v>
      </c>
      <c r="T302" s="202">
        <f>S302*H302</f>
        <v>0</v>
      </c>
      <c r="AR302" s="203" t="s">
        <v>324</v>
      </c>
      <c r="AT302" s="203" t="s">
        <v>320</v>
      </c>
      <c r="AU302" s="203" t="s">
        <v>90</v>
      </c>
      <c r="AY302" s="112" t="s">
        <v>318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12" t="s">
        <v>90</v>
      </c>
      <c r="BK302" s="204">
        <f>ROUND(I302*H302,2)</f>
        <v>0</v>
      </c>
      <c r="BL302" s="112" t="s">
        <v>324</v>
      </c>
      <c r="BM302" s="203" t="s">
        <v>578</v>
      </c>
    </row>
    <row r="303" spans="2:65" s="206" customFormat="1" x14ac:dyDescent="0.2">
      <c r="B303" s="205"/>
      <c r="D303" s="207" t="s">
        <v>326</v>
      </c>
      <c r="E303" s="208" t="s">
        <v>1</v>
      </c>
      <c r="F303" s="209" t="s">
        <v>579</v>
      </c>
      <c r="H303" s="208" t="s">
        <v>1</v>
      </c>
      <c r="L303" s="205"/>
      <c r="M303" s="210"/>
      <c r="T303" s="211"/>
      <c r="AT303" s="208" t="s">
        <v>326</v>
      </c>
      <c r="AU303" s="208" t="s">
        <v>90</v>
      </c>
      <c r="AV303" s="206" t="s">
        <v>85</v>
      </c>
      <c r="AW303" s="206" t="s">
        <v>32</v>
      </c>
      <c r="AX303" s="206" t="s">
        <v>77</v>
      </c>
      <c r="AY303" s="208" t="s">
        <v>318</v>
      </c>
    </row>
    <row r="304" spans="2:65" s="213" customFormat="1" x14ac:dyDescent="0.2">
      <c r="B304" s="212"/>
      <c r="D304" s="207" t="s">
        <v>326</v>
      </c>
      <c r="E304" s="214" t="s">
        <v>1</v>
      </c>
      <c r="F304" s="215" t="s">
        <v>580</v>
      </c>
      <c r="H304" s="216">
        <v>14.366</v>
      </c>
      <c r="L304" s="212"/>
      <c r="M304" s="217"/>
      <c r="T304" s="218"/>
      <c r="AT304" s="214" t="s">
        <v>326</v>
      </c>
      <c r="AU304" s="214" t="s">
        <v>90</v>
      </c>
      <c r="AV304" s="213" t="s">
        <v>90</v>
      </c>
      <c r="AW304" s="213" t="s">
        <v>32</v>
      </c>
      <c r="AX304" s="213" t="s">
        <v>85</v>
      </c>
      <c r="AY304" s="214" t="s">
        <v>318</v>
      </c>
    </row>
    <row r="305" spans="2:65" s="121" customFormat="1" ht="33" customHeight="1" x14ac:dyDescent="0.2">
      <c r="B305" s="120"/>
      <c r="C305" s="192" t="s">
        <v>581</v>
      </c>
      <c r="D305" s="192" t="s">
        <v>320</v>
      </c>
      <c r="E305" s="193" t="s">
        <v>582</v>
      </c>
      <c r="F305" s="194" t="s">
        <v>583</v>
      </c>
      <c r="G305" s="195" t="s">
        <v>383</v>
      </c>
      <c r="H305" s="196">
        <v>1007.417</v>
      </c>
      <c r="I305" s="32"/>
      <c r="J305" s="197">
        <f>ROUND(I305*H305,2)</f>
        <v>0</v>
      </c>
      <c r="K305" s="198"/>
      <c r="L305" s="120"/>
      <c r="M305" s="199" t="s">
        <v>1</v>
      </c>
      <c r="N305" s="200" t="s">
        <v>43</v>
      </c>
      <c r="P305" s="201">
        <f>O305*H305</f>
        <v>0</v>
      </c>
      <c r="Q305" s="201">
        <v>6.2489999999999997E-2</v>
      </c>
      <c r="R305" s="201">
        <f>Q305*H305</f>
        <v>62.953488329999999</v>
      </c>
      <c r="S305" s="201">
        <v>0</v>
      </c>
      <c r="T305" s="202">
        <f>S305*H305</f>
        <v>0</v>
      </c>
      <c r="AR305" s="203" t="s">
        <v>324</v>
      </c>
      <c r="AT305" s="203" t="s">
        <v>320</v>
      </c>
      <c r="AU305" s="203" t="s">
        <v>90</v>
      </c>
      <c r="AY305" s="112" t="s">
        <v>318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12" t="s">
        <v>90</v>
      </c>
      <c r="BK305" s="204">
        <f>ROUND(I305*H305,2)</f>
        <v>0</v>
      </c>
      <c r="BL305" s="112" t="s">
        <v>324</v>
      </c>
      <c r="BM305" s="203" t="s">
        <v>584</v>
      </c>
    </row>
    <row r="306" spans="2:65" s="206" customFormat="1" x14ac:dyDescent="0.2">
      <c r="B306" s="205"/>
      <c r="D306" s="207" t="s">
        <v>326</v>
      </c>
      <c r="E306" s="208" t="s">
        <v>1</v>
      </c>
      <c r="F306" s="209" t="s">
        <v>585</v>
      </c>
      <c r="H306" s="208" t="s">
        <v>1</v>
      </c>
      <c r="L306" s="205"/>
      <c r="M306" s="210"/>
      <c r="T306" s="211"/>
      <c r="AT306" s="208" t="s">
        <v>326</v>
      </c>
      <c r="AU306" s="208" t="s">
        <v>90</v>
      </c>
      <c r="AV306" s="206" t="s">
        <v>85</v>
      </c>
      <c r="AW306" s="206" t="s">
        <v>32</v>
      </c>
      <c r="AX306" s="206" t="s">
        <v>77</v>
      </c>
      <c r="AY306" s="208" t="s">
        <v>318</v>
      </c>
    </row>
    <row r="307" spans="2:65" s="206" customFormat="1" x14ac:dyDescent="0.2">
      <c r="B307" s="205"/>
      <c r="D307" s="207" t="s">
        <v>326</v>
      </c>
      <c r="E307" s="208" t="s">
        <v>1</v>
      </c>
      <c r="F307" s="209" t="s">
        <v>434</v>
      </c>
      <c r="H307" s="208" t="s">
        <v>1</v>
      </c>
      <c r="L307" s="205"/>
      <c r="M307" s="210"/>
      <c r="T307" s="211"/>
      <c r="AT307" s="208" t="s">
        <v>326</v>
      </c>
      <c r="AU307" s="208" t="s">
        <v>90</v>
      </c>
      <c r="AV307" s="206" t="s">
        <v>85</v>
      </c>
      <c r="AW307" s="206" t="s">
        <v>32</v>
      </c>
      <c r="AX307" s="206" t="s">
        <v>77</v>
      </c>
      <c r="AY307" s="208" t="s">
        <v>318</v>
      </c>
    </row>
    <row r="308" spans="2:65" s="213" customFormat="1" ht="30" x14ac:dyDescent="0.2">
      <c r="B308" s="212"/>
      <c r="D308" s="207" t="s">
        <v>326</v>
      </c>
      <c r="E308" s="214" t="s">
        <v>1</v>
      </c>
      <c r="F308" s="215" t="s">
        <v>586</v>
      </c>
      <c r="H308" s="216">
        <v>328.05399999999997</v>
      </c>
      <c r="L308" s="212"/>
      <c r="M308" s="217"/>
      <c r="T308" s="218"/>
      <c r="AT308" s="214" t="s">
        <v>326</v>
      </c>
      <c r="AU308" s="214" t="s">
        <v>90</v>
      </c>
      <c r="AV308" s="213" t="s">
        <v>90</v>
      </c>
      <c r="AW308" s="213" t="s">
        <v>32</v>
      </c>
      <c r="AX308" s="213" t="s">
        <v>77</v>
      </c>
      <c r="AY308" s="214" t="s">
        <v>318</v>
      </c>
    </row>
    <row r="309" spans="2:65" s="213" customFormat="1" ht="30" x14ac:dyDescent="0.2">
      <c r="B309" s="212"/>
      <c r="D309" s="207" t="s">
        <v>326</v>
      </c>
      <c r="E309" s="214" t="s">
        <v>1</v>
      </c>
      <c r="F309" s="215" t="s">
        <v>587</v>
      </c>
      <c r="H309" s="216">
        <v>423.41899999999998</v>
      </c>
      <c r="L309" s="212"/>
      <c r="M309" s="217"/>
      <c r="T309" s="218"/>
      <c r="AT309" s="214" t="s">
        <v>326</v>
      </c>
      <c r="AU309" s="214" t="s">
        <v>90</v>
      </c>
      <c r="AV309" s="213" t="s">
        <v>90</v>
      </c>
      <c r="AW309" s="213" t="s">
        <v>32</v>
      </c>
      <c r="AX309" s="213" t="s">
        <v>77</v>
      </c>
      <c r="AY309" s="214" t="s">
        <v>318</v>
      </c>
    </row>
    <row r="310" spans="2:65" s="213" customFormat="1" x14ac:dyDescent="0.2">
      <c r="B310" s="212"/>
      <c r="D310" s="207" t="s">
        <v>326</v>
      </c>
      <c r="E310" s="214" t="s">
        <v>1</v>
      </c>
      <c r="F310" s="215" t="s">
        <v>588</v>
      </c>
      <c r="H310" s="216">
        <v>-29.26</v>
      </c>
      <c r="L310" s="212"/>
      <c r="M310" s="217"/>
      <c r="T310" s="218"/>
      <c r="AT310" s="214" t="s">
        <v>326</v>
      </c>
      <c r="AU310" s="214" t="s">
        <v>90</v>
      </c>
      <c r="AV310" s="213" t="s">
        <v>90</v>
      </c>
      <c r="AW310" s="213" t="s">
        <v>32</v>
      </c>
      <c r="AX310" s="213" t="s">
        <v>77</v>
      </c>
      <c r="AY310" s="214" t="s">
        <v>318</v>
      </c>
    </row>
    <row r="311" spans="2:65" s="206" customFormat="1" x14ac:dyDescent="0.2">
      <c r="B311" s="205"/>
      <c r="D311" s="207" t="s">
        <v>326</v>
      </c>
      <c r="E311" s="208" t="s">
        <v>1</v>
      </c>
      <c r="F311" s="209" t="s">
        <v>439</v>
      </c>
      <c r="H311" s="208" t="s">
        <v>1</v>
      </c>
      <c r="L311" s="205"/>
      <c r="M311" s="210"/>
      <c r="T311" s="211"/>
      <c r="AT311" s="208" t="s">
        <v>326</v>
      </c>
      <c r="AU311" s="208" t="s">
        <v>90</v>
      </c>
      <c r="AV311" s="206" t="s">
        <v>85</v>
      </c>
      <c r="AW311" s="206" t="s">
        <v>32</v>
      </c>
      <c r="AX311" s="206" t="s">
        <v>77</v>
      </c>
      <c r="AY311" s="208" t="s">
        <v>318</v>
      </c>
    </row>
    <row r="312" spans="2:65" s="213" customFormat="1" ht="30" x14ac:dyDescent="0.2">
      <c r="B312" s="212"/>
      <c r="D312" s="207" t="s">
        <v>326</v>
      </c>
      <c r="E312" s="214" t="s">
        <v>1</v>
      </c>
      <c r="F312" s="215" t="s">
        <v>589</v>
      </c>
      <c r="H312" s="216">
        <v>284.18799999999999</v>
      </c>
      <c r="L312" s="212"/>
      <c r="M312" s="217"/>
      <c r="T312" s="218"/>
      <c r="AT312" s="214" t="s">
        <v>326</v>
      </c>
      <c r="AU312" s="214" t="s">
        <v>90</v>
      </c>
      <c r="AV312" s="213" t="s">
        <v>90</v>
      </c>
      <c r="AW312" s="213" t="s">
        <v>32</v>
      </c>
      <c r="AX312" s="213" t="s">
        <v>77</v>
      </c>
      <c r="AY312" s="214" t="s">
        <v>318</v>
      </c>
    </row>
    <row r="313" spans="2:65" s="213" customFormat="1" x14ac:dyDescent="0.2">
      <c r="B313" s="212"/>
      <c r="D313" s="207" t="s">
        <v>326</v>
      </c>
      <c r="E313" s="214" t="s">
        <v>1</v>
      </c>
      <c r="F313" s="215" t="s">
        <v>590</v>
      </c>
      <c r="H313" s="216">
        <v>1.016</v>
      </c>
      <c r="L313" s="212"/>
      <c r="M313" s="217"/>
      <c r="T313" s="218"/>
      <c r="AT313" s="214" t="s">
        <v>326</v>
      </c>
      <c r="AU313" s="214" t="s">
        <v>90</v>
      </c>
      <c r="AV313" s="213" t="s">
        <v>90</v>
      </c>
      <c r="AW313" s="213" t="s">
        <v>32</v>
      </c>
      <c r="AX313" s="213" t="s">
        <v>77</v>
      </c>
      <c r="AY313" s="214" t="s">
        <v>318</v>
      </c>
    </row>
    <row r="314" spans="2:65" s="230" customFormat="1" x14ac:dyDescent="0.2">
      <c r="B314" s="229"/>
      <c r="D314" s="207" t="s">
        <v>326</v>
      </c>
      <c r="E314" s="231" t="s">
        <v>1</v>
      </c>
      <c r="F314" s="232" t="s">
        <v>400</v>
      </c>
      <c r="H314" s="233">
        <v>1007.417</v>
      </c>
      <c r="L314" s="229"/>
      <c r="M314" s="234"/>
      <c r="T314" s="235"/>
      <c r="AT314" s="231" t="s">
        <v>326</v>
      </c>
      <c r="AU314" s="231" t="s">
        <v>90</v>
      </c>
      <c r="AV314" s="230" t="s">
        <v>324</v>
      </c>
      <c r="AW314" s="230" t="s">
        <v>32</v>
      </c>
      <c r="AX314" s="230" t="s">
        <v>85</v>
      </c>
      <c r="AY314" s="231" t="s">
        <v>318</v>
      </c>
    </row>
    <row r="315" spans="2:65" s="121" customFormat="1" ht="24.25" customHeight="1" x14ac:dyDescent="0.2">
      <c r="B315" s="120"/>
      <c r="C315" s="192" t="s">
        <v>591</v>
      </c>
      <c r="D315" s="192" t="s">
        <v>320</v>
      </c>
      <c r="E315" s="193" t="s">
        <v>592</v>
      </c>
      <c r="F315" s="194" t="s">
        <v>593</v>
      </c>
      <c r="G315" s="195" t="s">
        <v>383</v>
      </c>
      <c r="H315" s="196">
        <v>108.97799999999999</v>
      </c>
      <c r="I315" s="32"/>
      <c r="J315" s="197">
        <f>ROUND(I315*H315,2)</f>
        <v>0</v>
      </c>
      <c r="K315" s="198"/>
      <c r="L315" s="120"/>
      <c r="M315" s="199" t="s">
        <v>1</v>
      </c>
      <c r="N315" s="200" t="s">
        <v>43</v>
      </c>
      <c r="P315" s="201">
        <f>O315*H315</f>
        <v>0</v>
      </c>
      <c r="Q315" s="201">
        <v>1.34E-3</v>
      </c>
      <c r="R315" s="201">
        <f>Q315*H315</f>
        <v>0.14603052</v>
      </c>
      <c r="S315" s="201">
        <v>0</v>
      </c>
      <c r="T315" s="202">
        <f>S315*H315</f>
        <v>0</v>
      </c>
      <c r="AR315" s="203" t="s">
        <v>324</v>
      </c>
      <c r="AT315" s="203" t="s">
        <v>320</v>
      </c>
      <c r="AU315" s="203" t="s">
        <v>90</v>
      </c>
      <c r="AY315" s="112" t="s">
        <v>318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12" t="s">
        <v>90</v>
      </c>
      <c r="BK315" s="204">
        <f>ROUND(I315*H315,2)</f>
        <v>0</v>
      </c>
      <c r="BL315" s="112" t="s">
        <v>324</v>
      </c>
      <c r="BM315" s="203" t="s">
        <v>594</v>
      </c>
    </row>
    <row r="316" spans="2:65" s="206" customFormat="1" x14ac:dyDescent="0.2">
      <c r="B316" s="205"/>
      <c r="D316" s="207" t="s">
        <v>326</v>
      </c>
      <c r="E316" s="208" t="s">
        <v>1</v>
      </c>
      <c r="F316" s="209" t="s">
        <v>595</v>
      </c>
      <c r="H316" s="208" t="s">
        <v>1</v>
      </c>
      <c r="L316" s="205"/>
      <c r="M316" s="210"/>
      <c r="T316" s="211"/>
      <c r="AT316" s="208" t="s">
        <v>326</v>
      </c>
      <c r="AU316" s="208" t="s">
        <v>90</v>
      </c>
      <c r="AV316" s="206" t="s">
        <v>85</v>
      </c>
      <c r="AW316" s="206" t="s">
        <v>32</v>
      </c>
      <c r="AX316" s="206" t="s">
        <v>77</v>
      </c>
      <c r="AY316" s="208" t="s">
        <v>318</v>
      </c>
    </row>
    <row r="317" spans="2:65" s="213" customFormat="1" x14ac:dyDescent="0.2">
      <c r="B317" s="212"/>
      <c r="D317" s="207" t="s">
        <v>326</v>
      </c>
      <c r="E317" s="214" t="s">
        <v>1</v>
      </c>
      <c r="F317" s="215" t="s">
        <v>596</v>
      </c>
      <c r="H317" s="216">
        <v>108.97799999999999</v>
      </c>
      <c r="L317" s="212"/>
      <c r="M317" s="217"/>
      <c r="T317" s="218"/>
      <c r="AT317" s="214" t="s">
        <v>326</v>
      </c>
      <c r="AU317" s="214" t="s">
        <v>90</v>
      </c>
      <c r="AV317" s="213" t="s">
        <v>90</v>
      </c>
      <c r="AW317" s="213" t="s">
        <v>32</v>
      </c>
      <c r="AX317" s="213" t="s">
        <v>85</v>
      </c>
      <c r="AY317" s="214" t="s">
        <v>318</v>
      </c>
    </row>
    <row r="318" spans="2:65" s="181" customFormat="1" ht="22.9" customHeight="1" x14ac:dyDescent="0.25">
      <c r="B318" s="180"/>
      <c r="D318" s="182" t="s">
        <v>76</v>
      </c>
      <c r="E318" s="190" t="s">
        <v>324</v>
      </c>
      <c r="F318" s="190" t="s">
        <v>597</v>
      </c>
      <c r="J318" s="191">
        <f>BK318</f>
        <v>0</v>
      </c>
      <c r="L318" s="180"/>
      <c r="M318" s="185"/>
      <c r="P318" s="186">
        <f>SUM(P319:P444)</f>
        <v>0</v>
      </c>
      <c r="R318" s="186">
        <f>SUM(R319:R444)</f>
        <v>1143.7118730199998</v>
      </c>
      <c r="T318" s="187">
        <f>SUM(T319:T444)</f>
        <v>0</v>
      </c>
      <c r="AR318" s="182" t="s">
        <v>85</v>
      </c>
      <c r="AT318" s="188" t="s">
        <v>76</v>
      </c>
      <c r="AU318" s="188" t="s">
        <v>85</v>
      </c>
      <c r="AY318" s="182" t="s">
        <v>318</v>
      </c>
      <c r="BK318" s="189">
        <f>SUM(BK319:BK444)</f>
        <v>0</v>
      </c>
    </row>
    <row r="319" spans="2:65" s="121" customFormat="1" ht="16.5" customHeight="1" x14ac:dyDescent="0.2">
      <c r="B319" s="120"/>
      <c r="C319" s="192" t="s">
        <v>598</v>
      </c>
      <c r="D319" s="192" t="s">
        <v>320</v>
      </c>
      <c r="E319" s="193" t="s">
        <v>599</v>
      </c>
      <c r="F319" s="194" t="s">
        <v>600</v>
      </c>
      <c r="G319" s="195" t="s">
        <v>340</v>
      </c>
      <c r="H319" s="196">
        <v>429.55599999999998</v>
      </c>
      <c r="I319" s="32"/>
      <c r="J319" s="197">
        <f>ROUND(I319*H319,2)</f>
        <v>0</v>
      </c>
      <c r="K319" s="198"/>
      <c r="L319" s="120"/>
      <c r="M319" s="199" t="s">
        <v>1</v>
      </c>
      <c r="N319" s="200" t="s">
        <v>43</v>
      </c>
      <c r="P319" s="201">
        <f>O319*H319</f>
        <v>0</v>
      </c>
      <c r="Q319" s="201">
        <v>2.5020099999999998</v>
      </c>
      <c r="R319" s="201">
        <f>Q319*H319</f>
        <v>1074.7534075599999</v>
      </c>
      <c r="S319" s="201">
        <v>0</v>
      </c>
      <c r="T319" s="202">
        <f>S319*H319</f>
        <v>0</v>
      </c>
      <c r="AR319" s="203" t="s">
        <v>324</v>
      </c>
      <c r="AT319" s="203" t="s">
        <v>320</v>
      </c>
      <c r="AU319" s="203" t="s">
        <v>90</v>
      </c>
      <c r="AY319" s="112" t="s">
        <v>318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12" t="s">
        <v>90</v>
      </c>
      <c r="BK319" s="204">
        <f>ROUND(I319*H319,2)</f>
        <v>0</v>
      </c>
      <c r="BL319" s="112" t="s">
        <v>324</v>
      </c>
      <c r="BM319" s="203" t="s">
        <v>601</v>
      </c>
    </row>
    <row r="320" spans="2:65" s="206" customFormat="1" x14ac:dyDescent="0.2">
      <c r="B320" s="205"/>
      <c r="D320" s="207" t="s">
        <v>326</v>
      </c>
      <c r="E320" s="208" t="s">
        <v>1</v>
      </c>
      <c r="F320" s="209" t="s">
        <v>602</v>
      </c>
      <c r="H320" s="208" t="s">
        <v>1</v>
      </c>
      <c r="L320" s="205"/>
      <c r="M320" s="210"/>
      <c r="T320" s="211"/>
      <c r="AT320" s="208" t="s">
        <v>326</v>
      </c>
      <c r="AU320" s="208" t="s">
        <v>90</v>
      </c>
      <c r="AV320" s="206" t="s">
        <v>85</v>
      </c>
      <c r="AW320" s="206" t="s">
        <v>32</v>
      </c>
      <c r="AX320" s="206" t="s">
        <v>77</v>
      </c>
      <c r="AY320" s="208" t="s">
        <v>318</v>
      </c>
    </row>
    <row r="321" spans="2:51" s="206" customFormat="1" x14ac:dyDescent="0.2">
      <c r="B321" s="205"/>
      <c r="D321" s="207" t="s">
        <v>326</v>
      </c>
      <c r="E321" s="208" t="s">
        <v>1</v>
      </c>
      <c r="F321" s="209" t="s">
        <v>603</v>
      </c>
      <c r="H321" s="208" t="s">
        <v>1</v>
      </c>
      <c r="L321" s="205"/>
      <c r="M321" s="210"/>
      <c r="T321" s="211"/>
      <c r="AT321" s="208" t="s">
        <v>326</v>
      </c>
      <c r="AU321" s="208" t="s">
        <v>90</v>
      </c>
      <c r="AV321" s="206" t="s">
        <v>85</v>
      </c>
      <c r="AW321" s="206" t="s">
        <v>32</v>
      </c>
      <c r="AX321" s="206" t="s">
        <v>77</v>
      </c>
      <c r="AY321" s="208" t="s">
        <v>318</v>
      </c>
    </row>
    <row r="322" spans="2:51" s="213" customFormat="1" ht="30" x14ac:dyDescent="0.2">
      <c r="B322" s="212"/>
      <c r="D322" s="207" t="s">
        <v>326</v>
      </c>
      <c r="E322" s="214" t="s">
        <v>1</v>
      </c>
      <c r="F322" s="215" t="s">
        <v>604</v>
      </c>
      <c r="H322" s="216">
        <v>203.06899999999999</v>
      </c>
      <c r="L322" s="212"/>
      <c r="M322" s="217"/>
      <c r="T322" s="218"/>
      <c r="AT322" s="214" t="s">
        <v>326</v>
      </c>
      <c r="AU322" s="214" t="s">
        <v>90</v>
      </c>
      <c r="AV322" s="213" t="s">
        <v>90</v>
      </c>
      <c r="AW322" s="213" t="s">
        <v>32</v>
      </c>
      <c r="AX322" s="213" t="s">
        <v>77</v>
      </c>
      <c r="AY322" s="214" t="s">
        <v>318</v>
      </c>
    </row>
    <row r="323" spans="2:51" s="206" customFormat="1" x14ac:dyDescent="0.2">
      <c r="B323" s="205"/>
      <c r="D323" s="207" t="s">
        <v>326</v>
      </c>
      <c r="E323" s="208" t="s">
        <v>1</v>
      </c>
      <c r="F323" s="209" t="s">
        <v>605</v>
      </c>
      <c r="H323" s="208" t="s">
        <v>1</v>
      </c>
      <c r="L323" s="205"/>
      <c r="M323" s="210"/>
      <c r="T323" s="211"/>
      <c r="AT323" s="208" t="s">
        <v>326</v>
      </c>
      <c r="AU323" s="208" t="s">
        <v>90</v>
      </c>
      <c r="AV323" s="206" t="s">
        <v>85</v>
      </c>
      <c r="AW323" s="206" t="s">
        <v>32</v>
      </c>
      <c r="AX323" s="206" t="s">
        <v>77</v>
      </c>
      <c r="AY323" s="208" t="s">
        <v>318</v>
      </c>
    </row>
    <row r="324" spans="2:51" s="213" customFormat="1" x14ac:dyDescent="0.2">
      <c r="B324" s="212"/>
      <c r="D324" s="207" t="s">
        <v>326</v>
      </c>
      <c r="E324" s="214" t="s">
        <v>1</v>
      </c>
      <c r="F324" s="215" t="s">
        <v>606</v>
      </c>
      <c r="H324" s="216">
        <v>1.9670000000000001</v>
      </c>
      <c r="L324" s="212"/>
      <c r="M324" s="217"/>
      <c r="T324" s="218"/>
      <c r="AT324" s="214" t="s">
        <v>326</v>
      </c>
      <c r="AU324" s="214" t="s">
        <v>90</v>
      </c>
      <c r="AV324" s="213" t="s">
        <v>90</v>
      </c>
      <c r="AW324" s="213" t="s">
        <v>32</v>
      </c>
      <c r="AX324" s="213" t="s">
        <v>77</v>
      </c>
      <c r="AY324" s="214" t="s">
        <v>318</v>
      </c>
    </row>
    <row r="325" spans="2:51" s="213" customFormat="1" x14ac:dyDescent="0.2">
      <c r="B325" s="212"/>
      <c r="D325" s="207" t="s">
        <v>326</v>
      </c>
      <c r="E325" s="214" t="s">
        <v>1</v>
      </c>
      <c r="F325" s="215" t="s">
        <v>607</v>
      </c>
      <c r="H325" s="216">
        <v>1.0920000000000001</v>
      </c>
      <c r="L325" s="212"/>
      <c r="M325" s="217"/>
      <c r="T325" s="218"/>
      <c r="AT325" s="214" t="s">
        <v>326</v>
      </c>
      <c r="AU325" s="214" t="s">
        <v>90</v>
      </c>
      <c r="AV325" s="213" t="s">
        <v>90</v>
      </c>
      <c r="AW325" s="213" t="s">
        <v>32</v>
      </c>
      <c r="AX325" s="213" t="s">
        <v>77</v>
      </c>
      <c r="AY325" s="214" t="s">
        <v>318</v>
      </c>
    </row>
    <row r="326" spans="2:51" s="213" customFormat="1" x14ac:dyDescent="0.2">
      <c r="B326" s="212"/>
      <c r="D326" s="207" t="s">
        <v>326</v>
      </c>
      <c r="E326" s="214" t="s">
        <v>1</v>
      </c>
      <c r="F326" s="215" t="s">
        <v>608</v>
      </c>
      <c r="H326" s="216">
        <v>0.752</v>
      </c>
      <c r="L326" s="212"/>
      <c r="M326" s="217"/>
      <c r="T326" s="218"/>
      <c r="AT326" s="214" t="s">
        <v>326</v>
      </c>
      <c r="AU326" s="214" t="s">
        <v>90</v>
      </c>
      <c r="AV326" s="213" t="s">
        <v>90</v>
      </c>
      <c r="AW326" s="213" t="s">
        <v>32</v>
      </c>
      <c r="AX326" s="213" t="s">
        <v>77</v>
      </c>
      <c r="AY326" s="214" t="s">
        <v>318</v>
      </c>
    </row>
    <row r="327" spans="2:51" s="213" customFormat="1" x14ac:dyDescent="0.2">
      <c r="B327" s="212"/>
      <c r="D327" s="207" t="s">
        <v>326</v>
      </c>
      <c r="E327" s="214" t="s">
        <v>1</v>
      </c>
      <c r="F327" s="215" t="s">
        <v>609</v>
      </c>
      <c r="H327" s="216">
        <v>0.13500000000000001</v>
      </c>
      <c r="L327" s="212"/>
      <c r="M327" s="217"/>
      <c r="T327" s="218"/>
      <c r="AT327" s="214" t="s">
        <v>326</v>
      </c>
      <c r="AU327" s="214" t="s">
        <v>90</v>
      </c>
      <c r="AV327" s="213" t="s">
        <v>90</v>
      </c>
      <c r="AW327" s="213" t="s">
        <v>32</v>
      </c>
      <c r="AX327" s="213" t="s">
        <v>77</v>
      </c>
      <c r="AY327" s="214" t="s">
        <v>318</v>
      </c>
    </row>
    <row r="328" spans="2:51" s="213" customFormat="1" x14ac:dyDescent="0.2">
      <c r="B328" s="212"/>
      <c r="D328" s="207" t="s">
        <v>326</v>
      </c>
      <c r="E328" s="214" t="s">
        <v>1</v>
      </c>
      <c r="F328" s="215" t="s">
        <v>610</v>
      </c>
      <c r="H328" s="216">
        <v>1.3560000000000001</v>
      </c>
      <c r="L328" s="212"/>
      <c r="M328" s="217"/>
      <c r="T328" s="218"/>
      <c r="AT328" s="214" t="s">
        <v>326</v>
      </c>
      <c r="AU328" s="214" t="s">
        <v>90</v>
      </c>
      <c r="AV328" s="213" t="s">
        <v>90</v>
      </c>
      <c r="AW328" s="213" t="s">
        <v>32</v>
      </c>
      <c r="AX328" s="213" t="s">
        <v>77</v>
      </c>
      <c r="AY328" s="214" t="s">
        <v>318</v>
      </c>
    </row>
    <row r="329" spans="2:51" s="213" customFormat="1" x14ac:dyDescent="0.2">
      <c r="B329" s="212"/>
      <c r="D329" s="207" t="s">
        <v>326</v>
      </c>
      <c r="E329" s="214" t="s">
        <v>1</v>
      </c>
      <c r="F329" s="215" t="s">
        <v>611</v>
      </c>
      <c r="H329" s="216">
        <v>1.222</v>
      </c>
      <c r="L329" s="212"/>
      <c r="M329" s="217"/>
      <c r="T329" s="218"/>
      <c r="AT329" s="214" t="s">
        <v>326</v>
      </c>
      <c r="AU329" s="214" t="s">
        <v>90</v>
      </c>
      <c r="AV329" s="213" t="s">
        <v>90</v>
      </c>
      <c r="AW329" s="213" t="s">
        <v>32</v>
      </c>
      <c r="AX329" s="213" t="s">
        <v>77</v>
      </c>
      <c r="AY329" s="214" t="s">
        <v>318</v>
      </c>
    </row>
    <row r="330" spans="2:51" s="213" customFormat="1" x14ac:dyDescent="0.2">
      <c r="B330" s="212"/>
      <c r="D330" s="207" t="s">
        <v>326</v>
      </c>
      <c r="E330" s="214" t="s">
        <v>1</v>
      </c>
      <c r="F330" s="215" t="s">
        <v>612</v>
      </c>
      <c r="H330" s="216">
        <v>0.19</v>
      </c>
      <c r="L330" s="212"/>
      <c r="M330" s="217"/>
      <c r="T330" s="218"/>
      <c r="AT330" s="214" t="s">
        <v>326</v>
      </c>
      <c r="AU330" s="214" t="s">
        <v>90</v>
      </c>
      <c r="AV330" s="213" t="s">
        <v>90</v>
      </c>
      <c r="AW330" s="213" t="s">
        <v>32</v>
      </c>
      <c r="AX330" s="213" t="s">
        <v>77</v>
      </c>
      <c r="AY330" s="214" t="s">
        <v>318</v>
      </c>
    </row>
    <row r="331" spans="2:51" s="206" customFormat="1" x14ac:dyDescent="0.2">
      <c r="B331" s="205"/>
      <c r="D331" s="207" t="s">
        <v>326</v>
      </c>
      <c r="E331" s="208" t="s">
        <v>1</v>
      </c>
      <c r="F331" s="209" t="s">
        <v>613</v>
      </c>
      <c r="H331" s="208" t="s">
        <v>1</v>
      </c>
      <c r="L331" s="205"/>
      <c r="M331" s="210"/>
      <c r="T331" s="211"/>
      <c r="AT331" s="208" t="s">
        <v>326</v>
      </c>
      <c r="AU331" s="208" t="s">
        <v>90</v>
      </c>
      <c r="AV331" s="206" t="s">
        <v>85</v>
      </c>
      <c r="AW331" s="206" t="s">
        <v>32</v>
      </c>
      <c r="AX331" s="206" t="s">
        <v>77</v>
      </c>
      <c r="AY331" s="208" t="s">
        <v>318</v>
      </c>
    </row>
    <row r="332" spans="2:51" s="213" customFormat="1" x14ac:dyDescent="0.2">
      <c r="B332" s="212"/>
      <c r="D332" s="207" t="s">
        <v>326</v>
      </c>
      <c r="E332" s="214" t="s">
        <v>1</v>
      </c>
      <c r="F332" s="215" t="s">
        <v>614</v>
      </c>
      <c r="H332" s="216">
        <v>2.528</v>
      </c>
      <c r="L332" s="212"/>
      <c r="M332" s="217"/>
      <c r="T332" s="218"/>
      <c r="AT332" s="214" t="s">
        <v>326</v>
      </c>
      <c r="AU332" s="214" t="s">
        <v>90</v>
      </c>
      <c r="AV332" s="213" t="s">
        <v>90</v>
      </c>
      <c r="AW332" s="213" t="s">
        <v>32</v>
      </c>
      <c r="AX332" s="213" t="s">
        <v>77</v>
      </c>
      <c r="AY332" s="214" t="s">
        <v>318</v>
      </c>
    </row>
    <row r="333" spans="2:51" s="206" customFormat="1" x14ac:dyDescent="0.2">
      <c r="B333" s="205"/>
      <c r="D333" s="207" t="s">
        <v>326</v>
      </c>
      <c r="E333" s="208" t="s">
        <v>1</v>
      </c>
      <c r="F333" s="209" t="s">
        <v>615</v>
      </c>
      <c r="H333" s="208" t="s">
        <v>1</v>
      </c>
      <c r="L333" s="205"/>
      <c r="M333" s="210"/>
      <c r="T333" s="211"/>
      <c r="AT333" s="208" t="s">
        <v>326</v>
      </c>
      <c r="AU333" s="208" t="s">
        <v>90</v>
      </c>
      <c r="AV333" s="206" t="s">
        <v>85</v>
      </c>
      <c r="AW333" s="206" t="s">
        <v>32</v>
      </c>
      <c r="AX333" s="206" t="s">
        <v>77</v>
      </c>
      <c r="AY333" s="208" t="s">
        <v>318</v>
      </c>
    </row>
    <row r="334" spans="2:51" s="213" customFormat="1" x14ac:dyDescent="0.2">
      <c r="B334" s="212"/>
      <c r="D334" s="207" t="s">
        <v>326</v>
      </c>
      <c r="E334" s="214" t="s">
        <v>1</v>
      </c>
      <c r="F334" s="215" t="s">
        <v>616</v>
      </c>
      <c r="H334" s="216">
        <v>4.2</v>
      </c>
      <c r="L334" s="212"/>
      <c r="M334" s="217"/>
      <c r="T334" s="218"/>
      <c r="AT334" s="214" t="s">
        <v>326</v>
      </c>
      <c r="AU334" s="214" t="s">
        <v>90</v>
      </c>
      <c r="AV334" s="213" t="s">
        <v>90</v>
      </c>
      <c r="AW334" s="213" t="s">
        <v>32</v>
      </c>
      <c r="AX334" s="213" t="s">
        <v>77</v>
      </c>
      <c r="AY334" s="214" t="s">
        <v>318</v>
      </c>
    </row>
    <row r="335" spans="2:51" s="237" customFormat="1" x14ac:dyDescent="0.2">
      <c r="B335" s="236"/>
      <c r="D335" s="207" t="s">
        <v>326</v>
      </c>
      <c r="E335" s="238" t="s">
        <v>1</v>
      </c>
      <c r="F335" s="239" t="s">
        <v>617</v>
      </c>
      <c r="H335" s="240">
        <v>216.511</v>
      </c>
      <c r="L335" s="236"/>
      <c r="M335" s="241"/>
      <c r="T335" s="242"/>
      <c r="AT335" s="238" t="s">
        <v>326</v>
      </c>
      <c r="AU335" s="238" t="s">
        <v>90</v>
      </c>
      <c r="AV335" s="237" t="s">
        <v>208</v>
      </c>
      <c r="AW335" s="237" t="s">
        <v>32</v>
      </c>
      <c r="AX335" s="237" t="s">
        <v>77</v>
      </c>
      <c r="AY335" s="238" t="s">
        <v>318</v>
      </c>
    </row>
    <row r="336" spans="2:51" s="206" customFormat="1" x14ac:dyDescent="0.2">
      <c r="B336" s="205"/>
      <c r="D336" s="207" t="s">
        <v>326</v>
      </c>
      <c r="E336" s="208" t="s">
        <v>1</v>
      </c>
      <c r="F336" s="209" t="s">
        <v>618</v>
      </c>
      <c r="H336" s="208" t="s">
        <v>1</v>
      </c>
      <c r="L336" s="205"/>
      <c r="M336" s="210"/>
      <c r="T336" s="211"/>
      <c r="AT336" s="208" t="s">
        <v>326</v>
      </c>
      <c r="AU336" s="208" t="s">
        <v>90</v>
      </c>
      <c r="AV336" s="206" t="s">
        <v>85</v>
      </c>
      <c r="AW336" s="206" t="s">
        <v>32</v>
      </c>
      <c r="AX336" s="206" t="s">
        <v>77</v>
      </c>
      <c r="AY336" s="208" t="s">
        <v>318</v>
      </c>
    </row>
    <row r="337" spans="2:65" s="206" customFormat="1" x14ac:dyDescent="0.2">
      <c r="B337" s="205"/>
      <c r="D337" s="207" t="s">
        <v>326</v>
      </c>
      <c r="E337" s="208" t="s">
        <v>1</v>
      </c>
      <c r="F337" s="209" t="s">
        <v>603</v>
      </c>
      <c r="H337" s="208" t="s">
        <v>1</v>
      </c>
      <c r="L337" s="205"/>
      <c r="M337" s="210"/>
      <c r="T337" s="211"/>
      <c r="AT337" s="208" t="s">
        <v>326</v>
      </c>
      <c r="AU337" s="208" t="s">
        <v>90</v>
      </c>
      <c r="AV337" s="206" t="s">
        <v>85</v>
      </c>
      <c r="AW337" s="206" t="s">
        <v>32</v>
      </c>
      <c r="AX337" s="206" t="s">
        <v>77</v>
      </c>
      <c r="AY337" s="208" t="s">
        <v>318</v>
      </c>
    </row>
    <row r="338" spans="2:65" s="213" customFormat="1" x14ac:dyDescent="0.2">
      <c r="B338" s="212"/>
      <c r="D338" s="207" t="s">
        <v>326</v>
      </c>
      <c r="E338" s="214" t="s">
        <v>1</v>
      </c>
      <c r="F338" s="215" t="s">
        <v>619</v>
      </c>
      <c r="H338" s="216">
        <v>186.869</v>
      </c>
      <c r="L338" s="212"/>
      <c r="M338" s="217"/>
      <c r="T338" s="218"/>
      <c r="AT338" s="214" t="s">
        <v>326</v>
      </c>
      <c r="AU338" s="214" t="s">
        <v>90</v>
      </c>
      <c r="AV338" s="213" t="s">
        <v>90</v>
      </c>
      <c r="AW338" s="213" t="s">
        <v>32</v>
      </c>
      <c r="AX338" s="213" t="s">
        <v>77</v>
      </c>
      <c r="AY338" s="214" t="s">
        <v>318</v>
      </c>
    </row>
    <row r="339" spans="2:65" s="206" customFormat="1" x14ac:dyDescent="0.2">
      <c r="B339" s="205"/>
      <c r="D339" s="207" t="s">
        <v>326</v>
      </c>
      <c r="E339" s="208" t="s">
        <v>1</v>
      </c>
      <c r="F339" s="209" t="s">
        <v>605</v>
      </c>
      <c r="H339" s="208" t="s">
        <v>1</v>
      </c>
      <c r="L339" s="205"/>
      <c r="M339" s="210"/>
      <c r="T339" s="211"/>
      <c r="AT339" s="208" t="s">
        <v>326</v>
      </c>
      <c r="AU339" s="208" t="s">
        <v>90</v>
      </c>
      <c r="AV339" s="206" t="s">
        <v>85</v>
      </c>
      <c r="AW339" s="206" t="s">
        <v>32</v>
      </c>
      <c r="AX339" s="206" t="s">
        <v>77</v>
      </c>
      <c r="AY339" s="208" t="s">
        <v>318</v>
      </c>
    </row>
    <row r="340" spans="2:65" s="213" customFormat="1" ht="20" x14ac:dyDescent="0.2">
      <c r="B340" s="212"/>
      <c r="D340" s="207" t="s">
        <v>326</v>
      </c>
      <c r="E340" s="214" t="s">
        <v>1</v>
      </c>
      <c r="F340" s="215" t="s">
        <v>620</v>
      </c>
      <c r="H340" s="216">
        <v>5.7859999999999996</v>
      </c>
      <c r="L340" s="212"/>
      <c r="M340" s="217"/>
      <c r="T340" s="218"/>
      <c r="AT340" s="214" t="s">
        <v>326</v>
      </c>
      <c r="AU340" s="214" t="s">
        <v>90</v>
      </c>
      <c r="AV340" s="213" t="s">
        <v>90</v>
      </c>
      <c r="AW340" s="213" t="s">
        <v>32</v>
      </c>
      <c r="AX340" s="213" t="s">
        <v>77</v>
      </c>
      <c r="AY340" s="214" t="s">
        <v>318</v>
      </c>
    </row>
    <row r="341" spans="2:65" s="213" customFormat="1" x14ac:dyDescent="0.2">
      <c r="B341" s="212"/>
      <c r="D341" s="207" t="s">
        <v>326</v>
      </c>
      <c r="E341" s="214" t="s">
        <v>1</v>
      </c>
      <c r="F341" s="215" t="s">
        <v>612</v>
      </c>
      <c r="H341" s="216">
        <v>0.19</v>
      </c>
      <c r="L341" s="212"/>
      <c r="M341" s="217"/>
      <c r="T341" s="218"/>
      <c r="AT341" s="214" t="s">
        <v>326</v>
      </c>
      <c r="AU341" s="214" t="s">
        <v>90</v>
      </c>
      <c r="AV341" s="213" t="s">
        <v>90</v>
      </c>
      <c r="AW341" s="213" t="s">
        <v>32</v>
      </c>
      <c r="AX341" s="213" t="s">
        <v>77</v>
      </c>
      <c r="AY341" s="214" t="s">
        <v>318</v>
      </c>
    </row>
    <row r="342" spans="2:65" s="206" customFormat="1" x14ac:dyDescent="0.2">
      <c r="B342" s="205"/>
      <c r="D342" s="207" t="s">
        <v>326</v>
      </c>
      <c r="E342" s="208" t="s">
        <v>1</v>
      </c>
      <c r="F342" s="209" t="s">
        <v>613</v>
      </c>
      <c r="H342" s="208" t="s">
        <v>1</v>
      </c>
      <c r="L342" s="205"/>
      <c r="M342" s="210"/>
      <c r="T342" s="211"/>
      <c r="AT342" s="208" t="s">
        <v>326</v>
      </c>
      <c r="AU342" s="208" t="s">
        <v>90</v>
      </c>
      <c r="AV342" s="206" t="s">
        <v>85</v>
      </c>
      <c r="AW342" s="206" t="s">
        <v>32</v>
      </c>
      <c r="AX342" s="206" t="s">
        <v>77</v>
      </c>
      <c r="AY342" s="208" t="s">
        <v>318</v>
      </c>
    </row>
    <row r="343" spans="2:65" s="213" customFormat="1" ht="20" x14ac:dyDescent="0.2">
      <c r="B343" s="212"/>
      <c r="D343" s="207" t="s">
        <v>326</v>
      </c>
      <c r="E343" s="214" t="s">
        <v>1</v>
      </c>
      <c r="F343" s="215" t="s">
        <v>621</v>
      </c>
      <c r="H343" s="216">
        <v>14.849</v>
      </c>
      <c r="L343" s="212"/>
      <c r="M343" s="217"/>
      <c r="T343" s="218"/>
      <c r="AT343" s="214" t="s">
        <v>326</v>
      </c>
      <c r="AU343" s="214" t="s">
        <v>90</v>
      </c>
      <c r="AV343" s="213" t="s">
        <v>90</v>
      </c>
      <c r="AW343" s="213" t="s">
        <v>32</v>
      </c>
      <c r="AX343" s="213" t="s">
        <v>77</v>
      </c>
      <c r="AY343" s="214" t="s">
        <v>318</v>
      </c>
    </row>
    <row r="344" spans="2:65" s="206" customFormat="1" x14ac:dyDescent="0.2">
      <c r="B344" s="205"/>
      <c r="D344" s="207" t="s">
        <v>326</v>
      </c>
      <c r="E344" s="208" t="s">
        <v>1</v>
      </c>
      <c r="F344" s="209" t="s">
        <v>622</v>
      </c>
      <c r="H344" s="208" t="s">
        <v>1</v>
      </c>
      <c r="L344" s="205"/>
      <c r="M344" s="210"/>
      <c r="T344" s="211"/>
      <c r="AT344" s="208" t="s">
        <v>326</v>
      </c>
      <c r="AU344" s="208" t="s">
        <v>90</v>
      </c>
      <c r="AV344" s="206" t="s">
        <v>85</v>
      </c>
      <c r="AW344" s="206" t="s">
        <v>32</v>
      </c>
      <c r="AX344" s="206" t="s">
        <v>77</v>
      </c>
      <c r="AY344" s="208" t="s">
        <v>318</v>
      </c>
    </row>
    <row r="345" spans="2:65" s="206" customFormat="1" x14ac:dyDescent="0.2">
      <c r="B345" s="205"/>
      <c r="D345" s="207" t="s">
        <v>326</v>
      </c>
      <c r="E345" s="208" t="s">
        <v>1</v>
      </c>
      <c r="F345" s="209" t="s">
        <v>603</v>
      </c>
      <c r="H345" s="208" t="s">
        <v>1</v>
      </c>
      <c r="L345" s="205"/>
      <c r="M345" s="210"/>
      <c r="T345" s="211"/>
      <c r="AT345" s="208" t="s">
        <v>326</v>
      </c>
      <c r="AU345" s="208" t="s">
        <v>90</v>
      </c>
      <c r="AV345" s="206" t="s">
        <v>85</v>
      </c>
      <c r="AW345" s="206" t="s">
        <v>32</v>
      </c>
      <c r="AX345" s="206" t="s">
        <v>77</v>
      </c>
      <c r="AY345" s="208" t="s">
        <v>318</v>
      </c>
    </row>
    <row r="346" spans="2:65" s="213" customFormat="1" x14ac:dyDescent="0.2">
      <c r="B346" s="212"/>
      <c r="D346" s="207" t="s">
        <v>326</v>
      </c>
      <c r="E346" s="214" t="s">
        <v>1</v>
      </c>
      <c r="F346" s="215" t="s">
        <v>623</v>
      </c>
      <c r="H346" s="216">
        <v>5.2169999999999996</v>
      </c>
      <c r="L346" s="212"/>
      <c r="M346" s="217"/>
      <c r="T346" s="218"/>
      <c r="AT346" s="214" t="s">
        <v>326</v>
      </c>
      <c r="AU346" s="214" t="s">
        <v>90</v>
      </c>
      <c r="AV346" s="213" t="s">
        <v>90</v>
      </c>
      <c r="AW346" s="213" t="s">
        <v>32</v>
      </c>
      <c r="AX346" s="213" t="s">
        <v>77</v>
      </c>
      <c r="AY346" s="214" t="s">
        <v>318</v>
      </c>
    </row>
    <row r="347" spans="2:65" s="206" customFormat="1" x14ac:dyDescent="0.2">
      <c r="B347" s="205"/>
      <c r="D347" s="207" t="s">
        <v>326</v>
      </c>
      <c r="E347" s="208" t="s">
        <v>1</v>
      </c>
      <c r="F347" s="209" t="s">
        <v>624</v>
      </c>
      <c r="H347" s="208" t="s">
        <v>1</v>
      </c>
      <c r="L347" s="205"/>
      <c r="M347" s="210"/>
      <c r="T347" s="211"/>
      <c r="AT347" s="208" t="s">
        <v>326</v>
      </c>
      <c r="AU347" s="208" t="s">
        <v>90</v>
      </c>
      <c r="AV347" s="206" t="s">
        <v>85</v>
      </c>
      <c r="AW347" s="206" t="s">
        <v>32</v>
      </c>
      <c r="AX347" s="206" t="s">
        <v>77</v>
      </c>
      <c r="AY347" s="208" t="s">
        <v>318</v>
      </c>
    </row>
    <row r="348" spans="2:65" s="213" customFormat="1" x14ac:dyDescent="0.2">
      <c r="B348" s="212"/>
      <c r="D348" s="207" t="s">
        <v>326</v>
      </c>
      <c r="E348" s="214" t="s">
        <v>1</v>
      </c>
      <c r="F348" s="215" t="s">
        <v>625</v>
      </c>
      <c r="H348" s="216">
        <v>0.13400000000000001</v>
      </c>
      <c r="L348" s="212"/>
      <c r="M348" s="217"/>
      <c r="T348" s="218"/>
      <c r="AT348" s="214" t="s">
        <v>326</v>
      </c>
      <c r="AU348" s="214" t="s">
        <v>90</v>
      </c>
      <c r="AV348" s="213" t="s">
        <v>90</v>
      </c>
      <c r="AW348" s="213" t="s">
        <v>32</v>
      </c>
      <c r="AX348" s="213" t="s">
        <v>77</v>
      </c>
      <c r="AY348" s="214" t="s">
        <v>318</v>
      </c>
    </row>
    <row r="349" spans="2:65" s="230" customFormat="1" x14ac:dyDescent="0.2">
      <c r="B349" s="229"/>
      <c r="D349" s="207" t="s">
        <v>326</v>
      </c>
      <c r="E349" s="231" t="s">
        <v>626</v>
      </c>
      <c r="F349" s="232" t="s">
        <v>400</v>
      </c>
      <c r="H349" s="233">
        <v>429.55599999999998</v>
      </c>
      <c r="L349" s="229"/>
      <c r="M349" s="234"/>
      <c r="T349" s="235"/>
      <c r="AT349" s="231" t="s">
        <v>326</v>
      </c>
      <c r="AU349" s="231" t="s">
        <v>90</v>
      </c>
      <c r="AV349" s="230" t="s">
        <v>324</v>
      </c>
      <c r="AW349" s="230" t="s">
        <v>32</v>
      </c>
      <c r="AX349" s="230" t="s">
        <v>85</v>
      </c>
      <c r="AY349" s="231" t="s">
        <v>318</v>
      </c>
    </row>
    <row r="350" spans="2:65" s="121" customFormat="1" ht="24.25" customHeight="1" x14ac:dyDescent="0.2">
      <c r="B350" s="120"/>
      <c r="C350" s="192" t="s">
        <v>627</v>
      </c>
      <c r="D350" s="192" t="s">
        <v>320</v>
      </c>
      <c r="E350" s="193" t="s">
        <v>628</v>
      </c>
      <c r="F350" s="194" t="s">
        <v>629</v>
      </c>
      <c r="G350" s="195" t="s">
        <v>383</v>
      </c>
      <c r="H350" s="196">
        <v>2188.0300000000002</v>
      </c>
      <c r="I350" s="32"/>
      <c r="J350" s="197">
        <f>ROUND(I350*H350,2)</f>
        <v>0</v>
      </c>
      <c r="K350" s="198"/>
      <c r="L350" s="120"/>
      <c r="M350" s="199" t="s">
        <v>1</v>
      </c>
      <c r="N350" s="200" t="s">
        <v>43</v>
      </c>
      <c r="P350" s="201">
        <f>O350*H350</f>
        <v>0</v>
      </c>
      <c r="Q350" s="201">
        <v>5.3299999999999997E-3</v>
      </c>
      <c r="R350" s="201">
        <f>Q350*H350</f>
        <v>11.662199900000001</v>
      </c>
      <c r="S350" s="201">
        <v>0</v>
      </c>
      <c r="T350" s="202">
        <f>S350*H350</f>
        <v>0</v>
      </c>
      <c r="AR350" s="203" t="s">
        <v>324</v>
      </c>
      <c r="AT350" s="203" t="s">
        <v>320</v>
      </c>
      <c r="AU350" s="203" t="s">
        <v>90</v>
      </c>
      <c r="AY350" s="112" t="s">
        <v>318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12" t="s">
        <v>90</v>
      </c>
      <c r="BK350" s="204">
        <f>ROUND(I350*H350,2)</f>
        <v>0</v>
      </c>
      <c r="BL350" s="112" t="s">
        <v>324</v>
      </c>
      <c r="BM350" s="203" t="s">
        <v>630</v>
      </c>
    </row>
    <row r="351" spans="2:65" s="206" customFormat="1" x14ac:dyDescent="0.2">
      <c r="B351" s="205"/>
      <c r="D351" s="207" t="s">
        <v>326</v>
      </c>
      <c r="E351" s="208" t="s">
        <v>1</v>
      </c>
      <c r="F351" s="209" t="s">
        <v>602</v>
      </c>
      <c r="H351" s="208" t="s">
        <v>1</v>
      </c>
      <c r="L351" s="205"/>
      <c r="M351" s="210"/>
      <c r="T351" s="211"/>
      <c r="AT351" s="208" t="s">
        <v>326</v>
      </c>
      <c r="AU351" s="208" t="s">
        <v>90</v>
      </c>
      <c r="AV351" s="206" t="s">
        <v>85</v>
      </c>
      <c r="AW351" s="206" t="s">
        <v>32</v>
      </c>
      <c r="AX351" s="206" t="s">
        <v>77</v>
      </c>
      <c r="AY351" s="208" t="s">
        <v>318</v>
      </c>
    </row>
    <row r="352" spans="2:65" s="206" customFormat="1" x14ac:dyDescent="0.2">
      <c r="B352" s="205"/>
      <c r="D352" s="207" t="s">
        <v>326</v>
      </c>
      <c r="E352" s="208" t="s">
        <v>1</v>
      </c>
      <c r="F352" s="209" t="s">
        <v>603</v>
      </c>
      <c r="H352" s="208" t="s">
        <v>1</v>
      </c>
      <c r="L352" s="205"/>
      <c r="M352" s="210"/>
      <c r="T352" s="211"/>
      <c r="AT352" s="208" t="s">
        <v>326</v>
      </c>
      <c r="AU352" s="208" t="s">
        <v>90</v>
      </c>
      <c r="AV352" s="206" t="s">
        <v>85</v>
      </c>
      <c r="AW352" s="206" t="s">
        <v>32</v>
      </c>
      <c r="AX352" s="206" t="s">
        <v>77</v>
      </c>
      <c r="AY352" s="208" t="s">
        <v>318</v>
      </c>
    </row>
    <row r="353" spans="2:51" s="213" customFormat="1" x14ac:dyDescent="0.2">
      <c r="B353" s="212"/>
      <c r="D353" s="207" t="s">
        <v>326</v>
      </c>
      <c r="E353" s="214" t="s">
        <v>1</v>
      </c>
      <c r="F353" s="215" t="s">
        <v>631</v>
      </c>
      <c r="H353" s="216">
        <v>939.79</v>
      </c>
      <c r="L353" s="212"/>
      <c r="M353" s="217"/>
      <c r="T353" s="218"/>
      <c r="AT353" s="214" t="s">
        <v>326</v>
      </c>
      <c r="AU353" s="214" t="s">
        <v>90</v>
      </c>
      <c r="AV353" s="213" t="s">
        <v>90</v>
      </c>
      <c r="AW353" s="213" t="s">
        <v>32</v>
      </c>
      <c r="AX353" s="213" t="s">
        <v>77</v>
      </c>
      <c r="AY353" s="214" t="s">
        <v>318</v>
      </c>
    </row>
    <row r="354" spans="2:51" s="206" customFormat="1" x14ac:dyDescent="0.2">
      <c r="B354" s="205"/>
      <c r="D354" s="207" t="s">
        <v>326</v>
      </c>
      <c r="E354" s="208" t="s">
        <v>1</v>
      </c>
      <c r="F354" s="209" t="s">
        <v>605</v>
      </c>
      <c r="H354" s="208" t="s">
        <v>1</v>
      </c>
      <c r="L354" s="205"/>
      <c r="M354" s="210"/>
      <c r="T354" s="211"/>
      <c r="AT354" s="208" t="s">
        <v>326</v>
      </c>
      <c r="AU354" s="208" t="s">
        <v>90</v>
      </c>
      <c r="AV354" s="206" t="s">
        <v>85</v>
      </c>
      <c r="AW354" s="206" t="s">
        <v>32</v>
      </c>
      <c r="AX354" s="206" t="s">
        <v>77</v>
      </c>
      <c r="AY354" s="208" t="s">
        <v>318</v>
      </c>
    </row>
    <row r="355" spans="2:51" s="213" customFormat="1" x14ac:dyDescent="0.2">
      <c r="B355" s="212"/>
      <c r="D355" s="207" t="s">
        <v>326</v>
      </c>
      <c r="E355" s="214" t="s">
        <v>1</v>
      </c>
      <c r="F355" s="215" t="s">
        <v>632</v>
      </c>
      <c r="H355" s="216">
        <v>19.673999999999999</v>
      </c>
      <c r="L355" s="212"/>
      <c r="M355" s="217"/>
      <c r="T355" s="218"/>
      <c r="AT355" s="214" t="s">
        <v>326</v>
      </c>
      <c r="AU355" s="214" t="s">
        <v>90</v>
      </c>
      <c r="AV355" s="213" t="s">
        <v>90</v>
      </c>
      <c r="AW355" s="213" t="s">
        <v>32</v>
      </c>
      <c r="AX355" s="213" t="s">
        <v>77</v>
      </c>
      <c r="AY355" s="214" t="s">
        <v>318</v>
      </c>
    </row>
    <row r="356" spans="2:51" s="213" customFormat="1" x14ac:dyDescent="0.2">
      <c r="B356" s="212"/>
      <c r="D356" s="207" t="s">
        <v>326</v>
      </c>
      <c r="E356" s="214" t="s">
        <v>1</v>
      </c>
      <c r="F356" s="215" t="s">
        <v>633</v>
      </c>
      <c r="H356" s="216">
        <v>10.92</v>
      </c>
      <c r="L356" s="212"/>
      <c r="M356" s="217"/>
      <c r="T356" s="218"/>
      <c r="AT356" s="214" t="s">
        <v>326</v>
      </c>
      <c r="AU356" s="214" t="s">
        <v>90</v>
      </c>
      <c r="AV356" s="213" t="s">
        <v>90</v>
      </c>
      <c r="AW356" s="213" t="s">
        <v>32</v>
      </c>
      <c r="AX356" s="213" t="s">
        <v>77</v>
      </c>
      <c r="AY356" s="214" t="s">
        <v>318</v>
      </c>
    </row>
    <row r="357" spans="2:51" s="213" customFormat="1" x14ac:dyDescent="0.2">
      <c r="B357" s="212"/>
      <c r="D357" s="207" t="s">
        <v>326</v>
      </c>
      <c r="E357" s="214" t="s">
        <v>1</v>
      </c>
      <c r="F357" s="215" t="s">
        <v>634</v>
      </c>
      <c r="H357" s="216">
        <v>7.52</v>
      </c>
      <c r="L357" s="212"/>
      <c r="M357" s="217"/>
      <c r="T357" s="218"/>
      <c r="AT357" s="214" t="s">
        <v>326</v>
      </c>
      <c r="AU357" s="214" t="s">
        <v>90</v>
      </c>
      <c r="AV357" s="213" t="s">
        <v>90</v>
      </c>
      <c r="AW357" s="213" t="s">
        <v>32</v>
      </c>
      <c r="AX357" s="213" t="s">
        <v>77</v>
      </c>
      <c r="AY357" s="214" t="s">
        <v>318</v>
      </c>
    </row>
    <row r="358" spans="2:51" s="213" customFormat="1" x14ac:dyDescent="0.2">
      <c r="B358" s="212"/>
      <c r="D358" s="207" t="s">
        <v>326</v>
      </c>
      <c r="E358" s="214" t="s">
        <v>1</v>
      </c>
      <c r="F358" s="215" t="s">
        <v>635</v>
      </c>
      <c r="H358" s="216">
        <v>1.347</v>
      </c>
      <c r="L358" s="212"/>
      <c r="M358" s="217"/>
      <c r="T358" s="218"/>
      <c r="AT358" s="214" t="s">
        <v>326</v>
      </c>
      <c r="AU358" s="214" t="s">
        <v>90</v>
      </c>
      <c r="AV358" s="213" t="s">
        <v>90</v>
      </c>
      <c r="AW358" s="213" t="s">
        <v>32</v>
      </c>
      <c r="AX358" s="213" t="s">
        <v>77</v>
      </c>
      <c r="AY358" s="214" t="s">
        <v>318</v>
      </c>
    </row>
    <row r="359" spans="2:51" s="213" customFormat="1" x14ac:dyDescent="0.2">
      <c r="B359" s="212"/>
      <c r="D359" s="207" t="s">
        <v>326</v>
      </c>
      <c r="E359" s="214" t="s">
        <v>1</v>
      </c>
      <c r="F359" s="215" t="s">
        <v>636</v>
      </c>
      <c r="H359" s="216">
        <v>13.56</v>
      </c>
      <c r="L359" s="212"/>
      <c r="M359" s="217"/>
      <c r="T359" s="218"/>
      <c r="AT359" s="214" t="s">
        <v>326</v>
      </c>
      <c r="AU359" s="214" t="s">
        <v>90</v>
      </c>
      <c r="AV359" s="213" t="s">
        <v>90</v>
      </c>
      <c r="AW359" s="213" t="s">
        <v>32</v>
      </c>
      <c r="AX359" s="213" t="s">
        <v>77</v>
      </c>
      <c r="AY359" s="214" t="s">
        <v>318</v>
      </c>
    </row>
    <row r="360" spans="2:51" s="213" customFormat="1" x14ac:dyDescent="0.2">
      <c r="B360" s="212"/>
      <c r="D360" s="207" t="s">
        <v>326</v>
      </c>
      <c r="E360" s="214" t="s">
        <v>1</v>
      </c>
      <c r="F360" s="215" t="s">
        <v>637</v>
      </c>
      <c r="H360" s="216">
        <v>9.7789999999999999</v>
      </c>
      <c r="L360" s="212"/>
      <c r="M360" s="217"/>
      <c r="T360" s="218"/>
      <c r="AT360" s="214" t="s">
        <v>326</v>
      </c>
      <c r="AU360" s="214" t="s">
        <v>90</v>
      </c>
      <c r="AV360" s="213" t="s">
        <v>90</v>
      </c>
      <c r="AW360" s="213" t="s">
        <v>32</v>
      </c>
      <c r="AX360" s="213" t="s">
        <v>77</v>
      </c>
      <c r="AY360" s="214" t="s">
        <v>318</v>
      </c>
    </row>
    <row r="361" spans="2:51" s="213" customFormat="1" x14ac:dyDescent="0.2">
      <c r="B361" s="212"/>
      <c r="D361" s="207" t="s">
        <v>326</v>
      </c>
      <c r="E361" s="214" t="s">
        <v>1</v>
      </c>
      <c r="F361" s="215" t="s">
        <v>638</v>
      </c>
      <c r="H361" s="216">
        <v>1.9</v>
      </c>
      <c r="L361" s="212"/>
      <c r="M361" s="217"/>
      <c r="T361" s="218"/>
      <c r="AT361" s="214" t="s">
        <v>326</v>
      </c>
      <c r="AU361" s="214" t="s">
        <v>90</v>
      </c>
      <c r="AV361" s="213" t="s">
        <v>90</v>
      </c>
      <c r="AW361" s="213" t="s">
        <v>32</v>
      </c>
      <c r="AX361" s="213" t="s">
        <v>77</v>
      </c>
      <c r="AY361" s="214" t="s">
        <v>318</v>
      </c>
    </row>
    <row r="362" spans="2:51" s="206" customFormat="1" x14ac:dyDescent="0.2">
      <c r="B362" s="205"/>
      <c r="D362" s="207" t="s">
        <v>326</v>
      </c>
      <c r="E362" s="208" t="s">
        <v>1</v>
      </c>
      <c r="F362" s="209" t="s">
        <v>613</v>
      </c>
      <c r="H362" s="208" t="s">
        <v>1</v>
      </c>
      <c r="L362" s="205"/>
      <c r="M362" s="210"/>
      <c r="T362" s="211"/>
      <c r="AT362" s="208" t="s">
        <v>326</v>
      </c>
      <c r="AU362" s="208" t="s">
        <v>90</v>
      </c>
      <c r="AV362" s="206" t="s">
        <v>85</v>
      </c>
      <c r="AW362" s="206" t="s">
        <v>32</v>
      </c>
      <c r="AX362" s="206" t="s">
        <v>77</v>
      </c>
      <c r="AY362" s="208" t="s">
        <v>318</v>
      </c>
    </row>
    <row r="363" spans="2:51" s="213" customFormat="1" x14ac:dyDescent="0.2">
      <c r="B363" s="212"/>
      <c r="D363" s="207" t="s">
        <v>326</v>
      </c>
      <c r="E363" s="214" t="s">
        <v>1</v>
      </c>
      <c r="F363" s="215" t="s">
        <v>639</v>
      </c>
      <c r="H363" s="216">
        <v>25.277000000000001</v>
      </c>
      <c r="L363" s="212"/>
      <c r="M363" s="217"/>
      <c r="T363" s="218"/>
      <c r="AT363" s="214" t="s">
        <v>326</v>
      </c>
      <c r="AU363" s="214" t="s">
        <v>90</v>
      </c>
      <c r="AV363" s="213" t="s">
        <v>90</v>
      </c>
      <c r="AW363" s="213" t="s">
        <v>32</v>
      </c>
      <c r="AX363" s="213" t="s">
        <v>77</v>
      </c>
      <c r="AY363" s="214" t="s">
        <v>318</v>
      </c>
    </row>
    <row r="364" spans="2:51" s="206" customFormat="1" x14ac:dyDescent="0.2">
      <c r="B364" s="205"/>
      <c r="D364" s="207" t="s">
        <v>326</v>
      </c>
      <c r="E364" s="208" t="s">
        <v>1</v>
      </c>
      <c r="F364" s="209" t="s">
        <v>615</v>
      </c>
      <c r="H364" s="208" t="s">
        <v>1</v>
      </c>
      <c r="L364" s="205"/>
      <c r="M364" s="210"/>
      <c r="T364" s="211"/>
      <c r="AT364" s="208" t="s">
        <v>326</v>
      </c>
      <c r="AU364" s="208" t="s">
        <v>90</v>
      </c>
      <c r="AV364" s="206" t="s">
        <v>85</v>
      </c>
      <c r="AW364" s="206" t="s">
        <v>32</v>
      </c>
      <c r="AX364" s="206" t="s">
        <v>77</v>
      </c>
      <c r="AY364" s="208" t="s">
        <v>318</v>
      </c>
    </row>
    <row r="365" spans="2:51" s="213" customFormat="1" x14ac:dyDescent="0.2">
      <c r="B365" s="212"/>
      <c r="D365" s="207" t="s">
        <v>326</v>
      </c>
      <c r="E365" s="214" t="s">
        <v>1</v>
      </c>
      <c r="F365" s="215" t="s">
        <v>640</v>
      </c>
      <c r="H365" s="216">
        <v>9.8000000000000007</v>
      </c>
      <c r="L365" s="212"/>
      <c r="M365" s="217"/>
      <c r="T365" s="218"/>
      <c r="AT365" s="214" t="s">
        <v>326</v>
      </c>
      <c r="AU365" s="214" t="s">
        <v>90</v>
      </c>
      <c r="AV365" s="213" t="s">
        <v>90</v>
      </c>
      <c r="AW365" s="213" t="s">
        <v>32</v>
      </c>
      <c r="AX365" s="213" t="s">
        <v>77</v>
      </c>
      <c r="AY365" s="214" t="s">
        <v>318</v>
      </c>
    </row>
    <row r="366" spans="2:51" s="237" customFormat="1" x14ac:dyDescent="0.2">
      <c r="B366" s="236"/>
      <c r="D366" s="207" t="s">
        <v>326</v>
      </c>
      <c r="E366" s="238" t="s">
        <v>1</v>
      </c>
      <c r="F366" s="239" t="s">
        <v>617</v>
      </c>
      <c r="H366" s="240">
        <v>1039.567</v>
      </c>
      <c r="L366" s="236"/>
      <c r="M366" s="241"/>
      <c r="T366" s="242"/>
      <c r="AT366" s="238" t="s">
        <v>326</v>
      </c>
      <c r="AU366" s="238" t="s">
        <v>90</v>
      </c>
      <c r="AV366" s="237" t="s">
        <v>208</v>
      </c>
      <c r="AW366" s="237" t="s">
        <v>32</v>
      </c>
      <c r="AX366" s="237" t="s">
        <v>77</v>
      </c>
      <c r="AY366" s="238" t="s">
        <v>318</v>
      </c>
    </row>
    <row r="367" spans="2:51" s="206" customFormat="1" x14ac:dyDescent="0.2">
      <c r="B367" s="205"/>
      <c r="D367" s="207" t="s">
        <v>326</v>
      </c>
      <c r="E367" s="208" t="s">
        <v>1</v>
      </c>
      <c r="F367" s="209" t="s">
        <v>618</v>
      </c>
      <c r="H367" s="208" t="s">
        <v>1</v>
      </c>
      <c r="L367" s="205"/>
      <c r="M367" s="210"/>
      <c r="T367" s="211"/>
      <c r="AT367" s="208" t="s">
        <v>326</v>
      </c>
      <c r="AU367" s="208" t="s">
        <v>90</v>
      </c>
      <c r="AV367" s="206" t="s">
        <v>85</v>
      </c>
      <c r="AW367" s="206" t="s">
        <v>32</v>
      </c>
      <c r="AX367" s="206" t="s">
        <v>77</v>
      </c>
      <c r="AY367" s="208" t="s">
        <v>318</v>
      </c>
    </row>
    <row r="368" spans="2:51" s="206" customFormat="1" x14ac:dyDescent="0.2">
      <c r="B368" s="205"/>
      <c r="D368" s="207" t="s">
        <v>326</v>
      </c>
      <c r="E368" s="208" t="s">
        <v>1</v>
      </c>
      <c r="F368" s="209" t="s">
        <v>603</v>
      </c>
      <c r="H368" s="208" t="s">
        <v>1</v>
      </c>
      <c r="L368" s="205"/>
      <c r="M368" s="210"/>
      <c r="T368" s="211"/>
      <c r="AT368" s="208" t="s">
        <v>326</v>
      </c>
      <c r="AU368" s="208" t="s">
        <v>90</v>
      </c>
      <c r="AV368" s="206" t="s">
        <v>85</v>
      </c>
      <c r="AW368" s="206" t="s">
        <v>32</v>
      </c>
      <c r="AX368" s="206" t="s">
        <v>77</v>
      </c>
      <c r="AY368" s="208" t="s">
        <v>318</v>
      </c>
    </row>
    <row r="369" spans="2:65" s="213" customFormat="1" x14ac:dyDescent="0.2">
      <c r="B369" s="212"/>
      <c r="D369" s="207" t="s">
        <v>326</v>
      </c>
      <c r="E369" s="214" t="s">
        <v>1</v>
      </c>
      <c r="F369" s="215" t="s">
        <v>641</v>
      </c>
      <c r="H369" s="216">
        <v>934.34299999999996</v>
      </c>
      <c r="L369" s="212"/>
      <c r="M369" s="217"/>
      <c r="T369" s="218"/>
      <c r="AT369" s="214" t="s">
        <v>326</v>
      </c>
      <c r="AU369" s="214" t="s">
        <v>90</v>
      </c>
      <c r="AV369" s="213" t="s">
        <v>90</v>
      </c>
      <c r="AW369" s="213" t="s">
        <v>32</v>
      </c>
      <c r="AX369" s="213" t="s">
        <v>77</v>
      </c>
      <c r="AY369" s="214" t="s">
        <v>318</v>
      </c>
    </row>
    <row r="370" spans="2:65" s="206" customFormat="1" x14ac:dyDescent="0.2">
      <c r="B370" s="205"/>
      <c r="D370" s="207" t="s">
        <v>326</v>
      </c>
      <c r="E370" s="208" t="s">
        <v>1</v>
      </c>
      <c r="F370" s="209" t="s">
        <v>605</v>
      </c>
      <c r="H370" s="208" t="s">
        <v>1</v>
      </c>
      <c r="L370" s="205"/>
      <c r="M370" s="210"/>
      <c r="T370" s="211"/>
      <c r="AT370" s="208" t="s">
        <v>326</v>
      </c>
      <c r="AU370" s="208" t="s">
        <v>90</v>
      </c>
      <c r="AV370" s="206" t="s">
        <v>85</v>
      </c>
      <c r="AW370" s="206" t="s">
        <v>32</v>
      </c>
      <c r="AX370" s="206" t="s">
        <v>77</v>
      </c>
      <c r="AY370" s="208" t="s">
        <v>318</v>
      </c>
    </row>
    <row r="371" spans="2:65" s="213" customFormat="1" ht="20" x14ac:dyDescent="0.2">
      <c r="B371" s="212"/>
      <c r="D371" s="207" t="s">
        <v>326</v>
      </c>
      <c r="E371" s="214" t="s">
        <v>1</v>
      </c>
      <c r="F371" s="215" t="s">
        <v>642</v>
      </c>
      <c r="H371" s="216">
        <v>57.168999999999997</v>
      </c>
      <c r="L371" s="212"/>
      <c r="M371" s="217"/>
      <c r="T371" s="218"/>
      <c r="AT371" s="214" t="s">
        <v>326</v>
      </c>
      <c r="AU371" s="214" t="s">
        <v>90</v>
      </c>
      <c r="AV371" s="213" t="s">
        <v>90</v>
      </c>
      <c r="AW371" s="213" t="s">
        <v>32</v>
      </c>
      <c r="AX371" s="213" t="s">
        <v>77</v>
      </c>
      <c r="AY371" s="214" t="s">
        <v>318</v>
      </c>
    </row>
    <row r="372" spans="2:65" s="213" customFormat="1" x14ac:dyDescent="0.2">
      <c r="B372" s="212"/>
      <c r="D372" s="207" t="s">
        <v>326</v>
      </c>
      <c r="E372" s="214" t="s">
        <v>1</v>
      </c>
      <c r="F372" s="215" t="s">
        <v>638</v>
      </c>
      <c r="H372" s="216">
        <v>1.9</v>
      </c>
      <c r="L372" s="212"/>
      <c r="M372" s="217"/>
      <c r="T372" s="218"/>
      <c r="AT372" s="214" t="s">
        <v>326</v>
      </c>
      <c r="AU372" s="214" t="s">
        <v>90</v>
      </c>
      <c r="AV372" s="213" t="s">
        <v>90</v>
      </c>
      <c r="AW372" s="213" t="s">
        <v>32</v>
      </c>
      <c r="AX372" s="213" t="s">
        <v>77</v>
      </c>
      <c r="AY372" s="214" t="s">
        <v>318</v>
      </c>
    </row>
    <row r="373" spans="2:65" s="206" customFormat="1" x14ac:dyDescent="0.2">
      <c r="B373" s="205"/>
      <c r="D373" s="207" t="s">
        <v>326</v>
      </c>
      <c r="E373" s="208" t="s">
        <v>1</v>
      </c>
      <c r="F373" s="209" t="s">
        <v>613</v>
      </c>
      <c r="H373" s="208" t="s">
        <v>1</v>
      </c>
      <c r="L373" s="205"/>
      <c r="M373" s="210"/>
      <c r="T373" s="211"/>
      <c r="AT373" s="208" t="s">
        <v>326</v>
      </c>
      <c r="AU373" s="208" t="s">
        <v>90</v>
      </c>
      <c r="AV373" s="206" t="s">
        <v>85</v>
      </c>
      <c r="AW373" s="206" t="s">
        <v>32</v>
      </c>
      <c r="AX373" s="206" t="s">
        <v>77</v>
      </c>
      <c r="AY373" s="208" t="s">
        <v>318</v>
      </c>
    </row>
    <row r="374" spans="2:65" s="213" customFormat="1" ht="20" x14ac:dyDescent="0.2">
      <c r="B374" s="212"/>
      <c r="D374" s="207" t="s">
        <v>326</v>
      </c>
      <c r="E374" s="214" t="s">
        <v>1</v>
      </c>
      <c r="F374" s="215" t="s">
        <v>643</v>
      </c>
      <c r="H374" s="216">
        <v>148.49100000000001</v>
      </c>
      <c r="L374" s="212"/>
      <c r="M374" s="217"/>
      <c r="T374" s="218"/>
      <c r="AT374" s="214" t="s">
        <v>326</v>
      </c>
      <c r="AU374" s="214" t="s">
        <v>90</v>
      </c>
      <c r="AV374" s="213" t="s">
        <v>90</v>
      </c>
      <c r="AW374" s="213" t="s">
        <v>32</v>
      </c>
      <c r="AX374" s="213" t="s">
        <v>77</v>
      </c>
      <c r="AY374" s="214" t="s">
        <v>318</v>
      </c>
    </row>
    <row r="375" spans="2:65" s="206" customFormat="1" x14ac:dyDescent="0.2">
      <c r="B375" s="205"/>
      <c r="D375" s="207" t="s">
        <v>326</v>
      </c>
      <c r="E375" s="208" t="s">
        <v>1</v>
      </c>
      <c r="F375" s="209" t="s">
        <v>618</v>
      </c>
      <c r="H375" s="208" t="s">
        <v>1</v>
      </c>
      <c r="L375" s="205"/>
      <c r="M375" s="210"/>
      <c r="T375" s="211"/>
      <c r="AT375" s="208" t="s">
        <v>326</v>
      </c>
      <c r="AU375" s="208" t="s">
        <v>90</v>
      </c>
      <c r="AV375" s="206" t="s">
        <v>85</v>
      </c>
      <c r="AW375" s="206" t="s">
        <v>32</v>
      </c>
      <c r="AX375" s="206" t="s">
        <v>77</v>
      </c>
      <c r="AY375" s="208" t="s">
        <v>318</v>
      </c>
    </row>
    <row r="376" spans="2:65" s="206" customFormat="1" x14ac:dyDescent="0.2">
      <c r="B376" s="205"/>
      <c r="D376" s="207" t="s">
        <v>326</v>
      </c>
      <c r="E376" s="208" t="s">
        <v>1</v>
      </c>
      <c r="F376" s="209" t="s">
        <v>603</v>
      </c>
      <c r="H376" s="208" t="s">
        <v>1</v>
      </c>
      <c r="L376" s="205"/>
      <c r="M376" s="210"/>
      <c r="T376" s="211"/>
      <c r="AT376" s="208" t="s">
        <v>326</v>
      </c>
      <c r="AU376" s="208" t="s">
        <v>90</v>
      </c>
      <c r="AV376" s="206" t="s">
        <v>85</v>
      </c>
      <c r="AW376" s="206" t="s">
        <v>32</v>
      </c>
      <c r="AX376" s="206" t="s">
        <v>77</v>
      </c>
      <c r="AY376" s="208" t="s">
        <v>318</v>
      </c>
    </row>
    <row r="377" spans="2:65" s="213" customFormat="1" x14ac:dyDescent="0.2">
      <c r="B377" s="212"/>
      <c r="D377" s="207" t="s">
        <v>326</v>
      </c>
      <c r="E377" s="214" t="s">
        <v>1</v>
      </c>
      <c r="F377" s="215" t="s">
        <v>623</v>
      </c>
      <c r="H377" s="216">
        <v>5.2169999999999996</v>
      </c>
      <c r="L377" s="212"/>
      <c r="M377" s="217"/>
      <c r="T377" s="218"/>
      <c r="AT377" s="214" t="s">
        <v>326</v>
      </c>
      <c r="AU377" s="214" t="s">
        <v>90</v>
      </c>
      <c r="AV377" s="213" t="s">
        <v>90</v>
      </c>
      <c r="AW377" s="213" t="s">
        <v>32</v>
      </c>
      <c r="AX377" s="213" t="s">
        <v>77</v>
      </c>
      <c r="AY377" s="214" t="s">
        <v>318</v>
      </c>
    </row>
    <row r="378" spans="2:65" s="206" customFormat="1" x14ac:dyDescent="0.2">
      <c r="B378" s="205"/>
      <c r="D378" s="207" t="s">
        <v>326</v>
      </c>
      <c r="E378" s="208" t="s">
        <v>1</v>
      </c>
      <c r="F378" s="209" t="s">
        <v>624</v>
      </c>
      <c r="H378" s="208" t="s">
        <v>1</v>
      </c>
      <c r="L378" s="205"/>
      <c r="M378" s="210"/>
      <c r="T378" s="211"/>
      <c r="AT378" s="208" t="s">
        <v>326</v>
      </c>
      <c r="AU378" s="208" t="s">
        <v>90</v>
      </c>
      <c r="AV378" s="206" t="s">
        <v>85</v>
      </c>
      <c r="AW378" s="206" t="s">
        <v>32</v>
      </c>
      <c r="AX378" s="206" t="s">
        <v>77</v>
      </c>
      <c r="AY378" s="208" t="s">
        <v>318</v>
      </c>
    </row>
    <row r="379" spans="2:65" s="213" customFormat="1" x14ac:dyDescent="0.2">
      <c r="B379" s="212"/>
      <c r="D379" s="207" t="s">
        <v>326</v>
      </c>
      <c r="E379" s="214" t="s">
        <v>1</v>
      </c>
      <c r="F379" s="215" t="s">
        <v>644</v>
      </c>
      <c r="H379" s="216">
        <v>1.343</v>
      </c>
      <c r="L379" s="212"/>
      <c r="M379" s="217"/>
      <c r="T379" s="218"/>
      <c r="AT379" s="214" t="s">
        <v>326</v>
      </c>
      <c r="AU379" s="214" t="s">
        <v>90</v>
      </c>
      <c r="AV379" s="213" t="s">
        <v>90</v>
      </c>
      <c r="AW379" s="213" t="s">
        <v>32</v>
      </c>
      <c r="AX379" s="213" t="s">
        <v>77</v>
      </c>
      <c r="AY379" s="214" t="s">
        <v>318</v>
      </c>
    </row>
    <row r="380" spans="2:65" s="230" customFormat="1" x14ac:dyDescent="0.2">
      <c r="B380" s="229"/>
      <c r="D380" s="207" t="s">
        <v>326</v>
      </c>
      <c r="E380" s="231" t="s">
        <v>1</v>
      </c>
      <c r="F380" s="232" t="s">
        <v>400</v>
      </c>
      <c r="H380" s="233">
        <v>2188.0300000000002</v>
      </c>
      <c r="L380" s="229"/>
      <c r="M380" s="234"/>
      <c r="T380" s="235"/>
      <c r="AT380" s="231" t="s">
        <v>326</v>
      </c>
      <c r="AU380" s="231" t="s">
        <v>90</v>
      </c>
      <c r="AV380" s="230" t="s">
        <v>324</v>
      </c>
      <c r="AW380" s="230" t="s">
        <v>32</v>
      </c>
      <c r="AX380" s="230" t="s">
        <v>85</v>
      </c>
      <c r="AY380" s="231" t="s">
        <v>318</v>
      </c>
    </row>
    <row r="381" spans="2:65" s="121" customFormat="1" ht="24.25" customHeight="1" x14ac:dyDescent="0.2">
      <c r="B381" s="120"/>
      <c r="C381" s="192" t="s">
        <v>645</v>
      </c>
      <c r="D381" s="192" t="s">
        <v>320</v>
      </c>
      <c r="E381" s="193" t="s">
        <v>646</v>
      </c>
      <c r="F381" s="194" t="s">
        <v>647</v>
      </c>
      <c r="G381" s="195" t="s">
        <v>383</v>
      </c>
      <c r="H381" s="196">
        <v>2188.0300000000002</v>
      </c>
      <c r="I381" s="32"/>
      <c r="J381" s="197">
        <f>ROUND(I381*H381,2)</f>
        <v>0</v>
      </c>
      <c r="K381" s="198"/>
      <c r="L381" s="120"/>
      <c r="M381" s="199" t="s">
        <v>1</v>
      </c>
      <c r="N381" s="200" t="s">
        <v>43</v>
      </c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AR381" s="203" t="s">
        <v>324</v>
      </c>
      <c r="AT381" s="203" t="s">
        <v>320</v>
      </c>
      <c r="AU381" s="203" t="s">
        <v>90</v>
      </c>
      <c r="AY381" s="112" t="s">
        <v>318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12" t="s">
        <v>90</v>
      </c>
      <c r="BK381" s="204">
        <f>ROUND(I381*H381,2)</f>
        <v>0</v>
      </c>
      <c r="BL381" s="112" t="s">
        <v>324</v>
      </c>
      <c r="BM381" s="203" t="s">
        <v>648</v>
      </c>
    </row>
    <row r="382" spans="2:65" s="121" customFormat="1" ht="24.25" customHeight="1" x14ac:dyDescent="0.2">
      <c r="B382" s="120"/>
      <c r="C382" s="192" t="s">
        <v>649</v>
      </c>
      <c r="D382" s="192" t="s">
        <v>320</v>
      </c>
      <c r="E382" s="193" t="s">
        <v>650</v>
      </c>
      <c r="F382" s="194" t="s">
        <v>651</v>
      </c>
      <c r="G382" s="195" t="s">
        <v>383</v>
      </c>
      <c r="H382" s="196">
        <v>2031</v>
      </c>
      <c r="I382" s="32"/>
      <c r="J382" s="197">
        <f>ROUND(I382*H382,2)</f>
        <v>0</v>
      </c>
      <c r="K382" s="198"/>
      <c r="L382" s="120"/>
      <c r="M382" s="199" t="s">
        <v>1</v>
      </c>
      <c r="N382" s="200" t="s">
        <v>43</v>
      </c>
      <c r="P382" s="201">
        <f>O382*H382</f>
        <v>0</v>
      </c>
      <c r="Q382" s="201">
        <v>8.8000000000000003E-4</v>
      </c>
      <c r="R382" s="201">
        <f>Q382*H382</f>
        <v>1.78728</v>
      </c>
      <c r="S382" s="201">
        <v>0</v>
      </c>
      <c r="T382" s="202">
        <f>S382*H382</f>
        <v>0</v>
      </c>
      <c r="AR382" s="203" t="s">
        <v>324</v>
      </c>
      <c r="AT382" s="203" t="s">
        <v>320</v>
      </c>
      <c r="AU382" s="203" t="s">
        <v>90</v>
      </c>
      <c r="AY382" s="112" t="s">
        <v>318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12" t="s">
        <v>90</v>
      </c>
      <c r="BK382" s="204">
        <f>ROUND(I382*H382,2)</f>
        <v>0</v>
      </c>
      <c r="BL382" s="112" t="s">
        <v>324</v>
      </c>
      <c r="BM382" s="203" t="s">
        <v>652</v>
      </c>
    </row>
    <row r="383" spans="2:65" s="121" customFormat="1" ht="24.25" customHeight="1" x14ac:dyDescent="0.2">
      <c r="B383" s="120"/>
      <c r="C383" s="192" t="s">
        <v>653</v>
      </c>
      <c r="D383" s="192" t="s">
        <v>320</v>
      </c>
      <c r="E383" s="193" t="s">
        <v>654</v>
      </c>
      <c r="F383" s="194" t="s">
        <v>655</v>
      </c>
      <c r="G383" s="195" t="s">
        <v>383</v>
      </c>
      <c r="H383" s="196">
        <v>2031</v>
      </c>
      <c r="I383" s="32"/>
      <c r="J383" s="197">
        <f>ROUND(I383*H383,2)</f>
        <v>0</v>
      </c>
      <c r="K383" s="198"/>
      <c r="L383" s="120"/>
      <c r="M383" s="199" t="s">
        <v>1</v>
      </c>
      <c r="N383" s="200" t="s">
        <v>43</v>
      </c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AR383" s="203" t="s">
        <v>324</v>
      </c>
      <c r="AT383" s="203" t="s">
        <v>320</v>
      </c>
      <c r="AU383" s="203" t="s">
        <v>90</v>
      </c>
      <c r="AY383" s="112" t="s">
        <v>318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12" t="s">
        <v>90</v>
      </c>
      <c r="BK383" s="204">
        <f>ROUND(I383*H383,2)</f>
        <v>0</v>
      </c>
      <c r="BL383" s="112" t="s">
        <v>324</v>
      </c>
      <c r="BM383" s="203" t="s">
        <v>656</v>
      </c>
    </row>
    <row r="384" spans="2:65" s="121" customFormat="1" ht="16.5" customHeight="1" x14ac:dyDescent="0.2">
      <c r="B384" s="120"/>
      <c r="C384" s="192" t="s">
        <v>657</v>
      </c>
      <c r="D384" s="192" t="s">
        <v>320</v>
      </c>
      <c r="E384" s="193" t="s">
        <v>658</v>
      </c>
      <c r="F384" s="194" t="s">
        <v>659</v>
      </c>
      <c r="G384" s="195" t="s">
        <v>347</v>
      </c>
      <c r="H384" s="196">
        <v>52.517000000000003</v>
      </c>
      <c r="I384" s="32"/>
      <c r="J384" s="197">
        <f>ROUND(I384*H384,2)</f>
        <v>0</v>
      </c>
      <c r="K384" s="198"/>
      <c r="L384" s="120"/>
      <c r="M384" s="199" t="s">
        <v>1</v>
      </c>
      <c r="N384" s="200" t="s">
        <v>43</v>
      </c>
      <c r="P384" s="201">
        <f>O384*H384</f>
        <v>0</v>
      </c>
      <c r="Q384" s="201">
        <v>1.05555</v>
      </c>
      <c r="R384" s="201">
        <f>Q384*H384</f>
        <v>55.434319350000003</v>
      </c>
      <c r="S384" s="201">
        <v>0</v>
      </c>
      <c r="T384" s="202">
        <f>S384*H384</f>
        <v>0</v>
      </c>
      <c r="AR384" s="203" t="s">
        <v>324</v>
      </c>
      <c r="AT384" s="203" t="s">
        <v>320</v>
      </c>
      <c r="AU384" s="203" t="s">
        <v>90</v>
      </c>
      <c r="AY384" s="112" t="s">
        <v>318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12" t="s">
        <v>90</v>
      </c>
      <c r="BK384" s="204">
        <f>ROUND(I384*H384,2)</f>
        <v>0</v>
      </c>
      <c r="BL384" s="112" t="s">
        <v>324</v>
      </c>
      <c r="BM384" s="203" t="s">
        <v>660</v>
      </c>
    </row>
    <row r="385" spans="2:51" s="206" customFormat="1" x14ac:dyDescent="0.2">
      <c r="B385" s="205"/>
      <c r="D385" s="207" t="s">
        <v>326</v>
      </c>
      <c r="E385" s="208" t="s">
        <v>1</v>
      </c>
      <c r="F385" s="209" t="s">
        <v>602</v>
      </c>
      <c r="H385" s="208" t="s">
        <v>1</v>
      </c>
      <c r="L385" s="205"/>
      <c r="M385" s="210"/>
      <c r="T385" s="211"/>
      <c r="AT385" s="208" t="s">
        <v>326</v>
      </c>
      <c r="AU385" s="208" t="s">
        <v>90</v>
      </c>
      <c r="AV385" s="206" t="s">
        <v>85</v>
      </c>
      <c r="AW385" s="206" t="s">
        <v>32</v>
      </c>
      <c r="AX385" s="206" t="s">
        <v>77</v>
      </c>
      <c r="AY385" s="208" t="s">
        <v>318</v>
      </c>
    </row>
    <row r="386" spans="2:51" s="206" customFormat="1" x14ac:dyDescent="0.2">
      <c r="B386" s="205"/>
      <c r="D386" s="207" t="s">
        <v>326</v>
      </c>
      <c r="E386" s="208" t="s">
        <v>1</v>
      </c>
      <c r="F386" s="209" t="s">
        <v>603</v>
      </c>
      <c r="H386" s="208" t="s">
        <v>1</v>
      </c>
      <c r="L386" s="205"/>
      <c r="M386" s="210"/>
      <c r="T386" s="211"/>
      <c r="AT386" s="208" t="s">
        <v>326</v>
      </c>
      <c r="AU386" s="208" t="s">
        <v>90</v>
      </c>
      <c r="AV386" s="206" t="s">
        <v>85</v>
      </c>
      <c r="AW386" s="206" t="s">
        <v>32</v>
      </c>
      <c r="AX386" s="206" t="s">
        <v>77</v>
      </c>
      <c r="AY386" s="208" t="s">
        <v>318</v>
      </c>
    </row>
    <row r="387" spans="2:51" s="213" customFormat="1" ht="30" x14ac:dyDescent="0.2">
      <c r="B387" s="212"/>
      <c r="D387" s="207" t="s">
        <v>326</v>
      </c>
      <c r="E387" s="214" t="s">
        <v>1</v>
      </c>
      <c r="F387" s="215" t="s">
        <v>661</v>
      </c>
      <c r="H387" s="216">
        <v>22.338000000000001</v>
      </c>
      <c r="L387" s="212"/>
      <c r="M387" s="217"/>
      <c r="T387" s="218"/>
      <c r="AT387" s="214" t="s">
        <v>326</v>
      </c>
      <c r="AU387" s="214" t="s">
        <v>90</v>
      </c>
      <c r="AV387" s="213" t="s">
        <v>90</v>
      </c>
      <c r="AW387" s="213" t="s">
        <v>32</v>
      </c>
      <c r="AX387" s="213" t="s">
        <v>77</v>
      </c>
      <c r="AY387" s="214" t="s">
        <v>318</v>
      </c>
    </row>
    <row r="388" spans="2:51" s="206" customFormat="1" x14ac:dyDescent="0.2">
      <c r="B388" s="205"/>
      <c r="D388" s="207" t="s">
        <v>326</v>
      </c>
      <c r="E388" s="208" t="s">
        <v>1</v>
      </c>
      <c r="F388" s="209" t="s">
        <v>605</v>
      </c>
      <c r="H388" s="208" t="s">
        <v>1</v>
      </c>
      <c r="L388" s="205"/>
      <c r="M388" s="210"/>
      <c r="T388" s="211"/>
      <c r="AT388" s="208" t="s">
        <v>326</v>
      </c>
      <c r="AU388" s="208" t="s">
        <v>90</v>
      </c>
      <c r="AV388" s="206" t="s">
        <v>85</v>
      </c>
      <c r="AW388" s="206" t="s">
        <v>32</v>
      </c>
      <c r="AX388" s="206" t="s">
        <v>77</v>
      </c>
      <c r="AY388" s="208" t="s">
        <v>318</v>
      </c>
    </row>
    <row r="389" spans="2:51" s="213" customFormat="1" ht="20" x14ac:dyDescent="0.2">
      <c r="B389" s="212"/>
      <c r="D389" s="207" t="s">
        <v>326</v>
      </c>
      <c r="E389" s="214" t="s">
        <v>1</v>
      </c>
      <c r="F389" s="215" t="s">
        <v>662</v>
      </c>
      <c r="H389" s="216">
        <v>0.39300000000000002</v>
      </c>
      <c r="L389" s="212"/>
      <c r="M389" s="217"/>
      <c r="T389" s="218"/>
      <c r="AT389" s="214" t="s">
        <v>326</v>
      </c>
      <c r="AU389" s="214" t="s">
        <v>90</v>
      </c>
      <c r="AV389" s="213" t="s">
        <v>90</v>
      </c>
      <c r="AW389" s="213" t="s">
        <v>32</v>
      </c>
      <c r="AX389" s="213" t="s">
        <v>77</v>
      </c>
      <c r="AY389" s="214" t="s">
        <v>318</v>
      </c>
    </row>
    <row r="390" spans="2:51" s="213" customFormat="1" x14ac:dyDescent="0.2">
      <c r="B390" s="212"/>
      <c r="D390" s="207" t="s">
        <v>326</v>
      </c>
      <c r="E390" s="214" t="s">
        <v>1</v>
      </c>
      <c r="F390" s="215" t="s">
        <v>663</v>
      </c>
      <c r="H390" s="216">
        <v>0.218</v>
      </c>
      <c r="L390" s="212"/>
      <c r="M390" s="217"/>
      <c r="T390" s="218"/>
      <c r="AT390" s="214" t="s">
        <v>326</v>
      </c>
      <c r="AU390" s="214" t="s">
        <v>90</v>
      </c>
      <c r="AV390" s="213" t="s">
        <v>90</v>
      </c>
      <c r="AW390" s="213" t="s">
        <v>32</v>
      </c>
      <c r="AX390" s="213" t="s">
        <v>77</v>
      </c>
      <c r="AY390" s="214" t="s">
        <v>318</v>
      </c>
    </row>
    <row r="391" spans="2:51" s="213" customFormat="1" x14ac:dyDescent="0.2">
      <c r="B391" s="212"/>
      <c r="D391" s="207" t="s">
        <v>326</v>
      </c>
      <c r="E391" s="214" t="s">
        <v>1</v>
      </c>
      <c r="F391" s="215" t="s">
        <v>664</v>
      </c>
      <c r="H391" s="216">
        <v>0.15</v>
      </c>
      <c r="L391" s="212"/>
      <c r="M391" s="217"/>
      <c r="T391" s="218"/>
      <c r="AT391" s="214" t="s">
        <v>326</v>
      </c>
      <c r="AU391" s="214" t="s">
        <v>90</v>
      </c>
      <c r="AV391" s="213" t="s">
        <v>90</v>
      </c>
      <c r="AW391" s="213" t="s">
        <v>32</v>
      </c>
      <c r="AX391" s="213" t="s">
        <v>77</v>
      </c>
      <c r="AY391" s="214" t="s">
        <v>318</v>
      </c>
    </row>
    <row r="392" spans="2:51" s="213" customFormat="1" x14ac:dyDescent="0.2">
      <c r="B392" s="212"/>
      <c r="D392" s="207" t="s">
        <v>326</v>
      </c>
      <c r="E392" s="214" t="s">
        <v>1</v>
      </c>
      <c r="F392" s="215" t="s">
        <v>665</v>
      </c>
      <c r="H392" s="216">
        <v>2.7E-2</v>
      </c>
      <c r="L392" s="212"/>
      <c r="M392" s="217"/>
      <c r="T392" s="218"/>
      <c r="AT392" s="214" t="s">
        <v>326</v>
      </c>
      <c r="AU392" s="214" t="s">
        <v>90</v>
      </c>
      <c r="AV392" s="213" t="s">
        <v>90</v>
      </c>
      <c r="AW392" s="213" t="s">
        <v>32</v>
      </c>
      <c r="AX392" s="213" t="s">
        <v>77</v>
      </c>
      <c r="AY392" s="214" t="s">
        <v>318</v>
      </c>
    </row>
    <row r="393" spans="2:51" s="213" customFormat="1" x14ac:dyDescent="0.2">
      <c r="B393" s="212"/>
      <c r="D393" s="207" t="s">
        <v>326</v>
      </c>
      <c r="E393" s="214" t="s">
        <v>1</v>
      </c>
      <c r="F393" s="215" t="s">
        <v>666</v>
      </c>
      <c r="H393" s="216">
        <v>0.27100000000000002</v>
      </c>
      <c r="L393" s="212"/>
      <c r="M393" s="217"/>
      <c r="T393" s="218"/>
      <c r="AT393" s="214" t="s">
        <v>326</v>
      </c>
      <c r="AU393" s="214" t="s">
        <v>90</v>
      </c>
      <c r="AV393" s="213" t="s">
        <v>90</v>
      </c>
      <c r="AW393" s="213" t="s">
        <v>32</v>
      </c>
      <c r="AX393" s="213" t="s">
        <v>77</v>
      </c>
      <c r="AY393" s="214" t="s">
        <v>318</v>
      </c>
    </row>
    <row r="394" spans="2:51" s="213" customFormat="1" x14ac:dyDescent="0.2">
      <c r="B394" s="212"/>
      <c r="D394" s="207" t="s">
        <v>326</v>
      </c>
      <c r="E394" s="214" t="s">
        <v>1</v>
      </c>
      <c r="F394" s="215" t="s">
        <v>667</v>
      </c>
      <c r="H394" s="216">
        <v>0.24399999999999999</v>
      </c>
      <c r="L394" s="212"/>
      <c r="M394" s="217"/>
      <c r="T394" s="218"/>
      <c r="AT394" s="214" t="s">
        <v>326</v>
      </c>
      <c r="AU394" s="214" t="s">
        <v>90</v>
      </c>
      <c r="AV394" s="213" t="s">
        <v>90</v>
      </c>
      <c r="AW394" s="213" t="s">
        <v>32</v>
      </c>
      <c r="AX394" s="213" t="s">
        <v>77</v>
      </c>
      <c r="AY394" s="214" t="s">
        <v>318</v>
      </c>
    </row>
    <row r="395" spans="2:51" s="213" customFormat="1" x14ac:dyDescent="0.2">
      <c r="B395" s="212"/>
      <c r="D395" s="207" t="s">
        <v>326</v>
      </c>
      <c r="E395" s="214" t="s">
        <v>1</v>
      </c>
      <c r="F395" s="215" t="s">
        <v>668</v>
      </c>
      <c r="H395" s="216">
        <v>3.7999999999999999E-2</v>
      </c>
      <c r="L395" s="212"/>
      <c r="M395" s="217"/>
      <c r="T395" s="218"/>
      <c r="AT395" s="214" t="s">
        <v>326</v>
      </c>
      <c r="AU395" s="214" t="s">
        <v>90</v>
      </c>
      <c r="AV395" s="213" t="s">
        <v>90</v>
      </c>
      <c r="AW395" s="213" t="s">
        <v>32</v>
      </c>
      <c r="AX395" s="213" t="s">
        <v>77</v>
      </c>
      <c r="AY395" s="214" t="s">
        <v>318</v>
      </c>
    </row>
    <row r="396" spans="2:51" s="206" customFormat="1" x14ac:dyDescent="0.2">
      <c r="B396" s="205"/>
      <c r="D396" s="207" t="s">
        <v>326</v>
      </c>
      <c r="E396" s="208" t="s">
        <v>1</v>
      </c>
      <c r="F396" s="209" t="s">
        <v>613</v>
      </c>
      <c r="H396" s="208" t="s">
        <v>1</v>
      </c>
      <c r="L396" s="205"/>
      <c r="M396" s="210"/>
      <c r="T396" s="211"/>
      <c r="AT396" s="208" t="s">
        <v>326</v>
      </c>
      <c r="AU396" s="208" t="s">
        <v>90</v>
      </c>
      <c r="AV396" s="206" t="s">
        <v>85</v>
      </c>
      <c r="AW396" s="206" t="s">
        <v>32</v>
      </c>
      <c r="AX396" s="206" t="s">
        <v>77</v>
      </c>
      <c r="AY396" s="208" t="s">
        <v>318</v>
      </c>
    </row>
    <row r="397" spans="2:51" s="213" customFormat="1" x14ac:dyDescent="0.2">
      <c r="B397" s="212"/>
      <c r="D397" s="207" t="s">
        <v>326</v>
      </c>
      <c r="E397" s="214" t="s">
        <v>1</v>
      </c>
      <c r="F397" s="215" t="s">
        <v>669</v>
      </c>
      <c r="H397" s="216">
        <v>0.253</v>
      </c>
      <c r="L397" s="212"/>
      <c r="M397" s="217"/>
      <c r="T397" s="218"/>
      <c r="AT397" s="214" t="s">
        <v>326</v>
      </c>
      <c r="AU397" s="214" t="s">
        <v>90</v>
      </c>
      <c r="AV397" s="213" t="s">
        <v>90</v>
      </c>
      <c r="AW397" s="213" t="s">
        <v>32</v>
      </c>
      <c r="AX397" s="213" t="s">
        <v>77</v>
      </c>
      <c r="AY397" s="214" t="s">
        <v>318</v>
      </c>
    </row>
    <row r="398" spans="2:51" s="206" customFormat="1" x14ac:dyDescent="0.2">
      <c r="B398" s="205"/>
      <c r="D398" s="207" t="s">
        <v>326</v>
      </c>
      <c r="E398" s="208" t="s">
        <v>1</v>
      </c>
      <c r="F398" s="209" t="s">
        <v>615</v>
      </c>
      <c r="H398" s="208" t="s">
        <v>1</v>
      </c>
      <c r="L398" s="205"/>
      <c r="M398" s="210"/>
      <c r="T398" s="211"/>
      <c r="AT398" s="208" t="s">
        <v>326</v>
      </c>
      <c r="AU398" s="208" t="s">
        <v>90</v>
      </c>
      <c r="AV398" s="206" t="s">
        <v>85</v>
      </c>
      <c r="AW398" s="206" t="s">
        <v>32</v>
      </c>
      <c r="AX398" s="206" t="s">
        <v>77</v>
      </c>
      <c r="AY398" s="208" t="s">
        <v>318</v>
      </c>
    </row>
    <row r="399" spans="2:51" s="213" customFormat="1" x14ac:dyDescent="0.2">
      <c r="B399" s="212"/>
      <c r="D399" s="207" t="s">
        <v>326</v>
      </c>
      <c r="E399" s="214" t="s">
        <v>1</v>
      </c>
      <c r="F399" s="215" t="s">
        <v>670</v>
      </c>
      <c r="H399" s="216">
        <v>0.84</v>
      </c>
      <c r="L399" s="212"/>
      <c r="M399" s="217"/>
      <c r="T399" s="218"/>
      <c r="AT399" s="214" t="s">
        <v>326</v>
      </c>
      <c r="AU399" s="214" t="s">
        <v>90</v>
      </c>
      <c r="AV399" s="213" t="s">
        <v>90</v>
      </c>
      <c r="AW399" s="213" t="s">
        <v>32</v>
      </c>
      <c r="AX399" s="213" t="s">
        <v>77</v>
      </c>
      <c r="AY399" s="214" t="s">
        <v>318</v>
      </c>
    </row>
    <row r="400" spans="2:51" s="237" customFormat="1" x14ac:dyDescent="0.2">
      <c r="B400" s="236"/>
      <c r="D400" s="207" t="s">
        <v>326</v>
      </c>
      <c r="E400" s="238" t="s">
        <v>1</v>
      </c>
      <c r="F400" s="239" t="s">
        <v>617</v>
      </c>
      <c r="H400" s="240">
        <v>24.771999999999998</v>
      </c>
      <c r="L400" s="236"/>
      <c r="M400" s="241"/>
      <c r="T400" s="242"/>
      <c r="AT400" s="238" t="s">
        <v>326</v>
      </c>
      <c r="AU400" s="238" t="s">
        <v>90</v>
      </c>
      <c r="AV400" s="237" t="s">
        <v>208</v>
      </c>
      <c r="AW400" s="237" t="s">
        <v>32</v>
      </c>
      <c r="AX400" s="237" t="s">
        <v>77</v>
      </c>
      <c r="AY400" s="238" t="s">
        <v>318</v>
      </c>
    </row>
    <row r="401" spans="2:65" s="206" customFormat="1" x14ac:dyDescent="0.2">
      <c r="B401" s="205"/>
      <c r="D401" s="207" t="s">
        <v>326</v>
      </c>
      <c r="E401" s="208" t="s">
        <v>1</v>
      </c>
      <c r="F401" s="209" t="s">
        <v>618</v>
      </c>
      <c r="H401" s="208" t="s">
        <v>1</v>
      </c>
      <c r="L401" s="205"/>
      <c r="M401" s="210"/>
      <c r="T401" s="211"/>
      <c r="AT401" s="208" t="s">
        <v>326</v>
      </c>
      <c r="AU401" s="208" t="s">
        <v>90</v>
      </c>
      <c r="AV401" s="206" t="s">
        <v>85</v>
      </c>
      <c r="AW401" s="206" t="s">
        <v>32</v>
      </c>
      <c r="AX401" s="206" t="s">
        <v>77</v>
      </c>
      <c r="AY401" s="208" t="s">
        <v>318</v>
      </c>
    </row>
    <row r="402" spans="2:65" s="206" customFormat="1" x14ac:dyDescent="0.2">
      <c r="B402" s="205"/>
      <c r="D402" s="207" t="s">
        <v>326</v>
      </c>
      <c r="E402" s="208" t="s">
        <v>1</v>
      </c>
      <c r="F402" s="209" t="s">
        <v>603</v>
      </c>
      <c r="H402" s="208" t="s">
        <v>1</v>
      </c>
      <c r="L402" s="205"/>
      <c r="M402" s="210"/>
      <c r="T402" s="211"/>
      <c r="AT402" s="208" t="s">
        <v>326</v>
      </c>
      <c r="AU402" s="208" t="s">
        <v>90</v>
      </c>
      <c r="AV402" s="206" t="s">
        <v>85</v>
      </c>
      <c r="AW402" s="206" t="s">
        <v>32</v>
      </c>
      <c r="AX402" s="206" t="s">
        <v>77</v>
      </c>
      <c r="AY402" s="208" t="s">
        <v>318</v>
      </c>
    </row>
    <row r="403" spans="2:65" s="213" customFormat="1" ht="20" x14ac:dyDescent="0.2">
      <c r="B403" s="212"/>
      <c r="D403" s="207" t="s">
        <v>326</v>
      </c>
      <c r="E403" s="214" t="s">
        <v>1</v>
      </c>
      <c r="F403" s="215" t="s">
        <v>671</v>
      </c>
      <c r="H403" s="216">
        <v>20.556000000000001</v>
      </c>
      <c r="L403" s="212"/>
      <c r="M403" s="217"/>
      <c r="T403" s="218"/>
      <c r="AT403" s="214" t="s">
        <v>326</v>
      </c>
      <c r="AU403" s="214" t="s">
        <v>90</v>
      </c>
      <c r="AV403" s="213" t="s">
        <v>90</v>
      </c>
      <c r="AW403" s="213" t="s">
        <v>32</v>
      </c>
      <c r="AX403" s="213" t="s">
        <v>77</v>
      </c>
      <c r="AY403" s="214" t="s">
        <v>318</v>
      </c>
    </row>
    <row r="404" spans="2:65" s="206" customFormat="1" x14ac:dyDescent="0.2">
      <c r="B404" s="205"/>
      <c r="D404" s="207" t="s">
        <v>326</v>
      </c>
      <c r="E404" s="208" t="s">
        <v>1</v>
      </c>
      <c r="F404" s="209" t="s">
        <v>605</v>
      </c>
      <c r="H404" s="208" t="s">
        <v>1</v>
      </c>
      <c r="L404" s="205"/>
      <c r="M404" s="210"/>
      <c r="T404" s="211"/>
      <c r="AT404" s="208" t="s">
        <v>326</v>
      </c>
      <c r="AU404" s="208" t="s">
        <v>90</v>
      </c>
      <c r="AV404" s="206" t="s">
        <v>85</v>
      </c>
      <c r="AW404" s="206" t="s">
        <v>32</v>
      </c>
      <c r="AX404" s="206" t="s">
        <v>77</v>
      </c>
      <c r="AY404" s="208" t="s">
        <v>318</v>
      </c>
    </row>
    <row r="405" spans="2:65" s="213" customFormat="1" ht="20" x14ac:dyDescent="0.2">
      <c r="B405" s="212"/>
      <c r="D405" s="207" t="s">
        <v>326</v>
      </c>
      <c r="E405" s="214" t="s">
        <v>1</v>
      </c>
      <c r="F405" s="215" t="s">
        <v>672</v>
      </c>
      <c r="H405" s="216">
        <v>5.0650000000000004</v>
      </c>
      <c r="L405" s="212"/>
      <c r="M405" s="217"/>
      <c r="T405" s="218"/>
      <c r="AT405" s="214" t="s">
        <v>326</v>
      </c>
      <c r="AU405" s="214" t="s">
        <v>90</v>
      </c>
      <c r="AV405" s="213" t="s">
        <v>90</v>
      </c>
      <c r="AW405" s="213" t="s">
        <v>32</v>
      </c>
      <c r="AX405" s="213" t="s">
        <v>77</v>
      </c>
      <c r="AY405" s="214" t="s">
        <v>318</v>
      </c>
    </row>
    <row r="406" spans="2:65" s="213" customFormat="1" x14ac:dyDescent="0.2">
      <c r="B406" s="212"/>
      <c r="D406" s="207" t="s">
        <v>326</v>
      </c>
      <c r="E406" s="214" t="s">
        <v>1</v>
      </c>
      <c r="F406" s="215" t="s">
        <v>668</v>
      </c>
      <c r="H406" s="216">
        <v>3.7999999999999999E-2</v>
      </c>
      <c r="L406" s="212"/>
      <c r="M406" s="217"/>
      <c r="T406" s="218"/>
      <c r="AT406" s="214" t="s">
        <v>326</v>
      </c>
      <c r="AU406" s="214" t="s">
        <v>90</v>
      </c>
      <c r="AV406" s="213" t="s">
        <v>90</v>
      </c>
      <c r="AW406" s="213" t="s">
        <v>32</v>
      </c>
      <c r="AX406" s="213" t="s">
        <v>77</v>
      </c>
      <c r="AY406" s="214" t="s">
        <v>318</v>
      </c>
    </row>
    <row r="407" spans="2:65" s="206" customFormat="1" x14ac:dyDescent="0.2">
      <c r="B407" s="205"/>
      <c r="D407" s="207" t="s">
        <v>326</v>
      </c>
      <c r="E407" s="208" t="s">
        <v>1</v>
      </c>
      <c r="F407" s="209" t="s">
        <v>613</v>
      </c>
      <c r="H407" s="208" t="s">
        <v>1</v>
      </c>
      <c r="L407" s="205"/>
      <c r="M407" s="210"/>
      <c r="T407" s="211"/>
      <c r="AT407" s="208" t="s">
        <v>326</v>
      </c>
      <c r="AU407" s="208" t="s">
        <v>90</v>
      </c>
      <c r="AV407" s="206" t="s">
        <v>85</v>
      </c>
      <c r="AW407" s="206" t="s">
        <v>32</v>
      </c>
      <c r="AX407" s="206" t="s">
        <v>77</v>
      </c>
      <c r="AY407" s="208" t="s">
        <v>318</v>
      </c>
    </row>
    <row r="408" spans="2:65" s="213" customFormat="1" ht="20" x14ac:dyDescent="0.2">
      <c r="B408" s="212"/>
      <c r="D408" s="207" t="s">
        <v>326</v>
      </c>
      <c r="E408" s="214" t="s">
        <v>1</v>
      </c>
      <c r="F408" s="215" t="s">
        <v>673</v>
      </c>
      <c r="H408" s="216">
        <v>1.4850000000000001</v>
      </c>
      <c r="L408" s="212"/>
      <c r="M408" s="217"/>
      <c r="T408" s="218"/>
      <c r="AT408" s="214" t="s">
        <v>326</v>
      </c>
      <c r="AU408" s="214" t="s">
        <v>90</v>
      </c>
      <c r="AV408" s="213" t="s">
        <v>90</v>
      </c>
      <c r="AW408" s="213" t="s">
        <v>32</v>
      </c>
      <c r="AX408" s="213" t="s">
        <v>77</v>
      </c>
      <c r="AY408" s="214" t="s">
        <v>318</v>
      </c>
    </row>
    <row r="409" spans="2:65" s="206" customFormat="1" x14ac:dyDescent="0.2">
      <c r="B409" s="205"/>
      <c r="D409" s="207" t="s">
        <v>326</v>
      </c>
      <c r="E409" s="208" t="s">
        <v>1</v>
      </c>
      <c r="F409" s="209" t="s">
        <v>622</v>
      </c>
      <c r="H409" s="208" t="s">
        <v>1</v>
      </c>
      <c r="L409" s="205"/>
      <c r="M409" s="210"/>
      <c r="T409" s="211"/>
      <c r="AT409" s="208" t="s">
        <v>326</v>
      </c>
      <c r="AU409" s="208" t="s">
        <v>90</v>
      </c>
      <c r="AV409" s="206" t="s">
        <v>85</v>
      </c>
      <c r="AW409" s="206" t="s">
        <v>32</v>
      </c>
      <c r="AX409" s="206" t="s">
        <v>77</v>
      </c>
      <c r="AY409" s="208" t="s">
        <v>318</v>
      </c>
    </row>
    <row r="410" spans="2:65" s="206" customFormat="1" x14ac:dyDescent="0.2">
      <c r="B410" s="205"/>
      <c r="D410" s="207" t="s">
        <v>326</v>
      </c>
      <c r="E410" s="208" t="s">
        <v>1</v>
      </c>
      <c r="F410" s="209" t="s">
        <v>603</v>
      </c>
      <c r="H410" s="208" t="s">
        <v>1</v>
      </c>
      <c r="L410" s="205"/>
      <c r="M410" s="210"/>
      <c r="T410" s="211"/>
      <c r="AT410" s="208" t="s">
        <v>326</v>
      </c>
      <c r="AU410" s="208" t="s">
        <v>90</v>
      </c>
      <c r="AV410" s="206" t="s">
        <v>85</v>
      </c>
      <c r="AW410" s="206" t="s">
        <v>32</v>
      </c>
      <c r="AX410" s="206" t="s">
        <v>77</v>
      </c>
      <c r="AY410" s="208" t="s">
        <v>318</v>
      </c>
    </row>
    <row r="411" spans="2:65" s="213" customFormat="1" x14ac:dyDescent="0.2">
      <c r="B411" s="212"/>
      <c r="D411" s="207" t="s">
        <v>326</v>
      </c>
      <c r="E411" s="214" t="s">
        <v>1</v>
      </c>
      <c r="F411" s="215" t="s">
        <v>674</v>
      </c>
      <c r="H411" s="216">
        <v>0.57399999999999995</v>
      </c>
      <c r="L411" s="212"/>
      <c r="M411" s="217"/>
      <c r="T411" s="218"/>
      <c r="AT411" s="214" t="s">
        <v>326</v>
      </c>
      <c r="AU411" s="214" t="s">
        <v>90</v>
      </c>
      <c r="AV411" s="213" t="s">
        <v>90</v>
      </c>
      <c r="AW411" s="213" t="s">
        <v>32</v>
      </c>
      <c r="AX411" s="213" t="s">
        <v>77</v>
      </c>
      <c r="AY411" s="214" t="s">
        <v>318</v>
      </c>
    </row>
    <row r="412" spans="2:65" s="206" customFormat="1" x14ac:dyDescent="0.2">
      <c r="B412" s="205"/>
      <c r="D412" s="207" t="s">
        <v>326</v>
      </c>
      <c r="E412" s="208" t="s">
        <v>1</v>
      </c>
      <c r="F412" s="209" t="s">
        <v>624</v>
      </c>
      <c r="H412" s="208" t="s">
        <v>1</v>
      </c>
      <c r="L412" s="205"/>
      <c r="M412" s="210"/>
      <c r="T412" s="211"/>
      <c r="AT412" s="208" t="s">
        <v>326</v>
      </c>
      <c r="AU412" s="208" t="s">
        <v>90</v>
      </c>
      <c r="AV412" s="206" t="s">
        <v>85</v>
      </c>
      <c r="AW412" s="206" t="s">
        <v>32</v>
      </c>
      <c r="AX412" s="206" t="s">
        <v>77</v>
      </c>
      <c r="AY412" s="208" t="s">
        <v>318</v>
      </c>
    </row>
    <row r="413" spans="2:65" s="213" customFormat="1" x14ac:dyDescent="0.2">
      <c r="B413" s="212"/>
      <c r="D413" s="207" t="s">
        <v>326</v>
      </c>
      <c r="E413" s="214" t="s">
        <v>1</v>
      </c>
      <c r="F413" s="215" t="s">
        <v>675</v>
      </c>
      <c r="H413" s="216">
        <v>2.7E-2</v>
      </c>
      <c r="L413" s="212"/>
      <c r="M413" s="217"/>
      <c r="T413" s="218"/>
      <c r="AT413" s="214" t="s">
        <v>326</v>
      </c>
      <c r="AU413" s="214" t="s">
        <v>90</v>
      </c>
      <c r="AV413" s="213" t="s">
        <v>90</v>
      </c>
      <c r="AW413" s="213" t="s">
        <v>32</v>
      </c>
      <c r="AX413" s="213" t="s">
        <v>77</v>
      </c>
      <c r="AY413" s="214" t="s">
        <v>318</v>
      </c>
    </row>
    <row r="414" spans="2:65" s="230" customFormat="1" x14ac:dyDescent="0.2">
      <c r="B414" s="229"/>
      <c r="D414" s="207" t="s">
        <v>326</v>
      </c>
      <c r="E414" s="231" t="s">
        <v>1</v>
      </c>
      <c r="F414" s="232" t="s">
        <v>400</v>
      </c>
      <c r="H414" s="233">
        <v>52.517000000000003</v>
      </c>
      <c r="L414" s="229"/>
      <c r="M414" s="234"/>
      <c r="T414" s="235"/>
      <c r="AT414" s="231" t="s">
        <v>326</v>
      </c>
      <c r="AU414" s="231" t="s">
        <v>90</v>
      </c>
      <c r="AV414" s="230" t="s">
        <v>324</v>
      </c>
      <c r="AW414" s="230" t="s">
        <v>32</v>
      </c>
      <c r="AX414" s="230" t="s">
        <v>85</v>
      </c>
      <c r="AY414" s="231" t="s">
        <v>318</v>
      </c>
    </row>
    <row r="415" spans="2:65" s="121" customFormat="1" ht="37.9" customHeight="1" x14ac:dyDescent="0.2">
      <c r="B415" s="120"/>
      <c r="C415" s="192" t="s">
        <v>676</v>
      </c>
      <c r="D415" s="192" t="s">
        <v>320</v>
      </c>
      <c r="E415" s="193" t="s">
        <v>677</v>
      </c>
      <c r="F415" s="194" t="s">
        <v>678</v>
      </c>
      <c r="G415" s="195" t="s">
        <v>347</v>
      </c>
      <c r="H415" s="196">
        <v>4.3689999999999998</v>
      </c>
      <c r="I415" s="32"/>
      <c r="J415" s="197">
        <f>ROUND(I415*H415,2)</f>
        <v>0</v>
      </c>
      <c r="K415" s="198"/>
      <c r="L415" s="120"/>
      <c r="M415" s="199" t="s">
        <v>1</v>
      </c>
      <c r="N415" s="200" t="s">
        <v>43</v>
      </c>
      <c r="P415" s="201">
        <f>O415*H415</f>
        <v>0</v>
      </c>
      <c r="Q415" s="201">
        <v>1.7090000000000001E-2</v>
      </c>
      <c r="R415" s="201">
        <f>Q415*H415</f>
        <v>7.4666209999999997E-2</v>
      </c>
      <c r="S415" s="201">
        <v>0</v>
      </c>
      <c r="T415" s="202">
        <f>S415*H415</f>
        <v>0</v>
      </c>
      <c r="AR415" s="203" t="s">
        <v>324</v>
      </c>
      <c r="AT415" s="203" t="s">
        <v>320</v>
      </c>
      <c r="AU415" s="203" t="s">
        <v>90</v>
      </c>
      <c r="AY415" s="112" t="s">
        <v>318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12" t="s">
        <v>90</v>
      </c>
      <c r="BK415" s="204">
        <f>ROUND(I415*H415,2)</f>
        <v>0</v>
      </c>
      <c r="BL415" s="112" t="s">
        <v>324</v>
      </c>
      <c r="BM415" s="203" t="s">
        <v>679</v>
      </c>
    </row>
    <row r="416" spans="2:65" s="206" customFormat="1" x14ac:dyDescent="0.2">
      <c r="B416" s="205"/>
      <c r="D416" s="207" t="s">
        <v>326</v>
      </c>
      <c r="E416" s="208" t="s">
        <v>1</v>
      </c>
      <c r="F416" s="209" t="s">
        <v>680</v>
      </c>
      <c r="H416" s="208" t="s">
        <v>1</v>
      </c>
      <c r="L416" s="205"/>
      <c r="M416" s="210"/>
      <c r="T416" s="211"/>
      <c r="AT416" s="208" t="s">
        <v>326</v>
      </c>
      <c r="AU416" s="208" t="s">
        <v>90</v>
      </c>
      <c r="AV416" s="206" t="s">
        <v>85</v>
      </c>
      <c r="AW416" s="206" t="s">
        <v>32</v>
      </c>
      <c r="AX416" s="206" t="s">
        <v>77</v>
      </c>
      <c r="AY416" s="208" t="s">
        <v>318</v>
      </c>
    </row>
    <row r="417" spans="2:51" s="206" customFormat="1" x14ac:dyDescent="0.2">
      <c r="B417" s="205"/>
      <c r="D417" s="207" t="s">
        <v>326</v>
      </c>
      <c r="E417" s="208" t="s">
        <v>1</v>
      </c>
      <c r="F417" s="209" t="s">
        <v>681</v>
      </c>
      <c r="H417" s="208" t="s">
        <v>1</v>
      </c>
      <c r="L417" s="205"/>
      <c r="M417" s="210"/>
      <c r="T417" s="211"/>
      <c r="AT417" s="208" t="s">
        <v>326</v>
      </c>
      <c r="AU417" s="208" t="s">
        <v>90</v>
      </c>
      <c r="AV417" s="206" t="s">
        <v>85</v>
      </c>
      <c r="AW417" s="206" t="s">
        <v>32</v>
      </c>
      <c r="AX417" s="206" t="s">
        <v>77</v>
      </c>
      <c r="AY417" s="208" t="s">
        <v>318</v>
      </c>
    </row>
    <row r="418" spans="2:51" s="213" customFormat="1" x14ac:dyDescent="0.2">
      <c r="B418" s="212"/>
      <c r="D418" s="207" t="s">
        <v>326</v>
      </c>
      <c r="E418" s="214" t="s">
        <v>1</v>
      </c>
      <c r="F418" s="215" t="s">
        <v>682</v>
      </c>
      <c r="H418" s="216">
        <v>1.115</v>
      </c>
      <c r="L418" s="212"/>
      <c r="M418" s="217"/>
      <c r="T418" s="218"/>
      <c r="AT418" s="214" t="s">
        <v>326</v>
      </c>
      <c r="AU418" s="214" t="s">
        <v>90</v>
      </c>
      <c r="AV418" s="213" t="s">
        <v>90</v>
      </c>
      <c r="AW418" s="213" t="s">
        <v>32</v>
      </c>
      <c r="AX418" s="213" t="s">
        <v>77</v>
      </c>
      <c r="AY418" s="214" t="s">
        <v>318</v>
      </c>
    </row>
    <row r="419" spans="2:51" s="206" customFormat="1" x14ac:dyDescent="0.2">
      <c r="B419" s="205"/>
      <c r="D419" s="207" t="s">
        <v>326</v>
      </c>
      <c r="E419" s="208" t="s">
        <v>1</v>
      </c>
      <c r="F419" s="209" t="s">
        <v>683</v>
      </c>
      <c r="H419" s="208" t="s">
        <v>1</v>
      </c>
      <c r="L419" s="205"/>
      <c r="M419" s="210"/>
      <c r="T419" s="211"/>
      <c r="AT419" s="208" t="s">
        <v>326</v>
      </c>
      <c r="AU419" s="208" t="s">
        <v>90</v>
      </c>
      <c r="AV419" s="206" t="s">
        <v>85</v>
      </c>
      <c r="AW419" s="206" t="s">
        <v>32</v>
      </c>
      <c r="AX419" s="206" t="s">
        <v>77</v>
      </c>
      <c r="AY419" s="208" t="s">
        <v>318</v>
      </c>
    </row>
    <row r="420" spans="2:51" s="213" customFormat="1" x14ac:dyDescent="0.2">
      <c r="B420" s="212"/>
      <c r="D420" s="207" t="s">
        <v>326</v>
      </c>
      <c r="E420" s="214" t="s">
        <v>1</v>
      </c>
      <c r="F420" s="215" t="s">
        <v>684</v>
      </c>
      <c r="H420" s="216">
        <v>0.185</v>
      </c>
      <c r="L420" s="212"/>
      <c r="M420" s="217"/>
      <c r="T420" s="218"/>
      <c r="AT420" s="214" t="s">
        <v>326</v>
      </c>
      <c r="AU420" s="214" t="s">
        <v>90</v>
      </c>
      <c r="AV420" s="213" t="s">
        <v>90</v>
      </c>
      <c r="AW420" s="213" t="s">
        <v>32</v>
      </c>
      <c r="AX420" s="213" t="s">
        <v>77</v>
      </c>
      <c r="AY420" s="214" t="s">
        <v>318</v>
      </c>
    </row>
    <row r="421" spans="2:51" s="206" customFormat="1" x14ac:dyDescent="0.2">
      <c r="B421" s="205"/>
      <c r="D421" s="207" t="s">
        <v>326</v>
      </c>
      <c r="E421" s="208" t="s">
        <v>1</v>
      </c>
      <c r="F421" s="209" t="s">
        <v>685</v>
      </c>
      <c r="H421" s="208" t="s">
        <v>1</v>
      </c>
      <c r="L421" s="205"/>
      <c r="M421" s="210"/>
      <c r="T421" s="211"/>
      <c r="AT421" s="208" t="s">
        <v>326</v>
      </c>
      <c r="AU421" s="208" t="s">
        <v>90</v>
      </c>
      <c r="AV421" s="206" t="s">
        <v>85</v>
      </c>
      <c r="AW421" s="206" t="s">
        <v>32</v>
      </c>
      <c r="AX421" s="206" t="s">
        <v>77</v>
      </c>
      <c r="AY421" s="208" t="s">
        <v>318</v>
      </c>
    </row>
    <row r="422" spans="2:51" s="213" customFormat="1" x14ac:dyDescent="0.2">
      <c r="B422" s="212"/>
      <c r="D422" s="207" t="s">
        <v>326</v>
      </c>
      <c r="E422" s="214" t="s">
        <v>1</v>
      </c>
      <c r="F422" s="215" t="s">
        <v>686</v>
      </c>
      <c r="H422" s="216">
        <v>0.55000000000000004</v>
      </c>
      <c r="L422" s="212"/>
      <c r="M422" s="217"/>
      <c r="T422" s="218"/>
      <c r="AT422" s="214" t="s">
        <v>326</v>
      </c>
      <c r="AU422" s="214" t="s">
        <v>90</v>
      </c>
      <c r="AV422" s="213" t="s">
        <v>90</v>
      </c>
      <c r="AW422" s="213" t="s">
        <v>32</v>
      </c>
      <c r="AX422" s="213" t="s">
        <v>77</v>
      </c>
      <c r="AY422" s="214" t="s">
        <v>318</v>
      </c>
    </row>
    <row r="423" spans="2:51" s="206" customFormat="1" x14ac:dyDescent="0.2">
      <c r="B423" s="205"/>
      <c r="D423" s="207" t="s">
        <v>326</v>
      </c>
      <c r="E423" s="208" t="s">
        <v>1</v>
      </c>
      <c r="F423" s="209" t="s">
        <v>687</v>
      </c>
      <c r="H423" s="208" t="s">
        <v>1</v>
      </c>
      <c r="L423" s="205"/>
      <c r="M423" s="210"/>
      <c r="T423" s="211"/>
      <c r="AT423" s="208" t="s">
        <v>326</v>
      </c>
      <c r="AU423" s="208" t="s">
        <v>90</v>
      </c>
      <c r="AV423" s="206" t="s">
        <v>85</v>
      </c>
      <c r="AW423" s="206" t="s">
        <v>32</v>
      </c>
      <c r="AX423" s="206" t="s">
        <v>77</v>
      </c>
      <c r="AY423" s="208" t="s">
        <v>318</v>
      </c>
    </row>
    <row r="424" spans="2:51" s="213" customFormat="1" x14ac:dyDescent="0.2">
      <c r="B424" s="212"/>
      <c r="D424" s="207" t="s">
        <v>326</v>
      </c>
      <c r="E424" s="214" t="s">
        <v>1</v>
      </c>
      <c r="F424" s="215" t="s">
        <v>688</v>
      </c>
      <c r="H424" s="216">
        <v>1.075</v>
      </c>
      <c r="L424" s="212"/>
      <c r="M424" s="217"/>
      <c r="T424" s="218"/>
      <c r="AT424" s="214" t="s">
        <v>326</v>
      </c>
      <c r="AU424" s="214" t="s">
        <v>90</v>
      </c>
      <c r="AV424" s="213" t="s">
        <v>90</v>
      </c>
      <c r="AW424" s="213" t="s">
        <v>32</v>
      </c>
      <c r="AX424" s="213" t="s">
        <v>77</v>
      </c>
      <c r="AY424" s="214" t="s">
        <v>318</v>
      </c>
    </row>
    <row r="425" spans="2:51" s="206" customFormat="1" x14ac:dyDescent="0.2">
      <c r="B425" s="205"/>
      <c r="D425" s="207" t="s">
        <v>326</v>
      </c>
      <c r="E425" s="208" t="s">
        <v>1</v>
      </c>
      <c r="F425" s="209" t="s">
        <v>689</v>
      </c>
      <c r="H425" s="208" t="s">
        <v>1</v>
      </c>
      <c r="L425" s="205"/>
      <c r="M425" s="210"/>
      <c r="T425" s="211"/>
      <c r="AT425" s="208" t="s">
        <v>326</v>
      </c>
      <c r="AU425" s="208" t="s">
        <v>90</v>
      </c>
      <c r="AV425" s="206" t="s">
        <v>85</v>
      </c>
      <c r="AW425" s="206" t="s">
        <v>32</v>
      </c>
      <c r="AX425" s="206" t="s">
        <v>77</v>
      </c>
      <c r="AY425" s="208" t="s">
        <v>318</v>
      </c>
    </row>
    <row r="426" spans="2:51" s="213" customFormat="1" x14ac:dyDescent="0.2">
      <c r="B426" s="212"/>
      <c r="D426" s="207" t="s">
        <v>326</v>
      </c>
      <c r="E426" s="214" t="s">
        <v>1</v>
      </c>
      <c r="F426" s="215" t="s">
        <v>690</v>
      </c>
      <c r="H426" s="216">
        <v>0.35399999999999998</v>
      </c>
      <c r="L426" s="212"/>
      <c r="M426" s="217"/>
      <c r="T426" s="218"/>
      <c r="AT426" s="214" t="s">
        <v>326</v>
      </c>
      <c r="AU426" s="214" t="s">
        <v>90</v>
      </c>
      <c r="AV426" s="213" t="s">
        <v>90</v>
      </c>
      <c r="AW426" s="213" t="s">
        <v>32</v>
      </c>
      <c r="AX426" s="213" t="s">
        <v>77</v>
      </c>
      <c r="AY426" s="214" t="s">
        <v>318</v>
      </c>
    </row>
    <row r="427" spans="2:51" s="206" customFormat="1" x14ac:dyDescent="0.2">
      <c r="B427" s="205"/>
      <c r="D427" s="207" t="s">
        <v>326</v>
      </c>
      <c r="E427" s="208" t="s">
        <v>1</v>
      </c>
      <c r="F427" s="209" t="s">
        <v>691</v>
      </c>
      <c r="H427" s="208" t="s">
        <v>1</v>
      </c>
      <c r="L427" s="205"/>
      <c r="M427" s="210"/>
      <c r="T427" s="211"/>
      <c r="AT427" s="208" t="s">
        <v>326</v>
      </c>
      <c r="AU427" s="208" t="s">
        <v>90</v>
      </c>
      <c r="AV427" s="206" t="s">
        <v>85</v>
      </c>
      <c r="AW427" s="206" t="s">
        <v>32</v>
      </c>
      <c r="AX427" s="206" t="s">
        <v>77</v>
      </c>
      <c r="AY427" s="208" t="s">
        <v>318</v>
      </c>
    </row>
    <row r="428" spans="2:51" s="213" customFormat="1" x14ac:dyDescent="0.2">
      <c r="B428" s="212"/>
      <c r="D428" s="207" t="s">
        <v>326</v>
      </c>
      <c r="E428" s="214" t="s">
        <v>1</v>
      </c>
      <c r="F428" s="215" t="s">
        <v>692</v>
      </c>
      <c r="H428" s="216">
        <v>0.20899999999999999</v>
      </c>
      <c r="L428" s="212"/>
      <c r="M428" s="217"/>
      <c r="T428" s="218"/>
      <c r="AT428" s="214" t="s">
        <v>326</v>
      </c>
      <c r="AU428" s="214" t="s">
        <v>90</v>
      </c>
      <c r="AV428" s="213" t="s">
        <v>90</v>
      </c>
      <c r="AW428" s="213" t="s">
        <v>32</v>
      </c>
      <c r="AX428" s="213" t="s">
        <v>77</v>
      </c>
      <c r="AY428" s="214" t="s">
        <v>318</v>
      </c>
    </row>
    <row r="429" spans="2:51" s="206" customFormat="1" x14ac:dyDescent="0.2">
      <c r="B429" s="205"/>
      <c r="D429" s="207" t="s">
        <v>326</v>
      </c>
      <c r="E429" s="208" t="s">
        <v>1</v>
      </c>
      <c r="F429" s="209" t="s">
        <v>693</v>
      </c>
      <c r="H429" s="208" t="s">
        <v>1</v>
      </c>
      <c r="L429" s="205"/>
      <c r="M429" s="210"/>
      <c r="T429" s="211"/>
      <c r="AT429" s="208" t="s">
        <v>326</v>
      </c>
      <c r="AU429" s="208" t="s">
        <v>90</v>
      </c>
      <c r="AV429" s="206" t="s">
        <v>85</v>
      </c>
      <c r="AW429" s="206" t="s">
        <v>32</v>
      </c>
      <c r="AX429" s="206" t="s">
        <v>77</v>
      </c>
      <c r="AY429" s="208" t="s">
        <v>318</v>
      </c>
    </row>
    <row r="430" spans="2:51" s="213" customFormat="1" x14ac:dyDescent="0.2">
      <c r="B430" s="212"/>
      <c r="D430" s="207" t="s">
        <v>326</v>
      </c>
      <c r="E430" s="214" t="s">
        <v>1</v>
      </c>
      <c r="F430" s="215" t="s">
        <v>694</v>
      </c>
      <c r="H430" s="216">
        <v>0.107</v>
      </c>
      <c r="L430" s="212"/>
      <c r="M430" s="217"/>
      <c r="T430" s="218"/>
      <c r="AT430" s="214" t="s">
        <v>326</v>
      </c>
      <c r="AU430" s="214" t="s">
        <v>90</v>
      </c>
      <c r="AV430" s="213" t="s">
        <v>90</v>
      </c>
      <c r="AW430" s="213" t="s">
        <v>32</v>
      </c>
      <c r="AX430" s="213" t="s">
        <v>77</v>
      </c>
      <c r="AY430" s="214" t="s">
        <v>318</v>
      </c>
    </row>
    <row r="431" spans="2:51" s="206" customFormat="1" x14ac:dyDescent="0.2">
      <c r="B431" s="205"/>
      <c r="D431" s="207" t="s">
        <v>326</v>
      </c>
      <c r="E431" s="208" t="s">
        <v>1</v>
      </c>
      <c r="F431" s="209" t="s">
        <v>695</v>
      </c>
      <c r="H431" s="208" t="s">
        <v>1</v>
      </c>
      <c r="L431" s="205"/>
      <c r="M431" s="210"/>
      <c r="T431" s="211"/>
      <c r="AT431" s="208" t="s">
        <v>326</v>
      </c>
      <c r="AU431" s="208" t="s">
        <v>90</v>
      </c>
      <c r="AV431" s="206" t="s">
        <v>85</v>
      </c>
      <c r="AW431" s="206" t="s">
        <v>32</v>
      </c>
      <c r="AX431" s="206" t="s">
        <v>77</v>
      </c>
      <c r="AY431" s="208" t="s">
        <v>318</v>
      </c>
    </row>
    <row r="432" spans="2:51" s="213" customFormat="1" x14ac:dyDescent="0.2">
      <c r="B432" s="212"/>
      <c r="D432" s="207" t="s">
        <v>326</v>
      </c>
      <c r="E432" s="214" t="s">
        <v>1</v>
      </c>
      <c r="F432" s="215" t="s">
        <v>696</v>
      </c>
      <c r="H432" s="216">
        <v>0.17799999999999999</v>
      </c>
      <c r="L432" s="212"/>
      <c r="M432" s="217"/>
      <c r="T432" s="218"/>
      <c r="AT432" s="214" t="s">
        <v>326</v>
      </c>
      <c r="AU432" s="214" t="s">
        <v>90</v>
      </c>
      <c r="AV432" s="213" t="s">
        <v>90</v>
      </c>
      <c r="AW432" s="213" t="s">
        <v>32</v>
      </c>
      <c r="AX432" s="213" t="s">
        <v>77</v>
      </c>
      <c r="AY432" s="214" t="s">
        <v>318</v>
      </c>
    </row>
    <row r="433" spans="2:65" s="206" customFormat="1" x14ac:dyDescent="0.2">
      <c r="B433" s="205"/>
      <c r="D433" s="207" t="s">
        <v>326</v>
      </c>
      <c r="E433" s="208" t="s">
        <v>1</v>
      </c>
      <c r="F433" s="209" t="s">
        <v>697</v>
      </c>
      <c r="H433" s="208" t="s">
        <v>1</v>
      </c>
      <c r="L433" s="205"/>
      <c r="M433" s="210"/>
      <c r="T433" s="211"/>
      <c r="AT433" s="208" t="s">
        <v>326</v>
      </c>
      <c r="AU433" s="208" t="s">
        <v>90</v>
      </c>
      <c r="AV433" s="206" t="s">
        <v>85</v>
      </c>
      <c r="AW433" s="206" t="s">
        <v>32</v>
      </c>
      <c r="AX433" s="206" t="s">
        <v>77</v>
      </c>
      <c r="AY433" s="208" t="s">
        <v>318</v>
      </c>
    </row>
    <row r="434" spans="2:65" s="213" customFormat="1" x14ac:dyDescent="0.2">
      <c r="B434" s="212"/>
      <c r="D434" s="207" t="s">
        <v>326</v>
      </c>
      <c r="E434" s="214" t="s">
        <v>1</v>
      </c>
      <c r="F434" s="215" t="s">
        <v>698</v>
      </c>
      <c r="H434" s="216">
        <v>0.182</v>
      </c>
      <c r="L434" s="212"/>
      <c r="M434" s="217"/>
      <c r="T434" s="218"/>
      <c r="AT434" s="214" t="s">
        <v>326</v>
      </c>
      <c r="AU434" s="214" t="s">
        <v>90</v>
      </c>
      <c r="AV434" s="213" t="s">
        <v>90</v>
      </c>
      <c r="AW434" s="213" t="s">
        <v>32</v>
      </c>
      <c r="AX434" s="213" t="s">
        <v>77</v>
      </c>
      <c r="AY434" s="214" t="s">
        <v>318</v>
      </c>
    </row>
    <row r="435" spans="2:65" s="206" customFormat="1" x14ac:dyDescent="0.2">
      <c r="B435" s="205"/>
      <c r="D435" s="207" t="s">
        <v>326</v>
      </c>
      <c r="E435" s="208" t="s">
        <v>1</v>
      </c>
      <c r="F435" s="209" t="s">
        <v>699</v>
      </c>
      <c r="H435" s="208" t="s">
        <v>1</v>
      </c>
      <c r="L435" s="205"/>
      <c r="M435" s="210"/>
      <c r="T435" s="211"/>
      <c r="AT435" s="208" t="s">
        <v>326</v>
      </c>
      <c r="AU435" s="208" t="s">
        <v>90</v>
      </c>
      <c r="AV435" s="206" t="s">
        <v>85</v>
      </c>
      <c r="AW435" s="206" t="s">
        <v>32</v>
      </c>
      <c r="AX435" s="206" t="s">
        <v>77</v>
      </c>
      <c r="AY435" s="208" t="s">
        <v>318</v>
      </c>
    </row>
    <row r="436" spans="2:65" s="213" customFormat="1" ht="20" x14ac:dyDescent="0.2">
      <c r="B436" s="212"/>
      <c r="D436" s="207" t="s">
        <v>326</v>
      </c>
      <c r="E436" s="214" t="s">
        <v>1</v>
      </c>
      <c r="F436" s="215" t="s">
        <v>700</v>
      </c>
      <c r="H436" s="216">
        <v>0.41399999999999998</v>
      </c>
      <c r="L436" s="212"/>
      <c r="M436" s="217"/>
      <c r="T436" s="218"/>
      <c r="AT436" s="214" t="s">
        <v>326</v>
      </c>
      <c r="AU436" s="214" t="s">
        <v>90</v>
      </c>
      <c r="AV436" s="213" t="s">
        <v>90</v>
      </c>
      <c r="AW436" s="213" t="s">
        <v>32</v>
      </c>
      <c r="AX436" s="213" t="s">
        <v>77</v>
      </c>
      <c r="AY436" s="214" t="s">
        <v>318</v>
      </c>
    </row>
    <row r="437" spans="2:65" s="230" customFormat="1" x14ac:dyDescent="0.2">
      <c r="B437" s="229"/>
      <c r="D437" s="207" t="s">
        <v>326</v>
      </c>
      <c r="E437" s="231" t="s">
        <v>1</v>
      </c>
      <c r="F437" s="232" t="s">
        <v>400</v>
      </c>
      <c r="H437" s="233">
        <v>4.3689999999999998</v>
      </c>
      <c r="L437" s="229"/>
      <c r="M437" s="234"/>
      <c r="T437" s="235"/>
      <c r="AT437" s="231" t="s">
        <v>326</v>
      </c>
      <c r="AU437" s="231" t="s">
        <v>90</v>
      </c>
      <c r="AV437" s="230" t="s">
        <v>324</v>
      </c>
      <c r="AW437" s="230" t="s">
        <v>32</v>
      </c>
      <c r="AX437" s="230" t="s">
        <v>85</v>
      </c>
      <c r="AY437" s="231" t="s">
        <v>318</v>
      </c>
    </row>
    <row r="438" spans="2:65" s="121" customFormat="1" ht="24.25" customHeight="1" x14ac:dyDescent="0.2">
      <c r="B438" s="120"/>
      <c r="C438" s="219" t="s">
        <v>701</v>
      </c>
      <c r="D438" s="219" t="s">
        <v>337</v>
      </c>
      <c r="E438" s="220" t="s">
        <v>702</v>
      </c>
      <c r="F438" s="221" t="s">
        <v>703</v>
      </c>
      <c r="G438" s="222" t="s">
        <v>347</v>
      </c>
      <c r="H438" s="223">
        <v>4.5869999999999997</v>
      </c>
      <c r="I438" s="33"/>
      <c r="J438" s="224">
        <f>ROUND(I438*H438,2)</f>
        <v>0</v>
      </c>
      <c r="K438" s="225"/>
      <c r="L438" s="226"/>
      <c r="M438" s="227" t="s">
        <v>1</v>
      </c>
      <c r="N438" s="228" t="s">
        <v>43</v>
      </c>
      <c r="P438" s="201">
        <f>O438*H438</f>
        <v>0</v>
      </c>
      <c r="Q438" s="201">
        <v>0</v>
      </c>
      <c r="R438" s="201">
        <f>Q438*H438</f>
        <v>0</v>
      </c>
      <c r="S438" s="201">
        <v>0</v>
      </c>
      <c r="T438" s="202">
        <f>S438*H438</f>
        <v>0</v>
      </c>
      <c r="AR438" s="203" t="s">
        <v>341</v>
      </c>
      <c r="AT438" s="203" t="s">
        <v>337</v>
      </c>
      <c r="AU438" s="203" t="s">
        <v>90</v>
      </c>
      <c r="AY438" s="112" t="s">
        <v>318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12" t="s">
        <v>90</v>
      </c>
      <c r="BK438" s="204">
        <f>ROUND(I438*H438,2)</f>
        <v>0</v>
      </c>
      <c r="BL438" s="112" t="s">
        <v>324</v>
      </c>
      <c r="BM438" s="203" t="s">
        <v>704</v>
      </c>
    </row>
    <row r="439" spans="2:65" s="213" customFormat="1" x14ac:dyDescent="0.2">
      <c r="B439" s="212"/>
      <c r="D439" s="207" t="s">
        <v>326</v>
      </c>
      <c r="F439" s="215" t="s">
        <v>705</v>
      </c>
      <c r="H439" s="216">
        <v>4.5869999999999997</v>
      </c>
      <c r="L439" s="212"/>
      <c r="M439" s="217"/>
      <c r="T439" s="218"/>
      <c r="AT439" s="214" t="s">
        <v>326</v>
      </c>
      <c r="AU439" s="214" t="s">
        <v>90</v>
      </c>
      <c r="AV439" s="213" t="s">
        <v>90</v>
      </c>
      <c r="AW439" s="213" t="s">
        <v>4</v>
      </c>
      <c r="AX439" s="213" t="s">
        <v>85</v>
      </c>
      <c r="AY439" s="214" t="s">
        <v>318</v>
      </c>
    </row>
    <row r="440" spans="2:65" s="121" customFormat="1" ht="33" customHeight="1" x14ac:dyDescent="0.2">
      <c r="B440" s="120"/>
      <c r="C440" s="192" t="s">
        <v>706</v>
      </c>
      <c r="D440" s="192" t="s">
        <v>320</v>
      </c>
      <c r="E440" s="193" t="s">
        <v>707</v>
      </c>
      <c r="F440" s="194" t="s">
        <v>708</v>
      </c>
      <c r="G440" s="195" t="s">
        <v>383</v>
      </c>
      <c r="H440" s="196">
        <v>23.1</v>
      </c>
      <c r="I440" s="32"/>
      <c r="J440" s="197">
        <f>ROUND(I440*H440,2)</f>
        <v>0</v>
      </c>
      <c r="K440" s="198"/>
      <c r="L440" s="120"/>
      <c r="M440" s="199" t="s">
        <v>1</v>
      </c>
      <c r="N440" s="200" t="s">
        <v>43</v>
      </c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AR440" s="203" t="s">
        <v>324</v>
      </c>
      <c r="AT440" s="203" t="s">
        <v>320</v>
      </c>
      <c r="AU440" s="203" t="s">
        <v>90</v>
      </c>
      <c r="AY440" s="112" t="s">
        <v>318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12" t="s">
        <v>90</v>
      </c>
      <c r="BK440" s="204">
        <f>ROUND(I440*H440,2)</f>
        <v>0</v>
      </c>
      <c r="BL440" s="112" t="s">
        <v>324</v>
      </c>
      <c r="BM440" s="203" t="s">
        <v>709</v>
      </c>
    </row>
    <row r="441" spans="2:65" s="206" customFormat="1" x14ac:dyDescent="0.2">
      <c r="B441" s="205"/>
      <c r="D441" s="207" t="s">
        <v>326</v>
      </c>
      <c r="E441" s="208" t="s">
        <v>1</v>
      </c>
      <c r="F441" s="209" t="s">
        <v>710</v>
      </c>
      <c r="H441" s="208" t="s">
        <v>1</v>
      </c>
      <c r="L441" s="205"/>
      <c r="M441" s="210"/>
      <c r="T441" s="211"/>
      <c r="AT441" s="208" t="s">
        <v>326</v>
      </c>
      <c r="AU441" s="208" t="s">
        <v>90</v>
      </c>
      <c r="AV441" s="206" t="s">
        <v>85</v>
      </c>
      <c r="AW441" s="206" t="s">
        <v>32</v>
      </c>
      <c r="AX441" s="206" t="s">
        <v>77</v>
      </c>
      <c r="AY441" s="208" t="s">
        <v>318</v>
      </c>
    </row>
    <row r="442" spans="2:65" s="213" customFormat="1" x14ac:dyDescent="0.2">
      <c r="B442" s="212"/>
      <c r="D442" s="207" t="s">
        <v>326</v>
      </c>
      <c r="E442" s="214" t="s">
        <v>1</v>
      </c>
      <c r="F442" s="215" t="s">
        <v>212</v>
      </c>
      <c r="H442" s="216">
        <v>23.1</v>
      </c>
      <c r="L442" s="212"/>
      <c r="M442" s="217"/>
      <c r="T442" s="218"/>
      <c r="AT442" s="214" t="s">
        <v>326</v>
      </c>
      <c r="AU442" s="214" t="s">
        <v>90</v>
      </c>
      <c r="AV442" s="213" t="s">
        <v>90</v>
      </c>
      <c r="AW442" s="213" t="s">
        <v>32</v>
      </c>
      <c r="AX442" s="213" t="s">
        <v>85</v>
      </c>
      <c r="AY442" s="214" t="s">
        <v>318</v>
      </c>
    </row>
    <row r="443" spans="2:65" s="121" customFormat="1" ht="24.25" customHeight="1" x14ac:dyDescent="0.2">
      <c r="B443" s="120"/>
      <c r="C443" s="192" t="s">
        <v>711</v>
      </c>
      <c r="D443" s="192" t="s">
        <v>320</v>
      </c>
      <c r="E443" s="193" t="s">
        <v>712</v>
      </c>
      <c r="F443" s="194" t="s">
        <v>713</v>
      </c>
      <c r="G443" s="195" t="s">
        <v>383</v>
      </c>
      <c r="H443" s="196">
        <v>115.5</v>
      </c>
      <c r="I443" s="32"/>
      <c r="J443" s="197">
        <f>ROUND(I443*H443,2)</f>
        <v>0</v>
      </c>
      <c r="K443" s="198"/>
      <c r="L443" s="120"/>
      <c r="M443" s="199" t="s">
        <v>1</v>
      </c>
      <c r="N443" s="200" t="s">
        <v>43</v>
      </c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AR443" s="203" t="s">
        <v>324</v>
      </c>
      <c r="AT443" s="203" t="s">
        <v>320</v>
      </c>
      <c r="AU443" s="203" t="s">
        <v>90</v>
      </c>
      <c r="AY443" s="112" t="s">
        <v>318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12" t="s">
        <v>90</v>
      </c>
      <c r="BK443" s="204">
        <f>ROUND(I443*H443,2)</f>
        <v>0</v>
      </c>
      <c r="BL443" s="112" t="s">
        <v>324</v>
      </c>
      <c r="BM443" s="203" t="s">
        <v>714</v>
      </c>
    </row>
    <row r="444" spans="2:65" s="213" customFormat="1" x14ac:dyDescent="0.2">
      <c r="B444" s="212"/>
      <c r="D444" s="207" t="s">
        <v>326</v>
      </c>
      <c r="F444" s="215" t="s">
        <v>715</v>
      </c>
      <c r="H444" s="216">
        <v>115.5</v>
      </c>
      <c r="L444" s="212"/>
      <c r="M444" s="217"/>
      <c r="T444" s="218"/>
      <c r="AT444" s="214" t="s">
        <v>326</v>
      </c>
      <c r="AU444" s="214" t="s">
        <v>90</v>
      </c>
      <c r="AV444" s="213" t="s">
        <v>90</v>
      </c>
      <c r="AW444" s="213" t="s">
        <v>4</v>
      </c>
      <c r="AX444" s="213" t="s">
        <v>85</v>
      </c>
      <c r="AY444" s="214" t="s">
        <v>318</v>
      </c>
    </row>
    <row r="445" spans="2:65" s="181" customFormat="1" ht="22.9" customHeight="1" x14ac:dyDescent="0.25">
      <c r="B445" s="180"/>
      <c r="D445" s="182" t="s">
        <v>76</v>
      </c>
      <c r="E445" s="190" t="s">
        <v>350</v>
      </c>
      <c r="F445" s="190" t="s">
        <v>716</v>
      </c>
      <c r="J445" s="191">
        <f>BK445</f>
        <v>0</v>
      </c>
      <c r="L445" s="180"/>
      <c r="M445" s="185"/>
      <c r="P445" s="186">
        <f>SUM(P446:P625)</f>
        <v>0</v>
      </c>
      <c r="R445" s="186">
        <f>SUM(R446:R625)</f>
        <v>502.07564395999992</v>
      </c>
      <c r="T445" s="187">
        <f>SUM(T446:T625)</f>
        <v>0</v>
      </c>
      <c r="AR445" s="182" t="s">
        <v>85</v>
      </c>
      <c r="AT445" s="188" t="s">
        <v>76</v>
      </c>
      <c r="AU445" s="188" t="s">
        <v>85</v>
      </c>
      <c r="AY445" s="182" t="s">
        <v>318</v>
      </c>
      <c r="BK445" s="189">
        <f>SUM(BK446:BK625)</f>
        <v>0</v>
      </c>
    </row>
    <row r="446" spans="2:65" s="121" customFormat="1" ht="24.25" customHeight="1" x14ac:dyDescent="0.2">
      <c r="B446" s="120"/>
      <c r="C446" s="192" t="s">
        <v>717</v>
      </c>
      <c r="D446" s="192" t="s">
        <v>320</v>
      </c>
      <c r="E446" s="193" t="s">
        <v>718</v>
      </c>
      <c r="F446" s="194" t="s">
        <v>719</v>
      </c>
      <c r="G446" s="195" t="s">
        <v>383</v>
      </c>
      <c r="H446" s="196">
        <v>17.62</v>
      </c>
      <c r="I446" s="32"/>
      <c r="J446" s="197">
        <f>ROUND(I446*H446,2)</f>
        <v>0</v>
      </c>
      <c r="K446" s="198"/>
      <c r="L446" s="120"/>
      <c r="M446" s="199" t="s">
        <v>1</v>
      </c>
      <c r="N446" s="200" t="s">
        <v>43</v>
      </c>
      <c r="P446" s="201">
        <f>O446*H446</f>
        <v>0</v>
      </c>
      <c r="Q446" s="201">
        <v>2.5999999999999998E-4</v>
      </c>
      <c r="R446" s="201">
        <f>Q446*H446</f>
        <v>4.5811999999999997E-3</v>
      </c>
      <c r="S446" s="201">
        <v>0</v>
      </c>
      <c r="T446" s="202">
        <f>S446*H446</f>
        <v>0</v>
      </c>
      <c r="AR446" s="203" t="s">
        <v>324</v>
      </c>
      <c r="AT446" s="203" t="s">
        <v>320</v>
      </c>
      <c r="AU446" s="203" t="s">
        <v>90</v>
      </c>
      <c r="AY446" s="112" t="s">
        <v>318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12" t="s">
        <v>90</v>
      </c>
      <c r="BK446" s="204">
        <f>ROUND(I446*H446,2)</f>
        <v>0</v>
      </c>
      <c r="BL446" s="112" t="s">
        <v>324</v>
      </c>
      <c r="BM446" s="203" t="s">
        <v>720</v>
      </c>
    </row>
    <row r="447" spans="2:65" s="213" customFormat="1" x14ac:dyDescent="0.2">
      <c r="B447" s="212"/>
      <c r="D447" s="207" t="s">
        <v>326</v>
      </c>
      <c r="E447" s="214" t="s">
        <v>1</v>
      </c>
      <c r="F447" s="215" t="s">
        <v>106</v>
      </c>
      <c r="H447" s="216">
        <v>17.62</v>
      </c>
      <c r="L447" s="212"/>
      <c r="M447" s="217"/>
      <c r="T447" s="218"/>
      <c r="AT447" s="214" t="s">
        <v>326</v>
      </c>
      <c r="AU447" s="214" t="s">
        <v>90</v>
      </c>
      <c r="AV447" s="213" t="s">
        <v>90</v>
      </c>
      <c r="AW447" s="213" t="s">
        <v>32</v>
      </c>
      <c r="AX447" s="213" t="s">
        <v>85</v>
      </c>
      <c r="AY447" s="214" t="s">
        <v>318</v>
      </c>
    </row>
    <row r="448" spans="2:65" s="121" customFormat="1" ht="33" customHeight="1" x14ac:dyDescent="0.2">
      <c r="B448" s="120"/>
      <c r="C448" s="192" t="s">
        <v>721</v>
      </c>
      <c r="D448" s="192" t="s">
        <v>320</v>
      </c>
      <c r="E448" s="193" t="s">
        <v>722</v>
      </c>
      <c r="F448" s="194" t="s">
        <v>723</v>
      </c>
      <c r="G448" s="195" t="s">
        <v>383</v>
      </c>
      <c r="H448" s="196">
        <v>17.62</v>
      </c>
      <c r="I448" s="32"/>
      <c r="J448" s="197">
        <f>ROUND(I448*H448,2)</f>
        <v>0</v>
      </c>
      <c r="K448" s="198"/>
      <c r="L448" s="120"/>
      <c r="M448" s="199" t="s">
        <v>1</v>
      </c>
      <c r="N448" s="200" t="s">
        <v>43</v>
      </c>
      <c r="P448" s="201">
        <f>O448*H448</f>
        <v>0</v>
      </c>
      <c r="Q448" s="201">
        <v>1.103E-2</v>
      </c>
      <c r="R448" s="201">
        <f>Q448*H448</f>
        <v>0.19434860000000001</v>
      </c>
      <c r="S448" s="201">
        <v>0</v>
      </c>
      <c r="T448" s="202">
        <f>S448*H448</f>
        <v>0</v>
      </c>
      <c r="AR448" s="203" t="s">
        <v>324</v>
      </c>
      <c r="AT448" s="203" t="s">
        <v>320</v>
      </c>
      <c r="AU448" s="203" t="s">
        <v>90</v>
      </c>
      <c r="AY448" s="112" t="s">
        <v>318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12" t="s">
        <v>90</v>
      </c>
      <c r="BK448" s="204">
        <f>ROUND(I448*H448,2)</f>
        <v>0</v>
      </c>
      <c r="BL448" s="112" t="s">
        <v>324</v>
      </c>
      <c r="BM448" s="203" t="s">
        <v>724</v>
      </c>
    </row>
    <row r="449" spans="2:65" s="206" customFormat="1" x14ac:dyDescent="0.2">
      <c r="B449" s="205"/>
      <c r="D449" s="207" t="s">
        <v>326</v>
      </c>
      <c r="E449" s="208" t="s">
        <v>1</v>
      </c>
      <c r="F449" s="209" t="s">
        <v>107</v>
      </c>
      <c r="H449" s="208" t="s">
        <v>1</v>
      </c>
      <c r="L449" s="205"/>
      <c r="M449" s="210"/>
      <c r="T449" s="211"/>
      <c r="AT449" s="208" t="s">
        <v>326</v>
      </c>
      <c r="AU449" s="208" t="s">
        <v>90</v>
      </c>
      <c r="AV449" s="206" t="s">
        <v>85</v>
      </c>
      <c r="AW449" s="206" t="s">
        <v>32</v>
      </c>
      <c r="AX449" s="206" t="s">
        <v>77</v>
      </c>
      <c r="AY449" s="208" t="s">
        <v>318</v>
      </c>
    </row>
    <row r="450" spans="2:65" s="206" customFormat="1" x14ac:dyDescent="0.2">
      <c r="B450" s="205"/>
      <c r="D450" s="207" t="s">
        <v>326</v>
      </c>
      <c r="E450" s="208" t="s">
        <v>1</v>
      </c>
      <c r="F450" s="209" t="s">
        <v>434</v>
      </c>
      <c r="H450" s="208" t="s">
        <v>1</v>
      </c>
      <c r="L450" s="205"/>
      <c r="M450" s="210"/>
      <c r="T450" s="211"/>
      <c r="AT450" s="208" t="s">
        <v>326</v>
      </c>
      <c r="AU450" s="208" t="s">
        <v>90</v>
      </c>
      <c r="AV450" s="206" t="s">
        <v>85</v>
      </c>
      <c r="AW450" s="206" t="s">
        <v>32</v>
      </c>
      <c r="AX450" s="206" t="s">
        <v>77</v>
      </c>
      <c r="AY450" s="208" t="s">
        <v>318</v>
      </c>
    </row>
    <row r="451" spans="2:65" s="213" customFormat="1" x14ac:dyDescent="0.2">
      <c r="B451" s="212"/>
      <c r="D451" s="207" t="s">
        <v>326</v>
      </c>
      <c r="E451" s="214" t="s">
        <v>1</v>
      </c>
      <c r="F451" s="215" t="s">
        <v>725</v>
      </c>
      <c r="H451" s="216">
        <v>17.62</v>
      </c>
      <c r="L451" s="212"/>
      <c r="M451" s="217"/>
      <c r="T451" s="218"/>
      <c r="AT451" s="214" t="s">
        <v>326</v>
      </c>
      <c r="AU451" s="214" t="s">
        <v>90</v>
      </c>
      <c r="AV451" s="213" t="s">
        <v>90</v>
      </c>
      <c r="AW451" s="213" t="s">
        <v>32</v>
      </c>
      <c r="AX451" s="213" t="s">
        <v>77</v>
      </c>
      <c r="AY451" s="214" t="s">
        <v>318</v>
      </c>
    </row>
    <row r="452" spans="2:65" s="230" customFormat="1" x14ac:dyDescent="0.2">
      <c r="B452" s="229"/>
      <c r="D452" s="207" t="s">
        <v>326</v>
      </c>
      <c r="E452" s="231" t="s">
        <v>106</v>
      </c>
      <c r="F452" s="232" t="s">
        <v>400</v>
      </c>
      <c r="H452" s="233">
        <v>17.62</v>
      </c>
      <c r="L452" s="229"/>
      <c r="M452" s="234"/>
      <c r="T452" s="235"/>
      <c r="AT452" s="231" t="s">
        <v>326</v>
      </c>
      <c r="AU452" s="231" t="s">
        <v>90</v>
      </c>
      <c r="AV452" s="230" t="s">
        <v>324</v>
      </c>
      <c r="AW452" s="230" t="s">
        <v>32</v>
      </c>
      <c r="AX452" s="230" t="s">
        <v>85</v>
      </c>
      <c r="AY452" s="231" t="s">
        <v>318</v>
      </c>
    </row>
    <row r="453" spans="2:65" s="121" customFormat="1" ht="24.25" customHeight="1" x14ac:dyDescent="0.2">
      <c r="B453" s="120"/>
      <c r="C453" s="192" t="s">
        <v>726</v>
      </c>
      <c r="D453" s="192" t="s">
        <v>320</v>
      </c>
      <c r="E453" s="193" t="s">
        <v>727</v>
      </c>
      <c r="F453" s="194" t="s">
        <v>728</v>
      </c>
      <c r="G453" s="195" t="s">
        <v>383</v>
      </c>
      <c r="H453" s="196">
        <v>17.62</v>
      </c>
      <c r="I453" s="32"/>
      <c r="J453" s="197">
        <f>ROUND(I453*H453,2)</f>
        <v>0</v>
      </c>
      <c r="K453" s="198"/>
      <c r="L453" s="120"/>
      <c r="M453" s="199" t="s">
        <v>1</v>
      </c>
      <c r="N453" s="200" t="s">
        <v>43</v>
      </c>
      <c r="P453" s="201">
        <f>O453*H453</f>
        <v>0</v>
      </c>
      <c r="Q453" s="201">
        <v>5.5199999999999997E-3</v>
      </c>
      <c r="R453" s="201">
        <f>Q453*H453</f>
        <v>9.7262399999999999E-2</v>
      </c>
      <c r="S453" s="201">
        <v>0</v>
      </c>
      <c r="T453" s="202">
        <f>S453*H453</f>
        <v>0</v>
      </c>
      <c r="AR453" s="203" t="s">
        <v>324</v>
      </c>
      <c r="AT453" s="203" t="s">
        <v>320</v>
      </c>
      <c r="AU453" s="203" t="s">
        <v>90</v>
      </c>
      <c r="AY453" s="112" t="s">
        <v>318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12" t="s">
        <v>90</v>
      </c>
      <c r="BK453" s="204">
        <f>ROUND(I453*H453,2)</f>
        <v>0</v>
      </c>
      <c r="BL453" s="112" t="s">
        <v>324</v>
      </c>
      <c r="BM453" s="203" t="s">
        <v>729</v>
      </c>
    </row>
    <row r="454" spans="2:65" s="213" customFormat="1" x14ac:dyDescent="0.2">
      <c r="B454" s="212"/>
      <c r="D454" s="207" t="s">
        <v>326</v>
      </c>
      <c r="E454" s="214" t="s">
        <v>1</v>
      </c>
      <c r="F454" s="215" t="s">
        <v>106</v>
      </c>
      <c r="H454" s="216">
        <v>17.62</v>
      </c>
      <c r="L454" s="212"/>
      <c r="M454" s="217"/>
      <c r="T454" s="218"/>
      <c r="AT454" s="214" t="s">
        <v>326</v>
      </c>
      <c r="AU454" s="214" t="s">
        <v>90</v>
      </c>
      <c r="AV454" s="213" t="s">
        <v>90</v>
      </c>
      <c r="AW454" s="213" t="s">
        <v>32</v>
      </c>
      <c r="AX454" s="213" t="s">
        <v>85</v>
      </c>
      <c r="AY454" s="214" t="s">
        <v>318</v>
      </c>
    </row>
    <row r="455" spans="2:65" s="121" customFormat="1" ht="24.25" customHeight="1" x14ac:dyDescent="0.2">
      <c r="B455" s="120"/>
      <c r="C455" s="192" t="s">
        <v>730</v>
      </c>
      <c r="D455" s="192" t="s">
        <v>320</v>
      </c>
      <c r="E455" s="193" t="s">
        <v>731</v>
      </c>
      <c r="F455" s="194" t="s">
        <v>732</v>
      </c>
      <c r="G455" s="195" t="s">
        <v>383</v>
      </c>
      <c r="H455" s="196">
        <v>766.68899999999996</v>
      </c>
      <c r="I455" s="32"/>
      <c r="J455" s="197">
        <f>ROUND(I455*H455,2)</f>
        <v>0</v>
      </c>
      <c r="K455" s="198"/>
      <c r="L455" s="120"/>
      <c r="M455" s="199" t="s">
        <v>1</v>
      </c>
      <c r="N455" s="200" t="s">
        <v>43</v>
      </c>
      <c r="P455" s="201">
        <f>O455*H455</f>
        <v>0</v>
      </c>
      <c r="Q455" s="201">
        <v>4.9399999999999999E-3</v>
      </c>
      <c r="R455" s="201">
        <f>Q455*H455</f>
        <v>3.7874436599999997</v>
      </c>
      <c r="S455" s="201">
        <v>0</v>
      </c>
      <c r="T455" s="202">
        <f>S455*H455</f>
        <v>0</v>
      </c>
      <c r="AR455" s="203" t="s">
        <v>324</v>
      </c>
      <c r="AT455" s="203" t="s">
        <v>320</v>
      </c>
      <c r="AU455" s="203" t="s">
        <v>90</v>
      </c>
      <c r="AY455" s="112" t="s">
        <v>318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12" t="s">
        <v>90</v>
      </c>
      <c r="BK455" s="204">
        <f>ROUND(I455*H455,2)</f>
        <v>0</v>
      </c>
      <c r="BL455" s="112" t="s">
        <v>324</v>
      </c>
      <c r="BM455" s="203" t="s">
        <v>733</v>
      </c>
    </row>
    <row r="456" spans="2:65" s="213" customFormat="1" x14ac:dyDescent="0.2">
      <c r="B456" s="212"/>
      <c r="D456" s="207" t="s">
        <v>326</v>
      </c>
      <c r="E456" s="214" t="s">
        <v>1</v>
      </c>
      <c r="F456" s="215" t="s">
        <v>734</v>
      </c>
      <c r="H456" s="216">
        <v>79.064999999999998</v>
      </c>
      <c r="L456" s="212"/>
      <c r="M456" s="217"/>
      <c r="T456" s="218"/>
      <c r="AT456" s="214" t="s">
        <v>326</v>
      </c>
      <c r="AU456" s="214" t="s">
        <v>90</v>
      </c>
      <c r="AV456" s="213" t="s">
        <v>90</v>
      </c>
      <c r="AW456" s="213" t="s">
        <v>32</v>
      </c>
      <c r="AX456" s="213" t="s">
        <v>77</v>
      </c>
      <c r="AY456" s="214" t="s">
        <v>318</v>
      </c>
    </row>
    <row r="457" spans="2:65" s="237" customFormat="1" x14ac:dyDescent="0.2">
      <c r="B457" s="236"/>
      <c r="D457" s="207" t="s">
        <v>326</v>
      </c>
      <c r="E457" s="238" t="s">
        <v>1</v>
      </c>
      <c r="F457" s="239" t="s">
        <v>617</v>
      </c>
      <c r="H457" s="240">
        <v>79.064999999999998</v>
      </c>
      <c r="L457" s="236"/>
      <c r="M457" s="241"/>
      <c r="T457" s="242"/>
      <c r="AT457" s="238" t="s">
        <v>326</v>
      </c>
      <c r="AU457" s="238" t="s">
        <v>90</v>
      </c>
      <c r="AV457" s="237" t="s">
        <v>208</v>
      </c>
      <c r="AW457" s="237" t="s">
        <v>32</v>
      </c>
      <c r="AX457" s="237" t="s">
        <v>77</v>
      </c>
      <c r="AY457" s="238" t="s">
        <v>318</v>
      </c>
    </row>
    <row r="458" spans="2:65" s="206" customFormat="1" x14ac:dyDescent="0.2">
      <c r="B458" s="205"/>
      <c r="D458" s="207" t="s">
        <v>326</v>
      </c>
      <c r="E458" s="208" t="s">
        <v>1</v>
      </c>
      <c r="F458" s="209" t="s">
        <v>225</v>
      </c>
      <c r="H458" s="208" t="s">
        <v>1</v>
      </c>
      <c r="L458" s="205"/>
      <c r="M458" s="210"/>
      <c r="T458" s="211"/>
      <c r="AT458" s="208" t="s">
        <v>326</v>
      </c>
      <c r="AU458" s="208" t="s">
        <v>90</v>
      </c>
      <c r="AV458" s="206" t="s">
        <v>85</v>
      </c>
      <c r="AW458" s="206" t="s">
        <v>32</v>
      </c>
      <c r="AX458" s="206" t="s">
        <v>77</v>
      </c>
      <c r="AY458" s="208" t="s">
        <v>318</v>
      </c>
    </row>
    <row r="459" spans="2:65" s="213" customFormat="1" ht="30" x14ac:dyDescent="0.2">
      <c r="B459" s="212"/>
      <c r="D459" s="207" t="s">
        <v>326</v>
      </c>
      <c r="E459" s="214" t="s">
        <v>1</v>
      </c>
      <c r="F459" s="215" t="s">
        <v>735</v>
      </c>
      <c r="H459" s="216">
        <v>204.71299999999999</v>
      </c>
      <c r="L459" s="212"/>
      <c r="M459" s="217"/>
      <c r="T459" s="218"/>
      <c r="AT459" s="214" t="s">
        <v>326</v>
      </c>
      <c r="AU459" s="214" t="s">
        <v>90</v>
      </c>
      <c r="AV459" s="213" t="s">
        <v>90</v>
      </c>
      <c r="AW459" s="213" t="s">
        <v>32</v>
      </c>
      <c r="AX459" s="213" t="s">
        <v>77</v>
      </c>
      <c r="AY459" s="214" t="s">
        <v>318</v>
      </c>
    </row>
    <row r="460" spans="2:65" s="213" customFormat="1" ht="30" x14ac:dyDescent="0.2">
      <c r="B460" s="212"/>
      <c r="D460" s="207" t="s">
        <v>326</v>
      </c>
      <c r="E460" s="214" t="s">
        <v>1</v>
      </c>
      <c r="F460" s="215" t="s">
        <v>736</v>
      </c>
      <c r="H460" s="216">
        <v>155.21700000000001</v>
      </c>
      <c r="L460" s="212"/>
      <c r="M460" s="217"/>
      <c r="T460" s="218"/>
      <c r="AT460" s="214" t="s">
        <v>326</v>
      </c>
      <c r="AU460" s="214" t="s">
        <v>90</v>
      </c>
      <c r="AV460" s="213" t="s">
        <v>90</v>
      </c>
      <c r="AW460" s="213" t="s">
        <v>32</v>
      </c>
      <c r="AX460" s="213" t="s">
        <v>77</v>
      </c>
      <c r="AY460" s="214" t="s">
        <v>318</v>
      </c>
    </row>
    <row r="461" spans="2:65" s="213" customFormat="1" ht="30" x14ac:dyDescent="0.2">
      <c r="B461" s="212"/>
      <c r="D461" s="207" t="s">
        <v>326</v>
      </c>
      <c r="E461" s="214" t="s">
        <v>1</v>
      </c>
      <c r="F461" s="215" t="s">
        <v>737</v>
      </c>
      <c r="H461" s="216">
        <v>81.751000000000005</v>
      </c>
      <c r="L461" s="212"/>
      <c r="M461" s="217"/>
      <c r="T461" s="218"/>
      <c r="AT461" s="214" t="s">
        <v>326</v>
      </c>
      <c r="AU461" s="214" t="s">
        <v>90</v>
      </c>
      <c r="AV461" s="213" t="s">
        <v>90</v>
      </c>
      <c r="AW461" s="213" t="s">
        <v>32</v>
      </c>
      <c r="AX461" s="213" t="s">
        <v>77</v>
      </c>
      <c r="AY461" s="214" t="s">
        <v>318</v>
      </c>
    </row>
    <row r="462" spans="2:65" s="213" customFormat="1" x14ac:dyDescent="0.2">
      <c r="B462" s="212"/>
      <c r="D462" s="207" t="s">
        <v>326</v>
      </c>
      <c r="E462" s="214" t="s">
        <v>1</v>
      </c>
      <c r="F462" s="215" t="s">
        <v>738</v>
      </c>
      <c r="H462" s="216">
        <v>47.47</v>
      </c>
      <c r="L462" s="212"/>
      <c r="M462" s="217"/>
      <c r="T462" s="218"/>
      <c r="AT462" s="214" t="s">
        <v>326</v>
      </c>
      <c r="AU462" s="214" t="s">
        <v>90</v>
      </c>
      <c r="AV462" s="213" t="s">
        <v>90</v>
      </c>
      <c r="AW462" s="213" t="s">
        <v>32</v>
      </c>
      <c r="AX462" s="213" t="s">
        <v>77</v>
      </c>
      <c r="AY462" s="214" t="s">
        <v>318</v>
      </c>
    </row>
    <row r="463" spans="2:65" s="213" customFormat="1" ht="30" x14ac:dyDescent="0.2">
      <c r="B463" s="212"/>
      <c r="D463" s="207" t="s">
        <v>326</v>
      </c>
      <c r="E463" s="214" t="s">
        <v>1</v>
      </c>
      <c r="F463" s="215" t="s">
        <v>739</v>
      </c>
      <c r="H463" s="216">
        <v>248.41300000000001</v>
      </c>
      <c r="L463" s="212"/>
      <c r="M463" s="217"/>
      <c r="T463" s="218"/>
      <c r="AT463" s="214" t="s">
        <v>326</v>
      </c>
      <c r="AU463" s="214" t="s">
        <v>90</v>
      </c>
      <c r="AV463" s="213" t="s">
        <v>90</v>
      </c>
      <c r="AW463" s="213" t="s">
        <v>32</v>
      </c>
      <c r="AX463" s="213" t="s">
        <v>77</v>
      </c>
      <c r="AY463" s="214" t="s">
        <v>318</v>
      </c>
    </row>
    <row r="464" spans="2:65" s="213" customFormat="1" x14ac:dyDescent="0.2">
      <c r="B464" s="212"/>
      <c r="D464" s="207" t="s">
        <v>326</v>
      </c>
      <c r="E464" s="214" t="s">
        <v>1</v>
      </c>
      <c r="F464" s="215" t="s">
        <v>740</v>
      </c>
      <c r="H464" s="216">
        <v>-49.94</v>
      </c>
      <c r="L464" s="212"/>
      <c r="M464" s="217"/>
      <c r="T464" s="218"/>
      <c r="AT464" s="214" t="s">
        <v>326</v>
      </c>
      <c r="AU464" s="214" t="s">
        <v>90</v>
      </c>
      <c r="AV464" s="213" t="s">
        <v>90</v>
      </c>
      <c r="AW464" s="213" t="s">
        <v>32</v>
      </c>
      <c r="AX464" s="213" t="s">
        <v>77</v>
      </c>
      <c r="AY464" s="214" t="s">
        <v>318</v>
      </c>
    </row>
    <row r="465" spans="2:65" s="237" customFormat="1" x14ac:dyDescent="0.2">
      <c r="B465" s="236"/>
      <c r="D465" s="207" t="s">
        <v>326</v>
      </c>
      <c r="E465" s="238" t="s">
        <v>224</v>
      </c>
      <c r="F465" s="239" t="s">
        <v>617</v>
      </c>
      <c r="H465" s="240">
        <v>687.62400000000002</v>
      </c>
      <c r="L465" s="236"/>
      <c r="M465" s="241"/>
      <c r="T465" s="242"/>
      <c r="AT465" s="238" t="s">
        <v>326</v>
      </c>
      <c r="AU465" s="238" t="s">
        <v>90</v>
      </c>
      <c r="AV465" s="237" t="s">
        <v>208</v>
      </c>
      <c r="AW465" s="237" t="s">
        <v>32</v>
      </c>
      <c r="AX465" s="237" t="s">
        <v>77</v>
      </c>
      <c r="AY465" s="238" t="s">
        <v>318</v>
      </c>
    </row>
    <row r="466" spans="2:65" s="230" customFormat="1" x14ac:dyDescent="0.2">
      <c r="B466" s="229"/>
      <c r="D466" s="207" t="s">
        <v>326</v>
      </c>
      <c r="E466" s="231" t="s">
        <v>1</v>
      </c>
      <c r="F466" s="232" t="s">
        <v>400</v>
      </c>
      <c r="H466" s="233">
        <v>766.68899999999996</v>
      </c>
      <c r="L466" s="229"/>
      <c r="M466" s="234"/>
      <c r="T466" s="235"/>
      <c r="AT466" s="231" t="s">
        <v>326</v>
      </c>
      <c r="AU466" s="231" t="s">
        <v>90</v>
      </c>
      <c r="AV466" s="230" t="s">
        <v>324</v>
      </c>
      <c r="AW466" s="230" t="s">
        <v>32</v>
      </c>
      <c r="AX466" s="230" t="s">
        <v>85</v>
      </c>
      <c r="AY466" s="231" t="s">
        <v>318</v>
      </c>
    </row>
    <row r="467" spans="2:65" s="121" customFormat="1" ht="24.25" customHeight="1" x14ac:dyDescent="0.2">
      <c r="B467" s="120"/>
      <c r="C467" s="192" t="s">
        <v>741</v>
      </c>
      <c r="D467" s="192" t="s">
        <v>320</v>
      </c>
      <c r="E467" s="193" t="s">
        <v>742</v>
      </c>
      <c r="F467" s="194" t="s">
        <v>743</v>
      </c>
      <c r="G467" s="195" t="s">
        <v>383</v>
      </c>
      <c r="H467" s="196">
        <v>4464.4309999999996</v>
      </c>
      <c r="I467" s="32"/>
      <c r="J467" s="197">
        <f>ROUND(I467*H467,2)</f>
        <v>0</v>
      </c>
      <c r="K467" s="198"/>
      <c r="L467" s="120"/>
      <c r="M467" s="199" t="s">
        <v>1</v>
      </c>
      <c r="N467" s="200" t="s">
        <v>43</v>
      </c>
      <c r="P467" s="201">
        <f>O467*H467</f>
        <v>0</v>
      </c>
      <c r="Q467" s="201">
        <v>2.5999999999999998E-4</v>
      </c>
      <c r="R467" s="201">
        <f>Q467*H467</f>
        <v>1.1607520599999999</v>
      </c>
      <c r="S467" s="201">
        <v>0</v>
      </c>
      <c r="T467" s="202">
        <f>S467*H467</f>
        <v>0</v>
      </c>
      <c r="AR467" s="203" t="s">
        <v>324</v>
      </c>
      <c r="AT467" s="203" t="s">
        <v>320</v>
      </c>
      <c r="AU467" s="203" t="s">
        <v>90</v>
      </c>
      <c r="AY467" s="112" t="s">
        <v>318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12" t="s">
        <v>90</v>
      </c>
      <c r="BK467" s="204">
        <f>ROUND(I467*H467,2)</f>
        <v>0</v>
      </c>
      <c r="BL467" s="112" t="s">
        <v>324</v>
      </c>
      <c r="BM467" s="203" t="s">
        <v>744</v>
      </c>
    </row>
    <row r="468" spans="2:65" s="213" customFormat="1" x14ac:dyDescent="0.2">
      <c r="B468" s="212"/>
      <c r="D468" s="207" t="s">
        <v>326</v>
      </c>
      <c r="E468" s="214" t="s">
        <v>1</v>
      </c>
      <c r="F468" s="215" t="s">
        <v>745</v>
      </c>
      <c r="H468" s="216">
        <v>4464.4309999999996</v>
      </c>
      <c r="L468" s="212"/>
      <c r="M468" s="217"/>
      <c r="T468" s="218"/>
      <c r="AT468" s="214" t="s">
        <v>326</v>
      </c>
      <c r="AU468" s="214" t="s">
        <v>90</v>
      </c>
      <c r="AV468" s="213" t="s">
        <v>90</v>
      </c>
      <c r="AW468" s="213" t="s">
        <v>32</v>
      </c>
      <c r="AX468" s="213" t="s">
        <v>85</v>
      </c>
      <c r="AY468" s="214" t="s">
        <v>318</v>
      </c>
    </row>
    <row r="469" spans="2:65" s="121" customFormat="1" ht="24.25" customHeight="1" x14ac:dyDescent="0.2">
      <c r="B469" s="120"/>
      <c r="C469" s="192" t="s">
        <v>746</v>
      </c>
      <c r="D469" s="192" t="s">
        <v>320</v>
      </c>
      <c r="E469" s="193" t="s">
        <v>747</v>
      </c>
      <c r="F469" s="194" t="s">
        <v>748</v>
      </c>
      <c r="G469" s="195" t="s">
        <v>383</v>
      </c>
      <c r="H469" s="196">
        <v>754.01599999999996</v>
      </c>
      <c r="I469" s="32"/>
      <c r="J469" s="197">
        <f>ROUND(I469*H469,2)</f>
        <v>0</v>
      </c>
      <c r="K469" s="198"/>
      <c r="L469" s="120"/>
      <c r="M469" s="199" t="s">
        <v>1</v>
      </c>
      <c r="N469" s="200" t="s">
        <v>43</v>
      </c>
      <c r="P469" s="201">
        <f>O469*H469</f>
        <v>0</v>
      </c>
      <c r="Q469" s="201">
        <v>1.54E-2</v>
      </c>
      <c r="R469" s="201">
        <f>Q469*H469</f>
        <v>11.611846399999999</v>
      </c>
      <c r="S469" s="201">
        <v>0</v>
      </c>
      <c r="T469" s="202">
        <f>S469*H469</f>
        <v>0</v>
      </c>
      <c r="AR469" s="203" t="s">
        <v>324</v>
      </c>
      <c r="AT469" s="203" t="s">
        <v>320</v>
      </c>
      <c r="AU469" s="203" t="s">
        <v>90</v>
      </c>
      <c r="AY469" s="112" t="s">
        <v>318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12" t="s">
        <v>90</v>
      </c>
      <c r="BK469" s="204">
        <f>ROUND(I469*H469,2)</f>
        <v>0</v>
      </c>
      <c r="BL469" s="112" t="s">
        <v>324</v>
      </c>
      <c r="BM469" s="203" t="s">
        <v>749</v>
      </c>
    </row>
    <row r="470" spans="2:65" s="206" customFormat="1" x14ac:dyDescent="0.2">
      <c r="B470" s="205"/>
      <c r="D470" s="207" t="s">
        <v>326</v>
      </c>
      <c r="E470" s="208" t="s">
        <v>1</v>
      </c>
      <c r="F470" s="209" t="s">
        <v>750</v>
      </c>
      <c r="H470" s="208" t="s">
        <v>1</v>
      </c>
      <c r="L470" s="205"/>
      <c r="M470" s="210"/>
      <c r="T470" s="211"/>
      <c r="AT470" s="208" t="s">
        <v>326</v>
      </c>
      <c r="AU470" s="208" t="s">
        <v>90</v>
      </c>
      <c r="AV470" s="206" t="s">
        <v>85</v>
      </c>
      <c r="AW470" s="206" t="s">
        <v>32</v>
      </c>
      <c r="AX470" s="206" t="s">
        <v>77</v>
      </c>
      <c r="AY470" s="208" t="s">
        <v>318</v>
      </c>
    </row>
    <row r="471" spans="2:65" s="213" customFormat="1" x14ac:dyDescent="0.2">
      <c r="B471" s="212"/>
      <c r="D471" s="207" t="s">
        <v>326</v>
      </c>
      <c r="E471" s="214" t="s">
        <v>1</v>
      </c>
      <c r="F471" s="215" t="s">
        <v>751</v>
      </c>
      <c r="H471" s="216">
        <v>754.01599999999996</v>
      </c>
      <c r="L471" s="212"/>
      <c r="M471" s="217"/>
      <c r="T471" s="218"/>
      <c r="AT471" s="214" t="s">
        <v>326</v>
      </c>
      <c r="AU471" s="214" t="s">
        <v>90</v>
      </c>
      <c r="AV471" s="213" t="s">
        <v>90</v>
      </c>
      <c r="AW471" s="213" t="s">
        <v>32</v>
      </c>
      <c r="AX471" s="213" t="s">
        <v>85</v>
      </c>
      <c r="AY471" s="214" t="s">
        <v>318</v>
      </c>
    </row>
    <row r="472" spans="2:65" s="121" customFormat="1" ht="24.25" customHeight="1" x14ac:dyDescent="0.2">
      <c r="B472" s="120"/>
      <c r="C472" s="192" t="s">
        <v>752</v>
      </c>
      <c r="D472" s="192" t="s">
        <v>320</v>
      </c>
      <c r="E472" s="193" t="s">
        <v>753</v>
      </c>
      <c r="F472" s="194" t="s">
        <v>754</v>
      </c>
      <c r="G472" s="195" t="s">
        <v>383</v>
      </c>
      <c r="H472" s="196">
        <v>66.391999999999996</v>
      </c>
      <c r="I472" s="32"/>
      <c r="J472" s="197">
        <f>ROUND(I472*H472,2)</f>
        <v>0</v>
      </c>
      <c r="K472" s="198"/>
      <c r="L472" s="120"/>
      <c r="M472" s="199" t="s">
        <v>1</v>
      </c>
      <c r="N472" s="200" t="s">
        <v>43</v>
      </c>
      <c r="P472" s="201">
        <f>O472*H472</f>
        <v>0</v>
      </c>
      <c r="Q472" s="201">
        <v>3.0000000000000001E-3</v>
      </c>
      <c r="R472" s="201">
        <f>Q472*H472</f>
        <v>0.19917599999999999</v>
      </c>
      <c r="S472" s="201">
        <v>0</v>
      </c>
      <c r="T472" s="202">
        <f>S472*H472</f>
        <v>0</v>
      </c>
      <c r="AR472" s="203" t="s">
        <v>324</v>
      </c>
      <c r="AT472" s="203" t="s">
        <v>320</v>
      </c>
      <c r="AU472" s="203" t="s">
        <v>90</v>
      </c>
      <c r="AY472" s="112" t="s">
        <v>318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12" t="s">
        <v>90</v>
      </c>
      <c r="BK472" s="204">
        <f>ROUND(I472*H472,2)</f>
        <v>0</v>
      </c>
      <c r="BL472" s="112" t="s">
        <v>324</v>
      </c>
      <c r="BM472" s="203" t="s">
        <v>755</v>
      </c>
    </row>
    <row r="473" spans="2:65" s="206" customFormat="1" x14ac:dyDescent="0.2">
      <c r="B473" s="205"/>
      <c r="D473" s="207" t="s">
        <v>326</v>
      </c>
      <c r="E473" s="208" t="s">
        <v>1</v>
      </c>
      <c r="F473" s="209" t="s">
        <v>231</v>
      </c>
      <c r="H473" s="208" t="s">
        <v>1</v>
      </c>
      <c r="L473" s="205"/>
      <c r="M473" s="210"/>
      <c r="T473" s="211"/>
      <c r="AT473" s="208" t="s">
        <v>326</v>
      </c>
      <c r="AU473" s="208" t="s">
        <v>90</v>
      </c>
      <c r="AV473" s="206" t="s">
        <v>85</v>
      </c>
      <c r="AW473" s="206" t="s">
        <v>32</v>
      </c>
      <c r="AX473" s="206" t="s">
        <v>77</v>
      </c>
      <c r="AY473" s="208" t="s">
        <v>318</v>
      </c>
    </row>
    <row r="474" spans="2:65" s="213" customFormat="1" ht="40" x14ac:dyDescent="0.2">
      <c r="B474" s="212"/>
      <c r="D474" s="207" t="s">
        <v>326</v>
      </c>
      <c r="E474" s="214" t="s">
        <v>230</v>
      </c>
      <c r="F474" s="215" t="s">
        <v>756</v>
      </c>
      <c r="H474" s="216">
        <v>66.391999999999996</v>
      </c>
      <c r="L474" s="212"/>
      <c r="M474" s="217"/>
      <c r="T474" s="218"/>
      <c r="AT474" s="214" t="s">
        <v>326</v>
      </c>
      <c r="AU474" s="214" t="s">
        <v>90</v>
      </c>
      <c r="AV474" s="213" t="s">
        <v>90</v>
      </c>
      <c r="AW474" s="213" t="s">
        <v>32</v>
      </c>
      <c r="AX474" s="213" t="s">
        <v>85</v>
      </c>
      <c r="AY474" s="214" t="s">
        <v>318</v>
      </c>
    </row>
    <row r="475" spans="2:65" s="121" customFormat="1" ht="24.25" customHeight="1" x14ac:dyDescent="0.2">
      <c r="B475" s="120"/>
      <c r="C475" s="192" t="s">
        <v>757</v>
      </c>
      <c r="D475" s="192" t="s">
        <v>320</v>
      </c>
      <c r="E475" s="193" t="s">
        <v>758</v>
      </c>
      <c r="F475" s="194" t="s">
        <v>759</v>
      </c>
      <c r="G475" s="195" t="s">
        <v>383</v>
      </c>
      <c r="H475" s="196">
        <v>12.673</v>
      </c>
      <c r="I475" s="32"/>
      <c r="J475" s="197">
        <f>ROUND(I475*H475,2)</f>
        <v>0</v>
      </c>
      <c r="K475" s="198"/>
      <c r="L475" s="120"/>
      <c r="M475" s="199" t="s">
        <v>1</v>
      </c>
      <c r="N475" s="200" t="s">
        <v>43</v>
      </c>
      <c r="P475" s="201">
        <f>O475*H475</f>
        <v>0</v>
      </c>
      <c r="Q475" s="201">
        <v>1.8380000000000001E-2</v>
      </c>
      <c r="R475" s="201">
        <f>Q475*H475</f>
        <v>0.23292974</v>
      </c>
      <c r="S475" s="201">
        <v>0</v>
      </c>
      <c r="T475" s="202">
        <f>S475*H475</f>
        <v>0</v>
      </c>
      <c r="AR475" s="203" t="s">
        <v>324</v>
      </c>
      <c r="AT475" s="203" t="s">
        <v>320</v>
      </c>
      <c r="AU475" s="203" t="s">
        <v>90</v>
      </c>
      <c r="AY475" s="112" t="s">
        <v>318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12" t="s">
        <v>90</v>
      </c>
      <c r="BK475" s="204">
        <f>ROUND(I475*H475,2)</f>
        <v>0</v>
      </c>
      <c r="BL475" s="112" t="s">
        <v>324</v>
      </c>
      <c r="BM475" s="203" t="s">
        <v>760</v>
      </c>
    </row>
    <row r="476" spans="2:65" s="213" customFormat="1" x14ac:dyDescent="0.2">
      <c r="B476" s="212"/>
      <c r="D476" s="207" t="s">
        <v>326</v>
      </c>
      <c r="E476" s="214" t="s">
        <v>1</v>
      </c>
      <c r="F476" s="215" t="s">
        <v>761</v>
      </c>
      <c r="H476" s="216">
        <v>12.673</v>
      </c>
      <c r="L476" s="212"/>
      <c r="M476" s="217"/>
      <c r="T476" s="218"/>
      <c r="AT476" s="214" t="s">
        <v>326</v>
      </c>
      <c r="AU476" s="214" t="s">
        <v>90</v>
      </c>
      <c r="AV476" s="213" t="s">
        <v>90</v>
      </c>
      <c r="AW476" s="213" t="s">
        <v>32</v>
      </c>
      <c r="AX476" s="213" t="s">
        <v>85</v>
      </c>
      <c r="AY476" s="214" t="s">
        <v>318</v>
      </c>
    </row>
    <row r="477" spans="2:65" s="121" customFormat="1" ht="24.25" customHeight="1" x14ac:dyDescent="0.2">
      <c r="B477" s="120"/>
      <c r="C477" s="192" t="s">
        <v>762</v>
      </c>
      <c r="D477" s="192" t="s">
        <v>320</v>
      </c>
      <c r="E477" s="193" t="s">
        <v>763</v>
      </c>
      <c r="F477" s="194" t="s">
        <v>764</v>
      </c>
      <c r="G477" s="195" t="s">
        <v>383</v>
      </c>
      <c r="H477" s="196">
        <v>12.673</v>
      </c>
      <c r="I477" s="32"/>
      <c r="J477" s="197">
        <f>ROUND(I477*H477,2)</f>
        <v>0</v>
      </c>
      <c r="K477" s="198"/>
      <c r="L477" s="120"/>
      <c r="M477" s="199" t="s">
        <v>1</v>
      </c>
      <c r="N477" s="200" t="s">
        <v>43</v>
      </c>
      <c r="P477" s="201">
        <f>O477*H477</f>
        <v>0</v>
      </c>
      <c r="Q477" s="201">
        <v>7.9000000000000008E-3</v>
      </c>
      <c r="R477" s="201">
        <f>Q477*H477</f>
        <v>0.10011670000000002</v>
      </c>
      <c r="S477" s="201">
        <v>0</v>
      </c>
      <c r="T477" s="202">
        <f>S477*H477</f>
        <v>0</v>
      </c>
      <c r="AR477" s="203" t="s">
        <v>324</v>
      </c>
      <c r="AT477" s="203" t="s">
        <v>320</v>
      </c>
      <c r="AU477" s="203" t="s">
        <v>90</v>
      </c>
      <c r="AY477" s="112" t="s">
        <v>318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12" t="s">
        <v>90</v>
      </c>
      <c r="BK477" s="204">
        <f>ROUND(I477*H477,2)</f>
        <v>0</v>
      </c>
      <c r="BL477" s="112" t="s">
        <v>324</v>
      </c>
      <c r="BM477" s="203" t="s">
        <v>765</v>
      </c>
    </row>
    <row r="478" spans="2:65" s="213" customFormat="1" x14ac:dyDescent="0.2">
      <c r="B478" s="212"/>
      <c r="D478" s="207" t="s">
        <v>326</v>
      </c>
      <c r="E478" s="214" t="s">
        <v>1</v>
      </c>
      <c r="F478" s="215" t="s">
        <v>761</v>
      </c>
      <c r="H478" s="216">
        <v>12.673</v>
      </c>
      <c r="L478" s="212"/>
      <c r="M478" s="217"/>
      <c r="T478" s="218"/>
      <c r="AT478" s="214" t="s">
        <v>326</v>
      </c>
      <c r="AU478" s="214" t="s">
        <v>90</v>
      </c>
      <c r="AV478" s="213" t="s">
        <v>90</v>
      </c>
      <c r="AW478" s="213" t="s">
        <v>32</v>
      </c>
      <c r="AX478" s="213" t="s">
        <v>85</v>
      </c>
      <c r="AY478" s="214" t="s">
        <v>318</v>
      </c>
    </row>
    <row r="479" spans="2:65" s="121" customFormat="1" ht="24.25" customHeight="1" x14ac:dyDescent="0.2">
      <c r="B479" s="120"/>
      <c r="C479" s="192" t="s">
        <v>766</v>
      </c>
      <c r="D479" s="192" t="s">
        <v>320</v>
      </c>
      <c r="E479" s="193" t="s">
        <v>767</v>
      </c>
      <c r="F479" s="194" t="s">
        <v>768</v>
      </c>
      <c r="G479" s="195" t="s">
        <v>383</v>
      </c>
      <c r="H479" s="196">
        <v>3089.183</v>
      </c>
      <c r="I479" s="32"/>
      <c r="J479" s="197">
        <f>ROUND(I479*H479,2)</f>
        <v>0</v>
      </c>
      <c r="K479" s="198"/>
      <c r="L479" s="120"/>
      <c r="M479" s="199" t="s">
        <v>1</v>
      </c>
      <c r="N479" s="200" t="s">
        <v>43</v>
      </c>
      <c r="P479" s="201">
        <f>O479*H479</f>
        <v>0</v>
      </c>
      <c r="Q479" s="201">
        <v>1.103E-2</v>
      </c>
      <c r="R479" s="201">
        <f>Q479*H479</f>
        <v>34.073688490000002</v>
      </c>
      <c r="S479" s="201">
        <v>0</v>
      </c>
      <c r="T479" s="202">
        <f>S479*H479</f>
        <v>0</v>
      </c>
      <c r="AR479" s="203" t="s">
        <v>324</v>
      </c>
      <c r="AT479" s="203" t="s">
        <v>320</v>
      </c>
      <c r="AU479" s="203" t="s">
        <v>90</v>
      </c>
      <c r="AY479" s="112" t="s">
        <v>318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12" t="s">
        <v>90</v>
      </c>
      <c r="BK479" s="204">
        <f>ROUND(I479*H479,2)</f>
        <v>0</v>
      </c>
      <c r="BL479" s="112" t="s">
        <v>324</v>
      </c>
      <c r="BM479" s="203" t="s">
        <v>769</v>
      </c>
    </row>
    <row r="480" spans="2:65" s="206" customFormat="1" x14ac:dyDescent="0.2">
      <c r="B480" s="205"/>
      <c r="D480" s="207" t="s">
        <v>326</v>
      </c>
      <c r="E480" s="208" t="s">
        <v>1</v>
      </c>
      <c r="F480" s="209" t="s">
        <v>770</v>
      </c>
      <c r="H480" s="208" t="s">
        <v>1</v>
      </c>
      <c r="L480" s="205"/>
      <c r="M480" s="210"/>
      <c r="T480" s="211"/>
      <c r="AT480" s="208" t="s">
        <v>326</v>
      </c>
      <c r="AU480" s="208" t="s">
        <v>90</v>
      </c>
      <c r="AV480" s="206" t="s">
        <v>85</v>
      </c>
      <c r="AW480" s="206" t="s">
        <v>32</v>
      </c>
      <c r="AX480" s="206" t="s">
        <v>77</v>
      </c>
      <c r="AY480" s="208" t="s">
        <v>318</v>
      </c>
    </row>
    <row r="481" spans="2:51" s="206" customFormat="1" x14ac:dyDescent="0.2">
      <c r="B481" s="205"/>
      <c r="D481" s="207" t="s">
        <v>326</v>
      </c>
      <c r="E481" s="208" t="s">
        <v>1</v>
      </c>
      <c r="F481" s="209" t="s">
        <v>434</v>
      </c>
      <c r="H481" s="208" t="s">
        <v>1</v>
      </c>
      <c r="L481" s="205"/>
      <c r="M481" s="210"/>
      <c r="T481" s="211"/>
      <c r="AT481" s="208" t="s">
        <v>326</v>
      </c>
      <c r="AU481" s="208" t="s">
        <v>90</v>
      </c>
      <c r="AV481" s="206" t="s">
        <v>85</v>
      </c>
      <c r="AW481" s="206" t="s">
        <v>32</v>
      </c>
      <c r="AX481" s="206" t="s">
        <v>77</v>
      </c>
      <c r="AY481" s="208" t="s">
        <v>318</v>
      </c>
    </row>
    <row r="482" spans="2:51" s="213" customFormat="1" ht="20" x14ac:dyDescent="0.2">
      <c r="B482" s="212"/>
      <c r="D482" s="207" t="s">
        <v>326</v>
      </c>
      <c r="E482" s="214" t="s">
        <v>1</v>
      </c>
      <c r="F482" s="215" t="s">
        <v>771</v>
      </c>
      <c r="H482" s="216">
        <v>197.96799999999999</v>
      </c>
      <c r="L482" s="212"/>
      <c r="M482" s="217"/>
      <c r="T482" s="218"/>
      <c r="AT482" s="214" t="s">
        <v>326</v>
      </c>
      <c r="AU482" s="214" t="s">
        <v>90</v>
      </c>
      <c r="AV482" s="213" t="s">
        <v>90</v>
      </c>
      <c r="AW482" s="213" t="s">
        <v>32</v>
      </c>
      <c r="AX482" s="213" t="s">
        <v>77</v>
      </c>
      <c r="AY482" s="214" t="s">
        <v>318</v>
      </c>
    </row>
    <row r="483" spans="2:51" s="213" customFormat="1" ht="30" x14ac:dyDescent="0.2">
      <c r="B483" s="212"/>
      <c r="D483" s="207" t="s">
        <v>326</v>
      </c>
      <c r="E483" s="214" t="s">
        <v>1</v>
      </c>
      <c r="F483" s="215" t="s">
        <v>772</v>
      </c>
      <c r="H483" s="216">
        <v>525.21600000000001</v>
      </c>
      <c r="L483" s="212"/>
      <c r="M483" s="217"/>
      <c r="T483" s="218"/>
      <c r="AT483" s="214" t="s">
        <v>326</v>
      </c>
      <c r="AU483" s="214" t="s">
        <v>90</v>
      </c>
      <c r="AV483" s="213" t="s">
        <v>90</v>
      </c>
      <c r="AW483" s="213" t="s">
        <v>32</v>
      </c>
      <c r="AX483" s="213" t="s">
        <v>77</v>
      </c>
      <c r="AY483" s="214" t="s">
        <v>318</v>
      </c>
    </row>
    <row r="484" spans="2:51" s="213" customFormat="1" ht="20" x14ac:dyDescent="0.2">
      <c r="B484" s="212"/>
      <c r="D484" s="207" t="s">
        <v>326</v>
      </c>
      <c r="E484" s="214" t="s">
        <v>1</v>
      </c>
      <c r="F484" s="215" t="s">
        <v>773</v>
      </c>
      <c r="H484" s="216">
        <v>543.58799999999997</v>
      </c>
      <c r="L484" s="212"/>
      <c r="M484" s="217"/>
      <c r="T484" s="218"/>
      <c r="AT484" s="214" t="s">
        <v>326</v>
      </c>
      <c r="AU484" s="214" t="s">
        <v>90</v>
      </c>
      <c r="AV484" s="213" t="s">
        <v>90</v>
      </c>
      <c r="AW484" s="213" t="s">
        <v>32</v>
      </c>
      <c r="AX484" s="213" t="s">
        <v>77</v>
      </c>
      <c r="AY484" s="214" t="s">
        <v>318</v>
      </c>
    </row>
    <row r="485" spans="2:51" s="213" customFormat="1" ht="20" x14ac:dyDescent="0.2">
      <c r="B485" s="212"/>
      <c r="D485" s="207" t="s">
        <v>326</v>
      </c>
      <c r="E485" s="214" t="s">
        <v>1</v>
      </c>
      <c r="F485" s="215" t="s">
        <v>774</v>
      </c>
      <c r="H485" s="216">
        <v>61.268000000000001</v>
      </c>
      <c r="L485" s="212"/>
      <c r="M485" s="217"/>
      <c r="T485" s="218"/>
      <c r="AT485" s="214" t="s">
        <v>326</v>
      </c>
      <c r="AU485" s="214" t="s">
        <v>90</v>
      </c>
      <c r="AV485" s="213" t="s">
        <v>90</v>
      </c>
      <c r="AW485" s="213" t="s">
        <v>32</v>
      </c>
      <c r="AX485" s="213" t="s">
        <v>77</v>
      </c>
      <c r="AY485" s="214" t="s">
        <v>318</v>
      </c>
    </row>
    <row r="486" spans="2:51" s="213" customFormat="1" x14ac:dyDescent="0.2">
      <c r="B486" s="212"/>
      <c r="D486" s="207" t="s">
        <v>326</v>
      </c>
      <c r="E486" s="214" t="s">
        <v>1</v>
      </c>
      <c r="F486" s="215" t="s">
        <v>775</v>
      </c>
      <c r="H486" s="216">
        <v>92.564999999999998</v>
      </c>
      <c r="L486" s="212"/>
      <c r="M486" s="217"/>
      <c r="T486" s="218"/>
      <c r="AT486" s="214" t="s">
        <v>326</v>
      </c>
      <c r="AU486" s="214" t="s">
        <v>90</v>
      </c>
      <c r="AV486" s="213" t="s">
        <v>90</v>
      </c>
      <c r="AW486" s="213" t="s">
        <v>32</v>
      </c>
      <c r="AX486" s="213" t="s">
        <v>77</v>
      </c>
      <c r="AY486" s="214" t="s">
        <v>318</v>
      </c>
    </row>
    <row r="487" spans="2:51" s="213" customFormat="1" x14ac:dyDescent="0.2">
      <c r="B487" s="212"/>
      <c r="D487" s="207" t="s">
        <v>326</v>
      </c>
      <c r="E487" s="214" t="s">
        <v>1</v>
      </c>
      <c r="F487" s="215" t="s">
        <v>776</v>
      </c>
      <c r="H487" s="216">
        <v>47.02</v>
      </c>
      <c r="L487" s="212"/>
      <c r="M487" s="217"/>
      <c r="T487" s="218"/>
      <c r="AT487" s="214" t="s">
        <v>326</v>
      </c>
      <c r="AU487" s="214" t="s">
        <v>90</v>
      </c>
      <c r="AV487" s="213" t="s">
        <v>90</v>
      </c>
      <c r="AW487" s="213" t="s">
        <v>32</v>
      </c>
      <c r="AX487" s="213" t="s">
        <v>77</v>
      </c>
      <c r="AY487" s="214" t="s">
        <v>318</v>
      </c>
    </row>
    <row r="488" spans="2:51" s="213" customFormat="1" ht="30" x14ac:dyDescent="0.2">
      <c r="B488" s="212"/>
      <c r="D488" s="207" t="s">
        <v>326</v>
      </c>
      <c r="E488" s="214" t="s">
        <v>1</v>
      </c>
      <c r="F488" s="215" t="s">
        <v>777</v>
      </c>
      <c r="H488" s="216">
        <v>138.726</v>
      </c>
      <c r="L488" s="212"/>
      <c r="M488" s="217"/>
      <c r="T488" s="218"/>
      <c r="AT488" s="214" t="s">
        <v>326</v>
      </c>
      <c r="AU488" s="214" t="s">
        <v>90</v>
      </c>
      <c r="AV488" s="213" t="s">
        <v>90</v>
      </c>
      <c r="AW488" s="213" t="s">
        <v>32</v>
      </c>
      <c r="AX488" s="213" t="s">
        <v>77</v>
      </c>
      <c r="AY488" s="214" t="s">
        <v>318</v>
      </c>
    </row>
    <row r="489" spans="2:51" s="213" customFormat="1" ht="30" x14ac:dyDescent="0.2">
      <c r="B489" s="212"/>
      <c r="D489" s="207" t="s">
        <v>326</v>
      </c>
      <c r="E489" s="214" t="s">
        <v>1</v>
      </c>
      <c r="F489" s="215" t="s">
        <v>778</v>
      </c>
      <c r="H489" s="216">
        <v>103.708</v>
      </c>
      <c r="L489" s="212"/>
      <c r="M489" s="217"/>
      <c r="T489" s="218"/>
      <c r="AT489" s="214" t="s">
        <v>326</v>
      </c>
      <c r="AU489" s="214" t="s">
        <v>90</v>
      </c>
      <c r="AV489" s="213" t="s">
        <v>90</v>
      </c>
      <c r="AW489" s="213" t="s">
        <v>32</v>
      </c>
      <c r="AX489" s="213" t="s">
        <v>77</v>
      </c>
      <c r="AY489" s="214" t="s">
        <v>318</v>
      </c>
    </row>
    <row r="490" spans="2:51" s="213" customFormat="1" x14ac:dyDescent="0.2">
      <c r="B490" s="212"/>
      <c r="D490" s="207" t="s">
        <v>326</v>
      </c>
      <c r="E490" s="214" t="s">
        <v>1</v>
      </c>
      <c r="F490" s="215" t="s">
        <v>779</v>
      </c>
      <c r="H490" s="216">
        <v>29.722999999999999</v>
      </c>
      <c r="L490" s="212"/>
      <c r="M490" s="217"/>
      <c r="T490" s="218"/>
      <c r="AT490" s="214" t="s">
        <v>326</v>
      </c>
      <c r="AU490" s="214" t="s">
        <v>90</v>
      </c>
      <c r="AV490" s="213" t="s">
        <v>90</v>
      </c>
      <c r="AW490" s="213" t="s">
        <v>32</v>
      </c>
      <c r="AX490" s="213" t="s">
        <v>77</v>
      </c>
      <c r="AY490" s="214" t="s">
        <v>318</v>
      </c>
    </row>
    <row r="491" spans="2:51" s="213" customFormat="1" ht="20" x14ac:dyDescent="0.2">
      <c r="B491" s="212"/>
      <c r="D491" s="207" t="s">
        <v>326</v>
      </c>
      <c r="E491" s="214" t="s">
        <v>1</v>
      </c>
      <c r="F491" s="215" t="s">
        <v>780</v>
      </c>
      <c r="H491" s="216">
        <v>-85.156000000000006</v>
      </c>
      <c r="L491" s="212"/>
      <c r="M491" s="217"/>
      <c r="T491" s="218"/>
      <c r="AT491" s="214" t="s">
        <v>326</v>
      </c>
      <c r="AU491" s="214" t="s">
        <v>90</v>
      </c>
      <c r="AV491" s="213" t="s">
        <v>90</v>
      </c>
      <c r="AW491" s="213" t="s">
        <v>32</v>
      </c>
      <c r="AX491" s="213" t="s">
        <v>77</v>
      </c>
      <c r="AY491" s="214" t="s">
        <v>318</v>
      </c>
    </row>
    <row r="492" spans="2:51" s="237" customFormat="1" x14ac:dyDescent="0.2">
      <c r="B492" s="236"/>
      <c r="D492" s="207" t="s">
        <v>326</v>
      </c>
      <c r="E492" s="238" t="s">
        <v>1</v>
      </c>
      <c r="F492" s="239" t="s">
        <v>617</v>
      </c>
      <c r="H492" s="240">
        <v>1654.626</v>
      </c>
      <c r="L492" s="236"/>
      <c r="M492" s="241"/>
      <c r="T492" s="242"/>
      <c r="AT492" s="238" t="s">
        <v>326</v>
      </c>
      <c r="AU492" s="238" t="s">
        <v>90</v>
      </c>
      <c r="AV492" s="237" t="s">
        <v>208</v>
      </c>
      <c r="AW492" s="237" t="s">
        <v>32</v>
      </c>
      <c r="AX492" s="237" t="s">
        <v>77</v>
      </c>
      <c r="AY492" s="238" t="s">
        <v>318</v>
      </c>
    </row>
    <row r="493" spans="2:51" s="206" customFormat="1" x14ac:dyDescent="0.2">
      <c r="B493" s="205"/>
      <c r="D493" s="207" t="s">
        <v>326</v>
      </c>
      <c r="E493" s="208" t="s">
        <v>1</v>
      </c>
      <c r="F493" s="209" t="s">
        <v>439</v>
      </c>
      <c r="H493" s="208" t="s">
        <v>1</v>
      </c>
      <c r="L493" s="205"/>
      <c r="M493" s="210"/>
      <c r="T493" s="211"/>
      <c r="AT493" s="208" t="s">
        <v>326</v>
      </c>
      <c r="AU493" s="208" t="s">
        <v>90</v>
      </c>
      <c r="AV493" s="206" t="s">
        <v>85</v>
      </c>
      <c r="AW493" s="206" t="s">
        <v>32</v>
      </c>
      <c r="AX493" s="206" t="s">
        <v>77</v>
      </c>
      <c r="AY493" s="208" t="s">
        <v>318</v>
      </c>
    </row>
    <row r="494" spans="2:51" s="213" customFormat="1" ht="30" x14ac:dyDescent="0.2">
      <c r="B494" s="212"/>
      <c r="D494" s="207" t="s">
        <v>326</v>
      </c>
      <c r="E494" s="214" t="s">
        <v>1</v>
      </c>
      <c r="F494" s="215" t="s">
        <v>781</v>
      </c>
      <c r="H494" s="216">
        <v>1173.49</v>
      </c>
      <c r="L494" s="212"/>
      <c r="M494" s="217"/>
      <c r="T494" s="218"/>
      <c r="AT494" s="214" t="s">
        <v>326</v>
      </c>
      <c r="AU494" s="214" t="s">
        <v>90</v>
      </c>
      <c r="AV494" s="213" t="s">
        <v>90</v>
      </c>
      <c r="AW494" s="213" t="s">
        <v>32</v>
      </c>
      <c r="AX494" s="213" t="s">
        <v>77</v>
      </c>
      <c r="AY494" s="214" t="s">
        <v>318</v>
      </c>
    </row>
    <row r="495" spans="2:51" s="213" customFormat="1" ht="30" x14ac:dyDescent="0.2">
      <c r="B495" s="212"/>
      <c r="D495" s="207" t="s">
        <v>326</v>
      </c>
      <c r="E495" s="214" t="s">
        <v>1</v>
      </c>
      <c r="F495" s="215" t="s">
        <v>782</v>
      </c>
      <c r="H495" s="216">
        <v>178.35599999999999</v>
      </c>
      <c r="L495" s="212"/>
      <c r="M495" s="217"/>
      <c r="T495" s="218"/>
      <c r="AT495" s="214" t="s">
        <v>326</v>
      </c>
      <c r="AU495" s="214" t="s">
        <v>90</v>
      </c>
      <c r="AV495" s="213" t="s">
        <v>90</v>
      </c>
      <c r="AW495" s="213" t="s">
        <v>32</v>
      </c>
      <c r="AX495" s="213" t="s">
        <v>77</v>
      </c>
      <c r="AY495" s="214" t="s">
        <v>318</v>
      </c>
    </row>
    <row r="496" spans="2:51" s="213" customFormat="1" ht="20" x14ac:dyDescent="0.2">
      <c r="B496" s="212"/>
      <c r="D496" s="207" t="s">
        <v>326</v>
      </c>
      <c r="E496" s="214" t="s">
        <v>1</v>
      </c>
      <c r="F496" s="215" t="s">
        <v>783</v>
      </c>
      <c r="H496" s="216">
        <v>40.091000000000001</v>
      </c>
      <c r="L496" s="212"/>
      <c r="M496" s="217"/>
      <c r="T496" s="218"/>
      <c r="AT496" s="214" t="s">
        <v>326</v>
      </c>
      <c r="AU496" s="214" t="s">
        <v>90</v>
      </c>
      <c r="AV496" s="213" t="s">
        <v>90</v>
      </c>
      <c r="AW496" s="213" t="s">
        <v>32</v>
      </c>
      <c r="AX496" s="213" t="s">
        <v>77</v>
      </c>
      <c r="AY496" s="214" t="s">
        <v>318</v>
      </c>
    </row>
    <row r="497" spans="2:65" s="213" customFormat="1" x14ac:dyDescent="0.2">
      <c r="B497" s="212"/>
      <c r="D497" s="207" t="s">
        <v>326</v>
      </c>
      <c r="E497" s="214" t="s">
        <v>1</v>
      </c>
      <c r="F497" s="215" t="s">
        <v>784</v>
      </c>
      <c r="H497" s="216">
        <v>129.57</v>
      </c>
      <c r="L497" s="212"/>
      <c r="M497" s="217"/>
      <c r="T497" s="218"/>
      <c r="AT497" s="214" t="s">
        <v>326</v>
      </c>
      <c r="AU497" s="214" t="s">
        <v>90</v>
      </c>
      <c r="AV497" s="213" t="s">
        <v>90</v>
      </c>
      <c r="AW497" s="213" t="s">
        <v>32</v>
      </c>
      <c r="AX497" s="213" t="s">
        <v>77</v>
      </c>
      <c r="AY497" s="214" t="s">
        <v>318</v>
      </c>
    </row>
    <row r="498" spans="2:65" s="213" customFormat="1" ht="30" x14ac:dyDescent="0.2">
      <c r="B498" s="212"/>
      <c r="D498" s="207" t="s">
        <v>326</v>
      </c>
      <c r="E498" s="214" t="s">
        <v>1</v>
      </c>
      <c r="F498" s="215" t="s">
        <v>785</v>
      </c>
      <c r="H498" s="216">
        <v>-129.95400000000001</v>
      </c>
      <c r="L498" s="212"/>
      <c r="M498" s="217"/>
      <c r="T498" s="218"/>
      <c r="AT498" s="214" t="s">
        <v>326</v>
      </c>
      <c r="AU498" s="214" t="s">
        <v>90</v>
      </c>
      <c r="AV498" s="213" t="s">
        <v>90</v>
      </c>
      <c r="AW498" s="213" t="s">
        <v>32</v>
      </c>
      <c r="AX498" s="213" t="s">
        <v>77</v>
      </c>
      <c r="AY498" s="214" t="s">
        <v>318</v>
      </c>
    </row>
    <row r="499" spans="2:65" s="206" customFormat="1" x14ac:dyDescent="0.2">
      <c r="B499" s="205"/>
      <c r="D499" s="207" t="s">
        <v>326</v>
      </c>
      <c r="E499" s="208" t="s">
        <v>1</v>
      </c>
      <c r="F499" s="209" t="s">
        <v>579</v>
      </c>
      <c r="H499" s="208" t="s">
        <v>1</v>
      </c>
      <c r="L499" s="205"/>
      <c r="M499" s="210"/>
      <c r="T499" s="211"/>
      <c r="AT499" s="208" t="s">
        <v>326</v>
      </c>
      <c r="AU499" s="208" t="s">
        <v>90</v>
      </c>
      <c r="AV499" s="206" t="s">
        <v>85</v>
      </c>
      <c r="AW499" s="206" t="s">
        <v>32</v>
      </c>
      <c r="AX499" s="206" t="s">
        <v>77</v>
      </c>
      <c r="AY499" s="208" t="s">
        <v>318</v>
      </c>
    </row>
    <row r="500" spans="2:65" s="213" customFormat="1" x14ac:dyDescent="0.2">
      <c r="B500" s="212"/>
      <c r="D500" s="207" t="s">
        <v>326</v>
      </c>
      <c r="E500" s="214" t="s">
        <v>1</v>
      </c>
      <c r="F500" s="215" t="s">
        <v>786</v>
      </c>
      <c r="H500" s="216">
        <v>28.731999999999999</v>
      </c>
      <c r="L500" s="212"/>
      <c r="M500" s="217"/>
      <c r="T500" s="218"/>
      <c r="AT500" s="214" t="s">
        <v>326</v>
      </c>
      <c r="AU500" s="214" t="s">
        <v>90</v>
      </c>
      <c r="AV500" s="213" t="s">
        <v>90</v>
      </c>
      <c r="AW500" s="213" t="s">
        <v>32</v>
      </c>
      <c r="AX500" s="213" t="s">
        <v>77</v>
      </c>
      <c r="AY500" s="214" t="s">
        <v>318</v>
      </c>
    </row>
    <row r="501" spans="2:65" s="213" customFormat="1" ht="30" x14ac:dyDescent="0.2">
      <c r="B501" s="212"/>
      <c r="D501" s="207" t="s">
        <v>326</v>
      </c>
      <c r="E501" s="214" t="s">
        <v>1</v>
      </c>
      <c r="F501" s="215" t="s">
        <v>787</v>
      </c>
      <c r="H501" s="216">
        <v>-96.528000000000006</v>
      </c>
      <c r="L501" s="212"/>
      <c r="M501" s="217"/>
      <c r="T501" s="218"/>
      <c r="AT501" s="214" t="s">
        <v>326</v>
      </c>
      <c r="AU501" s="214" t="s">
        <v>90</v>
      </c>
      <c r="AV501" s="213" t="s">
        <v>90</v>
      </c>
      <c r="AW501" s="213" t="s">
        <v>32</v>
      </c>
      <c r="AX501" s="213" t="s">
        <v>77</v>
      </c>
      <c r="AY501" s="214" t="s">
        <v>318</v>
      </c>
    </row>
    <row r="502" spans="2:65" s="213" customFormat="1" ht="30" x14ac:dyDescent="0.2">
      <c r="B502" s="212"/>
      <c r="D502" s="207" t="s">
        <v>326</v>
      </c>
      <c r="E502" s="214" t="s">
        <v>1</v>
      </c>
      <c r="F502" s="215" t="s">
        <v>788</v>
      </c>
      <c r="H502" s="216">
        <v>-126.768</v>
      </c>
      <c r="L502" s="212"/>
      <c r="M502" s="217"/>
      <c r="T502" s="218"/>
      <c r="AT502" s="214" t="s">
        <v>326</v>
      </c>
      <c r="AU502" s="214" t="s">
        <v>90</v>
      </c>
      <c r="AV502" s="213" t="s">
        <v>90</v>
      </c>
      <c r="AW502" s="213" t="s">
        <v>32</v>
      </c>
      <c r="AX502" s="213" t="s">
        <v>77</v>
      </c>
      <c r="AY502" s="214" t="s">
        <v>318</v>
      </c>
    </row>
    <row r="503" spans="2:65" s="213" customFormat="1" x14ac:dyDescent="0.2">
      <c r="B503" s="212"/>
      <c r="D503" s="207" t="s">
        <v>326</v>
      </c>
      <c r="E503" s="214" t="s">
        <v>1</v>
      </c>
      <c r="F503" s="215" t="s">
        <v>789</v>
      </c>
      <c r="H503" s="216">
        <v>26.552</v>
      </c>
      <c r="L503" s="212"/>
      <c r="M503" s="217"/>
      <c r="T503" s="218"/>
      <c r="AT503" s="214" t="s">
        <v>326</v>
      </c>
      <c r="AU503" s="214" t="s">
        <v>90</v>
      </c>
      <c r="AV503" s="213" t="s">
        <v>90</v>
      </c>
      <c r="AW503" s="213" t="s">
        <v>32</v>
      </c>
      <c r="AX503" s="213" t="s">
        <v>77</v>
      </c>
      <c r="AY503" s="214" t="s">
        <v>318</v>
      </c>
    </row>
    <row r="504" spans="2:65" s="213" customFormat="1" x14ac:dyDescent="0.2">
      <c r="B504" s="212"/>
      <c r="D504" s="207" t="s">
        <v>326</v>
      </c>
      <c r="E504" s="214" t="s">
        <v>1</v>
      </c>
      <c r="F504" s="215" t="s">
        <v>790</v>
      </c>
      <c r="H504" s="216">
        <v>211.01599999999999</v>
      </c>
      <c r="L504" s="212"/>
      <c r="M504" s="217"/>
      <c r="T504" s="218"/>
      <c r="AT504" s="214" t="s">
        <v>326</v>
      </c>
      <c r="AU504" s="214" t="s">
        <v>90</v>
      </c>
      <c r="AV504" s="213" t="s">
        <v>90</v>
      </c>
      <c r="AW504" s="213" t="s">
        <v>32</v>
      </c>
      <c r="AX504" s="213" t="s">
        <v>77</v>
      </c>
      <c r="AY504" s="214" t="s">
        <v>318</v>
      </c>
    </row>
    <row r="505" spans="2:65" s="230" customFormat="1" x14ac:dyDescent="0.2">
      <c r="B505" s="229"/>
      <c r="D505" s="207" t="s">
        <v>326</v>
      </c>
      <c r="E505" s="231" t="s">
        <v>163</v>
      </c>
      <c r="F505" s="232" t="s">
        <v>400</v>
      </c>
      <c r="H505" s="233">
        <v>3089.183</v>
      </c>
      <c r="L505" s="229"/>
      <c r="M505" s="234"/>
      <c r="T505" s="235"/>
      <c r="AT505" s="231" t="s">
        <v>326</v>
      </c>
      <c r="AU505" s="231" t="s">
        <v>90</v>
      </c>
      <c r="AV505" s="230" t="s">
        <v>324</v>
      </c>
      <c r="AW505" s="230" t="s">
        <v>32</v>
      </c>
      <c r="AX505" s="230" t="s">
        <v>85</v>
      </c>
      <c r="AY505" s="231" t="s">
        <v>318</v>
      </c>
    </row>
    <row r="506" spans="2:65" s="121" customFormat="1" ht="24.25" customHeight="1" x14ac:dyDescent="0.2">
      <c r="B506" s="120"/>
      <c r="C506" s="192" t="s">
        <v>791</v>
      </c>
      <c r="D506" s="192" t="s">
        <v>320</v>
      </c>
      <c r="E506" s="193" t="s">
        <v>792</v>
      </c>
      <c r="F506" s="194" t="s">
        <v>793</v>
      </c>
      <c r="G506" s="195" t="s">
        <v>383</v>
      </c>
      <c r="H506" s="196">
        <v>3089.183</v>
      </c>
      <c r="I506" s="32"/>
      <c r="J506" s="197">
        <f>ROUND(I506*H506,2)</f>
        <v>0</v>
      </c>
      <c r="K506" s="198"/>
      <c r="L506" s="120"/>
      <c r="M506" s="199" t="s">
        <v>1</v>
      </c>
      <c r="N506" s="200" t="s">
        <v>43</v>
      </c>
      <c r="P506" s="201">
        <f>O506*H506</f>
        <v>0</v>
      </c>
      <c r="Q506" s="201">
        <v>5.5199999999999997E-3</v>
      </c>
      <c r="R506" s="201">
        <f>Q506*H506</f>
        <v>17.052290159999998</v>
      </c>
      <c r="S506" s="201">
        <v>0</v>
      </c>
      <c r="T506" s="202">
        <f>S506*H506</f>
        <v>0</v>
      </c>
      <c r="AR506" s="203" t="s">
        <v>324</v>
      </c>
      <c r="AT506" s="203" t="s">
        <v>320</v>
      </c>
      <c r="AU506" s="203" t="s">
        <v>90</v>
      </c>
      <c r="AY506" s="112" t="s">
        <v>318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12" t="s">
        <v>90</v>
      </c>
      <c r="BK506" s="204">
        <f>ROUND(I506*H506,2)</f>
        <v>0</v>
      </c>
      <c r="BL506" s="112" t="s">
        <v>324</v>
      </c>
      <c r="BM506" s="203" t="s">
        <v>794</v>
      </c>
    </row>
    <row r="507" spans="2:65" s="213" customFormat="1" x14ac:dyDescent="0.2">
      <c r="B507" s="212"/>
      <c r="D507" s="207" t="s">
        <v>326</v>
      </c>
      <c r="E507" s="214" t="s">
        <v>1</v>
      </c>
      <c r="F507" s="215" t="s">
        <v>163</v>
      </c>
      <c r="H507" s="216">
        <v>3089.183</v>
      </c>
      <c r="L507" s="212"/>
      <c r="M507" s="217"/>
      <c r="T507" s="218"/>
      <c r="AT507" s="214" t="s">
        <v>326</v>
      </c>
      <c r="AU507" s="214" t="s">
        <v>90</v>
      </c>
      <c r="AV507" s="213" t="s">
        <v>90</v>
      </c>
      <c r="AW507" s="213" t="s">
        <v>32</v>
      </c>
      <c r="AX507" s="213" t="s">
        <v>85</v>
      </c>
      <c r="AY507" s="214" t="s">
        <v>318</v>
      </c>
    </row>
    <row r="508" spans="2:65" s="121" customFormat="1" ht="21.75" customHeight="1" x14ac:dyDescent="0.2">
      <c r="B508" s="120"/>
      <c r="C508" s="192" t="s">
        <v>795</v>
      </c>
      <c r="D508" s="192" t="s">
        <v>320</v>
      </c>
      <c r="E508" s="193" t="s">
        <v>796</v>
      </c>
      <c r="F508" s="194" t="s">
        <v>797</v>
      </c>
      <c r="G508" s="195" t="s">
        <v>383</v>
      </c>
      <c r="H508" s="196">
        <v>10.3</v>
      </c>
      <c r="I508" s="32"/>
      <c r="J508" s="197">
        <f>ROUND(I508*H508,2)</f>
        <v>0</v>
      </c>
      <c r="K508" s="198"/>
      <c r="L508" s="120"/>
      <c r="M508" s="199" t="s">
        <v>1</v>
      </c>
      <c r="N508" s="200" t="s">
        <v>43</v>
      </c>
      <c r="P508" s="201">
        <f>O508*H508</f>
        <v>0</v>
      </c>
      <c r="Q508" s="201">
        <v>2.5999999999999998E-4</v>
      </c>
      <c r="R508" s="201">
        <f>Q508*H508</f>
        <v>2.6779999999999998E-3</v>
      </c>
      <c r="S508" s="201">
        <v>0</v>
      </c>
      <c r="T508" s="202">
        <f>S508*H508</f>
        <v>0</v>
      </c>
      <c r="AR508" s="203" t="s">
        <v>324</v>
      </c>
      <c r="AT508" s="203" t="s">
        <v>320</v>
      </c>
      <c r="AU508" s="203" t="s">
        <v>90</v>
      </c>
      <c r="AY508" s="112" t="s">
        <v>318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12" t="s">
        <v>90</v>
      </c>
      <c r="BK508" s="204">
        <f>ROUND(I508*H508,2)</f>
        <v>0</v>
      </c>
      <c r="BL508" s="112" t="s">
        <v>324</v>
      </c>
      <c r="BM508" s="203" t="s">
        <v>798</v>
      </c>
    </row>
    <row r="509" spans="2:65" s="213" customFormat="1" x14ac:dyDescent="0.2">
      <c r="B509" s="212"/>
      <c r="D509" s="207" t="s">
        <v>326</v>
      </c>
      <c r="E509" s="214" t="s">
        <v>1</v>
      </c>
      <c r="F509" s="215" t="s">
        <v>120</v>
      </c>
      <c r="H509" s="216">
        <v>10.3</v>
      </c>
      <c r="L509" s="212"/>
      <c r="M509" s="217"/>
      <c r="T509" s="218"/>
      <c r="AT509" s="214" t="s">
        <v>326</v>
      </c>
      <c r="AU509" s="214" t="s">
        <v>90</v>
      </c>
      <c r="AV509" s="213" t="s">
        <v>90</v>
      </c>
      <c r="AW509" s="213" t="s">
        <v>32</v>
      </c>
      <c r="AX509" s="213" t="s">
        <v>85</v>
      </c>
      <c r="AY509" s="214" t="s">
        <v>318</v>
      </c>
    </row>
    <row r="510" spans="2:65" s="121" customFormat="1" ht="24.25" customHeight="1" x14ac:dyDescent="0.2">
      <c r="B510" s="120"/>
      <c r="C510" s="192" t="s">
        <v>799</v>
      </c>
      <c r="D510" s="192" t="s">
        <v>320</v>
      </c>
      <c r="E510" s="193" t="s">
        <v>800</v>
      </c>
      <c r="F510" s="194" t="s">
        <v>801</v>
      </c>
      <c r="G510" s="195" t="s">
        <v>383</v>
      </c>
      <c r="H510" s="196">
        <v>10.3</v>
      </c>
      <c r="I510" s="32"/>
      <c r="J510" s="197">
        <f>ROUND(I510*H510,2)</f>
        <v>0</v>
      </c>
      <c r="K510" s="198"/>
      <c r="L510" s="120"/>
      <c r="M510" s="199" t="s">
        <v>1</v>
      </c>
      <c r="N510" s="200" t="s">
        <v>43</v>
      </c>
      <c r="P510" s="201">
        <f>O510*H510</f>
        <v>0</v>
      </c>
      <c r="Q510" s="201">
        <v>2.5000000000000001E-4</v>
      </c>
      <c r="R510" s="201">
        <f>Q510*H510</f>
        <v>2.575E-3</v>
      </c>
      <c r="S510" s="201">
        <v>0</v>
      </c>
      <c r="T510" s="202">
        <f>S510*H510</f>
        <v>0</v>
      </c>
      <c r="AR510" s="203" t="s">
        <v>324</v>
      </c>
      <c r="AT510" s="203" t="s">
        <v>320</v>
      </c>
      <c r="AU510" s="203" t="s">
        <v>90</v>
      </c>
      <c r="AY510" s="112" t="s">
        <v>318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12" t="s">
        <v>90</v>
      </c>
      <c r="BK510" s="204">
        <f>ROUND(I510*H510,2)</f>
        <v>0</v>
      </c>
      <c r="BL510" s="112" t="s">
        <v>324</v>
      </c>
      <c r="BM510" s="203" t="s">
        <v>802</v>
      </c>
    </row>
    <row r="511" spans="2:65" s="213" customFormat="1" x14ac:dyDescent="0.2">
      <c r="B511" s="212"/>
      <c r="D511" s="207" t="s">
        <v>326</v>
      </c>
      <c r="E511" s="214" t="s">
        <v>1</v>
      </c>
      <c r="F511" s="215" t="s">
        <v>120</v>
      </c>
      <c r="H511" s="216">
        <v>10.3</v>
      </c>
      <c r="L511" s="212"/>
      <c r="M511" s="217"/>
      <c r="T511" s="218"/>
      <c r="AT511" s="214" t="s">
        <v>326</v>
      </c>
      <c r="AU511" s="214" t="s">
        <v>90</v>
      </c>
      <c r="AV511" s="213" t="s">
        <v>90</v>
      </c>
      <c r="AW511" s="213" t="s">
        <v>32</v>
      </c>
      <c r="AX511" s="213" t="s">
        <v>85</v>
      </c>
      <c r="AY511" s="214" t="s">
        <v>318</v>
      </c>
    </row>
    <row r="512" spans="2:65" s="121" customFormat="1" ht="44.25" customHeight="1" x14ac:dyDescent="0.2">
      <c r="B512" s="120"/>
      <c r="C512" s="192" t="s">
        <v>803</v>
      </c>
      <c r="D512" s="192" t="s">
        <v>320</v>
      </c>
      <c r="E512" s="193" t="s">
        <v>804</v>
      </c>
      <c r="F512" s="194" t="s">
        <v>805</v>
      </c>
      <c r="G512" s="195" t="s">
        <v>383</v>
      </c>
      <c r="H512" s="196">
        <v>10.3</v>
      </c>
      <c r="I512" s="32"/>
      <c r="J512" s="197">
        <f>ROUND(I512*H512,2)</f>
        <v>0</v>
      </c>
      <c r="K512" s="198"/>
      <c r="L512" s="120"/>
      <c r="M512" s="199" t="s">
        <v>1</v>
      </c>
      <c r="N512" s="200" t="s">
        <v>43</v>
      </c>
      <c r="P512" s="201">
        <f>O512*H512</f>
        <v>0</v>
      </c>
      <c r="Q512" s="201">
        <v>8.8000000000000005E-3</v>
      </c>
      <c r="R512" s="201">
        <f>Q512*H512</f>
        <v>9.0640000000000012E-2</v>
      </c>
      <c r="S512" s="201">
        <v>0</v>
      </c>
      <c r="T512" s="202">
        <f>S512*H512</f>
        <v>0</v>
      </c>
      <c r="AR512" s="203" t="s">
        <v>324</v>
      </c>
      <c r="AT512" s="203" t="s">
        <v>320</v>
      </c>
      <c r="AU512" s="203" t="s">
        <v>90</v>
      </c>
      <c r="AY512" s="112" t="s">
        <v>318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12" t="s">
        <v>90</v>
      </c>
      <c r="BK512" s="204">
        <f>ROUND(I512*H512,2)</f>
        <v>0</v>
      </c>
      <c r="BL512" s="112" t="s">
        <v>324</v>
      </c>
      <c r="BM512" s="203" t="s">
        <v>806</v>
      </c>
    </row>
    <row r="513" spans="2:65" s="206" customFormat="1" x14ac:dyDescent="0.2">
      <c r="B513" s="205"/>
      <c r="D513" s="207" t="s">
        <v>326</v>
      </c>
      <c r="E513" s="208" t="s">
        <v>1</v>
      </c>
      <c r="F513" s="209" t="s">
        <v>121</v>
      </c>
      <c r="H513" s="208" t="s">
        <v>1</v>
      </c>
      <c r="L513" s="205"/>
      <c r="M513" s="210"/>
      <c r="T513" s="211"/>
      <c r="AT513" s="208" t="s">
        <v>326</v>
      </c>
      <c r="AU513" s="208" t="s">
        <v>90</v>
      </c>
      <c r="AV513" s="206" t="s">
        <v>85</v>
      </c>
      <c r="AW513" s="206" t="s">
        <v>32</v>
      </c>
      <c r="AX513" s="206" t="s">
        <v>77</v>
      </c>
      <c r="AY513" s="208" t="s">
        <v>318</v>
      </c>
    </row>
    <row r="514" spans="2:65" s="213" customFormat="1" x14ac:dyDescent="0.2">
      <c r="B514" s="212"/>
      <c r="D514" s="207" t="s">
        <v>326</v>
      </c>
      <c r="E514" s="214" t="s">
        <v>120</v>
      </c>
      <c r="F514" s="215" t="s">
        <v>122</v>
      </c>
      <c r="H514" s="216">
        <v>10.3</v>
      </c>
      <c r="L514" s="212"/>
      <c r="M514" s="217"/>
      <c r="T514" s="218"/>
      <c r="AT514" s="214" t="s">
        <v>326</v>
      </c>
      <c r="AU514" s="214" t="s">
        <v>90</v>
      </c>
      <c r="AV514" s="213" t="s">
        <v>90</v>
      </c>
      <c r="AW514" s="213" t="s">
        <v>32</v>
      </c>
      <c r="AX514" s="213" t="s">
        <v>85</v>
      </c>
      <c r="AY514" s="214" t="s">
        <v>318</v>
      </c>
    </row>
    <row r="515" spans="2:65" s="121" customFormat="1" ht="16.5" customHeight="1" x14ac:dyDescent="0.2">
      <c r="B515" s="120"/>
      <c r="C515" s="219" t="s">
        <v>807</v>
      </c>
      <c r="D515" s="219" t="s">
        <v>337</v>
      </c>
      <c r="E515" s="220" t="s">
        <v>808</v>
      </c>
      <c r="F515" s="221" t="s">
        <v>809</v>
      </c>
      <c r="G515" s="222" t="s">
        <v>383</v>
      </c>
      <c r="H515" s="223">
        <v>10.815</v>
      </c>
      <c r="I515" s="33"/>
      <c r="J515" s="224">
        <f>ROUND(I515*H515,2)</f>
        <v>0</v>
      </c>
      <c r="K515" s="225"/>
      <c r="L515" s="226"/>
      <c r="M515" s="227" t="s">
        <v>1</v>
      </c>
      <c r="N515" s="228" t="s">
        <v>43</v>
      </c>
      <c r="P515" s="201">
        <f>O515*H515</f>
        <v>0</v>
      </c>
      <c r="Q515" s="201">
        <v>4.5999999999999999E-3</v>
      </c>
      <c r="R515" s="201">
        <f>Q515*H515</f>
        <v>4.9748999999999995E-2</v>
      </c>
      <c r="S515" s="201">
        <v>0</v>
      </c>
      <c r="T515" s="202">
        <f>S515*H515</f>
        <v>0</v>
      </c>
      <c r="AR515" s="203" t="s">
        <v>341</v>
      </c>
      <c r="AT515" s="203" t="s">
        <v>337</v>
      </c>
      <c r="AU515" s="203" t="s">
        <v>90</v>
      </c>
      <c r="AY515" s="112" t="s">
        <v>318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12" t="s">
        <v>90</v>
      </c>
      <c r="BK515" s="204">
        <f>ROUND(I515*H515,2)</f>
        <v>0</v>
      </c>
      <c r="BL515" s="112" t="s">
        <v>324</v>
      </c>
      <c r="BM515" s="203" t="s">
        <v>810</v>
      </c>
    </row>
    <row r="516" spans="2:65" s="213" customFormat="1" x14ac:dyDescent="0.2">
      <c r="B516" s="212"/>
      <c r="D516" s="207" t="s">
        <v>326</v>
      </c>
      <c r="F516" s="215" t="s">
        <v>811</v>
      </c>
      <c r="H516" s="216">
        <v>10.815</v>
      </c>
      <c r="L516" s="212"/>
      <c r="M516" s="217"/>
      <c r="T516" s="218"/>
      <c r="AT516" s="214" t="s">
        <v>326</v>
      </c>
      <c r="AU516" s="214" t="s">
        <v>90</v>
      </c>
      <c r="AV516" s="213" t="s">
        <v>90</v>
      </c>
      <c r="AW516" s="213" t="s">
        <v>4</v>
      </c>
      <c r="AX516" s="213" t="s">
        <v>85</v>
      </c>
      <c r="AY516" s="214" t="s">
        <v>318</v>
      </c>
    </row>
    <row r="517" spans="2:65" s="121" customFormat="1" ht="24.25" customHeight="1" x14ac:dyDescent="0.2">
      <c r="B517" s="120"/>
      <c r="C517" s="192" t="s">
        <v>812</v>
      </c>
      <c r="D517" s="192" t="s">
        <v>320</v>
      </c>
      <c r="E517" s="193" t="s">
        <v>813</v>
      </c>
      <c r="F517" s="194" t="s">
        <v>814</v>
      </c>
      <c r="G517" s="195" t="s">
        <v>383</v>
      </c>
      <c r="H517" s="196">
        <v>10.3</v>
      </c>
      <c r="I517" s="32"/>
      <c r="J517" s="197">
        <f>ROUND(I517*H517,2)</f>
        <v>0</v>
      </c>
      <c r="K517" s="198"/>
      <c r="L517" s="120"/>
      <c r="M517" s="199" t="s">
        <v>1</v>
      </c>
      <c r="N517" s="200" t="s">
        <v>43</v>
      </c>
      <c r="P517" s="201">
        <f>O517*H517</f>
        <v>0</v>
      </c>
      <c r="Q517" s="201">
        <v>2.8500000000000001E-3</v>
      </c>
      <c r="R517" s="201">
        <f>Q517*H517</f>
        <v>2.9355000000000003E-2</v>
      </c>
      <c r="S517" s="201">
        <v>0</v>
      </c>
      <c r="T517" s="202">
        <f>S517*H517</f>
        <v>0</v>
      </c>
      <c r="AR517" s="203" t="s">
        <v>324</v>
      </c>
      <c r="AT517" s="203" t="s">
        <v>320</v>
      </c>
      <c r="AU517" s="203" t="s">
        <v>90</v>
      </c>
      <c r="AY517" s="112" t="s">
        <v>318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12" t="s">
        <v>90</v>
      </c>
      <c r="BK517" s="204">
        <f>ROUND(I517*H517,2)</f>
        <v>0</v>
      </c>
      <c r="BL517" s="112" t="s">
        <v>324</v>
      </c>
      <c r="BM517" s="203" t="s">
        <v>815</v>
      </c>
    </row>
    <row r="518" spans="2:65" s="213" customFormat="1" x14ac:dyDescent="0.2">
      <c r="B518" s="212"/>
      <c r="D518" s="207" t="s">
        <v>326</v>
      </c>
      <c r="E518" s="214" t="s">
        <v>1</v>
      </c>
      <c r="F518" s="215" t="s">
        <v>120</v>
      </c>
      <c r="H518" s="216">
        <v>10.3</v>
      </c>
      <c r="L518" s="212"/>
      <c r="M518" s="217"/>
      <c r="T518" s="218"/>
      <c r="AT518" s="214" t="s">
        <v>326</v>
      </c>
      <c r="AU518" s="214" t="s">
        <v>90</v>
      </c>
      <c r="AV518" s="213" t="s">
        <v>90</v>
      </c>
      <c r="AW518" s="213" t="s">
        <v>32</v>
      </c>
      <c r="AX518" s="213" t="s">
        <v>85</v>
      </c>
      <c r="AY518" s="214" t="s">
        <v>318</v>
      </c>
    </row>
    <row r="519" spans="2:65" s="121" customFormat="1" ht="16.5" customHeight="1" x14ac:dyDescent="0.2">
      <c r="B519" s="120"/>
      <c r="C519" s="192" t="s">
        <v>816</v>
      </c>
      <c r="D519" s="192" t="s">
        <v>320</v>
      </c>
      <c r="E519" s="193" t="s">
        <v>817</v>
      </c>
      <c r="F519" s="194" t="s">
        <v>818</v>
      </c>
      <c r="G519" s="195" t="s">
        <v>383</v>
      </c>
      <c r="H519" s="196">
        <v>743.67600000000004</v>
      </c>
      <c r="I519" s="32"/>
      <c r="J519" s="197">
        <f>ROUND(I519*H519,2)</f>
        <v>0</v>
      </c>
      <c r="K519" s="198"/>
      <c r="L519" s="120"/>
      <c r="M519" s="199" t="s">
        <v>1</v>
      </c>
      <c r="N519" s="200" t="s">
        <v>43</v>
      </c>
      <c r="P519" s="201">
        <f>O519*H519</f>
        <v>0</v>
      </c>
      <c r="Q519" s="201">
        <v>2.5999999999999998E-4</v>
      </c>
      <c r="R519" s="201">
        <f>Q519*H519</f>
        <v>0.19335575999999999</v>
      </c>
      <c r="S519" s="201">
        <v>0</v>
      </c>
      <c r="T519" s="202">
        <f>S519*H519</f>
        <v>0</v>
      </c>
      <c r="AR519" s="203" t="s">
        <v>324</v>
      </c>
      <c r="AT519" s="203" t="s">
        <v>320</v>
      </c>
      <c r="AU519" s="203" t="s">
        <v>90</v>
      </c>
      <c r="AY519" s="112" t="s">
        <v>318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12" t="s">
        <v>90</v>
      </c>
      <c r="BK519" s="204">
        <f>ROUND(I519*H519,2)</f>
        <v>0</v>
      </c>
      <c r="BL519" s="112" t="s">
        <v>324</v>
      </c>
      <c r="BM519" s="203" t="s">
        <v>819</v>
      </c>
    </row>
    <row r="520" spans="2:65" s="213" customFormat="1" x14ac:dyDescent="0.2">
      <c r="B520" s="212"/>
      <c r="D520" s="207" t="s">
        <v>326</v>
      </c>
      <c r="E520" s="214" t="s">
        <v>1</v>
      </c>
      <c r="F520" s="215" t="s">
        <v>820</v>
      </c>
      <c r="H520" s="216">
        <v>743.67600000000004</v>
      </c>
      <c r="L520" s="212"/>
      <c r="M520" s="217"/>
      <c r="T520" s="218"/>
      <c r="AT520" s="214" t="s">
        <v>326</v>
      </c>
      <c r="AU520" s="214" t="s">
        <v>90</v>
      </c>
      <c r="AV520" s="213" t="s">
        <v>90</v>
      </c>
      <c r="AW520" s="213" t="s">
        <v>32</v>
      </c>
      <c r="AX520" s="213" t="s">
        <v>85</v>
      </c>
      <c r="AY520" s="214" t="s">
        <v>318</v>
      </c>
    </row>
    <row r="521" spans="2:65" s="121" customFormat="1" ht="24.25" customHeight="1" x14ac:dyDescent="0.2">
      <c r="B521" s="120"/>
      <c r="C521" s="192" t="s">
        <v>821</v>
      </c>
      <c r="D521" s="192" t="s">
        <v>320</v>
      </c>
      <c r="E521" s="193" t="s">
        <v>822</v>
      </c>
      <c r="F521" s="194" t="s">
        <v>823</v>
      </c>
      <c r="G521" s="195" t="s">
        <v>323</v>
      </c>
      <c r="H521" s="196">
        <v>239.09</v>
      </c>
      <c r="I521" s="32"/>
      <c r="J521" s="197">
        <f>ROUND(I521*H521,2)</f>
        <v>0</v>
      </c>
      <c r="K521" s="198"/>
      <c r="L521" s="120"/>
      <c r="M521" s="199" t="s">
        <v>1</v>
      </c>
      <c r="N521" s="200" t="s">
        <v>43</v>
      </c>
      <c r="P521" s="201">
        <f>O521*H521</f>
        <v>0</v>
      </c>
      <c r="Q521" s="201">
        <v>0</v>
      </c>
      <c r="R521" s="201">
        <f>Q521*H521</f>
        <v>0</v>
      </c>
      <c r="S521" s="201">
        <v>0</v>
      </c>
      <c r="T521" s="202">
        <f>S521*H521</f>
        <v>0</v>
      </c>
      <c r="AR521" s="203" t="s">
        <v>324</v>
      </c>
      <c r="AT521" s="203" t="s">
        <v>320</v>
      </c>
      <c r="AU521" s="203" t="s">
        <v>90</v>
      </c>
      <c r="AY521" s="112" t="s">
        <v>318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12" t="s">
        <v>90</v>
      </c>
      <c r="BK521" s="204">
        <f>ROUND(I521*H521,2)</f>
        <v>0</v>
      </c>
      <c r="BL521" s="112" t="s">
        <v>324</v>
      </c>
      <c r="BM521" s="203" t="s">
        <v>824</v>
      </c>
    </row>
    <row r="522" spans="2:65" s="206" customFormat="1" x14ac:dyDescent="0.2">
      <c r="B522" s="205"/>
      <c r="D522" s="207" t="s">
        <v>326</v>
      </c>
      <c r="E522" s="208" t="s">
        <v>1</v>
      </c>
      <c r="F522" s="209" t="s">
        <v>825</v>
      </c>
      <c r="H522" s="208" t="s">
        <v>1</v>
      </c>
      <c r="L522" s="205"/>
      <c r="M522" s="210"/>
      <c r="T522" s="211"/>
      <c r="AT522" s="208" t="s">
        <v>326</v>
      </c>
      <c r="AU522" s="208" t="s">
        <v>90</v>
      </c>
      <c r="AV522" s="206" t="s">
        <v>85</v>
      </c>
      <c r="AW522" s="206" t="s">
        <v>32</v>
      </c>
      <c r="AX522" s="206" t="s">
        <v>77</v>
      </c>
      <c r="AY522" s="208" t="s">
        <v>318</v>
      </c>
    </row>
    <row r="523" spans="2:65" s="213" customFormat="1" x14ac:dyDescent="0.2">
      <c r="B523" s="212"/>
      <c r="D523" s="207" t="s">
        <v>326</v>
      </c>
      <c r="E523" s="214" t="s">
        <v>1</v>
      </c>
      <c r="F523" s="215" t="s">
        <v>826</v>
      </c>
      <c r="H523" s="216">
        <v>67.2</v>
      </c>
      <c r="L523" s="212"/>
      <c r="M523" s="217"/>
      <c r="T523" s="218"/>
      <c r="AT523" s="214" t="s">
        <v>326</v>
      </c>
      <c r="AU523" s="214" t="s">
        <v>90</v>
      </c>
      <c r="AV523" s="213" t="s">
        <v>90</v>
      </c>
      <c r="AW523" s="213" t="s">
        <v>32</v>
      </c>
      <c r="AX523" s="213" t="s">
        <v>77</v>
      </c>
      <c r="AY523" s="214" t="s">
        <v>318</v>
      </c>
    </row>
    <row r="524" spans="2:65" s="237" customFormat="1" x14ac:dyDescent="0.2">
      <c r="B524" s="236"/>
      <c r="D524" s="207" t="s">
        <v>326</v>
      </c>
      <c r="E524" s="238" t="s">
        <v>166</v>
      </c>
      <c r="F524" s="239" t="s">
        <v>617</v>
      </c>
      <c r="H524" s="240">
        <v>67.2</v>
      </c>
      <c r="L524" s="236"/>
      <c r="M524" s="241"/>
      <c r="T524" s="242"/>
      <c r="AT524" s="238" t="s">
        <v>326</v>
      </c>
      <c r="AU524" s="238" t="s">
        <v>90</v>
      </c>
      <c r="AV524" s="237" t="s">
        <v>208</v>
      </c>
      <c r="AW524" s="237" t="s">
        <v>32</v>
      </c>
      <c r="AX524" s="237" t="s">
        <v>77</v>
      </c>
      <c r="AY524" s="238" t="s">
        <v>318</v>
      </c>
    </row>
    <row r="525" spans="2:65" s="206" customFormat="1" x14ac:dyDescent="0.2">
      <c r="B525" s="205"/>
      <c r="D525" s="207" t="s">
        <v>326</v>
      </c>
      <c r="E525" s="208" t="s">
        <v>1</v>
      </c>
      <c r="F525" s="209" t="s">
        <v>222</v>
      </c>
      <c r="H525" s="208" t="s">
        <v>1</v>
      </c>
      <c r="L525" s="205"/>
      <c r="M525" s="210"/>
      <c r="T525" s="211"/>
      <c r="AT525" s="208" t="s">
        <v>326</v>
      </c>
      <c r="AU525" s="208" t="s">
        <v>90</v>
      </c>
      <c r="AV525" s="206" t="s">
        <v>85</v>
      </c>
      <c r="AW525" s="206" t="s">
        <v>32</v>
      </c>
      <c r="AX525" s="206" t="s">
        <v>77</v>
      </c>
      <c r="AY525" s="208" t="s">
        <v>318</v>
      </c>
    </row>
    <row r="526" spans="2:65" s="213" customFormat="1" x14ac:dyDescent="0.2">
      <c r="B526" s="212"/>
      <c r="D526" s="207" t="s">
        <v>326</v>
      </c>
      <c r="E526" s="214" t="s">
        <v>221</v>
      </c>
      <c r="F526" s="215" t="s">
        <v>827</v>
      </c>
      <c r="H526" s="216">
        <v>49.78</v>
      </c>
      <c r="L526" s="212"/>
      <c r="M526" s="217"/>
      <c r="T526" s="218"/>
      <c r="AT526" s="214" t="s">
        <v>326</v>
      </c>
      <c r="AU526" s="214" t="s">
        <v>90</v>
      </c>
      <c r="AV526" s="213" t="s">
        <v>90</v>
      </c>
      <c r="AW526" s="213" t="s">
        <v>32</v>
      </c>
      <c r="AX526" s="213" t="s">
        <v>77</v>
      </c>
      <c r="AY526" s="214" t="s">
        <v>318</v>
      </c>
    </row>
    <row r="527" spans="2:65" s="206" customFormat="1" x14ac:dyDescent="0.2">
      <c r="B527" s="205"/>
      <c r="D527" s="207" t="s">
        <v>326</v>
      </c>
      <c r="E527" s="208" t="s">
        <v>1</v>
      </c>
      <c r="F527" s="209" t="s">
        <v>828</v>
      </c>
      <c r="H527" s="208" t="s">
        <v>1</v>
      </c>
      <c r="L527" s="205"/>
      <c r="M527" s="210"/>
      <c r="T527" s="211"/>
      <c r="AT527" s="208" t="s">
        <v>326</v>
      </c>
      <c r="AU527" s="208" t="s">
        <v>90</v>
      </c>
      <c r="AV527" s="206" t="s">
        <v>85</v>
      </c>
      <c r="AW527" s="206" t="s">
        <v>32</v>
      </c>
      <c r="AX527" s="206" t="s">
        <v>77</v>
      </c>
      <c r="AY527" s="208" t="s">
        <v>318</v>
      </c>
    </row>
    <row r="528" spans="2:65" s="213" customFormat="1" ht="20" x14ac:dyDescent="0.2">
      <c r="B528" s="212"/>
      <c r="D528" s="207" t="s">
        <v>326</v>
      </c>
      <c r="E528" s="214" t="s">
        <v>148</v>
      </c>
      <c r="F528" s="215" t="s">
        <v>829</v>
      </c>
      <c r="H528" s="216">
        <v>122.11</v>
      </c>
      <c r="L528" s="212"/>
      <c r="M528" s="217"/>
      <c r="T528" s="218"/>
      <c r="AT528" s="214" t="s">
        <v>326</v>
      </c>
      <c r="AU528" s="214" t="s">
        <v>90</v>
      </c>
      <c r="AV528" s="213" t="s">
        <v>90</v>
      </c>
      <c r="AW528" s="213" t="s">
        <v>32</v>
      </c>
      <c r="AX528" s="213" t="s">
        <v>77</v>
      </c>
      <c r="AY528" s="214" t="s">
        <v>318</v>
      </c>
    </row>
    <row r="529" spans="2:65" s="230" customFormat="1" x14ac:dyDescent="0.2">
      <c r="B529" s="229"/>
      <c r="D529" s="207" t="s">
        <v>326</v>
      </c>
      <c r="E529" s="231" t="s">
        <v>1</v>
      </c>
      <c r="F529" s="232" t="s">
        <v>400</v>
      </c>
      <c r="H529" s="233">
        <v>239.09</v>
      </c>
      <c r="L529" s="229"/>
      <c r="M529" s="234"/>
      <c r="T529" s="235"/>
      <c r="AT529" s="231" t="s">
        <v>326</v>
      </c>
      <c r="AU529" s="231" t="s">
        <v>90</v>
      </c>
      <c r="AV529" s="230" t="s">
        <v>324</v>
      </c>
      <c r="AW529" s="230" t="s">
        <v>32</v>
      </c>
      <c r="AX529" s="230" t="s">
        <v>85</v>
      </c>
      <c r="AY529" s="231" t="s">
        <v>318</v>
      </c>
    </row>
    <row r="530" spans="2:65" s="121" customFormat="1" ht="16.5" customHeight="1" x14ac:dyDescent="0.2">
      <c r="B530" s="120"/>
      <c r="C530" s="219" t="s">
        <v>830</v>
      </c>
      <c r="D530" s="219" t="s">
        <v>337</v>
      </c>
      <c r="E530" s="220" t="s">
        <v>831</v>
      </c>
      <c r="F530" s="221" t="s">
        <v>832</v>
      </c>
      <c r="G530" s="222" t="s">
        <v>323</v>
      </c>
      <c r="H530" s="223">
        <v>116.98</v>
      </c>
      <c r="I530" s="33"/>
      <c r="J530" s="224">
        <f>ROUND(I530*H530,2)</f>
        <v>0</v>
      </c>
      <c r="K530" s="225"/>
      <c r="L530" s="226"/>
      <c r="M530" s="227" t="s">
        <v>1</v>
      </c>
      <c r="N530" s="228" t="s">
        <v>43</v>
      </c>
      <c r="P530" s="201">
        <f>O530*H530</f>
        <v>0</v>
      </c>
      <c r="Q530" s="201">
        <v>3.0000000000000001E-5</v>
      </c>
      <c r="R530" s="201">
        <f>Q530*H530</f>
        <v>3.5094000000000002E-3</v>
      </c>
      <c r="S530" s="201">
        <v>0</v>
      </c>
      <c r="T530" s="202">
        <f>S530*H530</f>
        <v>0</v>
      </c>
      <c r="AR530" s="203" t="s">
        <v>341</v>
      </c>
      <c r="AT530" s="203" t="s">
        <v>337</v>
      </c>
      <c r="AU530" s="203" t="s">
        <v>90</v>
      </c>
      <c r="AY530" s="112" t="s">
        <v>318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12" t="s">
        <v>90</v>
      </c>
      <c r="BK530" s="204">
        <f>ROUND(I530*H530,2)</f>
        <v>0</v>
      </c>
      <c r="BL530" s="112" t="s">
        <v>324</v>
      </c>
      <c r="BM530" s="203" t="s">
        <v>833</v>
      </c>
    </row>
    <row r="531" spans="2:65" s="213" customFormat="1" x14ac:dyDescent="0.2">
      <c r="B531" s="212"/>
      <c r="D531" s="207" t="s">
        <v>326</v>
      </c>
      <c r="E531" s="214" t="s">
        <v>1</v>
      </c>
      <c r="F531" s="215" t="s">
        <v>834</v>
      </c>
      <c r="H531" s="216">
        <v>116.98</v>
      </c>
      <c r="L531" s="212"/>
      <c r="M531" s="217"/>
      <c r="T531" s="218"/>
      <c r="AT531" s="214" t="s">
        <v>326</v>
      </c>
      <c r="AU531" s="214" t="s">
        <v>90</v>
      </c>
      <c r="AV531" s="213" t="s">
        <v>90</v>
      </c>
      <c r="AW531" s="213" t="s">
        <v>32</v>
      </c>
      <c r="AX531" s="213" t="s">
        <v>85</v>
      </c>
      <c r="AY531" s="214" t="s">
        <v>318</v>
      </c>
    </row>
    <row r="532" spans="2:65" s="121" customFormat="1" ht="24.25" customHeight="1" x14ac:dyDescent="0.2">
      <c r="B532" s="120"/>
      <c r="C532" s="219" t="s">
        <v>835</v>
      </c>
      <c r="D532" s="219" t="s">
        <v>337</v>
      </c>
      <c r="E532" s="220" t="s">
        <v>836</v>
      </c>
      <c r="F532" s="221" t="s">
        <v>837</v>
      </c>
      <c r="G532" s="222" t="s">
        <v>323</v>
      </c>
      <c r="H532" s="223">
        <v>122.11</v>
      </c>
      <c r="I532" s="33"/>
      <c r="J532" s="224">
        <f>ROUND(I532*H532,2)</f>
        <v>0</v>
      </c>
      <c r="K532" s="225"/>
      <c r="L532" s="226"/>
      <c r="M532" s="227" t="s">
        <v>1</v>
      </c>
      <c r="N532" s="228" t="s">
        <v>43</v>
      </c>
      <c r="P532" s="201">
        <f>O532*H532</f>
        <v>0</v>
      </c>
      <c r="Q532" s="201">
        <v>3.0000000000000001E-5</v>
      </c>
      <c r="R532" s="201">
        <f>Q532*H532</f>
        <v>3.6633E-3</v>
      </c>
      <c r="S532" s="201">
        <v>0</v>
      </c>
      <c r="T532" s="202">
        <f>S532*H532</f>
        <v>0</v>
      </c>
      <c r="AR532" s="203" t="s">
        <v>341</v>
      </c>
      <c r="AT532" s="203" t="s">
        <v>337</v>
      </c>
      <c r="AU532" s="203" t="s">
        <v>90</v>
      </c>
      <c r="AY532" s="112" t="s">
        <v>318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12" t="s">
        <v>90</v>
      </c>
      <c r="BK532" s="204">
        <f>ROUND(I532*H532,2)</f>
        <v>0</v>
      </c>
      <c r="BL532" s="112" t="s">
        <v>324</v>
      </c>
      <c r="BM532" s="203" t="s">
        <v>838</v>
      </c>
    </row>
    <row r="533" spans="2:65" s="213" customFormat="1" x14ac:dyDescent="0.2">
      <c r="B533" s="212"/>
      <c r="D533" s="207" t="s">
        <v>326</v>
      </c>
      <c r="E533" s="214" t="s">
        <v>1</v>
      </c>
      <c r="F533" s="215" t="s">
        <v>148</v>
      </c>
      <c r="H533" s="216">
        <v>122.11</v>
      </c>
      <c r="L533" s="212"/>
      <c r="M533" s="217"/>
      <c r="T533" s="218"/>
      <c r="AT533" s="214" t="s">
        <v>326</v>
      </c>
      <c r="AU533" s="214" t="s">
        <v>90</v>
      </c>
      <c r="AV533" s="213" t="s">
        <v>90</v>
      </c>
      <c r="AW533" s="213" t="s">
        <v>32</v>
      </c>
      <c r="AX533" s="213" t="s">
        <v>85</v>
      </c>
      <c r="AY533" s="214" t="s">
        <v>318</v>
      </c>
    </row>
    <row r="534" spans="2:65" s="121" customFormat="1" ht="24.25" customHeight="1" x14ac:dyDescent="0.2">
      <c r="B534" s="120"/>
      <c r="C534" s="192" t="s">
        <v>839</v>
      </c>
      <c r="D534" s="192" t="s">
        <v>320</v>
      </c>
      <c r="E534" s="193" t="s">
        <v>840</v>
      </c>
      <c r="F534" s="194" t="s">
        <v>841</v>
      </c>
      <c r="G534" s="195" t="s">
        <v>323</v>
      </c>
      <c r="H534" s="196">
        <v>265.52</v>
      </c>
      <c r="I534" s="32"/>
      <c r="J534" s="197">
        <f>ROUND(I534*H534,2)</f>
        <v>0</v>
      </c>
      <c r="K534" s="198"/>
      <c r="L534" s="120"/>
      <c r="M534" s="199" t="s">
        <v>1</v>
      </c>
      <c r="N534" s="200" t="s">
        <v>43</v>
      </c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AR534" s="203" t="s">
        <v>324</v>
      </c>
      <c r="AT534" s="203" t="s">
        <v>320</v>
      </c>
      <c r="AU534" s="203" t="s">
        <v>90</v>
      </c>
      <c r="AY534" s="112" t="s">
        <v>318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12" t="s">
        <v>90</v>
      </c>
      <c r="BK534" s="204">
        <f>ROUND(I534*H534,2)</f>
        <v>0</v>
      </c>
      <c r="BL534" s="112" t="s">
        <v>324</v>
      </c>
      <c r="BM534" s="203" t="s">
        <v>842</v>
      </c>
    </row>
    <row r="535" spans="2:65" s="206" customFormat="1" x14ac:dyDescent="0.2">
      <c r="B535" s="205"/>
      <c r="D535" s="207" t="s">
        <v>326</v>
      </c>
      <c r="E535" s="208" t="s">
        <v>1</v>
      </c>
      <c r="F535" s="209" t="s">
        <v>843</v>
      </c>
      <c r="H535" s="208" t="s">
        <v>1</v>
      </c>
      <c r="L535" s="205"/>
      <c r="M535" s="210"/>
      <c r="T535" s="211"/>
      <c r="AT535" s="208" t="s">
        <v>326</v>
      </c>
      <c r="AU535" s="208" t="s">
        <v>90</v>
      </c>
      <c r="AV535" s="206" t="s">
        <v>85</v>
      </c>
      <c r="AW535" s="206" t="s">
        <v>32</v>
      </c>
      <c r="AX535" s="206" t="s">
        <v>77</v>
      </c>
      <c r="AY535" s="208" t="s">
        <v>318</v>
      </c>
    </row>
    <row r="536" spans="2:65" s="213" customFormat="1" x14ac:dyDescent="0.2">
      <c r="B536" s="212"/>
      <c r="D536" s="207" t="s">
        <v>326</v>
      </c>
      <c r="E536" s="214" t="s">
        <v>1</v>
      </c>
      <c r="F536" s="215" t="s">
        <v>844</v>
      </c>
      <c r="H536" s="216">
        <v>265.52</v>
      </c>
      <c r="L536" s="212"/>
      <c r="M536" s="217"/>
      <c r="T536" s="218"/>
      <c r="AT536" s="214" t="s">
        <v>326</v>
      </c>
      <c r="AU536" s="214" t="s">
        <v>90</v>
      </c>
      <c r="AV536" s="213" t="s">
        <v>90</v>
      </c>
      <c r="AW536" s="213" t="s">
        <v>32</v>
      </c>
      <c r="AX536" s="213" t="s">
        <v>85</v>
      </c>
      <c r="AY536" s="214" t="s">
        <v>318</v>
      </c>
    </row>
    <row r="537" spans="2:65" s="121" customFormat="1" ht="24.25" customHeight="1" x14ac:dyDescent="0.2">
      <c r="B537" s="120"/>
      <c r="C537" s="219" t="s">
        <v>845</v>
      </c>
      <c r="D537" s="219" t="s">
        <v>337</v>
      </c>
      <c r="E537" s="220" t="s">
        <v>846</v>
      </c>
      <c r="F537" s="221" t="s">
        <v>847</v>
      </c>
      <c r="G537" s="222" t="s">
        <v>323</v>
      </c>
      <c r="H537" s="223">
        <v>265.52</v>
      </c>
      <c r="I537" s="33"/>
      <c r="J537" s="224">
        <f>ROUND(I537*H537,2)</f>
        <v>0</v>
      </c>
      <c r="K537" s="225"/>
      <c r="L537" s="226"/>
      <c r="M537" s="227" t="s">
        <v>1</v>
      </c>
      <c r="N537" s="228" t="s">
        <v>43</v>
      </c>
      <c r="P537" s="201">
        <f>O537*H537</f>
        <v>0</v>
      </c>
      <c r="Q537" s="201">
        <v>4.0000000000000003E-5</v>
      </c>
      <c r="R537" s="201">
        <f>Q537*H537</f>
        <v>1.06208E-2</v>
      </c>
      <c r="S537" s="201">
        <v>0</v>
      </c>
      <c r="T537" s="202">
        <f>S537*H537</f>
        <v>0</v>
      </c>
      <c r="AR537" s="203" t="s">
        <v>341</v>
      </c>
      <c r="AT537" s="203" t="s">
        <v>337</v>
      </c>
      <c r="AU537" s="203" t="s">
        <v>90</v>
      </c>
      <c r="AY537" s="112" t="s">
        <v>318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112" t="s">
        <v>90</v>
      </c>
      <c r="BK537" s="204">
        <f>ROUND(I537*H537,2)</f>
        <v>0</v>
      </c>
      <c r="BL537" s="112" t="s">
        <v>324</v>
      </c>
      <c r="BM537" s="203" t="s">
        <v>848</v>
      </c>
    </row>
    <row r="538" spans="2:65" s="121" customFormat="1" ht="24.25" customHeight="1" x14ac:dyDescent="0.2">
      <c r="B538" s="120"/>
      <c r="C538" s="192" t="s">
        <v>849</v>
      </c>
      <c r="D538" s="192" t="s">
        <v>320</v>
      </c>
      <c r="E538" s="193" t="s">
        <v>850</v>
      </c>
      <c r="F538" s="194" t="s">
        <v>851</v>
      </c>
      <c r="G538" s="195" t="s">
        <v>383</v>
      </c>
      <c r="H538" s="196">
        <v>743.67600000000004</v>
      </c>
      <c r="I538" s="32"/>
      <c r="J538" s="197">
        <f>ROUND(I538*H538,2)</f>
        <v>0</v>
      </c>
      <c r="K538" s="198"/>
      <c r="L538" s="120"/>
      <c r="M538" s="199" t="s">
        <v>1</v>
      </c>
      <c r="N538" s="200" t="s">
        <v>43</v>
      </c>
      <c r="P538" s="201">
        <f>O538*H538</f>
        <v>0</v>
      </c>
      <c r="Q538" s="201">
        <v>2.5000000000000001E-4</v>
      </c>
      <c r="R538" s="201">
        <f>Q538*H538</f>
        <v>0.18591900000000003</v>
      </c>
      <c r="S538" s="201">
        <v>0</v>
      </c>
      <c r="T538" s="202">
        <f>S538*H538</f>
        <v>0</v>
      </c>
      <c r="AR538" s="203" t="s">
        <v>324</v>
      </c>
      <c r="AT538" s="203" t="s">
        <v>320</v>
      </c>
      <c r="AU538" s="203" t="s">
        <v>90</v>
      </c>
      <c r="AY538" s="112" t="s">
        <v>318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12" t="s">
        <v>90</v>
      </c>
      <c r="BK538" s="204">
        <f>ROUND(I538*H538,2)</f>
        <v>0</v>
      </c>
      <c r="BL538" s="112" t="s">
        <v>324</v>
      </c>
      <c r="BM538" s="203" t="s">
        <v>852</v>
      </c>
    </row>
    <row r="539" spans="2:65" s="213" customFormat="1" x14ac:dyDescent="0.2">
      <c r="B539" s="212"/>
      <c r="D539" s="207" t="s">
        <v>326</v>
      </c>
      <c r="E539" s="214" t="s">
        <v>1</v>
      </c>
      <c r="F539" s="215" t="s">
        <v>820</v>
      </c>
      <c r="H539" s="216">
        <v>743.67600000000004</v>
      </c>
      <c r="L539" s="212"/>
      <c r="M539" s="217"/>
      <c r="T539" s="218"/>
      <c r="AT539" s="214" t="s">
        <v>326</v>
      </c>
      <c r="AU539" s="214" t="s">
        <v>90</v>
      </c>
      <c r="AV539" s="213" t="s">
        <v>90</v>
      </c>
      <c r="AW539" s="213" t="s">
        <v>32</v>
      </c>
      <c r="AX539" s="213" t="s">
        <v>85</v>
      </c>
      <c r="AY539" s="214" t="s">
        <v>318</v>
      </c>
    </row>
    <row r="540" spans="2:65" s="121" customFormat="1" ht="44.25" customHeight="1" x14ac:dyDescent="0.2">
      <c r="B540" s="120"/>
      <c r="C540" s="192" t="s">
        <v>853</v>
      </c>
      <c r="D540" s="192" t="s">
        <v>320</v>
      </c>
      <c r="E540" s="193" t="s">
        <v>854</v>
      </c>
      <c r="F540" s="194" t="s">
        <v>855</v>
      </c>
      <c r="G540" s="195" t="s">
        <v>383</v>
      </c>
      <c r="H540" s="196">
        <v>743.67600000000004</v>
      </c>
      <c r="I540" s="32"/>
      <c r="J540" s="197">
        <f>ROUND(I540*H540,2)</f>
        <v>0</v>
      </c>
      <c r="K540" s="198"/>
      <c r="L540" s="120"/>
      <c r="M540" s="199" t="s">
        <v>1</v>
      </c>
      <c r="N540" s="200" t="s">
        <v>43</v>
      </c>
      <c r="P540" s="201">
        <f>O540*H540</f>
        <v>0</v>
      </c>
      <c r="Q540" s="201">
        <v>8.8000000000000005E-3</v>
      </c>
      <c r="R540" s="201">
        <f>Q540*H540</f>
        <v>6.5443488000000007</v>
      </c>
      <c r="S540" s="201">
        <v>0</v>
      </c>
      <c r="T540" s="202">
        <f>S540*H540</f>
        <v>0</v>
      </c>
      <c r="AR540" s="203" t="s">
        <v>324</v>
      </c>
      <c r="AT540" s="203" t="s">
        <v>320</v>
      </c>
      <c r="AU540" s="203" t="s">
        <v>90</v>
      </c>
      <c r="AY540" s="112" t="s">
        <v>318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12" t="s">
        <v>90</v>
      </c>
      <c r="BK540" s="204">
        <f>ROUND(I540*H540,2)</f>
        <v>0</v>
      </c>
      <c r="BL540" s="112" t="s">
        <v>324</v>
      </c>
      <c r="BM540" s="203" t="s">
        <v>856</v>
      </c>
    </row>
    <row r="541" spans="2:65" s="206" customFormat="1" x14ac:dyDescent="0.2">
      <c r="B541" s="205"/>
      <c r="D541" s="207" t="s">
        <v>326</v>
      </c>
      <c r="E541" s="208" t="s">
        <v>1</v>
      </c>
      <c r="F541" s="209" t="s">
        <v>857</v>
      </c>
      <c r="H541" s="208" t="s">
        <v>1</v>
      </c>
      <c r="L541" s="205"/>
      <c r="M541" s="210"/>
      <c r="T541" s="211"/>
      <c r="AT541" s="208" t="s">
        <v>326</v>
      </c>
      <c r="AU541" s="208" t="s">
        <v>90</v>
      </c>
      <c r="AV541" s="206" t="s">
        <v>85</v>
      </c>
      <c r="AW541" s="206" t="s">
        <v>32</v>
      </c>
      <c r="AX541" s="206" t="s">
        <v>77</v>
      </c>
      <c r="AY541" s="208" t="s">
        <v>318</v>
      </c>
    </row>
    <row r="542" spans="2:65" s="213" customFormat="1" x14ac:dyDescent="0.2">
      <c r="B542" s="212"/>
      <c r="D542" s="207" t="s">
        <v>326</v>
      </c>
      <c r="E542" s="214" t="s">
        <v>1</v>
      </c>
      <c r="F542" s="215" t="s">
        <v>858</v>
      </c>
      <c r="H542" s="216">
        <v>368.851</v>
      </c>
      <c r="L542" s="212"/>
      <c r="M542" s="217"/>
      <c r="T542" s="218"/>
      <c r="AT542" s="214" t="s">
        <v>326</v>
      </c>
      <c r="AU542" s="214" t="s">
        <v>90</v>
      </c>
      <c r="AV542" s="213" t="s">
        <v>90</v>
      </c>
      <c r="AW542" s="213" t="s">
        <v>32</v>
      </c>
      <c r="AX542" s="213" t="s">
        <v>77</v>
      </c>
      <c r="AY542" s="214" t="s">
        <v>318</v>
      </c>
    </row>
    <row r="543" spans="2:65" s="213" customFormat="1" ht="20" x14ac:dyDescent="0.2">
      <c r="B543" s="212"/>
      <c r="D543" s="207" t="s">
        <v>326</v>
      </c>
      <c r="E543" s="214" t="s">
        <v>1</v>
      </c>
      <c r="F543" s="215" t="s">
        <v>859</v>
      </c>
      <c r="H543" s="216">
        <v>292.36500000000001</v>
      </c>
      <c r="L543" s="212"/>
      <c r="M543" s="217"/>
      <c r="T543" s="218"/>
      <c r="AT543" s="214" t="s">
        <v>326</v>
      </c>
      <c r="AU543" s="214" t="s">
        <v>90</v>
      </c>
      <c r="AV543" s="213" t="s">
        <v>90</v>
      </c>
      <c r="AW543" s="213" t="s">
        <v>32</v>
      </c>
      <c r="AX543" s="213" t="s">
        <v>77</v>
      </c>
      <c r="AY543" s="214" t="s">
        <v>318</v>
      </c>
    </row>
    <row r="544" spans="2:65" s="213" customFormat="1" x14ac:dyDescent="0.2">
      <c r="B544" s="212"/>
      <c r="D544" s="207" t="s">
        <v>326</v>
      </c>
      <c r="E544" s="214" t="s">
        <v>1</v>
      </c>
      <c r="F544" s="215" t="s">
        <v>860</v>
      </c>
      <c r="H544" s="216">
        <v>127.747</v>
      </c>
      <c r="L544" s="212"/>
      <c r="M544" s="217"/>
      <c r="T544" s="218"/>
      <c r="AT544" s="214" t="s">
        <v>326</v>
      </c>
      <c r="AU544" s="214" t="s">
        <v>90</v>
      </c>
      <c r="AV544" s="213" t="s">
        <v>90</v>
      </c>
      <c r="AW544" s="213" t="s">
        <v>32</v>
      </c>
      <c r="AX544" s="213" t="s">
        <v>77</v>
      </c>
      <c r="AY544" s="214" t="s">
        <v>318</v>
      </c>
    </row>
    <row r="545" spans="2:65" s="213" customFormat="1" ht="30" x14ac:dyDescent="0.2">
      <c r="B545" s="212"/>
      <c r="D545" s="207" t="s">
        <v>326</v>
      </c>
      <c r="E545" s="214" t="s">
        <v>1</v>
      </c>
      <c r="F545" s="215" t="s">
        <v>861</v>
      </c>
      <c r="H545" s="216">
        <v>-144.34800000000001</v>
      </c>
      <c r="L545" s="212"/>
      <c r="M545" s="217"/>
      <c r="T545" s="218"/>
      <c r="AT545" s="214" t="s">
        <v>326</v>
      </c>
      <c r="AU545" s="214" t="s">
        <v>90</v>
      </c>
      <c r="AV545" s="213" t="s">
        <v>90</v>
      </c>
      <c r="AW545" s="213" t="s">
        <v>32</v>
      </c>
      <c r="AX545" s="213" t="s">
        <v>77</v>
      </c>
      <c r="AY545" s="214" t="s">
        <v>318</v>
      </c>
    </row>
    <row r="546" spans="2:65" s="213" customFormat="1" ht="30" x14ac:dyDescent="0.2">
      <c r="B546" s="212"/>
      <c r="D546" s="207" t="s">
        <v>326</v>
      </c>
      <c r="E546" s="214" t="s">
        <v>1</v>
      </c>
      <c r="F546" s="215" t="s">
        <v>862</v>
      </c>
      <c r="H546" s="216">
        <v>75.905000000000001</v>
      </c>
      <c r="L546" s="212"/>
      <c r="M546" s="217"/>
      <c r="T546" s="218"/>
      <c r="AT546" s="214" t="s">
        <v>326</v>
      </c>
      <c r="AU546" s="214" t="s">
        <v>90</v>
      </c>
      <c r="AV546" s="213" t="s">
        <v>90</v>
      </c>
      <c r="AW546" s="213" t="s">
        <v>32</v>
      </c>
      <c r="AX546" s="213" t="s">
        <v>77</v>
      </c>
      <c r="AY546" s="214" t="s">
        <v>318</v>
      </c>
    </row>
    <row r="547" spans="2:65" s="237" customFormat="1" x14ac:dyDescent="0.2">
      <c r="B547" s="236"/>
      <c r="D547" s="207" t="s">
        <v>326</v>
      </c>
      <c r="E547" s="238" t="s">
        <v>123</v>
      </c>
      <c r="F547" s="239" t="s">
        <v>617</v>
      </c>
      <c r="H547" s="240">
        <v>720.52</v>
      </c>
      <c r="L547" s="236"/>
      <c r="M547" s="241"/>
      <c r="T547" s="242"/>
      <c r="AT547" s="238" t="s">
        <v>326</v>
      </c>
      <c r="AU547" s="238" t="s">
        <v>90</v>
      </c>
      <c r="AV547" s="237" t="s">
        <v>208</v>
      </c>
      <c r="AW547" s="237" t="s">
        <v>32</v>
      </c>
      <c r="AX547" s="237" t="s">
        <v>77</v>
      </c>
      <c r="AY547" s="238" t="s">
        <v>318</v>
      </c>
    </row>
    <row r="548" spans="2:65" s="206" customFormat="1" x14ac:dyDescent="0.2">
      <c r="B548" s="205"/>
      <c r="D548" s="207" t="s">
        <v>326</v>
      </c>
      <c r="E548" s="208" t="s">
        <v>1</v>
      </c>
      <c r="F548" s="209" t="s">
        <v>127</v>
      </c>
      <c r="H548" s="208" t="s">
        <v>1</v>
      </c>
      <c r="L548" s="205"/>
      <c r="M548" s="210"/>
      <c r="T548" s="211"/>
      <c r="AT548" s="208" t="s">
        <v>326</v>
      </c>
      <c r="AU548" s="208" t="s">
        <v>90</v>
      </c>
      <c r="AV548" s="206" t="s">
        <v>85</v>
      </c>
      <c r="AW548" s="206" t="s">
        <v>32</v>
      </c>
      <c r="AX548" s="206" t="s">
        <v>77</v>
      </c>
      <c r="AY548" s="208" t="s">
        <v>318</v>
      </c>
    </row>
    <row r="549" spans="2:65" s="213" customFormat="1" x14ac:dyDescent="0.2">
      <c r="B549" s="212"/>
      <c r="D549" s="207" t="s">
        <v>326</v>
      </c>
      <c r="E549" s="214" t="s">
        <v>1</v>
      </c>
      <c r="F549" s="215" t="s">
        <v>863</v>
      </c>
      <c r="H549" s="216">
        <v>9.6969999999999992</v>
      </c>
      <c r="L549" s="212"/>
      <c r="M549" s="217"/>
      <c r="T549" s="218"/>
      <c r="AT549" s="214" t="s">
        <v>326</v>
      </c>
      <c r="AU549" s="214" t="s">
        <v>90</v>
      </c>
      <c r="AV549" s="213" t="s">
        <v>90</v>
      </c>
      <c r="AW549" s="213" t="s">
        <v>32</v>
      </c>
      <c r="AX549" s="213" t="s">
        <v>77</v>
      </c>
      <c r="AY549" s="214" t="s">
        <v>318</v>
      </c>
    </row>
    <row r="550" spans="2:65" s="213" customFormat="1" x14ac:dyDescent="0.2">
      <c r="B550" s="212"/>
      <c r="D550" s="207" t="s">
        <v>326</v>
      </c>
      <c r="E550" s="214" t="s">
        <v>1</v>
      </c>
      <c r="F550" s="215" t="s">
        <v>864</v>
      </c>
      <c r="H550" s="216">
        <v>8.0530000000000008</v>
      </c>
      <c r="L550" s="212"/>
      <c r="M550" s="217"/>
      <c r="T550" s="218"/>
      <c r="AT550" s="214" t="s">
        <v>326</v>
      </c>
      <c r="AU550" s="214" t="s">
        <v>90</v>
      </c>
      <c r="AV550" s="213" t="s">
        <v>90</v>
      </c>
      <c r="AW550" s="213" t="s">
        <v>32</v>
      </c>
      <c r="AX550" s="213" t="s">
        <v>77</v>
      </c>
      <c r="AY550" s="214" t="s">
        <v>318</v>
      </c>
    </row>
    <row r="551" spans="2:65" s="213" customFormat="1" x14ac:dyDescent="0.2">
      <c r="B551" s="212"/>
      <c r="D551" s="207" t="s">
        <v>326</v>
      </c>
      <c r="E551" s="214" t="s">
        <v>1</v>
      </c>
      <c r="F551" s="215" t="s">
        <v>865</v>
      </c>
      <c r="H551" s="216">
        <v>5.4059999999999997</v>
      </c>
      <c r="L551" s="212"/>
      <c r="M551" s="217"/>
      <c r="T551" s="218"/>
      <c r="AT551" s="214" t="s">
        <v>326</v>
      </c>
      <c r="AU551" s="214" t="s">
        <v>90</v>
      </c>
      <c r="AV551" s="213" t="s">
        <v>90</v>
      </c>
      <c r="AW551" s="213" t="s">
        <v>32</v>
      </c>
      <c r="AX551" s="213" t="s">
        <v>77</v>
      </c>
      <c r="AY551" s="214" t="s">
        <v>318</v>
      </c>
    </row>
    <row r="552" spans="2:65" s="237" customFormat="1" x14ac:dyDescent="0.2">
      <c r="B552" s="236"/>
      <c r="D552" s="207" t="s">
        <v>326</v>
      </c>
      <c r="E552" s="238" t="s">
        <v>126</v>
      </c>
      <c r="F552" s="239" t="s">
        <v>617</v>
      </c>
      <c r="H552" s="240">
        <v>23.155999999999999</v>
      </c>
      <c r="L552" s="236"/>
      <c r="M552" s="241"/>
      <c r="T552" s="242"/>
      <c r="AT552" s="238" t="s">
        <v>326</v>
      </c>
      <c r="AU552" s="238" t="s">
        <v>90</v>
      </c>
      <c r="AV552" s="237" t="s">
        <v>208</v>
      </c>
      <c r="AW552" s="237" t="s">
        <v>32</v>
      </c>
      <c r="AX552" s="237" t="s">
        <v>77</v>
      </c>
      <c r="AY552" s="238" t="s">
        <v>318</v>
      </c>
    </row>
    <row r="553" spans="2:65" s="230" customFormat="1" x14ac:dyDescent="0.2">
      <c r="B553" s="229"/>
      <c r="D553" s="207" t="s">
        <v>326</v>
      </c>
      <c r="E553" s="231" t="s">
        <v>1</v>
      </c>
      <c r="F553" s="232" t="s">
        <v>400</v>
      </c>
      <c r="H553" s="233">
        <v>743.67600000000004</v>
      </c>
      <c r="L553" s="229"/>
      <c r="M553" s="234"/>
      <c r="T553" s="235"/>
      <c r="AT553" s="231" t="s">
        <v>326</v>
      </c>
      <c r="AU553" s="231" t="s">
        <v>90</v>
      </c>
      <c r="AV553" s="230" t="s">
        <v>324</v>
      </c>
      <c r="AW553" s="230" t="s">
        <v>32</v>
      </c>
      <c r="AX553" s="230" t="s">
        <v>85</v>
      </c>
      <c r="AY553" s="231" t="s">
        <v>318</v>
      </c>
    </row>
    <row r="554" spans="2:65" s="121" customFormat="1" ht="16.5" customHeight="1" x14ac:dyDescent="0.2">
      <c r="B554" s="120"/>
      <c r="C554" s="219" t="s">
        <v>866</v>
      </c>
      <c r="D554" s="219" t="s">
        <v>337</v>
      </c>
      <c r="E554" s="220" t="s">
        <v>808</v>
      </c>
      <c r="F554" s="221" t="s">
        <v>809</v>
      </c>
      <c r="G554" s="222" t="s">
        <v>383</v>
      </c>
      <c r="H554" s="223">
        <v>756.54600000000005</v>
      </c>
      <c r="I554" s="33"/>
      <c r="J554" s="224">
        <f>ROUND(I554*H554,2)</f>
        <v>0</v>
      </c>
      <c r="K554" s="225"/>
      <c r="L554" s="226"/>
      <c r="M554" s="227" t="s">
        <v>1</v>
      </c>
      <c r="N554" s="228" t="s">
        <v>43</v>
      </c>
      <c r="P554" s="201">
        <f>O554*H554</f>
        <v>0</v>
      </c>
      <c r="Q554" s="201">
        <v>4.5999999999999999E-3</v>
      </c>
      <c r="R554" s="201">
        <f>Q554*H554</f>
        <v>3.4801116000000003</v>
      </c>
      <c r="S554" s="201">
        <v>0</v>
      </c>
      <c r="T554" s="202">
        <f>S554*H554</f>
        <v>0</v>
      </c>
      <c r="AR554" s="203" t="s">
        <v>341</v>
      </c>
      <c r="AT554" s="203" t="s">
        <v>337</v>
      </c>
      <c r="AU554" s="203" t="s">
        <v>90</v>
      </c>
      <c r="AY554" s="112" t="s">
        <v>318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12" t="s">
        <v>90</v>
      </c>
      <c r="BK554" s="204">
        <f>ROUND(I554*H554,2)</f>
        <v>0</v>
      </c>
      <c r="BL554" s="112" t="s">
        <v>324</v>
      </c>
      <c r="BM554" s="203" t="s">
        <v>867</v>
      </c>
    </row>
    <row r="555" spans="2:65" s="213" customFormat="1" x14ac:dyDescent="0.2">
      <c r="B555" s="212"/>
      <c r="D555" s="207" t="s">
        <v>326</v>
      </c>
      <c r="E555" s="214" t="s">
        <v>1</v>
      </c>
      <c r="F555" s="215" t="s">
        <v>123</v>
      </c>
      <c r="H555" s="216">
        <v>720.52</v>
      </c>
      <c r="L555" s="212"/>
      <c r="M555" s="217"/>
      <c r="T555" s="218"/>
      <c r="AT555" s="214" t="s">
        <v>326</v>
      </c>
      <c r="AU555" s="214" t="s">
        <v>90</v>
      </c>
      <c r="AV555" s="213" t="s">
        <v>90</v>
      </c>
      <c r="AW555" s="213" t="s">
        <v>32</v>
      </c>
      <c r="AX555" s="213" t="s">
        <v>85</v>
      </c>
      <c r="AY555" s="214" t="s">
        <v>318</v>
      </c>
    </row>
    <row r="556" spans="2:65" s="213" customFormat="1" x14ac:dyDescent="0.2">
      <c r="B556" s="212"/>
      <c r="D556" s="207" t="s">
        <v>326</v>
      </c>
      <c r="F556" s="215" t="s">
        <v>868</v>
      </c>
      <c r="H556" s="216">
        <v>756.54600000000005</v>
      </c>
      <c r="L556" s="212"/>
      <c r="M556" s="217"/>
      <c r="T556" s="218"/>
      <c r="AT556" s="214" t="s">
        <v>326</v>
      </c>
      <c r="AU556" s="214" t="s">
        <v>90</v>
      </c>
      <c r="AV556" s="213" t="s">
        <v>90</v>
      </c>
      <c r="AW556" s="213" t="s">
        <v>4</v>
      </c>
      <c r="AX556" s="213" t="s">
        <v>85</v>
      </c>
      <c r="AY556" s="214" t="s">
        <v>318</v>
      </c>
    </row>
    <row r="557" spans="2:65" s="121" customFormat="1" ht="24.25" customHeight="1" x14ac:dyDescent="0.2">
      <c r="B557" s="120"/>
      <c r="C557" s="219" t="s">
        <v>869</v>
      </c>
      <c r="D557" s="219" t="s">
        <v>337</v>
      </c>
      <c r="E557" s="220" t="s">
        <v>870</v>
      </c>
      <c r="F557" s="221" t="s">
        <v>871</v>
      </c>
      <c r="G557" s="222" t="s">
        <v>383</v>
      </c>
      <c r="H557" s="223">
        <v>24.314</v>
      </c>
      <c r="I557" s="33"/>
      <c r="J557" s="224">
        <f>ROUND(I557*H557,2)</f>
        <v>0</v>
      </c>
      <c r="K557" s="225"/>
      <c r="L557" s="226"/>
      <c r="M557" s="227" t="s">
        <v>1</v>
      </c>
      <c r="N557" s="228" t="s">
        <v>43</v>
      </c>
      <c r="P557" s="201">
        <f>O557*H557</f>
        <v>0</v>
      </c>
      <c r="Q557" s="201">
        <v>5.5999999999999999E-3</v>
      </c>
      <c r="R557" s="201">
        <f>Q557*H557</f>
        <v>0.13615840000000001</v>
      </c>
      <c r="S557" s="201">
        <v>0</v>
      </c>
      <c r="T557" s="202">
        <f>S557*H557</f>
        <v>0</v>
      </c>
      <c r="AR557" s="203" t="s">
        <v>341</v>
      </c>
      <c r="AT557" s="203" t="s">
        <v>337</v>
      </c>
      <c r="AU557" s="203" t="s">
        <v>90</v>
      </c>
      <c r="AY557" s="112" t="s">
        <v>318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12" t="s">
        <v>90</v>
      </c>
      <c r="BK557" s="204">
        <f>ROUND(I557*H557,2)</f>
        <v>0</v>
      </c>
      <c r="BL557" s="112" t="s">
        <v>324</v>
      </c>
      <c r="BM557" s="203" t="s">
        <v>872</v>
      </c>
    </row>
    <row r="558" spans="2:65" s="213" customFormat="1" x14ac:dyDescent="0.2">
      <c r="B558" s="212"/>
      <c r="D558" s="207" t="s">
        <v>326</v>
      </c>
      <c r="E558" s="214" t="s">
        <v>1</v>
      </c>
      <c r="F558" s="215" t="s">
        <v>126</v>
      </c>
      <c r="H558" s="216">
        <v>23.155999999999999</v>
      </c>
      <c r="L558" s="212"/>
      <c r="M558" s="217"/>
      <c r="T558" s="218"/>
      <c r="AT558" s="214" t="s">
        <v>326</v>
      </c>
      <c r="AU558" s="214" t="s">
        <v>90</v>
      </c>
      <c r="AV558" s="213" t="s">
        <v>90</v>
      </c>
      <c r="AW558" s="213" t="s">
        <v>32</v>
      </c>
      <c r="AX558" s="213" t="s">
        <v>85</v>
      </c>
      <c r="AY558" s="214" t="s">
        <v>318</v>
      </c>
    </row>
    <row r="559" spans="2:65" s="213" customFormat="1" x14ac:dyDescent="0.2">
      <c r="B559" s="212"/>
      <c r="D559" s="207" t="s">
        <v>326</v>
      </c>
      <c r="F559" s="215" t="s">
        <v>873</v>
      </c>
      <c r="H559" s="216">
        <v>24.314</v>
      </c>
      <c r="L559" s="212"/>
      <c r="M559" s="217"/>
      <c r="T559" s="218"/>
      <c r="AT559" s="214" t="s">
        <v>326</v>
      </c>
      <c r="AU559" s="214" t="s">
        <v>90</v>
      </c>
      <c r="AV559" s="213" t="s">
        <v>90</v>
      </c>
      <c r="AW559" s="213" t="s">
        <v>4</v>
      </c>
      <c r="AX559" s="213" t="s">
        <v>85</v>
      </c>
      <c r="AY559" s="214" t="s">
        <v>318</v>
      </c>
    </row>
    <row r="560" spans="2:65" s="121" customFormat="1" ht="24.25" customHeight="1" x14ac:dyDescent="0.2">
      <c r="B560" s="120"/>
      <c r="C560" s="192" t="s">
        <v>874</v>
      </c>
      <c r="D560" s="192" t="s">
        <v>320</v>
      </c>
      <c r="E560" s="193" t="s">
        <v>875</v>
      </c>
      <c r="F560" s="194" t="s">
        <v>876</v>
      </c>
      <c r="G560" s="195" t="s">
        <v>383</v>
      </c>
      <c r="H560" s="196">
        <v>814.32600000000002</v>
      </c>
      <c r="I560" s="32"/>
      <c r="J560" s="197">
        <f>ROUND(I560*H560,2)</f>
        <v>0</v>
      </c>
      <c r="K560" s="198"/>
      <c r="L560" s="120"/>
      <c r="M560" s="199" t="s">
        <v>1</v>
      </c>
      <c r="N560" s="200" t="s">
        <v>43</v>
      </c>
      <c r="P560" s="201">
        <f>O560*H560</f>
        <v>0</v>
      </c>
      <c r="Q560" s="201">
        <v>8.0000000000000007E-5</v>
      </c>
      <c r="R560" s="201">
        <f>Q560*H560</f>
        <v>6.5146080000000009E-2</v>
      </c>
      <c r="S560" s="201">
        <v>0</v>
      </c>
      <c r="T560" s="202">
        <f>S560*H560</f>
        <v>0</v>
      </c>
      <c r="AR560" s="203" t="s">
        <v>324</v>
      </c>
      <c r="AT560" s="203" t="s">
        <v>320</v>
      </c>
      <c r="AU560" s="203" t="s">
        <v>90</v>
      </c>
      <c r="AY560" s="112" t="s">
        <v>318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12" t="s">
        <v>90</v>
      </c>
      <c r="BK560" s="204">
        <f>ROUND(I560*H560,2)</f>
        <v>0</v>
      </c>
      <c r="BL560" s="112" t="s">
        <v>324</v>
      </c>
      <c r="BM560" s="203" t="s">
        <v>877</v>
      </c>
    </row>
    <row r="561" spans="2:65" s="213" customFormat="1" x14ac:dyDescent="0.2">
      <c r="B561" s="212"/>
      <c r="D561" s="207" t="s">
        <v>326</v>
      </c>
      <c r="E561" s="214" t="s">
        <v>1</v>
      </c>
      <c r="F561" s="215" t="s">
        <v>878</v>
      </c>
      <c r="H561" s="216">
        <v>814.32600000000002</v>
      </c>
      <c r="L561" s="212"/>
      <c r="M561" s="217"/>
      <c r="T561" s="218"/>
      <c r="AT561" s="214" t="s">
        <v>326</v>
      </c>
      <c r="AU561" s="214" t="s">
        <v>90</v>
      </c>
      <c r="AV561" s="213" t="s">
        <v>90</v>
      </c>
      <c r="AW561" s="213" t="s">
        <v>32</v>
      </c>
      <c r="AX561" s="213" t="s">
        <v>85</v>
      </c>
      <c r="AY561" s="214" t="s">
        <v>318</v>
      </c>
    </row>
    <row r="562" spans="2:65" s="121" customFormat="1" ht="24.25" customHeight="1" x14ac:dyDescent="0.2">
      <c r="B562" s="120"/>
      <c r="C562" s="192" t="s">
        <v>879</v>
      </c>
      <c r="D562" s="192" t="s">
        <v>320</v>
      </c>
      <c r="E562" s="193" t="s">
        <v>880</v>
      </c>
      <c r="F562" s="194" t="s">
        <v>881</v>
      </c>
      <c r="G562" s="195" t="s">
        <v>323</v>
      </c>
      <c r="H562" s="196">
        <v>51.344999999999999</v>
      </c>
      <c r="I562" s="32"/>
      <c r="J562" s="197">
        <f>ROUND(I562*H562,2)</f>
        <v>0</v>
      </c>
      <c r="K562" s="198"/>
      <c r="L562" s="120"/>
      <c r="M562" s="199" t="s">
        <v>1</v>
      </c>
      <c r="N562" s="200" t="s">
        <v>43</v>
      </c>
      <c r="P562" s="201">
        <f>O562*H562</f>
        <v>0</v>
      </c>
      <c r="Q562" s="201">
        <v>3.0000000000000001E-5</v>
      </c>
      <c r="R562" s="201">
        <f>Q562*H562</f>
        <v>1.54035E-3</v>
      </c>
      <c r="S562" s="201">
        <v>0</v>
      </c>
      <c r="T562" s="202">
        <f>S562*H562</f>
        <v>0</v>
      </c>
      <c r="AR562" s="203" t="s">
        <v>324</v>
      </c>
      <c r="AT562" s="203" t="s">
        <v>320</v>
      </c>
      <c r="AU562" s="203" t="s">
        <v>90</v>
      </c>
      <c r="AY562" s="112" t="s">
        <v>318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12" t="s">
        <v>90</v>
      </c>
      <c r="BK562" s="204">
        <f>ROUND(I562*H562,2)</f>
        <v>0</v>
      </c>
      <c r="BL562" s="112" t="s">
        <v>324</v>
      </c>
      <c r="BM562" s="203" t="s">
        <v>882</v>
      </c>
    </row>
    <row r="563" spans="2:65" s="206" customFormat="1" x14ac:dyDescent="0.2">
      <c r="B563" s="205"/>
      <c r="D563" s="207" t="s">
        <v>326</v>
      </c>
      <c r="E563" s="208" t="s">
        <v>1</v>
      </c>
      <c r="F563" s="209" t="s">
        <v>883</v>
      </c>
      <c r="H563" s="208" t="s">
        <v>1</v>
      </c>
      <c r="L563" s="205"/>
      <c r="M563" s="210"/>
      <c r="T563" s="211"/>
      <c r="AT563" s="208" t="s">
        <v>326</v>
      </c>
      <c r="AU563" s="208" t="s">
        <v>90</v>
      </c>
      <c r="AV563" s="206" t="s">
        <v>85</v>
      </c>
      <c r="AW563" s="206" t="s">
        <v>32</v>
      </c>
      <c r="AX563" s="206" t="s">
        <v>77</v>
      </c>
      <c r="AY563" s="208" t="s">
        <v>318</v>
      </c>
    </row>
    <row r="564" spans="2:65" s="213" customFormat="1" x14ac:dyDescent="0.2">
      <c r="B564" s="212"/>
      <c r="D564" s="207" t="s">
        <v>326</v>
      </c>
      <c r="E564" s="214" t="s">
        <v>1</v>
      </c>
      <c r="F564" s="215" t="s">
        <v>884</v>
      </c>
      <c r="H564" s="216">
        <v>45.215000000000003</v>
      </c>
      <c r="L564" s="212"/>
      <c r="M564" s="217"/>
      <c r="T564" s="218"/>
      <c r="AT564" s="214" t="s">
        <v>326</v>
      </c>
      <c r="AU564" s="214" t="s">
        <v>90</v>
      </c>
      <c r="AV564" s="213" t="s">
        <v>90</v>
      </c>
      <c r="AW564" s="213" t="s">
        <v>32</v>
      </c>
      <c r="AX564" s="213" t="s">
        <v>77</v>
      </c>
      <c r="AY564" s="214" t="s">
        <v>318</v>
      </c>
    </row>
    <row r="565" spans="2:65" s="213" customFormat="1" x14ac:dyDescent="0.2">
      <c r="B565" s="212"/>
      <c r="D565" s="207" t="s">
        <v>326</v>
      </c>
      <c r="E565" s="214" t="s">
        <v>1</v>
      </c>
      <c r="F565" s="215" t="s">
        <v>885</v>
      </c>
      <c r="H565" s="216">
        <v>20.54</v>
      </c>
      <c r="L565" s="212"/>
      <c r="M565" s="217"/>
      <c r="T565" s="218"/>
      <c r="AT565" s="214" t="s">
        <v>326</v>
      </c>
      <c r="AU565" s="214" t="s">
        <v>90</v>
      </c>
      <c r="AV565" s="213" t="s">
        <v>90</v>
      </c>
      <c r="AW565" s="213" t="s">
        <v>32</v>
      </c>
      <c r="AX565" s="213" t="s">
        <v>77</v>
      </c>
      <c r="AY565" s="214" t="s">
        <v>318</v>
      </c>
    </row>
    <row r="566" spans="2:65" s="213" customFormat="1" x14ac:dyDescent="0.2">
      <c r="B566" s="212"/>
      <c r="D566" s="207" t="s">
        <v>326</v>
      </c>
      <c r="E566" s="214" t="s">
        <v>1</v>
      </c>
      <c r="F566" s="215" t="s">
        <v>886</v>
      </c>
      <c r="H566" s="216">
        <v>16.149999999999999</v>
      </c>
      <c r="L566" s="212"/>
      <c r="M566" s="217"/>
      <c r="T566" s="218"/>
      <c r="AT566" s="214" t="s">
        <v>326</v>
      </c>
      <c r="AU566" s="214" t="s">
        <v>90</v>
      </c>
      <c r="AV566" s="213" t="s">
        <v>90</v>
      </c>
      <c r="AW566" s="213" t="s">
        <v>32</v>
      </c>
      <c r="AX566" s="213" t="s">
        <v>77</v>
      </c>
      <c r="AY566" s="214" t="s">
        <v>318</v>
      </c>
    </row>
    <row r="567" spans="2:65" s="213" customFormat="1" ht="20" x14ac:dyDescent="0.2">
      <c r="B567" s="212"/>
      <c r="D567" s="207" t="s">
        <v>326</v>
      </c>
      <c r="E567" s="214" t="s">
        <v>1</v>
      </c>
      <c r="F567" s="215" t="s">
        <v>887</v>
      </c>
      <c r="H567" s="216">
        <v>-30.56</v>
      </c>
      <c r="L567" s="212"/>
      <c r="M567" s="217"/>
      <c r="T567" s="218"/>
      <c r="AT567" s="214" t="s">
        <v>326</v>
      </c>
      <c r="AU567" s="214" t="s">
        <v>90</v>
      </c>
      <c r="AV567" s="213" t="s">
        <v>90</v>
      </c>
      <c r="AW567" s="213" t="s">
        <v>32</v>
      </c>
      <c r="AX567" s="213" t="s">
        <v>77</v>
      </c>
      <c r="AY567" s="214" t="s">
        <v>318</v>
      </c>
    </row>
    <row r="568" spans="2:65" s="230" customFormat="1" x14ac:dyDescent="0.2">
      <c r="B568" s="229"/>
      <c r="D568" s="207" t="s">
        <v>326</v>
      </c>
      <c r="E568" s="231" t="s">
        <v>1</v>
      </c>
      <c r="F568" s="232" t="s">
        <v>400</v>
      </c>
      <c r="H568" s="233">
        <v>51.344999999999999</v>
      </c>
      <c r="L568" s="229"/>
      <c r="M568" s="234"/>
      <c r="T568" s="235"/>
      <c r="AT568" s="231" t="s">
        <v>326</v>
      </c>
      <c r="AU568" s="231" t="s">
        <v>90</v>
      </c>
      <c r="AV568" s="230" t="s">
        <v>324</v>
      </c>
      <c r="AW568" s="230" t="s">
        <v>32</v>
      </c>
      <c r="AX568" s="230" t="s">
        <v>85</v>
      </c>
      <c r="AY568" s="231" t="s">
        <v>318</v>
      </c>
    </row>
    <row r="569" spans="2:65" s="121" customFormat="1" ht="24.25" customHeight="1" x14ac:dyDescent="0.2">
      <c r="B569" s="120"/>
      <c r="C569" s="219" t="s">
        <v>888</v>
      </c>
      <c r="D569" s="219" t="s">
        <v>337</v>
      </c>
      <c r="E569" s="220" t="s">
        <v>889</v>
      </c>
      <c r="F569" s="221" t="s">
        <v>890</v>
      </c>
      <c r="G569" s="222" t="s">
        <v>323</v>
      </c>
      <c r="H569" s="223">
        <v>53.911999999999999</v>
      </c>
      <c r="I569" s="33"/>
      <c r="J569" s="224">
        <f>ROUND(I569*H569,2)</f>
        <v>0</v>
      </c>
      <c r="K569" s="225"/>
      <c r="L569" s="226"/>
      <c r="M569" s="227" t="s">
        <v>1</v>
      </c>
      <c r="N569" s="228" t="s">
        <v>43</v>
      </c>
      <c r="P569" s="201">
        <f>O569*H569</f>
        <v>0</v>
      </c>
      <c r="Q569" s="201">
        <v>7.2000000000000005E-4</v>
      </c>
      <c r="R569" s="201">
        <f>Q569*H569</f>
        <v>3.8816639999999999E-2</v>
      </c>
      <c r="S569" s="201">
        <v>0</v>
      </c>
      <c r="T569" s="202">
        <f>S569*H569</f>
        <v>0</v>
      </c>
      <c r="AR569" s="203" t="s">
        <v>341</v>
      </c>
      <c r="AT569" s="203" t="s">
        <v>337</v>
      </c>
      <c r="AU569" s="203" t="s">
        <v>90</v>
      </c>
      <c r="AY569" s="112" t="s">
        <v>318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112" t="s">
        <v>90</v>
      </c>
      <c r="BK569" s="204">
        <f>ROUND(I569*H569,2)</f>
        <v>0</v>
      </c>
      <c r="BL569" s="112" t="s">
        <v>324</v>
      </c>
      <c r="BM569" s="203" t="s">
        <v>891</v>
      </c>
    </row>
    <row r="570" spans="2:65" s="213" customFormat="1" x14ac:dyDescent="0.2">
      <c r="B570" s="212"/>
      <c r="D570" s="207" t="s">
        <v>326</v>
      </c>
      <c r="F570" s="215" t="s">
        <v>892</v>
      </c>
      <c r="H570" s="216">
        <v>53.911999999999999</v>
      </c>
      <c r="L570" s="212"/>
      <c r="M570" s="217"/>
      <c r="T570" s="218"/>
      <c r="AT570" s="214" t="s">
        <v>326</v>
      </c>
      <c r="AU570" s="214" t="s">
        <v>90</v>
      </c>
      <c r="AV570" s="213" t="s">
        <v>90</v>
      </c>
      <c r="AW570" s="213" t="s">
        <v>4</v>
      </c>
      <c r="AX570" s="213" t="s">
        <v>85</v>
      </c>
      <c r="AY570" s="214" t="s">
        <v>318</v>
      </c>
    </row>
    <row r="571" spans="2:65" s="121" customFormat="1" ht="16.5" customHeight="1" x14ac:dyDescent="0.2">
      <c r="B571" s="120"/>
      <c r="C571" s="192" t="s">
        <v>893</v>
      </c>
      <c r="D571" s="192" t="s">
        <v>320</v>
      </c>
      <c r="E571" s="193" t="s">
        <v>894</v>
      </c>
      <c r="F571" s="194" t="s">
        <v>895</v>
      </c>
      <c r="G571" s="195" t="s">
        <v>323</v>
      </c>
      <c r="H571" s="196">
        <v>133.04</v>
      </c>
      <c r="I571" s="32"/>
      <c r="J571" s="197">
        <f>ROUND(I571*H571,2)</f>
        <v>0</v>
      </c>
      <c r="K571" s="198"/>
      <c r="L571" s="120"/>
      <c r="M571" s="199" t="s">
        <v>1</v>
      </c>
      <c r="N571" s="200" t="s">
        <v>43</v>
      </c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AR571" s="203" t="s">
        <v>324</v>
      </c>
      <c r="AT571" s="203" t="s">
        <v>320</v>
      </c>
      <c r="AU571" s="203" t="s">
        <v>90</v>
      </c>
      <c r="AY571" s="112" t="s">
        <v>318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12" t="s">
        <v>90</v>
      </c>
      <c r="BK571" s="204">
        <f>ROUND(I571*H571,2)</f>
        <v>0</v>
      </c>
      <c r="BL571" s="112" t="s">
        <v>324</v>
      </c>
      <c r="BM571" s="203" t="s">
        <v>896</v>
      </c>
    </row>
    <row r="572" spans="2:65" s="206" customFormat="1" x14ac:dyDescent="0.2">
      <c r="B572" s="205"/>
      <c r="D572" s="207" t="s">
        <v>326</v>
      </c>
      <c r="E572" s="208" t="s">
        <v>1</v>
      </c>
      <c r="F572" s="209" t="s">
        <v>158</v>
      </c>
      <c r="H572" s="208" t="s">
        <v>1</v>
      </c>
      <c r="L572" s="205"/>
      <c r="M572" s="210"/>
      <c r="T572" s="211"/>
      <c r="AT572" s="208" t="s">
        <v>326</v>
      </c>
      <c r="AU572" s="208" t="s">
        <v>90</v>
      </c>
      <c r="AV572" s="206" t="s">
        <v>85</v>
      </c>
      <c r="AW572" s="206" t="s">
        <v>32</v>
      </c>
      <c r="AX572" s="206" t="s">
        <v>77</v>
      </c>
      <c r="AY572" s="208" t="s">
        <v>318</v>
      </c>
    </row>
    <row r="573" spans="2:65" s="213" customFormat="1" ht="20" x14ac:dyDescent="0.2">
      <c r="B573" s="212"/>
      <c r="D573" s="207" t="s">
        <v>326</v>
      </c>
      <c r="E573" s="214" t="s">
        <v>1</v>
      </c>
      <c r="F573" s="215" t="s">
        <v>897</v>
      </c>
      <c r="H573" s="216">
        <v>65.56</v>
      </c>
      <c r="L573" s="212"/>
      <c r="M573" s="217"/>
      <c r="T573" s="218"/>
      <c r="AT573" s="214" t="s">
        <v>326</v>
      </c>
      <c r="AU573" s="214" t="s">
        <v>90</v>
      </c>
      <c r="AV573" s="213" t="s">
        <v>90</v>
      </c>
      <c r="AW573" s="213" t="s">
        <v>32</v>
      </c>
      <c r="AX573" s="213" t="s">
        <v>77</v>
      </c>
      <c r="AY573" s="214" t="s">
        <v>318</v>
      </c>
    </row>
    <row r="574" spans="2:65" s="237" customFormat="1" x14ac:dyDescent="0.2">
      <c r="B574" s="236"/>
      <c r="D574" s="207" t="s">
        <v>326</v>
      </c>
      <c r="E574" s="238" t="s">
        <v>157</v>
      </c>
      <c r="F574" s="239" t="s">
        <v>617</v>
      </c>
      <c r="H574" s="240">
        <v>65.56</v>
      </c>
      <c r="L574" s="236"/>
      <c r="M574" s="241"/>
      <c r="T574" s="242"/>
      <c r="AT574" s="238" t="s">
        <v>326</v>
      </c>
      <c r="AU574" s="238" t="s">
        <v>90</v>
      </c>
      <c r="AV574" s="237" t="s">
        <v>208</v>
      </c>
      <c r="AW574" s="237" t="s">
        <v>32</v>
      </c>
      <c r="AX574" s="237" t="s">
        <v>77</v>
      </c>
      <c r="AY574" s="238" t="s">
        <v>318</v>
      </c>
    </row>
    <row r="575" spans="2:65" s="206" customFormat="1" x14ac:dyDescent="0.2">
      <c r="B575" s="205"/>
      <c r="D575" s="207" t="s">
        <v>326</v>
      </c>
      <c r="E575" s="208" t="s">
        <v>1</v>
      </c>
      <c r="F575" s="209" t="s">
        <v>206</v>
      </c>
      <c r="H575" s="208" t="s">
        <v>1</v>
      </c>
      <c r="L575" s="205"/>
      <c r="M575" s="210"/>
      <c r="T575" s="211"/>
      <c r="AT575" s="208" t="s">
        <v>326</v>
      </c>
      <c r="AU575" s="208" t="s">
        <v>90</v>
      </c>
      <c r="AV575" s="206" t="s">
        <v>85</v>
      </c>
      <c r="AW575" s="206" t="s">
        <v>32</v>
      </c>
      <c r="AX575" s="206" t="s">
        <v>77</v>
      </c>
      <c r="AY575" s="208" t="s">
        <v>318</v>
      </c>
    </row>
    <row r="576" spans="2:65" s="213" customFormat="1" x14ac:dyDescent="0.2">
      <c r="B576" s="212"/>
      <c r="D576" s="207" t="s">
        <v>326</v>
      </c>
      <c r="E576" s="214" t="s">
        <v>1</v>
      </c>
      <c r="F576" s="215" t="s">
        <v>205</v>
      </c>
      <c r="H576" s="216">
        <v>67.48</v>
      </c>
      <c r="L576" s="212"/>
      <c r="M576" s="217"/>
      <c r="T576" s="218"/>
      <c r="AT576" s="214" t="s">
        <v>326</v>
      </c>
      <c r="AU576" s="214" t="s">
        <v>90</v>
      </c>
      <c r="AV576" s="213" t="s">
        <v>90</v>
      </c>
      <c r="AW576" s="213" t="s">
        <v>32</v>
      </c>
      <c r="AX576" s="213" t="s">
        <v>77</v>
      </c>
      <c r="AY576" s="214" t="s">
        <v>318</v>
      </c>
    </row>
    <row r="577" spans="2:65" s="237" customFormat="1" x14ac:dyDescent="0.2">
      <c r="B577" s="236"/>
      <c r="D577" s="207" t="s">
        <v>326</v>
      </c>
      <c r="E577" s="238" t="s">
        <v>1</v>
      </c>
      <c r="F577" s="239" t="s">
        <v>617</v>
      </c>
      <c r="H577" s="240">
        <v>67.48</v>
      </c>
      <c r="L577" s="236"/>
      <c r="M577" s="241"/>
      <c r="T577" s="242"/>
      <c r="AT577" s="238" t="s">
        <v>326</v>
      </c>
      <c r="AU577" s="238" t="s">
        <v>90</v>
      </c>
      <c r="AV577" s="237" t="s">
        <v>208</v>
      </c>
      <c r="AW577" s="237" t="s">
        <v>32</v>
      </c>
      <c r="AX577" s="237" t="s">
        <v>77</v>
      </c>
      <c r="AY577" s="238" t="s">
        <v>318</v>
      </c>
    </row>
    <row r="578" spans="2:65" s="230" customFormat="1" x14ac:dyDescent="0.2">
      <c r="B578" s="229"/>
      <c r="D578" s="207" t="s">
        <v>326</v>
      </c>
      <c r="E578" s="231" t="s">
        <v>1</v>
      </c>
      <c r="F578" s="232" t="s">
        <v>400</v>
      </c>
      <c r="H578" s="233">
        <v>133.04</v>
      </c>
      <c r="L578" s="229"/>
      <c r="M578" s="234"/>
      <c r="T578" s="235"/>
      <c r="AT578" s="231" t="s">
        <v>326</v>
      </c>
      <c r="AU578" s="231" t="s">
        <v>90</v>
      </c>
      <c r="AV578" s="230" t="s">
        <v>324</v>
      </c>
      <c r="AW578" s="230" t="s">
        <v>32</v>
      </c>
      <c r="AX578" s="230" t="s">
        <v>85</v>
      </c>
      <c r="AY578" s="231" t="s">
        <v>318</v>
      </c>
    </row>
    <row r="579" spans="2:65" s="121" customFormat="1" ht="24.25" customHeight="1" x14ac:dyDescent="0.2">
      <c r="B579" s="120"/>
      <c r="C579" s="219" t="s">
        <v>898</v>
      </c>
      <c r="D579" s="219" t="s">
        <v>337</v>
      </c>
      <c r="E579" s="220" t="s">
        <v>899</v>
      </c>
      <c r="F579" s="221" t="s">
        <v>900</v>
      </c>
      <c r="G579" s="222" t="s">
        <v>323</v>
      </c>
      <c r="H579" s="223">
        <v>65.56</v>
      </c>
      <c r="I579" s="33"/>
      <c r="J579" s="224">
        <f>ROUND(I579*H579,2)</f>
        <v>0</v>
      </c>
      <c r="K579" s="225"/>
      <c r="L579" s="226"/>
      <c r="M579" s="227" t="s">
        <v>1</v>
      </c>
      <c r="N579" s="228" t="s">
        <v>43</v>
      </c>
      <c r="P579" s="201">
        <f>O579*H579</f>
        <v>0</v>
      </c>
      <c r="Q579" s="201">
        <v>2.9999999999999997E-4</v>
      </c>
      <c r="R579" s="201">
        <f>Q579*H579</f>
        <v>1.9667999999999998E-2</v>
      </c>
      <c r="S579" s="201">
        <v>0</v>
      </c>
      <c r="T579" s="202">
        <f>S579*H579</f>
        <v>0</v>
      </c>
      <c r="AR579" s="203" t="s">
        <v>341</v>
      </c>
      <c r="AT579" s="203" t="s">
        <v>337</v>
      </c>
      <c r="AU579" s="203" t="s">
        <v>90</v>
      </c>
      <c r="AY579" s="112" t="s">
        <v>318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112" t="s">
        <v>90</v>
      </c>
      <c r="BK579" s="204">
        <f>ROUND(I579*H579,2)</f>
        <v>0</v>
      </c>
      <c r="BL579" s="112" t="s">
        <v>324</v>
      </c>
      <c r="BM579" s="203" t="s">
        <v>901</v>
      </c>
    </row>
    <row r="580" spans="2:65" s="213" customFormat="1" x14ac:dyDescent="0.2">
      <c r="B580" s="212"/>
      <c r="D580" s="207" t="s">
        <v>326</v>
      </c>
      <c r="E580" s="214" t="s">
        <v>1</v>
      </c>
      <c r="F580" s="215" t="s">
        <v>157</v>
      </c>
      <c r="H580" s="216">
        <v>65.56</v>
      </c>
      <c r="L580" s="212"/>
      <c r="M580" s="217"/>
      <c r="T580" s="218"/>
      <c r="AT580" s="214" t="s">
        <v>326</v>
      </c>
      <c r="AU580" s="214" t="s">
        <v>90</v>
      </c>
      <c r="AV580" s="213" t="s">
        <v>90</v>
      </c>
      <c r="AW580" s="213" t="s">
        <v>32</v>
      </c>
      <c r="AX580" s="213" t="s">
        <v>85</v>
      </c>
      <c r="AY580" s="214" t="s">
        <v>318</v>
      </c>
    </row>
    <row r="581" spans="2:65" s="121" customFormat="1" ht="24.25" customHeight="1" x14ac:dyDescent="0.2">
      <c r="B581" s="120"/>
      <c r="C581" s="219" t="s">
        <v>902</v>
      </c>
      <c r="D581" s="219" t="s">
        <v>337</v>
      </c>
      <c r="E581" s="220" t="s">
        <v>903</v>
      </c>
      <c r="F581" s="221" t="s">
        <v>904</v>
      </c>
      <c r="G581" s="222" t="s">
        <v>323</v>
      </c>
      <c r="H581" s="223">
        <v>67.48</v>
      </c>
      <c r="I581" s="33"/>
      <c r="J581" s="224">
        <f>ROUND(I581*H581,2)</f>
        <v>0</v>
      </c>
      <c r="K581" s="225"/>
      <c r="L581" s="226"/>
      <c r="M581" s="227" t="s">
        <v>1</v>
      </c>
      <c r="N581" s="228" t="s">
        <v>43</v>
      </c>
      <c r="P581" s="201">
        <f>O581*H581</f>
        <v>0</v>
      </c>
      <c r="Q581" s="201">
        <v>2.0000000000000001E-4</v>
      </c>
      <c r="R581" s="201">
        <f>Q581*H581</f>
        <v>1.3496000000000001E-2</v>
      </c>
      <c r="S581" s="201">
        <v>0</v>
      </c>
      <c r="T581" s="202">
        <f>S581*H581</f>
        <v>0</v>
      </c>
      <c r="AR581" s="203" t="s">
        <v>341</v>
      </c>
      <c r="AT581" s="203" t="s">
        <v>337</v>
      </c>
      <c r="AU581" s="203" t="s">
        <v>90</v>
      </c>
      <c r="AY581" s="112" t="s">
        <v>318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12" t="s">
        <v>90</v>
      </c>
      <c r="BK581" s="204">
        <f>ROUND(I581*H581,2)</f>
        <v>0</v>
      </c>
      <c r="BL581" s="112" t="s">
        <v>324</v>
      </c>
      <c r="BM581" s="203" t="s">
        <v>905</v>
      </c>
    </row>
    <row r="582" spans="2:65" s="213" customFormat="1" x14ac:dyDescent="0.2">
      <c r="B582" s="212"/>
      <c r="D582" s="207" t="s">
        <v>326</v>
      </c>
      <c r="E582" s="214" t="s">
        <v>1</v>
      </c>
      <c r="F582" s="215" t="s">
        <v>205</v>
      </c>
      <c r="H582" s="216">
        <v>67.48</v>
      </c>
      <c r="L582" s="212"/>
      <c r="M582" s="217"/>
      <c r="T582" s="218"/>
      <c r="AT582" s="214" t="s">
        <v>326</v>
      </c>
      <c r="AU582" s="214" t="s">
        <v>90</v>
      </c>
      <c r="AV582" s="213" t="s">
        <v>90</v>
      </c>
      <c r="AW582" s="213" t="s">
        <v>32</v>
      </c>
      <c r="AX582" s="213" t="s">
        <v>85</v>
      </c>
      <c r="AY582" s="214" t="s">
        <v>318</v>
      </c>
    </row>
    <row r="583" spans="2:65" s="121" customFormat="1" ht="16.5" customHeight="1" x14ac:dyDescent="0.2">
      <c r="B583" s="120"/>
      <c r="C583" s="192" t="s">
        <v>906</v>
      </c>
      <c r="D583" s="192" t="s">
        <v>320</v>
      </c>
      <c r="E583" s="193" t="s">
        <v>907</v>
      </c>
      <c r="F583" s="194" t="s">
        <v>908</v>
      </c>
      <c r="G583" s="195" t="s">
        <v>383</v>
      </c>
      <c r="H583" s="196">
        <v>196.76</v>
      </c>
      <c r="I583" s="32"/>
      <c r="J583" s="197">
        <f>ROUND(I583*H583,2)</f>
        <v>0</v>
      </c>
      <c r="K583" s="198"/>
      <c r="L583" s="120"/>
      <c r="M583" s="199" t="s">
        <v>1</v>
      </c>
      <c r="N583" s="200" t="s">
        <v>43</v>
      </c>
      <c r="P583" s="201">
        <f>O583*H583</f>
        <v>0</v>
      </c>
      <c r="Q583" s="201">
        <v>0.12695999999999999</v>
      </c>
      <c r="R583" s="201">
        <f>Q583*H583</f>
        <v>24.980649599999996</v>
      </c>
      <c r="S583" s="201">
        <v>0</v>
      </c>
      <c r="T583" s="202">
        <f>S583*H583</f>
        <v>0</v>
      </c>
      <c r="AR583" s="203" t="s">
        <v>324</v>
      </c>
      <c r="AT583" s="203" t="s">
        <v>320</v>
      </c>
      <c r="AU583" s="203" t="s">
        <v>90</v>
      </c>
      <c r="AY583" s="112" t="s">
        <v>318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12" t="s">
        <v>90</v>
      </c>
      <c r="BK583" s="204">
        <f>ROUND(I583*H583,2)</f>
        <v>0</v>
      </c>
      <c r="BL583" s="112" t="s">
        <v>324</v>
      </c>
      <c r="BM583" s="203" t="s">
        <v>909</v>
      </c>
    </row>
    <row r="584" spans="2:65" s="206" customFormat="1" x14ac:dyDescent="0.2">
      <c r="B584" s="205"/>
      <c r="D584" s="207" t="s">
        <v>326</v>
      </c>
      <c r="E584" s="208" t="s">
        <v>1</v>
      </c>
      <c r="F584" s="209" t="s">
        <v>910</v>
      </c>
      <c r="H584" s="208" t="s">
        <v>1</v>
      </c>
      <c r="L584" s="205"/>
      <c r="M584" s="210"/>
      <c r="T584" s="211"/>
      <c r="AT584" s="208" t="s">
        <v>326</v>
      </c>
      <c r="AU584" s="208" t="s">
        <v>90</v>
      </c>
      <c r="AV584" s="206" t="s">
        <v>85</v>
      </c>
      <c r="AW584" s="206" t="s">
        <v>32</v>
      </c>
      <c r="AX584" s="206" t="s">
        <v>77</v>
      </c>
      <c r="AY584" s="208" t="s">
        <v>318</v>
      </c>
    </row>
    <row r="585" spans="2:65" s="213" customFormat="1" x14ac:dyDescent="0.2">
      <c r="B585" s="212"/>
      <c r="D585" s="207" t="s">
        <v>326</v>
      </c>
      <c r="E585" s="214" t="s">
        <v>1</v>
      </c>
      <c r="F585" s="215" t="s">
        <v>911</v>
      </c>
      <c r="H585" s="216">
        <v>27.21</v>
      </c>
      <c r="L585" s="212"/>
      <c r="M585" s="217"/>
      <c r="T585" s="218"/>
      <c r="AT585" s="214" t="s">
        <v>326</v>
      </c>
      <c r="AU585" s="214" t="s">
        <v>90</v>
      </c>
      <c r="AV585" s="213" t="s">
        <v>90</v>
      </c>
      <c r="AW585" s="213" t="s">
        <v>32</v>
      </c>
      <c r="AX585" s="213" t="s">
        <v>77</v>
      </c>
      <c r="AY585" s="214" t="s">
        <v>318</v>
      </c>
    </row>
    <row r="586" spans="2:65" s="213" customFormat="1" x14ac:dyDescent="0.2">
      <c r="B586" s="212"/>
      <c r="D586" s="207" t="s">
        <v>326</v>
      </c>
      <c r="E586" s="214" t="s">
        <v>1</v>
      </c>
      <c r="F586" s="215" t="s">
        <v>912</v>
      </c>
      <c r="H586" s="216">
        <v>92.302999999999997</v>
      </c>
      <c r="L586" s="212"/>
      <c r="M586" s="217"/>
      <c r="T586" s="218"/>
      <c r="AT586" s="214" t="s">
        <v>326</v>
      </c>
      <c r="AU586" s="214" t="s">
        <v>90</v>
      </c>
      <c r="AV586" s="213" t="s">
        <v>90</v>
      </c>
      <c r="AW586" s="213" t="s">
        <v>32</v>
      </c>
      <c r="AX586" s="213" t="s">
        <v>77</v>
      </c>
      <c r="AY586" s="214" t="s">
        <v>318</v>
      </c>
    </row>
    <row r="587" spans="2:65" s="213" customFormat="1" x14ac:dyDescent="0.2">
      <c r="B587" s="212"/>
      <c r="D587" s="207" t="s">
        <v>326</v>
      </c>
      <c r="E587" s="214" t="s">
        <v>1</v>
      </c>
      <c r="F587" s="215" t="s">
        <v>913</v>
      </c>
      <c r="H587" s="216">
        <v>77.247</v>
      </c>
      <c r="L587" s="212"/>
      <c r="M587" s="217"/>
      <c r="T587" s="218"/>
      <c r="AT587" s="214" t="s">
        <v>326</v>
      </c>
      <c r="AU587" s="214" t="s">
        <v>90</v>
      </c>
      <c r="AV587" s="213" t="s">
        <v>90</v>
      </c>
      <c r="AW587" s="213" t="s">
        <v>32</v>
      </c>
      <c r="AX587" s="213" t="s">
        <v>77</v>
      </c>
      <c r="AY587" s="214" t="s">
        <v>318</v>
      </c>
    </row>
    <row r="588" spans="2:65" s="230" customFormat="1" x14ac:dyDescent="0.2">
      <c r="B588" s="229"/>
      <c r="D588" s="207" t="s">
        <v>326</v>
      </c>
      <c r="E588" s="231" t="s">
        <v>1</v>
      </c>
      <c r="F588" s="232" t="s">
        <v>400</v>
      </c>
      <c r="H588" s="233">
        <v>196.76</v>
      </c>
      <c r="L588" s="229"/>
      <c r="M588" s="234"/>
      <c r="T588" s="235"/>
      <c r="AT588" s="231" t="s">
        <v>326</v>
      </c>
      <c r="AU588" s="231" t="s">
        <v>90</v>
      </c>
      <c r="AV588" s="230" t="s">
        <v>324</v>
      </c>
      <c r="AW588" s="230" t="s">
        <v>32</v>
      </c>
      <c r="AX588" s="230" t="s">
        <v>85</v>
      </c>
      <c r="AY588" s="231" t="s">
        <v>318</v>
      </c>
    </row>
    <row r="589" spans="2:65" s="121" customFormat="1" ht="24.25" customHeight="1" x14ac:dyDescent="0.2">
      <c r="B589" s="120"/>
      <c r="C589" s="192" t="s">
        <v>914</v>
      </c>
      <c r="D589" s="192" t="s">
        <v>320</v>
      </c>
      <c r="E589" s="193" t="s">
        <v>915</v>
      </c>
      <c r="F589" s="194" t="s">
        <v>916</v>
      </c>
      <c r="G589" s="195" t="s">
        <v>383</v>
      </c>
      <c r="H589" s="196">
        <v>23.155999999999999</v>
      </c>
      <c r="I589" s="32"/>
      <c r="J589" s="197">
        <f>ROUND(I589*H589,2)</f>
        <v>0</v>
      </c>
      <c r="K589" s="198"/>
      <c r="L589" s="120"/>
      <c r="M589" s="199" t="s">
        <v>1</v>
      </c>
      <c r="N589" s="200" t="s">
        <v>43</v>
      </c>
      <c r="P589" s="201">
        <f>O589*H589</f>
        <v>0</v>
      </c>
      <c r="Q589" s="201">
        <v>5.7000000000000002E-3</v>
      </c>
      <c r="R589" s="201">
        <f>Q589*H589</f>
        <v>0.1319892</v>
      </c>
      <c r="S589" s="201">
        <v>0</v>
      </c>
      <c r="T589" s="202">
        <f>S589*H589</f>
        <v>0</v>
      </c>
      <c r="AR589" s="203" t="s">
        <v>324</v>
      </c>
      <c r="AT589" s="203" t="s">
        <v>320</v>
      </c>
      <c r="AU589" s="203" t="s">
        <v>90</v>
      </c>
      <c r="AY589" s="112" t="s">
        <v>318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12" t="s">
        <v>90</v>
      </c>
      <c r="BK589" s="204">
        <f>ROUND(I589*H589,2)</f>
        <v>0</v>
      </c>
      <c r="BL589" s="112" t="s">
        <v>324</v>
      </c>
      <c r="BM589" s="203" t="s">
        <v>917</v>
      </c>
    </row>
    <row r="590" spans="2:65" s="213" customFormat="1" x14ac:dyDescent="0.2">
      <c r="B590" s="212"/>
      <c r="D590" s="207" t="s">
        <v>326</v>
      </c>
      <c r="E590" s="214" t="s">
        <v>1</v>
      </c>
      <c r="F590" s="215" t="s">
        <v>126</v>
      </c>
      <c r="H590" s="216">
        <v>23.155999999999999</v>
      </c>
      <c r="L590" s="212"/>
      <c r="M590" s="217"/>
      <c r="T590" s="218"/>
      <c r="AT590" s="214" t="s">
        <v>326</v>
      </c>
      <c r="AU590" s="214" t="s">
        <v>90</v>
      </c>
      <c r="AV590" s="213" t="s">
        <v>90</v>
      </c>
      <c r="AW590" s="213" t="s">
        <v>32</v>
      </c>
      <c r="AX590" s="213" t="s">
        <v>85</v>
      </c>
      <c r="AY590" s="214" t="s">
        <v>318</v>
      </c>
    </row>
    <row r="591" spans="2:65" s="121" customFormat="1" ht="24.25" customHeight="1" x14ac:dyDescent="0.2">
      <c r="B591" s="120"/>
      <c r="C591" s="192" t="s">
        <v>918</v>
      </c>
      <c r="D591" s="192" t="s">
        <v>320</v>
      </c>
      <c r="E591" s="193" t="s">
        <v>919</v>
      </c>
      <c r="F591" s="194" t="s">
        <v>920</v>
      </c>
      <c r="G591" s="195" t="s">
        <v>383</v>
      </c>
      <c r="H591" s="196">
        <v>720.52</v>
      </c>
      <c r="I591" s="32"/>
      <c r="J591" s="197">
        <f>ROUND(I591*H591,2)</f>
        <v>0</v>
      </c>
      <c r="K591" s="198"/>
      <c r="L591" s="120"/>
      <c r="M591" s="199" t="s">
        <v>1</v>
      </c>
      <c r="N591" s="200" t="s">
        <v>43</v>
      </c>
      <c r="P591" s="201">
        <f>O591*H591</f>
        <v>0</v>
      </c>
      <c r="Q591" s="201">
        <v>2.8500000000000001E-3</v>
      </c>
      <c r="R591" s="201">
        <f>Q591*H591</f>
        <v>2.0534819999999998</v>
      </c>
      <c r="S591" s="201">
        <v>0</v>
      </c>
      <c r="T591" s="202">
        <f>S591*H591</f>
        <v>0</v>
      </c>
      <c r="AR591" s="203" t="s">
        <v>324</v>
      </c>
      <c r="AT591" s="203" t="s">
        <v>320</v>
      </c>
      <c r="AU591" s="203" t="s">
        <v>90</v>
      </c>
      <c r="AY591" s="112" t="s">
        <v>318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12" t="s">
        <v>90</v>
      </c>
      <c r="BK591" s="204">
        <f>ROUND(I591*H591,2)</f>
        <v>0</v>
      </c>
      <c r="BL591" s="112" t="s">
        <v>324</v>
      </c>
      <c r="BM591" s="203" t="s">
        <v>921</v>
      </c>
    </row>
    <row r="592" spans="2:65" s="213" customFormat="1" x14ac:dyDescent="0.2">
      <c r="B592" s="212"/>
      <c r="D592" s="207" t="s">
        <v>326</v>
      </c>
      <c r="E592" s="214" t="s">
        <v>1</v>
      </c>
      <c r="F592" s="215" t="s">
        <v>123</v>
      </c>
      <c r="H592" s="216">
        <v>720.52</v>
      </c>
      <c r="L592" s="212"/>
      <c r="M592" s="217"/>
      <c r="T592" s="218"/>
      <c r="AT592" s="214" t="s">
        <v>326</v>
      </c>
      <c r="AU592" s="214" t="s">
        <v>90</v>
      </c>
      <c r="AV592" s="213" t="s">
        <v>90</v>
      </c>
      <c r="AW592" s="213" t="s">
        <v>32</v>
      </c>
      <c r="AX592" s="213" t="s">
        <v>85</v>
      </c>
      <c r="AY592" s="214" t="s">
        <v>318</v>
      </c>
    </row>
    <row r="593" spans="2:65" s="121" customFormat="1" ht="24.25" customHeight="1" x14ac:dyDescent="0.2">
      <c r="B593" s="120"/>
      <c r="C593" s="192" t="s">
        <v>922</v>
      </c>
      <c r="D593" s="192" t="s">
        <v>320</v>
      </c>
      <c r="E593" s="193" t="s">
        <v>923</v>
      </c>
      <c r="F593" s="194" t="s">
        <v>924</v>
      </c>
      <c r="G593" s="195" t="s">
        <v>383</v>
      </c>
      <c r="H593" s="196">
        <v>453.79199999999997</v>
      </c>
      <c r="I593" s="32"/>
      <c r="J593" s="197">
        <f>ROUND(I593*H593,2)</f>
        <v>0</v>
      </c>
      <c r="K593" s="198"/>
      <c r="L593" s="120"/>
      <c r="M593" s="199" t="s">
        <v>1</v>
      </c>
      <c r="N593" s="200" t="s">
        <v>43</v>
      </c>
      <c r="P593" s="201">
        <f>O593*H593</f>
        <v>0</v>
      </c>
      <c r="Q593" s="201">
        <v>0</v>
      </c>
      <c r="R593" s="201">
        <f>Q593*H593</f>
        <v>0</v>
      </c>
      <c r="S593" s="201">
        <v>0</v>
      </c>
      <c r="T593" s="202">
        <f>S593*H593</f>
        <v>0</v>
      </c>
      <c r="AR593" s="203" t="s">
        <v>324</v>
      </c>
      <c r="AT593" s="203" t="s">
        <v>320</v>
      </c>
      <c r="AU593" s="203" t="s">
        <v>90</v>
      </c>
      <c r="AY593" s="112" t="s">
        <v>318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112" t="s">
        <v>90</v>
      </c>
      <c r="BK593" s="204">
        <f>ROUND(I593*H593,2)</f>
        <v>0</v>
      </c>
      <c r="BL593" s="112" t="s">
        <v>324</v>
      </c>
      <c r="BM593" s="203" t="s">
        <v>925</v>
      </c>
    </row>
    <row r="594" spans="2:65" s="206" customFormat="1" x14ac:dyDescent="0.2">
      <c r="B594" s="205"/>
      <c r="D594" s="207" t="s">
        <v>326</v>
      </c>
      <c r="E594" s="208" t="s">
        <v>1</v>
      </c>
      <c r="F594" s="209" t="s">
        <v>926</v>
      </c>
      <c r="H594" s="208" t="s">
        <v>1</v>
      </c>
      <c r="L594" s="205"/>
      <c r="M594" s="210"/>
      <c r="T594" s="211"/>
      <c r="AT594" s="208" t="s">
        <v>326</v>
      </c>
      <c r="AU594" s="208" t="s">
        <v>90</v>
      </c>
      <c r="AV594" s="206" t="s">
        <v>85</v>
      </c>
      <c r="AW594" s="206" t="s">
        <v>32</v>
      </c>
      <c r="AX594" s="206" t="s">
        <v>77</v>
      </c>
      <c r="AY594" s="208" t="s">
        <v>318</v>
      </c>
    </row>
    <row r="595" spans="2:65" s="206" customFormat="1" x14ac:dyDescent="0.2">
      <c r="B595" s="205"/>
      <c r="D595" s="207" t="s">
        <v>326</v>
      </c>
      <c r="E595" s="208" t="s">
        <v>1</v>
      </c>
      <c r="F595" s="209" t="s">
        <v>434</v>
      </c>
      <c r="H595" s="208" t="s">
        <v>1</v>
      </c>
      <c r="L595" s="205"/>
      <c r="M595" s="210"/>
      <c r="T595" s="211"/>
      <c r="AT595" s="208" t="s">
        <v>326</v>
      </c>
      <c r="AU595" s="208" t="s">
        <v>90</v>
      </c>
      <c r="AV595" s="206" t="s">
        <v>85</v>
      </c>
      <c r="AW595" s="206" t="s">
        <v>32</v>
      </c>
      <c r="AX595" s="206" t="s">
        <v>77</v>
      </c>
      <c r="AY595" s="208" t="s">
        <v>318</v>
      </c>
    </row>
    <row r="596" spans="2:65" s="213" customFormat="1" ht="30" x14ac:dyDescent="0.2">
      <c r="B596" s="212"/>
      <c r="D596" s="207" t="s">
        <v>326</v>
      </c>
      <c r="E596" s="214" t="s">
        <v>1</v>
      </c>
      <c r="F596" s="215" t="s">
        <v>927</v>
      </c>
      <c r="H596" s="216">
        <v>193.05600000000001</v>
      </c>
      <c r="L596" s="212"/>
      <c r="M596" s="217"/>
      <c r="T596" s="218"/>
      <c r="AT596" s="214" t="s">
        <v>326</v>
      </c>
      <c r="AU596" s="214" t="s">
        <v>90</v>
      </c>
      <c r="AV596" s="213" t="s">
        <v>90</v>
      </c>
      <c r="AW596" s="213" t="s">
        <v>32</v>
      </c>
      <c r="AX596" s="213" t="s">
        <v>77</v>
      </c>
      <c r="AY596" s="214" t="s">
        <v>318</v>
      </c>
    </row>
    <row r="597" spans="2:65" s="206" customFormat="1" x14ac:dyDescent="0.2">
      <c r="B597" s="205"/>
      <c r="D597" s="207" t="s">
        <v>326</v>
      </c>
      <c r="E597" s="208" t="s">
        <v>1</v>
      </c>
      <c r="F597" s="209" t="s">
        <v>439</v>
      </c>
      <c r="H597" s="208" t="s">
        <v>1</v>
      </c>
      <c r="L597" s="205"/>
      <c r="M597" s="210"/>
      <c r="T597" s="211"/>
      <c r="AT597" s="208" t="s">
        <v>326</v>
      </c>
      <c r="AU597" s="208" t="s">
        <v>90</v>
      </c>
      <c r="AV597" s="206" t="s">
        <v>85</v>
      </c>
      <c r="AW597" s="206" t="s">
        <v>32</v>
      </c>
      <c r="AX597" s="206" t="s">
        <v>77</v>
      </c>
      <c r="AY597" s="208" t="s">
        <v>318</v>
      </c>
    </row>
    <row r="598" spans="2:65" s="213" customFormat="1" ht="30" x14ac:dyDescent="0.2">
      <c r="B598" s="212"/>
      <c r="D598" s="207" t="s">
        <v>326</v>
      </c>
      <c r="E598" s="214" t="s">
        <v>1</v>
      </c>
      <c r="F598" s="215" t="s">
        <v>928</v>
      </c>
      <c r="H598" s="216">
        <v>260.73599999999999</v>
      </c>
      <c r="L598" s="212"/>
      <c r="M598" s="217"/>
      <c r="T598" s="218"/>
      <c r="AT598" s="214" t="s">
        <v>326</v>
      </c>
      <c r="AU598" s="214" t="s">
        <v>90</v>
      </c>
      <c r="AV598" s="213" t="s">
        <v>90</v>
      </c>
      <c r="AW598" s="213" t="s">
        <v>32</v>
      </c>
      <c r="AX598" s="213" t="s">
        <v>77</v>
      </c>
      <c r="AY598" s="214" t="s">
        <v>318</v>
      </c>
    </row>
    <row r="599" spans="2:65" s="230" customFormat="1" x14ac:dyDescent="0.2">
      <c r="B599" s="229"/>
      <c r="D599" s="207" t="s">
        <v>326</v>
      </c>
      <c r="E599" s="231" t="s">
        <v>1</v>
      </c>
      <c r="F599" s="232" t="s">
        <v>400</v>
      </c>
      <c r="H599" s="233">
        <v>453.79199999999997</v>
      </c>
      <c r="L599" s="229"/>
      <c r="M599" s="234"/>
      <c r="T599" s="235"/>
      <c r="AT599" s="231" t="s">
        <v>326</v>
      </c>
      <c r="AU599" s="231" t="s">
        <v>90</v>
      </c>
      <c r="AV599" s="230" t="s">
        <v>324</v>
      </c>
      <c r="AW599" s="230" t="s">
        <v>32</v>
      </c>
      <c r="AX599" s="230" t="s">
        <v>85</v>
      </c>
      <c r="AY599" s="231" t="s">
        <v>318</v>
      </c>
    </row>
    <row r="600" spans="2:65" s="121" customFormat="1" ht="33" customHeight="1" x14ac:dyDescent="0.2">
      <c r="B600" s="120"/>
      <c r="C600" s="192" t="s">
        <v>929</v>
      </c>
      <c r="D600" s="192" t="s">
        <v>320</v>
      </c>
      <c r="E600" s="193" t="s">
        <v>930</v>
      </c>
      <c r="F600" s="194" t="s">
        <v>931</v>
      </c>
      <c r="G600" s="195" t="s">
        <v>340</v>
      </c>
      <c r="H600" s="196">
        <v>42.063000000000002</v>
      </c>
      <c r="I600" s="32"/>
      <c r="J600" s="197">
        <f>ROUND(I600*H600,2)</f>
        <v>0</v>
      </c>
      <c r="K600" s="198"/>
      <c r="L600" s="120"/>
      <c r="M600" s="199" t="s">
        <v>1</v>
      </c>
      <c r="N600" s="200" t="s">
        <v>43</v>
      </c>
      <c r="P600" s="201">
        <f>O600*H600</f>
        <v>0</v>
      </c>
      <c r="Q600" s="201">
        <v>2.3010199999999998</v>
      </c>
      <c r="R600" s="201">
        <f>Q600*H600</f>
        <v>96.787804260000001</v>
      </c>
      <c r="S600" s="201">
        <v>0</v>
      </c>
      <c r="T600" s="202">
        <f>S600*H600</f>
        <v>0</v>
      </c>
      <c r="AR600" s="203" t="s">
        <v>324</v>
      </c>
      <c r="AT600" s="203" t="s">
        <v>320</v>
      </c>
      <c r="AU600" s="203" t="s">
        <v>90</v>
      </c>
      <c r="AY600" s="112" t="s">
        <v>318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12" t="s">
        <v>90</v>
      </c>
      <c r="BK600" s="204">
        <f>ROUND(I600*H600,2)</f>
        <v>0</v>
      </c>
      <c r="BL600" s="112" t="s">
        <v>324</v>
      </c>
      <c r="BM600" s="203" t="s">
        <v>932</v>
      </c>
    </row>
    <row r="601" spans="2:65" s="206" customFormat="1" x14ac:dyDescent="0.2">
      <c r="B601" s="205"/>
      <c r="D601" s="207" t="s">
        <v>326</v>
      </c>
      <c r="E601" s="208" t="s">
        <v>1</v>
      </c>
      <c r="F601" s="209" t="s">
        <v>933</v>
      </c>
      <c r="H601" s="208" t="s">
        <v>1</v>
      </c>
      <c r="L601" s="205"/>
      <c r="M601" s="210"/>
      <c r="T601" s="211"/>
      <c r="AT601" s="208" t="s">
        <v>326</v>
      </c>
      <c r="AU601" s="208" t="s">
        <v>90</v>
      </c>
      <c r="AV601" s="206" t="s">
        <v>85</v>
      </c>
      <c r="AW601" s="206" t="s">
        <v>32</v>
      </c>
      <c r="AX601" s="206" t="s">
        <v>77</v>
      </c>
      <c r="AY601" s="208" t="s">
        <v>318</v>
      </c>
    </row>
    <row r="602" spans="2:65" s="213" customFormat="1" x14ac:dyDescent="0.2">
      <c r="B602" s="212"/>
      <c r="D602" s="207" t="s">
        <v>326</v>
      </c>
      <c r="E602" s="214" t="s">
        <v>1</v>
      </c>
      <c r="F602" s="215" t="s">
        <v>934</v>
      </c>
      <c r="H602" s="216">
        <v>42.063000000000002</v>
      </c>
      <c r="L602" s="212"/>
      <c r="M602" s="217"/>
      <c r="T602" s="218"/>
      <c r="AT602" s="214" t="s">
        <v>326</v>
      </c>
      <c r="AU602" s="214" t="s">
        <v>90</v>
      </c>
      <c r="AV602" s="213" t="s">
        <v>90</v>
      </c>
      <c r="AW602" s="213" t="s">
        <v>32</v>
      </c>
      <c r="AX602" s="213" t="s">
        <v>85</v>
      </c>
      <c r="AY602" s="214" t="s">
        <v>318</v>
      </c>
    </row>
    <row r="603" spans="2:65" s="121" customFormat="1" ht="33" customHeight="1" x14ac:dyDescent="0.2">
      <c r="B603" s="120"/>
      <c r="C603" s="192" t="s">
        <v>935</v>
      </c>
      <c r="D603" s="192" t="s">
        <v>320</v>
      </c>
      <c r="E603" s="193" t="s">
        <v>936</v>
      </c>
      <c r="F603" s="194" t="s">
        <v>937</v>
      </c>
      <c r="G603" s="195" t="s">
        <v>340</v>
      </c>
      <c r="H603" s="196">
        <v>2.431</v>
      </c>
      <c r="I603" s="32"/>
      <c r="J603" s="197">
        <f>ROUND(I603*H603,2)</f>
        <v>0</v>
      </c>
      <c r="K603" s="198"/>
      <c r="L603" s="120"/>
      <c r="M603" s="199" t="s">
        <v>1</v>
      </c>
      <c r="N603" s="200" t="s">
        <v>43</v>
      </c>
      <c r="P603" s="201">
        <f>O603*H603</f>
        <v>0</v>
      </c>
      <c r="Q603" s="201">
        <v>2.5018699999999998</v>
      </c>
      <c r="R603" s="201">
        <f>Q603*H603</f>
        <v>6.0820459699999994</v>
      </c>
      <c r="S603" s="201">
        <v>0</v>
      </c>
      <c r="T603" s="202">
        <f>S603*H603</f>
        <v>0</v>
      </c>
      <c r="AR603" s="203" t="s">
        <v>324</v>
      </c>
      <c r="AT603" s="203" t="s">
        <v>320</v>
      </c>
      <c r="AU603" s="203" t="s">
        <v>90</v>
      </c>
      <c r="AY603" s="112" t="s">
        <v>318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12" t="s">
        <v>90</v>
      </c>
      <c r="BK603" s="204">
        <f>ROUND(I603*H603,2)</f>
        <v>0</v>
      </c>
      <c r="BL603" s="112" t="s">
        <v>324</v>
      </c>
      <c r="BM603" s="203" t="s">
        <v>938</v>
      </c>
    </row>
    <row r="604" spans="2:65" s="213" customFormat="1" x14ac:dyDescent="0.2">
      <c r="B604" s="212"/>
      <c r="D604" s="207" t="s">
        <v>326</v>
      </c>
      <c r="E604" s="214" t="s">
        <v>1</v>
      </c>
      <c r="F604" s="215" t="s">
        <v>939</v>
      </c>
      <c r="H604" s="216">
        <v>2.431</v>
      </c>
      <c r="L604" s="212"/>
      <c r="M604" s="217"/>
      <c r="T604" s="218"/>
      <c r="AT604" s="214" t="s">
        <v>326</v>
      </c>
      <c r="AU604" s="214" t="s">
        <v>90</v>
      </c>
      <c r="AV604" s="213" t="s">
        <v>90</v>
      </c>
      <c r="AW604" s="213" t="s">
        <v>32</v>
      </c>
      <c r="AX604" s="213" t="s">
        <v>85</v>
      </c>
      <c r="AY604" s="214" t="s">
        <v>318</v>
      </c>
    </row>
    <row r="605" spans="2:65" s="121" customFormat="1" ht="16.5" customHeight="1" x14ac:dyDescent="0.2">
      <c r="B605" s="120"/>
      <c r="C605" s="192" t="s">
        <v>940</v>
      </c>
      <c r="D605" s="192" t="s">
        <v>320</v>
      </c>
      <c r="E605" s="193" t="s">
        <v>941</v>
      </c>
      <c r="F605" s="194" t="s">
        <v>942</v>
      </c>
      <c r="G605" s="195" t="s">
        <v>347</v>
      </c>
      <c r="H605" s="196">
        <v>0.307</v>
      </c>
      <c r="I605" s="32"/>
      <c r="J605" s="197">
        <f>ROUND(I605*H605,2)</f>
        <v>0</v>
      </c>
      <c r="K605" s="198"/>
      <c r="L605" s="120"/>
      <c r="M605" s="199" t="s">
        <v>1</v>
      </c>
      <c r="N605" s="200" t="s">
        <v>43</v>
      </c>
      <c r="P605" s="201">
        <f>O605*H605</f>
        <v>0</v>
      </c>
      <c r="Q605" s="201">
        <v>1.06277</v>
      </c>
      <c r="R605" s="201">
        <f>Q605*H605</f>
        <v>0.32627038999999997</v>
      </c>
      <c r="S605" s="201">
        <v>0</v>
      </c>
      <c r="T605" s="202">
        <f>S605*H605</f>
        <v>0</v>
      </c>
      <c r="AR605" s="203" t="s">
        <v>324</v>
      </c>
      <c r="AT605" s="203" t="s">
        <v>320</v>
      </c>
      <c r="AU605" s="203" t="s">
        <v>90</v>
      </c>
      <c r="AY605" s="112" t="s">
        <v>318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12" t="s">
        <v>90</v>
      </c>
      <c r="BK605" s="204">
        <f>ROUND(I605*H605,2)</f>
        <v>0</v>
      </c>
      <c r="BL605" s="112" t="s">
        <v>324</v>
      </c>
      <c r="BM605" s="203" t="s">
        <v>943</v>
      </c>
    </row>
    <row r="606" spans="2:65" s="213" customFormat="1" x14ac:dyDescent="0.2">
      <c r="B606" s="212"/>
      <c r="D606" s="207" t="s">
        <v>326</v>
      </c>
      <c r="E606" s="214" t="s">
        <v>1</v>
      </c>
      <c r="F606" s="215" t="s">
        <v>944</v>
      </c>
      <c r="H606" s="216">
        <v>0.307</v>
      </c>
      <c r="L606" s="212"/>
      <c r="M606" s="217"/>
      <c r="T606" s="218"/>
      <c r="AT606" s="214" t="s">
        <v>326</v>
      </c>
      <c r="AU606" s="214" t="s">
        <v>90</v>
      </c>
      <c r="AV606" s="213" t="s">
        <v>90</v>
      </c>
      <c r="AW606" s="213" t="s">
        <v>32</v>
      </c>
      <c r="AX606" s="213" t="s">
        <v>85</v>
      </c>
      <c r="AY606" s="214" t="s">
        <v>318</v>
      </c>
    </row>
    <row r="607" spans="2:65" s="121" customFormat="1" ht="24.25" customHeight="1" x14ac:dyDescent="0.2">
      <c r="B607" s="120"/>
      <c r="C607" s="192" t="s">
        <v>945</v>
      </c>
      <c r="D607" s="192" t="s">
        <v>320</v>
      </c>
      <c r="E607" s="193" t="s">
        <v>946</v>
      </c>
      <c r="F607" s="194" t="s">
        <v>947</v>
      </c>
      <c r="G607" s="195" t="s">
        <v>383</v>
      </c>
      <c r="H607" s="196">
        <v>169</v>
      </c>
      <c r="I607" s="32"/>
      <c r="J607" s="197">
        <f>ROUND(I607*H607,2)</f>
        <v>0</v>
      </c>
      <c r="K607" s="198"/>
      <c r="L607" s="120"/>
      <c r="M607" s="199" t="s">
        <v>1</v>
      </c>
      <c r="N607" s="200" t="s">
        <v>43</v>
      </c>
      <c r="P607" s="201">
        <f>O607*H607</f>
        <v>0</v>
      </c>
      <c r="Q607" s="201">
        <v>0.10098</v>
      </c>
      <c r="R607" s="201">
        <f>Q607*H607</f>
        <v>17.065619999999999</v>
      </c>
      <c r="S607" s="201">
        <v>0</v>
      </c>
      <c r="T607" s="202">
        <f>S607*H607</f>
        <v>0</v>
      </c>
      <c r="AR607" s="203" t="s">
        <v>324</v>
      </c>
      <c r="AT607" s="203" t="s">
        <v>320</v>
      </c>
      <c r="AU607" s="203" t="s">
        <v>90</v>
      </c>
      <c r="AY607" s="112" t="s">
        <v>318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12" t="s">
        <v>90</v>
      </c>
      <c r="BK607" s="204">
        <f>ROUND(I607*H607,2)</f>
        <v>0</v>
      </c>
      <c r="BL607" s="112" t="s">
        <v>324</v>
      </c>
      <c r="BM607" s="203" t="s">
        <v>948</v>
      </c>
    </row>
    <row r="608" spans="2:65" s="206" customFormat="1" x14ac:dyDescent="0.2">
      <c r="B608" s="205"/>
      <c r="D608" s="207" t="s">
        <v>326</v>
      </c>
      <c r="E608" s="208" t="s">
        <v>1</v>
      </c>
      <c r="F608" s="209" t="s">
        <v>949</v>
      </c>
      <c r="H608" s="208" t="s">
        <v>1</v>
      </c>
      <c r="L608" s="205"/>
      <c r="M608" s="210"/>
      <c r="T608" s="211"/>
      <c r="AT608" s="208" t="s">
        <v>326</v>
      </c>
      <c r="AU608" s="208" t="s">
        <v>90</v>
      </c>
      <c r="AV608" s="206" t="s">
        <v>85</v>
      </c>
      <c r="AW608" s="206" t="s">
        <v>32</v>
      </c>
      <c r="AX608" s="206" t="s">
        <v>77</v>
      </c>
      <c r="AY608" s="208" t="s">
        <v>318</v>
      </c>
    </row>
    <row r="609" spans="2:65" s="213" customFormat="1" x14ac:dyDescent="0.2">
      <c r="B609" s="212"/>
      <c r="D609" s="207" t="s">
        <v>326</v>
      </c>
      <c r="E609" s="214" t="s">
        <v>1</v>
      </c>
      <c r="F609" s="215" t="s">
        <v>950</v>
      </c>
      <c r="H609" s="216">
        <v>125.7</v>
      </c>
      <c r="L609" s="212"/>
      <c r="M609" s="217"/>
      <c r="T609" s="218"/>
      <c r="AT609" s="214" t="s">
        <v>326</v>
      </c>
      <c r="AU609" s="214" t="s">
        <v>90</v>
      </c>
      <c r="AV609" s="213" t="s">
        <v>90</v>
      </c>
      <c r="AW609" s="213" t="s">
        <v>32</v>
      </c>
      <c r="AX609" s="213" t="s">
        <v>77</v>
      </c>
      <c r="AY609" s="214" t="s">
        <v>318</v>
      </c>
    </row>
    <row r="610" spans="2:65" s="213" customFormat="1" x14ac:dyDescent="0.2">
      <c r="B610" s="212"/>
      <c r="D610" s="207" t="s">
        <v>326</v>
      </c>
      <c r="E610" s="214" t="s">
        <v>197</v>
      </c>
      <c r="F610" s="215" t="s">
        <v>951</v>
      </c>
      <c r="H610" s="216">
        <v>43.3</v>
      </c>
      <c r="L610" s="212"/>
      <c r="M610" s="217"/>
      <c r="T610" s="218"/>
      <c r="AT610" s="214" t="s">
        <v>326</v>
      </c>
      <c r="AU610" s="214" t="s">
        <v>90</v>
      </c>
      <c r="AV610" s="213" t="s">
        <v>90</v>
      </c>
      <c r="AW610" s="213" t="s">
        <v>32</v>
      </c>
      <c r="AX610" s="213" t="s">
        <v>77</v>
      </c>
      <c r="AY610" s="214" t="s">
        <v>318</v>
      </c>
    </row>
    <row r="611" spans="2:65" s="230" customFormat="1" x14ac:dyDescent="0.2">
      <c r="B611" s="229"/>
      <c r="D611" s="207" t="s">
        <v>326</v>
      </c>
      <c r="E611" s="231" t="s">
        <v>1</v>
      </c>
      <c r="F611" s="232" t="s">
        <v>400</v>
      </c>
      <c r="H611" s="233">
        <v>169</v>
      </c>
      <c r="L611" s="229"/>
      <c r="M611" s="234"/>
      <c r="T611" s="235"/>
      <c r="AT611" s="231" t="s">
        <v>326</v>
      </c>
      <c r="AU611" s="231" t="s">
        <v>90</v>
      </c>
      <c r="AV611" s="230" t="s">
        <v>324</v>
      </c>
      <c r="AW611" s="230" t="s">
        <v>32</v>
      </c>
      <c r="AX611" s="230" t="s">
        <v>85</v>
      </c>
      <c r="AY611" s="231" t="s">
        <v>318</v>
      </c>
    </row>
    <row r="612" spans="2:65" s="121" customFormat="1" ht="24.25" customHeight="1" x14ac:dyDescent="0.2">
      <c r="B612" s="120"/>
      <c r="C612" s="192" t="s">
        <v>952</v>
      </c>
      <c r="D612" s="192" t="s">
        <v>320</v>
      </c>
      <c r="E612" s="193" t="s">
        <v>953</v>
      </c>
      <c r="F612" s="194" t="s">
        <v>954</v>
      </c>
      <c r="G612" s="195" t="s">
        <v>383</v>
      </c>
      <c r="H612" s="196">
        <v>1435.7</v>
      </c>
      <c r="I612" s="32"/>
      <c r="J612" s="197">
        <f>ROUND(I612*H612,2)</f>
        <v>0</v>
      </c>
      <c r="K612" s="198"/>
      <c r="L612" s="120"/>
      <c r="M612" s="199" t="s">
        <v>1</v>
      </c>
      <c r="N612" s="200" t="s">
        <v>43</v>
      </c>
      <c r="P612" s="201">
        <f>O612*H612</f>
        <v>0</v>
      </c>
      <c r="Q612" s="201">
        <v>0.11219999999999999</v>
      </c>
      <c r="R612" s="201">
        <f>Q612*H612</f>
        <v>161.08554000000001</v>
      </c>
      <c r="S612" s="201">
        <v>0</v>
      </c>
      <c r="T612" s="202">
        <f>S612*H612</f>
        <v>0</v>
      </c>
      <c r="AR612" s="203" t="s">
        <v>324</v>
      </c>
      <c r="AT612" s="203" t="s">
        <v>320</v>
      </c>
      <c r="AU612" s="203" t="s">
        <v>90</v>
      </c>
      <c r="AY612" s="112" t="s">
        <v>318</v>
      </c>
      <c r="BE612" s="204">
        <f>IF(N612="základní",J612,0)</f>
        <v>0</v>
      </c>
      <c r="BF612" s="204">
        <f>IF(N612="snížená",J612,0)</f>
        <v>0</v>
      </c>
      <c r="BG612" s="204">
        <f>IF(N612="zákl. přenesená",J612,0)</f>
        <v>0</v>
      </c>
      <c r="BH612" s="204">
        <f>IF(N612="sníž. přenesená",J612,0)</f>
        <v>0</v>
      </c>
      <c r="BI612" s="204">
        <f>IF(N612="nulová",J612,0)</f>
        <v>0</v>
      </c>
      <c r="BJ612" s="112" t="s">
        <v>90</v>
      </c>
      <c r="BK612" s="204">
        <f>ROUND(I612*H612,2)</f>
        <v>0</v>
      </c>
      <c r="BL612" s="112" t="s">
        <v>324</v>
      </c>
      <c r="BM612" s="203" t="s">
        <v>955</v>
      </c>
    </row>
    <row r="613" spans="2:65" s="206" customFormat="1" x14ac:dyDescent="0.2">
      <c r="B613" s="205"/>
      <c r="D613" s="207" t="s">
        <v>326</v>
      </c>
      <c r="E613" s="208" t="s">
        <v>1</v>
      </c>
      <c r="F613" s="209" t="s">
        <v>949</v>
      </c>
      <c r="H613" s="208" t="s">
        <v>1</v>
      </c>
      <c r="L613" s="205"/>
      <c r="M613" s="210"/>
      <c r="T613" s="211"/>
      <c r="AT613" s="208" t="s">
        <v>326</v>
      </c>
      <c r="AU613" s="208" t="s">
        <v>90</v>
      </c>
      <c r="AV613" s="206" t="s">
        <v>85</v>
      </c>
      <c r="AW613" s="206" t="s">
        <v>32</v>
      </c>
      <c r="AX613" s="206" t="s">
        <v>77</v>
      </c>
      <c r="AY613" s="208" t="s">
        <v>318</v>
      </c>
    </row>
    <row r="614" spans="2:65" s="213" customFormat="1" x14ac:dyDescent="0.2">
      <c r="B614" s="212"/>
      <c r="D614" s="207" t="s">
        <v>326</v>
      </c>
      <c r="E614" s="214" t="s">
        <v>1</v>
      </c>
      <c r="F614" s="215" t="s">
        <v>956</v>
      </c>
      <c r="H614" s="216">
        <v>1435.7</v>
      </c>
      <c r="L614" s="212"/>
      <c r="M614" s="217"/>
      <c r="T614" s="218"/>
      <c r="AT614" s="214" t="s">
        <v>326</v>
      </c>
      <c r="AU614" s="214" t="s">
        <v>90</v>
      </c>
      <c r="AV614" s="213" t="s">
        <v>90</v>
      </c>
      <c r="AW614" s="213" t="s">
        <v>32</v>
      </c>
      <c r="AX614" s="213" t="s">
        <v>85</v>
      </c>
      <c r="AY614" s="214" t="s">
        <v>318</v>
      </c>
    </row>
    <row r="615" spans="2:65" s="121" customFormat="1" ht="24.25" customHeight="1" x14ac:dyDescent="0.2">
      <c r="B615" s="120"/>
      <c r="C615" s="192" t="s">
        <v>957</v>
      </c>
      <c r="D615" s="192" t="s">
        <v>320</v>
      </c>
      <c r="E615" s="193" t="s">
        <v>958</v>
      </c>
      <c r="F615" s="194" t="s">
        <v>959</v>
      </c>
      <c r="G615" s="195" t="s">
        <v>383</v>
      </c>
      <c r="H615" s="196">
        <v>2205.1999999999998</v>
      </c>
      <c r="I615" s="32"/>
      <c r="J615" s="197">
        <f>ROUND(I615*H615,2)</f>
        <v>0</v>
      </c>
      <c r="K615" s="198"/>
      <c r="L615" s="120"/>
      <c r="M615" s="199" t="s">
        <v>1</v>
      </c>
      <c r="N615" s="200" t="s">
        <v>43</v>
      </c>
      <c r="P615" s="201">
        <f>O615*H615</f>
        <v>0</v>
      </c>
      <c r="Q615" s="201">
        <v>1.1220000000000001E-2</v>
      </c>
      <c r="R615" s="201">
        <f>Q615*H615</f>
        <v>24.742343999999999</v>
      </c>
      <c r="S615" s="201">
        <v>0</v>
      </c>
      <c r="T615" s="202">
        <f>S615*H615</f>
        <v>0</v>
      </c>
      <c r="AR615" s="203" t="s">
        <v>324</v>
      </c>
      <c r="AT615" s="203" t="s">
        <v>320</v>
      </c>
      <c r="AU615" s="203" t="s">
        <v>90</v>
      </c>
      <c r="AY615" s="112" t="s">
        <v>318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12" t="s">
        <v>90</v>
      </c>
      <c r="BK615" s="204">
        <f>ROUND(I615*H615,2)</f>
        <v>0</v>
      </c>
      <c r="BL615" s="112" t="s">
        <v>324</v>
      </c>
      <c r="BM615" s="203" t="s">
        <v>960</v>
      </c>
    </row>
    <row r="616" spans="2:65" s="213" customFormat="1" x14ac:dyDescent="0.2">
      <c r="B616" s="212"/>
      <c r="D616" s="207" t="s">
        <v>326</v>
      </c>
      <c r="E616" s="214" t="s">
        <v>1</v>
      </c>
      <c r="F616" s="215" t="s">
        <v>961</v>
      </c>
      <c r="H616" s="216">
        <v>2205.1999999999998</v>
      </c>
      <c r="L616" s="212"/>
      <c r="M616" s="217"/>
      <c r="T616" s="218"/>
      <c r="AT616" s="214" t="s">
        <v>326</v>
      </c>
      <c r="AU616" s="214" t="s">
        <v>90</v>
      </c>
      <c r="AV616" s="213" t="s">
        <v>90</v>
      </c>
      <c r="AW616" s="213" t="s">
        <v>32</v>
      </c>
      <c r="AX616" s="213" t="s">
        <v>85</v>
      </c>
      <c r="AY616" s="214" t="s">
        <v>318</v>
      </c>
    </row>
    <row r="617" spans="2:65" s="121" customFormat="1" ht="16.5" customHeight="1" x14ac:dyDescent="0.2">
      <c r="B617" s="120"/>
      <c r="C617" s="192" t="s">
        <v>962</v>
      </c>
      <c r="D617" s="192" t="s">
        <v>320</v>
      </c>
      <c r="E617" s="193" t="s">
        <v>963</v>
      </c>
      <c r="F617" s="194" t="s">
        <v>964</v>
      </c>
      <c r="G617" s="195" t="s">
        <v>383</v>
      </c>
      <c r="H617" s="196">
        <v>2228.1</v>
      </c>
      <c r="I617" s="32"/>
      <c r="J617" s="197">
        <f>ROUND(I617*H617,2)</f>
        <v>0</v>
      </c>
      <c r="K617" s="198"/>
      <c r="L617" s="120"/>
      <c r="M617" s="199" t="s">
        <v>1</v>
      </c>
      <c r="N617" s="200" t="s">
        <v>43</v>
      </c>
      <c r="P617" s="201">
        <f>O617*H617</f>
        <v>0</v>
      </c>
      <c r="Q617" s="201">
        <v>1.2999999999999999E-4</v>
      </c>
      <c r="R617" s="201">
        <f>Q617*H617</f>
        <v>0.28965299999999994</v>
      </c>
      <c r="S617" s="201">
        <v>0</v>
      </c>
      <c r="T617" s="202">
        <f>S617*H617</f>
        <v>0</v>
      </c>
      <c r="AR617" s="203" t="s">
        <v>324</v>
      </c>
      <c r="AT617" s="203" t="s">
        <v>320</v>
      </c>
      <c r="AU617" s="203" t="s">
        <v>90</v>
      </c>
      <c r="AY617" s="112" t="s">
        <v>318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12" t="s">
        <v>90</v>
      </c>
      <c r="BK617" s="204">
        <f>ROUND(I617*H617,2)</f>
        <v>0</v>
      </c>
      <c r="BL617" s="112" t="s">
        <v>324</v>
      </c>
      <c r="BM617" s="203" t="s">
        <v>965</v>
      </c>
    </row>
    <row r="618" spans="2:65" s="213" customFormat="1" x14ac:dyDescent="0.2">
      <c r="B618" s="212"/>
      <c r="D618" s="207" t="s">
        <v>326</v>
      </c>
      <c r="E618" s="214" t="s">
        <v>1</v>
      </c>
      <c r="F618" s="215" t="s">
        <v>966</v>
      </c>
      <c r="H618" s="216">
        <v>2228.1</v>
      </c>
      <c r="L618" s="212"/>
      <c r="M618" s="217"/>
      <c r="T618" s="218"/>
      <c r="AT618" s="214" t="s">
        <v>326</v>
      </c>
      <c r="AU618" s="214" t="s">
        <v>90</v>
      </c>
      <c r="AV618" s="213" t="s">
        <v>90</v>
      </c>
      <c r="AW618" s="213" t="s">
        <v>32</v>
      </c>
      <c r="AX618" s="213" t="s">
        <v>85</v>
      </c>
      <c r="AY618" s="214" t="s">
        <v>318</v>
      </c>
    </row>
    <row r="619" spans="2:65" s="121" customFormat="1" ht="24.25" customHeight="1" x14ac:dyDescent="0.2">
      <c r="B619" s="120"/>
      <c r="C619" s="192" t="s">
        <v>967</v>
      </c>
      <c r="D619" s="192" t="s">
        <v>320</v>
      </c>
      <c r="E619" s="193" t="s">
        <v>968</v>
      </c>
      <c r="F619" s="194" t="s">
        <v>969</v>
      </c>
      <c r="G619" s="195" t="s">
        <v>340</v>
      </c>
      <c r="H619" s="196">
        <v>16.152000000000001</v>
      </c>
      <c r="I619" s="32"/>
      <c r="J619" s="197">
        <f>ROUND(I619*H619,2)</f>
        <v>0</v>
      </c>
      <c r="K619" s="198"/>
      <c r="L619" s="120"/>
      <c r="M619" s="199" t="s">
        <v>1</v>
      </c>
      <c r="N619" s="200" t="s">
        <v>43</v>
      </c>
      <c r="P619" s="201">
        <f>O619*H619</f>
        <v>0</v>
      </c>
      <c r="Q619" s="201">
        <v>1.837</v>
      </c>
      <c r="R619" s="201">
        <f>Q619*H619</f>
        <v>29.671224000000002</v>
      </c>
      <c r="S619" s="201">
        <v>0</v>
      </c>
      <c r="T619" s="202">
        <f>S619*H619</f>
        <v>0</v>
      </c>
      <c r="AR619" s="203" t="s">
        <v>324</v>
      </c>
      <c r="AT619" s="203" t="s">
        <v>320</v>
      </c>
      <c r="AU619" s="203" t="s">
        <v>90</v>
      </c>
      <c r="AY619" s="112" t="s">
        <v>318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12" t="s">
        <v>90</v>
      </c>
      <c r="BK619" s="204">
        <f>ROUND(I619*H619,2)</f>
        <v>0</v>
      </c>
      <c r="BL619" s="112" t="s">
        <v>324</v>
      </c>
      <c r="BM619" s="203" t="s">
        <v>970</v>
      </c>
    </row>
    <row r="620" spans="2:65" s="206" customFormat="1" x14ac:dyDescent="0.2">
      <c r="B620" s="205"/>
      <c r="D620" s="207" t="s">
        <v>326</v>
      </c>
      <c r="E620" s="208" t="s">
        <v>1</v>
      </c>
      <c r="F620" s="209" t="s">
        <v>971</v>
      </c>
      <c r="H620" s="208" t="s">
        <v>1</v>
      </c>
      <c r="L620" s="205"/>
      <c r="M620" s="210"/>
      <c r="T620" s="211"/>
      <c r="AT620" s="208" t="s">
        <v>326</v>
      </c>
      <c r="AU620" s="208" t="s">
        <v>90</v>
      </c>
      <c r="AV620" s="206" t="s">
        <v>85</v>
      </c>
      <c r="AW620" s="206" t="s">
        <v>32</v>
      </c>
      <c r="AX620" s="206" t="s">
        <v>77</v>
      </c>
      <c r="AY620" s="208" t="s">
        <v>318</v>
      </c>
    </row>
    <row r="621" spans="2:65" s="213" customFormat="1" x14ac:dyDescent="0.2">
      <c r="B621" s="212"/>
      <c r="D621" s="207" t="s">
        <v>326</v>
      </c>
      <c r="E621" s="214" t="s">
        <v>1</v>
      </c>
      <c r="F621" s="215" t="s">
        <v>972</v>
      </c>
      <c r="H621" s="216">
        <v>16.152000000000001</v>
      </c>
      <c r="L621" s="212"/>
      <c r="M621" s="217"/>
      <c r="T621" s="218"/>
      <c r="AT621" s="214" t="s">
        <v>326</v>
      </c>
      <c r="AU621" s="214" t="s">
        <v>90</v>
      </c>
      <c r="AV621" s="213" t="s">
        <v>90</v>
      </c>
      <c r="AW621" s="213" t="s">
        <v>32</v>
      </c>
      <c r="AX621" s="213" t="s">
        <v>85</v>
      </c>
      <c r="AY621" s="214" t="s">
        <v>318</v>
      </c>
    </row>
    <row r="622" spans="2:65" s="121" customFormat="1" ht="24.25" customHeight="1" x14ac:dyDescent="0.2">
      <c r="B622" s="120"/>
      <c r="C622" s="192" t="s">
        <v>973</v>
      </c>
      <c r="D622" s="192" t="s">
        <v>320</v>
      </c>
      <c r="E622" s="193" t="s">
        <v>974</v>
      </c>
      <c r="F622" s="194" t="s">
        <v>975</v>
      </c>
      <c r="G622" s="195" t="s">
        <v>340</v>
      </c>
      <c r="H622" s="196">
        <v>32.305</v>
      </c>
      <c r="I622" s="32"/>
      <c r="J622" s="197">
        <f>ROUND(I622*H622,2)</f>
        <v>0</v>
      </c>
      <c r="K622" s="198"/>
      <c r="L622" s="120"/>
      <c r="M622" s="199" t="s">
        <v>1</v>
      </c>
      <c r="N622" s="200" t="s">
        <v>43</v>
      </c>
      <c r="P622" s="201">
        <f>O622*H622</f>
        <v>0</v>
      </c>
      <c r="Q622" s="201">
        <v>1.837</v>
      </c>
      <c r="R622" s="201">
        <f>Q622*H622</f>
        <v>59.344284999999999</v>
      </c>
      <c r="S622" s="201">
        <v>0</v>
      </c>
      <c r="T622" s="202">
        <f>S622*H622</f>
        <v>0</v>
      </c>
      <c r="AR622" s="203" t="s">
        <v>324</v>
      </c>
      <c r="AT622" s="203" t="s">
        <v>320</v>
      </c>
      <c r="AU622" s="203" t="s">
        <v>90</v>
      </c>
      <c r="AY622" s="112" t="s">
        <v>318</v>
      </c>
      <c r="BE622" s="204">
        <f>IF(N622="základní",J622,0)</f>
        <v>0</v>
      </c>
      <c r="BF622" s="204">
        <f>IF(N622="snížená",J622,0)</f>
        <v>0</v>
      </c>
      <c r="BG622" s="204">
        <f>IF(N622="zákl. přenesená",J622,0)</f>
        <v>0</v>
      </c>
      <c r="BH622" s="204">
        <f>IF(N622="sníž. přenesená",J622,0)</f>
        <v>0</v>
      </c>
      <c r="BI622" s="204">
        <f>IF(N622="nulová",J622,0)</f>
        <v>0</v>
      </c>
      <c r="BJ622" s="112" t="s">
        <v>90</v>
      </c>
      <c r="BK622" s="204">
        <f>ROUND(I622*H622,2)</f>
        <v>0</v>
      </c>
      <c r="BL622" s="112" t="s">
        <v>324</v>
      </c>
      <c r="BM622" s="203" t="s">
        <v>976</v>
      </c>
    </row>
    <row r="623" spans="2:65" s="206" customFormat="1" x14ac:dyDescent="0.2">
      <c r="B623" s="205"/>
      <c r="D623" s="207" t="s">
        <v>326</v>
      </c>
      <c r="E623" s="208" t="s">
        <v>1</v>
      </c>
      <c r="F623" s="209" t="s">
        <v>977</v>
      </c>
      <c r="H623" s="208" t="s">
        <v>1</v>
      </c>
      <c r="L623" s="205"/>
      <c r="M623" s="210"/>
      <c r="T623" s="211"/>
      <c r="AT623" s="208" t="s">
        <v>326</v>
      </c>
      <c r="AU623" s="208" t="s">
        <v>90</v>
      </c>
      <c r="AV623" s="206" t="s">
        <v>85</v>
      </c>
      <c r="AW623" s="206" t="s">
        <v>32</v>
      </c>
      <c r="AX623" s="206" t="s">
        <v>77</v>
      </c>
      <c r="AY623" s="208" t="s">
        <v>318</v>
      </c>
    </row>
    <row r="624" spans="2:65" s="213" customFormat="1" x14ac:dyDescent="0.2">
      <c r="B624" s="212"/>
      <c r="D624" s="207" t="s">
        <v>326</v>
      </c>
      <c r="E624" s="214" t="s">
        <v>1</v>
      </c>
      <c r="F624" s="215" t="s">
        <v>978</v>
      </c>
      <c r="H624" s="216">
        <v>32.305</v>
      </c>
      <c r="L624" s="212"/>
      <c r="M624" s="217"/>
      <c r="T624" s="218"/>
      <c r="AT624" s="214" t="s">
        <v>326</v>
      </c>
      <c r="AU624" s="214" t="s">
        <v>90</v>
      </c>
      <c r="AV624" s="213" t="s">
        <v>90</v>
      </c>
      <c r="AW624" s="213" t="s">
        <v>32</v>
      </c>
      <c r="AX624" s="213" t="s">
        <v>85</v>
      </c>
      <c r="AY624" s="214" t="s">
        <v>318</v>
      </c>
    </row>
    <row r="625" spans="2:65" s="121" customFormat="1" ht="16.5" customHeight="1" x14ac:dyDescent="0.2">
      <c r="B625" s="120"/>
      <c r="C625" s="192" t="s">
        <v>979</v>
      </c>
      <c r="D625" s="192" t="s">
        <v>320</v>
      </c>
      <c r="E625" s="193" t="s">
        <v>980</v>
      </c>
      <c r="F625" s="194" t="s">
        <v>981</v>
      </c>
      <c r="G625" s="195" t="s">
        <v>363</v>
      </c>
      <c r="H625" s="196">
        <v>1</v>
      </c>
      <c r="I625" s="32"/>
      <c r="J625" s="197">
        <f>ROUND(I625*H625,2)</f>
        <v>0</v>
      </c>
      <c r="K625" s="198"/>
      <c r="L625" s="120"/>
      <c r="M625" s="199" t="s">
        <v>1</v>
      </c>
      <c r="N625" s="200" t="s">
        <v>43</v>
      </c>
      <c r="P625" s="201">
        <f>O625*H625</f>
        <v>0</v>
      </c>
      <c r="Q625" s="201">
        <v>0.12895000000000001</v>
      </c>
      <c r="R625" s="201">
        <f>Q625*H625</f>
        <v>0.12895000000000001</v>
      </c>
      <c r="S625" s="201">
        <v>0</v>
      </c>
      <c r="T625" s="202">
        <f>S625*H625</f>
        <v>0</v>
      </c>
      <c r="AR625" s="203" t="s">
        <v>324</v>
      </c>
      <c r="AT625" s="203" t="s">
        <v>320</v>
      </c>
      <c r="AU625" s="203" t="s">
        <v>90</v>
      </c>
      <c r="AY625" s="112" t="s">
        <v>318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12" t="s">
        <v>90</v>
      </c>
      <c r="BK625" s="204">
        <f>ROUND(I625*H625,2)</f>
        <v>0</v>
      </c>
      <c r="BL625" s="112" t="s">
        <v>324</v>
      </c>
      <c r="BM625" s="203" t="s">
        <v>982</v>
      </c>
    </row>
    <row r="626" spans="2:65" s="181" customFormat="1" ht="22.9" customHeight="1" x14ac:dyDescent="0.25">
      <c r="B626" s="180"/>
      <c r="D626" s="182" t="s">
        <v>76</v>
      </c>
      <c r="E626" s="190" t="s">
        <v>370</v>
      </c>
      <c r="F626" s="190" t="s">
        <v>983</v>
      </c>
      <c r="J626" s="191">
        <f>BK626</f>
        <v>0</v>
      </c>
      <c r="L626" s="180"/>
      <c r="M626" s="185"/>
      <c r="P626" s="186">
        <f>SUM(P627:P667)</f>
        <v>0</v>
      </c>
      <c r="R626" s="186">
        <f>SUM(R627:R667)</f>
        <v>0.43687356000000005</v>
      </c>
      <c r="T626" s="187">
        <f>SUM(T627:T667)</f>
        <v>250.34119899999999</v>
      </c>
      <c r="AR626" s="182" t="s">
        <v>85</v>
      </c>
      <c r="AT626" s="188" t="s">
        <v>76</v>
      </c>
      <c r="AU626" s="188" t="s">
        <v>85</v>
      </c>
      <c r="AY626" s="182" t="s">
        <v>318</v>
      </c>
      <c r="BK626" s="189">
        <f>SUM(BK627:BK667)</f>
        <v>0</v>
      </c>
    </row>
    <row r="627" spans="2:65" s="121" customFormat="1" ht="24.25" customHeight="1" x14ac:dyDescent="0.2">
      <c r="B627" s="120"/>
      <c r="C627" s="192" t="s">
        <v>984</v>
      </c>
      <c r="D627" s="192" t="s">
        <v>320</v>
      </c>
      <c r="E627" s="193" t="s">
        <v>985</v>
      </c>
      <c r="F627" s="194" t="s">
        <v>986</v>
      </c>
      <c r="G627" s="195" t="s">
        <v>383</v>
      </c>
      <c r="H627" s="196">
        <v>23.1</v>
      </c>
      <c r="I627" s="32"/>
      <c r="J627" s="197">
        <f>ROUND(I627*H627,2)</f>
        <v>0</v>
      </c>
      <c r="K627" s="198"/>
      <c r="L627" s="120"/>
      <c r="M627" s="199" t="s">
        <v>1</v>
      </c>
      <c r="N627" s="200" t="s">
        <v>43</v>
      </c>
      <c r="P627" s="201">
        <f>O627*H627</f>
        <v>0</v>
      </c>
      <c r="Q627" s="201">
        <v>4.6999999999999999E-4</v>
      </c>
      <c r="R627" s="201">
        <f>Q627*H627</f>
        <v>1.0857E-2</v>
      </c>
      <c r="S627" s="201">
        <v>0</v>
      </c>
      <c r="T627" s="202">
        <f>S627*H627</f>
        <v>0</v>
      </c>
      <c r="AR627" s="203" t="s">
        <v>324</v>
      </c>
      <c r="AT627" s="203" t="s">
        <v>320</v>
      </c>
      <c r="AU627" s="203" t="s">
        <v>90</v>
      </c>
      <c r="AY627" s="112" t="s">
        <v>318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12" t="s">
        <v>90</v>
      </c>
      <c r="BK627" s="204">
        <f>ROUND(I627*H627,2)</f>
        <v>0</v>
      </c>
      <c r="BL627" s="112" t="s">
        <v>324</v>
      </c>
      <c r="BM627" s="203" t="s">
        <v>987</v>
      </c>
    </row>
    <row r="628" spans="2:65" s="206" customFormat="1" x14ac:dyDescent="0.2">
      <c r="B628" s="205"/>
      <c r="D628" s="207" t="s">
        <v>326</v>
      </c>
      <c r="E628" s="208" t="s">
        <v>1</v>
      </c>
      <c r="F628" s="209" t="s">
        <v>988</v>
      </c>
      <c r="H628" s="208" t="s">
        <v>1</v>
      </c>
      <c r="L628" s="205"/>
      <c r="M628" s="210"/>
      <c r="T628" s="211"/>
      <c r="AT628" s="208" t="s">
        <v>326</v>
      </c>
      <c r="AU628" s="208" t="s">
        <v>90</v>
      </c>
      <c r="AV628" s="206" t="s">
        <v>85</v>
      </c>
      <c r="AW628" s="206" t="s">
        <v>32</v>
      </c>
      <c r="AX628" s="206" t="s">
        <v>77</v>
      </c>
      <c r="AY628" s="208" t="s">
        <v>318</v>
      </c>
    </row>
    <row r="629" spans="2:65" s="213" customFormat="1" x14ac:dyDescent="0.2">
      <c r="B629" s="212"/>
      <c r="D629" s="207" t="s">
        <v>326</v>
      </c>
      <c r="E629" s="214" t="s">
        <v>1</v>
      </c>
      <c r="F629" s="215" t="s">
        <v>212</v>
      </c>
      <c r="H629" s="216">
        <v>23.1</v>
      </c>
      <c r="L629" s="212"/>
      <c r="M629" s="217"/>
      <c r="T629" s="218"/>
      <c r="AT629" s="214" t="s">
        <v>326</v>
      </c>
      <c r="AU629" s="214" t="s">
        <v>90</v>
      </c>
      <c r="AV629" s="213" t="s">
        <v>90</v>
      </c>
      <c r="AW629" s="213" t="s">
        <v>32</v>
      </c>
      <c r="AX629" s="213" t="s">
        <v>85</v>
      </c>
      <c r="AY629" s="214" t="s">
        <v>318</v>
      </c>
    </row>
    <row r="630" spans="2:65" s="121" customFormat="1" ht="24.25" customHeight="1" x14ac:dyDescent="0.2">
      <c r="B630" s="120"/>
      <c r="C630" s="192" t="s">
        <v>989</v>
      </c>
      <c r="D630" s="192" t="s">
        <v>320</v>
      </c>
      <c r="E630" s="193" t="s">
        <v>990</v>
      </c>
      <c r="F630" s="194" t="s">
        <v>991</v>
      </c>
      <c r="G630" s="195" t="s">
        <v>383</v>
      </c>
      <c r="H630" s="196">
        <v>161.524</v>
      </c>
      <c r="I630" s="32"/>
      <c r="J630" s="197">
        <f>ROUND(I630*H630,2)</f>
        <v>0</v>
      </c>
      <c r="K630" s="198"/>
      <c r="L630" s="120"/>
      <c r="M630" s="199" t="s">
        <v>1</v>
      </c>
      <c r="N630" s="200" t="s">
        <v>43</v>
      </c>
      <c r="P630" s="201">
        <f>O630*H630</f>
        <v>0</v>
      </c>
      <c r="Q630" s="201">
        <v>6.8999999999999997E-4</v>
      </c>
      <c r="R630" s="201">
        <f>Q630*H630</f>
        <v>0.11145155999999999</v>
      </c>
      <c r="S630" s="201">
        <v>0</v>
      </c>
      <c r="T630" s="202">
        <f>S630*H630</f>
        <v>0</v>
      </c>
      <c r="AR630" s="203" t="s">
        <v>324</v>
      </c>
      <c r="AT630" s="203" t="s">
        <v>320</v>
      </c>
      <c r="AU630" s="203" t="s">
        <v>90</v>
      </c>
      <c r="AY630" s="112" t="s">
        <v>318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112" t="s">
        <v>90</v>
      </c>
      <c r="BK630" s="204">
        <f>ROUND(I630*H630,2)</f>
        <v>0</v>
      </c>
      <c r="BL630" s="112" t="s">
        <v>324</v>
      </c>
      <c r="BM630" s="203" t="s">
        <v>992</v>
      </c>
    </row>
    <row r="631" spans="2:65" s="206" customFormat="1" x14ac:dyDescent="0.2">
      <c r="B631" s="205"/>
      <c r="D631" s="207" t="s">
        <v>326</v>
      </c>
      <c r="E631" s="208" t="s">
        <v>1</v>
      </c>
      <c r="F631" s="209" t="s">
        <v>993</v>
      </c>
      <c r="H631" s="208" t="s">
        <v>1</v>
      </c>
      <c r="L631" s="205"/>
      <c r="M631" s="210"/>
      <c r="T631" s="211"/>
      <c r="AT631" s="208" t="s">
        <v>326</v>
      </c>
      <c r="AU631" s="208" t="s">
        <v>90</v>
      </c>
      <c r="AV631" s="206" t="s">
        <v>85</v>
      </c>
      <c r="AW631" s="206" t="s">
        <v>32</v>
      </c>
      <c r="AX631" s="206" t="s">
        <v>77</v>
      </c>
      <c r="AY631" s="208" t="s">
        <v>318</v>
      </c>
    </row>
    <row r="632" spans="2:65" s="213" customFormat="1" x14ac:dyDescent="0.2">
      <c r="B632" s="212"/>
      <c r="D632" s="207" t="s">
        <v>326</v>
      </c>
      <c r="E632" s="214" t="s">
        <v>1</v>
      </c>
      <c r="F632" s="215" t="s">
        <v>209</v>
      </c>
      <c r="H632" s="216">
        <v>161.524</v>
      </c>
      <c r="L632" s="212"/>
      <c r="M632" s="217"/>
      <c r="T632" s="218"/>
      <c r="AT632" s="214" t="s">
        <v>326</v>
      </c>
      <c r="AU632" s="214" t="s">
        <v>90</v>
      </c>
      <c r="AV632" s="213" t="s">
        <v>90</v>
      </c>
      <c r="AW632" s="213" t="s">
        <v>32</v>
      </c>
      <c r="AX632" s="213" t="s">
        <v>85</v>
      </c>
      <c r="AY632" s="214" t="s">
        <v>318</v>
      </c>
    </row>
    <row r="633" spans="2:65" s="121" customFormat="1" ht="33" customHeight="1" x14ac:dyDescent="0.2">
      <c r="B633" s="120"/>
      <c r="C633" s="192" t="s">
        <v>994</v>
      </c>
      <c r="D633" s="192" t="s">
        <v>320</v>
      </c>
      <c r="E633" s="193" t="s">
        <v>995</v>
      </c>
      <c r="F633" s="194" t="s">
        <v>996</v>
      </c>
      <c r="G633" s="195" t="s">
        <v>383</v>
      </c>
      <c r="H633" s="196">
        <v>925.6</v>
      </c>
      <c r="I633" s="32"/>
      <c r="J633" s="197">
        <f>ROUND(I633*H633,2)</f>
        <v>0</v>
      </c>
      <c r="K633" s="198"/>
      <c r="L633" s="120"/>
      <c r="M633" s="199" t="s">
        <v>1</v>
      </c>
      <c r="N633" s="200" t="s">
        <v>43</v>
      </c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AR633" s="203" t="s">
        <v>324</v>
      </c>
      <c r="AT633" s="203" t="s">
        <v>320</v>
      </c>
      <c r="AU633" s="203" t="s">
        <v>90</v>
      </c>
      <c r="AY633" s="112" t="s">
        <v>318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12" t="s">
        <v>90</v>
      </c>
      <c r="BK633" s="204">
        <f>ROUND(I633*H633,2)</f>
        <v>0</v>
      </c>
      <c r="BL633" s="112" t="s">
        <v>324</v>
      </c>
      <c r="BM633" s="203" t="s">
        <v>997</v>
      </c>
    </row>
    <row r="634" spans="2:65" s="213" customFormat="1" x14ac:dyDescent="0.2">
      <c r="B634" s="212"/>
      <c r="D634" s="207" t="s">
        <v>326</v>
      </c>
      <c r="E634" s="214" t="s">
        <v>1</v>
      </c>
      <c r="F634" s="215" t="s">
        <v>998</v>
      </c>
      <c r="H634" s="216">
        <v>416</v>
      </c>
      <c r="L634" s="212"/>
      <c r="M634" s="217"/>
      <c r="T634" s="218"/>
      <c r="AT634" s="214" t="s">
        <v>326</v>
      </c>
      <c r="AU634" s="214" t="s">
        <v>90</v>
      </c>
      <c r="AV634" s="213" t="s">
        <v>90</v>
      </c>
      <c r="AW634" s="213" t="s">
        <v>32</v>
      </c>
      <c r="AX634" s="213" t="s">
        <v>77</v>
      </c>
      <c r="AY634" s="214" t="s">
        <v>318</v>
      </c>
    </row>
    <row r="635" spans="2:65" s="213" customFormat="1" x14ac:dyDescent="0.2">
      <c r="B635" s="212"/>
      <c r="D635" s="207" t="s">
        <v>326</v>
      </c>
      <c r="E635" s="214" t="s">
        <v>1</v>
      </c>
      <c r="F635" s="215" t="s">
        <v>999</v>
      </c>
      <c r="H635" s="216">
        <v>312</v>
      </c>
      <c r="L635" s="212"/>
      <c r="M635" s="217"/>
      <c r="T635" s="218"/>
      <c r="AT635" s="214" t="s">
        <v>326</v>
      </c>
      <c r="AU635" s="214" t="s">
        <v>90</v>
      </c>
      <c r="AV635" s="213" t="s">
        <v>90</v>
      </c>
      <c r="AW635" s="213" t="s">
        <v>32</v>
      </c>
      <c r="AX635" s="213" t="s">
        <v>77</v>
      </c>
      <c r="AY635" s="214" t="s">
        <v>318</v>
      </c>
    </row>
    <row r="636" spans="2:65" s="213" customFormat="1" x14ac:dyDescent="0.2">
      <c r="B636" s="212"/>
      <c r="D636" s="207" t="s">
        <v>326</v>
      </c>
      <c r="E636" s="214" t="s">
        <v>1</v>
      </c>
      <c r="F636" s="215" t="s">
        <v>1000</v>
      </c>
      <c r="H636" s="216">
        <v>197.6</v>
      </c>
      <c r="L636" s="212"/>
      <c r="M636" s="217"/>
      <c r="T636" s="218"/>
      <c r="AT636" s="214" t="s">
        <v>326</v>
      </c>
      <c r="AU636" s="214" t="s">
        <v>90</v>
      </c>
      <c r="AV636" s="213" t="s">
        <v>90</v>
      </c>
      <c r="AW636" s="213" t="s">
        <v>32</v>
      </c>
      <c r="AX636" s="213" t="s">
        <v>77</v>
      </c>
      <c r="AY636" s="214" t="s">
        <v>318</v>
      </c>
    </row>
    <row r="637" spans="2:65" s="230" customFormat="1" x14ac:dyDescent="0.2">
      <c r="B637" s="229"/>
      <c r="D637" s="207" t="s">
        <v>326</v>
      </c>
      <c r="E637" s="231" t="s">
        <v>151</v>
      </c>
      <c r="F637" s="232" t="s">
        <v>400</v>
      </c>
      <c r="H637" s="233">
        <v>925.6</v>
      </c>
      <c r="L637" s="229"/>
      <c r="M637" s="234"/>
      <c r="T637" s="235"/>
      <c r="AT637" s="231" t="s">
        <v>326</v>
      </c>
      <c r="AU637" s="231" t="s">
        <v>90</v>
      </c>
      <c r="AV637" s="230" t="s">
        <v>324</v>
      </c>
      <c r="AW637" s="230" t="s">
        <v>32</v>
      </c>
      <c r="AX637" s="230" t="s">
        <v>85</v>
      </c>
      <c r="AY637" s="231" t="s">
        <v>318</v>
      </c>
    </row>
    <row r="638" spans="2:65" s="121" customFormat="1" ht="33" customHeight="1" x14ac:dyDescent="0.2">
      <c r="B638" s="120"/>
      <c r="C638" s="192" t="s">
        <v>1001</v>
      </c>
      <c r="D638" s="192" t="s">
        <v>320</v>
      </c>
      <c r="E638" s="193" t="s">
        <v>1002</v>
      </c>
      <c r="F638" s="194" t="s">
        <v>1003</v>
      </c>
      <c r="G638" s="195" t="s">
        <v>383</v>
      </c>
      <c r="H638" s="196">
        <v>27768</v>
      </c>
      <c r="I638" s="32"/>
      <c r="J638" s="197">
        <f>ROUND(I638*H638,2)</f>
        <v>0</v>
      </c>
      <c r="K638" s="198"/>
      <c r="L638" s="120"/>
      <c r="M638" s="199" t="s">
        <v>1</v>
      </c>
      <c r="N638" s="200" t="s">
        <v>43</v>
      </c>
      <c r="P638" s="201">
        <f>O638*H638</f>
        <v>0</v>
      </c>
      <c r="Q638" s="201">
        <v>0</v>
      </c>
      <c r="R638" s="201">
        <f>Q638*H638</f>
        <v>0</v>
      </c>
      <c r="S638" s="201">
        <v>0</v>
      </c>
      <c r="T638" s="202">
        <f>S638*H638</f>
        <v>0</v>
      </c>
      <c r="AR638" s="203" t="s">
        <v>324</v>
      </c>
      <c r="AT638" s="203" t="s">
        <v>320</v>
      </c>
      <c r="AU638" s="203" t="s">
        <v>90</v>
      </c>
      <c r="AY638" s="112" t="s">
        <v>318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12" t="s">
        <v>90</v>
      </c>
      <c r="BK638" s="204">
        <f>ROUND(I638*H638,2)</f>
        <v>0</v>
      </c>
      <c r="BL638" s="112" t="s">
        <v>324</v>
      </c>
      <c r="BM638" s="203" t="s">
        <v>1004</v>
      </c>
    </row>
    <row r="639" spans="2:65" s="213" customFormat="1" x14ac:dyDescent="0.2">
      <c r="B639" s="212"/>
      <c r="D639" s="207" t="s">
        <v>326</v>
      </c>
      <c r="E639" s="214" t="s">
        <v>1</v>
      </c>
      <c r="F639" s="215" t="s">
        <v>151</v>
      </c>
      <c r="H639" s="216">
        <v>925.6</v>
      </c>
      <c r="L639" s="212"/>
      <c r="M639" s="217"/>
      <c r="T639" s="218"/>
      <c r="AT639" s="214" t="s">
        <v>326</v>
      </c>
      <c r="AU639" s="214" t="s">
        <v>90</v>
      </c>
      <c r="AV639" s="213" t="s">
        <v>90</v>
      </c>
      <c r="AW639" s="213" t="s">
        <v>32</v>
      </c>
      <c r="AX639" s="213" t="s">
        <v>85</v>
      </c>
      <c r="AY639" s="214" t="s">
        <v>318</v>
      </c>
    </row>
    <row r="640" spans="2:65" s="213" customFormat="1" x14ac:dyDescent="0.2">
      <c r="B640" s="212"/>
      <c r="D640" s="207" t="s">
        <v>326</v>
      </c>
      <c r="F640" s="215" t="s">
        <v>1005</v>
      </c>
      <c r="H640" s="216">
        <v>27768</v>
      </c>
      <c r="L640" s="212"/>
      <c r="M640" s="217"/>
      <c r="T640" s="218"/>
      <c r="AT640" s="214" t="s">
        <v>326</v>
      </c>
      <c r="AU640" s="214" t="s">
        <v>90</v>
      </c>
      <c r="AV640" s="213" t="s">
        <v>90</v>
      </c>
      <c r="AW640" s="213" t="s">
        <v>4</v>
      </c>
      <c r="AX640" s="213" t="s">
        <v>85</v>
      </c>
      <c r="AY640" s="214" t="s">
        <v>318</v>
      </c>
    </row>
    <row r="641" spans="2:65" s="121" customFormat="1" ht="33" customHeight="1" x14ac:dyDescent="0.2">
      <c r="B641" s="120"/>
      <c r="C641" s="192" t="s">
        <v>1006</v>
      </c>
      <c r="D641" s="192" t="s">
        <v>320</v>
      </c>
      <c r="E641" s="193" t="s">
        <v>1007</v>
      </c>
      <c r="F641" s="194" t="s">
        <v>1008</v>
      </c>
      <c r="G641" s="195" t="s">
        <v>383</v>
      </c>
      <c r="H641" s="196">
        <v>925.6</v>
      </c>
      <c r="I641" s="32"/>
      <c r="J641" s="197">
        <f>ROUND(I641*H641,2)</f>
        <v>0</v>
      </c>
      <c r="K641" s="198"/>
      <c r="L641" s="120"/>
      <c r="M641" s="199" t="s">
        <v>1</v>
      </c>
      <c r="N641" s="200" t="s">
        <v>43</v>
      </c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AR641" s="203" t="s">
        <v>324</v>
      </c>
      <c r="AT641" s="203" t="s">
        <v>320</v>
      </c>
      <c r="AU641" s="203" t="s">
        <v>90</v>
      </c>
      <c r="AY641" s="112" t="s">
        <v>318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12" t="s">
        <v>90</v>
      </c>
      <c r="BK641" s="204">
        <f>ROUND(I641*H641,2)</f>
        <v>0</v>
      </c>
      <c r="BL641" s="112" t="s">
        <v>324</v>
      </c>
      <c r="BM641" s="203" t="s">
        <v>1009</v>
      </c>
    </row>
    <row r="642" spans="2:65" s="213" customFormat="1" x14ac:dyDescent="0.2">
      <c r="B642" s="212"/>
      <c r="D642" s="207" t="s">
        <v>326</v>
      </c>
      <c r="E642" s="214" t="s">
        <v>1</v>
      </c>
      <c r="F642" s="215" t="s">
        <v>151</v>
      </c>
      <c r="H642" s="216">
        <v>925.6</v>
      </c>
      <c r="L642" s="212"/>
      <c r="M642" s="217"/>
      <c r="T642" s="218"/>
      <c r="AT642" s="214" t="s">
        <v>326</v>
      </c>
      <c r="AU642" s="214" t="s">
        <v>90</v>
      </c>
      <c r="AV642" s="213" t="s">
        <v>90</v>
      </c>
      <c r="AW642" s="213" t="s">
        <v>32</v>
      </c>
      <c r="AX642" s="213" t="s">
        <v>85</v>
      </c>
      <c r="AY642" s="214" t="s">
        <v>318</v>
      </c>
    </row>
    <row r="643" spans="2:65" s="121" customFormat="1" ht="24.25" customHeight="1" x14ac:dyDescent="0.2">
      <c r="B643" s="120"/>
      <c r="C643" s="192" t="s">
        <v>1010</v>
      </c>
      <c r="D643" s="192" t="s">
        <v>320</v>
      </c>
      <c r="E643" s="193" t="s">
        <v>1011</v>
      </c>
      <c r="F643" s="194" t="s">
        <v>1012</v>
      </c>
      <c r="G643" s="195" t="s">
        <v>1013</v>
      </c>
      <c r="H643" s="196">
        <v>5</v>
      </c>
      <c r="I643" s="32"/>
      <c r="J643" s="197">
        <f>ROUND(I643*H643,2)</f>
        <v>0</v>
      </c>
      <c r="K643" s="198"/>
      <c r="L643" s="120"/>
      <c r="M643" s="199" t="s">
        <v>1</v>
      </c>
      <c r="N643" s="200" t="s">
        <v>43</v>
      </c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AR643" s="203" t="s">
        <v>324</v>
      </c>
      <c r="AT643" s="203" t="s">
        <v>320</v>
      </c>
      <c r="AU643" s="203" t="s">
        <v>90</v>
      </c>
      <c r="AY643" s="112" t="s">
        <v>318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12" t="s">
        <v>90</v>
      </c>
      <c r="BK643" s="204">
        <f>ROUND(I643*H643,2)</f>
        <v>0</v>
      </c>
      <c r="BL643" s="112" t="s">
        <v>324</v>
      </c>
      <c r="BM643" s="203" t="s">
        <v>1014</v>
      </c>
    </row>
    <row r="644" spans="2:65" s="121" customFormat="1" ht="24.25" customHeight="1" x14ac:dyDescent="0.2">
      <c r="B644" s="120"/>
      <c r="C644" s="192" t="s">
        <v>1015</v>
      </c>
      <c r="D644" s="192" t="s">
        <v>320</v>
      </c>
      <c r="E644" s="193" t="s">
        <v>1016</v>
      </c>
      <c r="F644" s="194" t="s">
        <v>1017</v>
      </c>
      <c r="G644" s="195" t="s">
        <v>1013</v>
      </c>
      <c r="H644" s="196">
        <v>1000</v>
      </c>
      <c r="I644" s="32"/>
      <c r="J644" s="197">
        <f>ROUND(I644*H644,2)</f>
        <v>0</v>
      </c>
      <c r="K644" s="198"/>
      <c r="L644" s="120"/>
      <c r="M644" s="199" t="s">
        <v>1</v>
      </c>
      <c r="N644" s="200" t="s">
        <v>43</v>
      </c>
      <c r="P644" s="201">
        <f>O644*H644</f>
        <v>0</v>
      </c>
      <c r="Q644" s="201">
        <v>0</v>
      </c>
      <c r="R644" s="201">
        <f>Q644*H644</f>
        <v>0</v>
      </c>
      <c r="S644" s="201">
        <v>0</v>
      </c>
      <c r="T644" s="202">
        <f>S644*H644</f>
        <v>0</v>
      </c>
      <c r="AR644" s="203" t="s">
        <v>324</v>
      </c>
      <c r="AT644" s="203" t="s">
        <v>320</v>
      </c>
      <c r="AU644" s="203" t="s">
        <v>90</v>
      </c>
      <c r="AY644" s="112" t="s">
        <v>318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112" t="s">
        <v>90</v>
      </c>
      <c r="BK644" s="204">
        <f>ROUND(I644*H644,2)</f>
        <v>0</v>
      </c>
      <c r="BL644" s="112" t="s">
        <v>324</v>
      </c>
      <c r="BM644" s="203" t="s">
        <v>1018</v>
      </c>
    </row>
    <row r="645" spans="2:65" s="213" customFormat="1" x14ac:dyDescent="0.2">
      <c r="B645" s="212"/>
      <c r="D645" s="207" t="s">
        <v>326</v>
      </c>
      <c r="E645" s="214" t="s">
        <v>1</v>
      </c>
      <c r="F645" s="215" t="s">
        <v>344</v>
      </c>
      <c r="H645" s="216">
        <v>5</v>
      </c>
      <c r="L645" s="212"/>
      <c r="M645" s="217"/>
      <c r="T645" s="218"/>
      <c r="AT645" s="214" t="s">
        <v>326</v>
      </c>
      <c r="AU645" s="214" t="s">
        <v>90</v>
      </c>
      <c r="AV645" s="213" t="s">
        <v>90</v>
      </c>
      <c r="AW645" s="213" t="s">
        <v>32</v>
      </c>
      <c r="AX645" s="213" t="s">
        <v>85</v>
      </c>
      <c r="AY645" s="214" t="s">
        <v>318</v>
      </c>
    </row>
    <row r="646" spans="2:65" s="213" customFormat="1" x14ac:dyDescent="0.2">
      <c r="B646" s="212"/>
      <c r="D646" s="207" t="s">
        <v>326</v>
      </c>
      <c r="F646" s="215" t="s">
        <v>1019</v>
      </c>
      <c r="H646" s="216">
        <v>1000</v>
      </c>
      <c r="L646" s="212"/>
      <c r="M646" s="217"/>
      <c r="T646" s="218"/>
      <c r="AT646" s="214" t="s">
        <v>326</v>
      </c>
      <c r="AU646" s="214" t="s">
        <v>90</v>
      </c>
      <c r="AV646" s="213" t="s">
        <v>90</v>
      </c>
      <c r="AW646" s="213" t="s">
        <v>4</v>
      </c>
      <c r="AX646" s="213" t="s">
        <v>85</v>
      </c>
      <c r="AY646" s="214" t="s">
        <v>318</v>
      </c>
    </row>
    <row r="647" spans="2:65" s="121" customFormat="1" ht="24.25" customHeight="1" x14ac:dyDescent="0.2">
      <c r="B647" s="120"/>
      <c r="C647" s="192" t="s">
        <v>1020</v>
      </c>
      <c r="D647" s="192" t="s">
        <v>320</v>
      </c>
      <c r="E647" s="193" t="s">
        <v>1021</v>
      </c>
      <c r="F647" s="194" t="s">
        <v>1022</v>
      </c>
      <c r="G647" s="195" t="s">
        <v>1013</v>
      </c>
      <c r="H647" s="196">
        <v>5</v>
      </c>
      <c r="I647" s="32"/>
      <c r="J647" s="197">
        <f>ROUND(I647*H647,2)</f>
        <v>0</v>
      </c>
      <c r="K647" s="198"/>
      <c r="L647" s="120"/>
      <c r="M647" s="199" t="s">
        <v>1</v>
      </c>
      <c r="N647" s="200" t="s">
        <v>43</v>
      </c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AR647" s="203" t="s">
        <v>324</v>
      </c>
      <c r="AT647" s="203" t="s">
        <v>320</v>
      </c>
      <c r="AU647" s="203" t="s">
        <v>90</v>
      </c>
      <c r="AY647" s="112" t="s">
        <v>318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12" t="s">
        <v>90</v>
      </c>
      <c r="BK647" s="204">
        <f>ROUND(I647*H647,2)</f>
        <v>0</v>
      </c>
      <c r="BL647" s="112" t="s">
        <v>324</v>
      </c>
      <c r="BM647" s="203" t="s">
        <v>1023</v>
      </c>
    </row>
    <row r="648" spans="2:65" s="121" customFormat="1" ht="24.25" customHeight="1" x14ac:dyDescent="0.2">
      <c r="B648" s="120"/>
      <c r="C648" s="192" t="s">
        <v>1024</v>
      </c>
      <c r="D648" s="192" t="s">
        <v>320</v>
      </c>
      <c r="E648" s="193" t="s">
        <v>1025</v>
      </c>
      <c r="F648" s="194" t="s">
        <v>1026</v>
      </c>
      <c r="G648" s="195" t="s">
        <v>383</v>
      </c>
      <c r="H648" s="196">
        <v>86</v>
      </c>
      <c r="I648" s="32"/>
      <c r="J648" s="197">
        <f>ROUND(I648*H648,2)</f>
        <v>0</v>
      </c>
      <c r="K648" s="198"/>
      <c r="L648" s="120"/>
      <c r="M648" s="199" t="s">
        <v>1</v>
      </c>
      <c r="N648" s="200" t="s">
        <v>43</v>
      </c>
      <c r="P648" s="201">
        <f>O648*H648</f>
        <v>0</v>
      </c>
      <c r="Q648" s="201">
        <v>3.6000000000000002E-4</v>
      </c>
      <c r="R648" s="201">
        <f>Q648*H648</f>
        <v>3.0960000000000001E-2</v>
      </c>
      <c r="S648" s="201">
        <v>0</v>
      </c>
      <c r="T648" s="202">
        <f>S648*H648</f>
        <v>0</v>
      </c>
      <c r="AR648" s="203" t="s">
        <v>324</v>
      </c>
      <c r="AT648" s="203" t="s">
        <v>320</v>
      </c>
      <c r="AU648" s="203" t="s">
        <v>90</v>
      </c>
      <c r="AY648" s="112" t="s">
        <v>318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112" t="s">
        <v>90</v>
      </c>
      <c r="BK648" s="204">
        <f>ROUND(I648*H648,2)</f>
        <v>0</v>
      </c>
      <c r="BL648" s="112" t="s">
        <v>324</v>
      </c>
      <c r="BM648" s="203" t="s">
        <v>1027</v>
      </c>
    </row>
    <row r="649" spans="2:65" s="121" customFormat="1" ht="24.25" customHeight="1" x14ac:dyDescent="0.2">
      <c r="B649" s="120"/>
      <c r="C649" s="192" t="s">
        <v>1028</v>
      </c>
      <c r="D649" s="192" t="s">
        <v>320</v>
      </c>
      <c r="E649" s="193" t="s">
        <v>1029</v>
      </c>
      <c r="F649" s="194" t="s">
        <v>1030</v>
      </c>
      <c r="G649" s="195" t="s">
        <v>323</v>
      </c>
      <c r="H649" s="196">
        <v>27.01</v>
      </c>
      <c r="I649" s="32"/>
      <c r="J649" s="197">
        <f>ROUND(I649*H649,2)</f>
        <v>0</v>
      </c>
      <c r="K649" s="198"/>
      <c r="L649" s="120"/>
      <c r="M649" s="199" t="s">
        <v>1</v>
      </c>
      <c r="N649" s="200" t="s">
        <v>43</v>
      </c>
      <c r="P649" s="201">
        <f>O649*H649</f>
        <v>0</v>
      </c>
      <c r="Q649" s="201">
        <v>1.0500000000000001E-2</v>
      </c>
      <c r="R649" s="201">
        <f>Q649*H649</f>
        <v>0.28360500000000005</v>
      </c>
      <c r="S649" s="201">
        <v>0</v>
      </c>
      <c r="T649" s="202">
        <f>S649*H649</f>
        <v>0</v>
      </c>
      <c r="AR649" s="203" t="s">
        <v>324</v>
      </c>
      <c r="AT649" s="203" t="s">
        <v>320</v>
      </c>
      <c r="AU649" s="203" t="s">
        <v>90</v>
      </c>
      <c r="AY649" s="112" t="s">
        <v>318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12" t="s">
        <v>90</v>
      </c>
      <c r="BK649" s="204">
        <f>ROUND(I649*H649,2)</f>
        <v>0</v>
      </c>
      <c r="BL649" s="112" t="s">
        <v>324</v>
      </c>
      <c r="BM649" s="203" t="s">
        <v>1031</v>
      </c>
    </row>
    <row r="650" spans="2:65" s="213" customFormat="1" x14ac:dyDescent="0.2">
      <c r="B650" s="212"/>
      <c r="D650" s="207" t="s">
        <v>326</v>
      </c>
      <c r="E650" s="214" t="s">
        <v>1</v>
      </c>
      <c r="F650" s="215" t="s">
        <v>1032</v>
      </c>
      <c r="H650" s="216">
        <v>27.01</v>
      </c>
      <c r="L650" s="212"/>
      <c r="M650" s="217"/>
      <c r="T650" s="218"/>
      <c r="AT650" s="214" t="s">
        <v>326</v>
      </c>
      <c r="AU650" s="214" t="s">
        <v>90</v>
      </c>
      <c r="AV650" s="213" t="s">
        <v>90</v>
      </c>
      <c r="AW650" s="213" t="s">
        <v>32</v>
      </c>
      <c r="AX650" s="213" t="s">
        <v>85</v>
      </c>
      <c r="AY650" s="214" t="s">
        <v>318</v>
      </c>
    </row>
    <row r="651" spans="2:65" s="121" customFormat="1" ht="33" customHeight="1" x14ac:dyDescent="0.2">
      <c r="B651" s="120"/>
      <c r="C651" s="192" t="s">
        <v>1033</v>
      </c>
      <c r="D651" s="192" t="s">
        <v>320</v>
      </c>
      <c r="E651" s="193" t="s">
        <v>1034</v>
      </c>
      <c r="F651" s="194" t="s">
        <v>1035</v>
      </c>
      <c r="G651" s="195" t="s">
        <v>340</v>
      </c>
      <c r="H651" s="196">
        <v>85.46</v>
      </c>
      <c r="I651" s="32"/>
      <c r="J651" s="197">
        <f>ROUND(I651*H651,2)</f>
        <v>0</v>
      </c>
      <c r="K651" s="198"/>
      <c r="L651" s="120"/>
      <c r="M651" s="199" t="s">
        <v>1</v>
      </c>
      <c r="N651" s="200" t="s">
        <v>43</v>
      </c>
      <c r="P651" s="201">
        <f>O651*H651</f>
        <v>0</v>
      </c>
      <c r="Q651" s="201">
        <v>0</v>
      </c>
      <c r="R651" s="201">
        <f>Q651*H651</f>
        <v>0</v>
      </c>
      <c r="S651" s="201">
        <v>1.8</v>
      </c>
      <c r="T651" s="202">
        <f>S651*H651</f>
        <v>153.828</v>
      </c>
      <c r="AR651" s="203" t="s">
        <v>324</v>
      </c>
      <c r="AT651" s="203" t="s">
        <v>320</v>
      </c>
      <c r="AU651" s="203" t="s">
        <v>90</v>
      </c>
      <c r="AY651" s="112" t="s">
        <v>318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12" t="s">
        <v>90</v>
      </c>
      <c r="BK651" s="204">
        <f>ROUND(I651*H651,2)</f>
        <v>0</v>
      </c>
      <c r="BL651" s="112" t="s">
        <v>324</v>
      </c>
      <c r="BM651" s="203" t="s">
        <v>1036</v>
      </c>
    </row>
    <row r="652" spans="2:65" s="206" customFormat="1" x14ac:dyDescent="0.2">
      <c r="B652" s="205"/>
      <c r="D652" s="207" t="s">
        <v>326</v>
      </c>
      <c r="E652" s="208" t="s">
        <v>1</v>
      </c>
      <c r="F652" s="209" t="s">
        <v>1037</v>
      </c>
      <c r="H652" s="208" t="s">
        <v>1</v>
      </c>
      <c r="L652" s="205"/>
      <c r="M652" s="210"/>
      <c r="T652" s="211"/>
      <c r="AT652" s="208" t="s">
        <v>326</v>
      </c>
      <c r="AU652" s="208" t="s">
        <v>90</v>
      </c>
      <c r="AV652" s="206" t="s">
        <v>85</v>
      </c>
      <c r="AW652" s="206" t="s">
        <v>32</v>
      </c>
      <c r="AX652" s="206" t="s">
        <v>77</v>
      </c>
      <c r="AY652" s="208" t="s">
        <v>318</v>
      </c>
    </row>
    <row r="653" spans="2:65" s="213" customFormat="1" ht="20" x14ac:dyDescent="0.2">
      <c r="B653" s="212"/>
      <c r="D653" s="207" t="s">
        <v>326</v>
      </c>
      <c r="E653" s="214" t="s">
        <v>1</v>
      </c>
      <c r="F653" s="215" t="s">
        <v>1038</v>
      </c>
      <c r="H653" s="216">
        <v>19.507000000000001</v>
      </c>
      <c r="L653" s="212"/>
      <c r="M653" s="217"/>
      <c r="T653" s="218"/>
      <c r="AT653" s="214" t="s">
        <v>326</v>
      </c>
      <c r="AU653" s="214" t="s">
        <v>90</v>
      </c>
      <c r="AV653" s="213" t="s">
        <v>90</v>
      </c>
      <c r="AW653" s="213" t="s">
        <v>32</v>
      </c>
      <c r="AX653" s="213" t="s">
        <v>77</v>
      </c>
      <c r="AY653" s="214" t="s">
        <v>318</v>
      </c>
    </row>
    <row r="654" spans="2:65" s="213" customFormat="1" x14ac:dyDescent="0.2">
      <c r="B654" s="212"/>
      <c r="D654" s="207" t="s">
        <v>326</v>
      </c>
      <c r="E654" s="214" t="s">
        <v>1</v>
      </c>
      <c r="F654" s="215" t="s">
        <v>1039</v>
      </c>
      <c r="H654" s="216">
        <v>6.9649999999999999</v>
      </c>
      <c r="L654" s="212"/>
      <c r="M654" s="217"/>
      <c r="T654" s="218"/>
      <c r="AT654" s="214" t="s">
        <v>326</v>
      </c>
      <c r="AU654" s="214" t="s">
        <v>90</v>
      </c>
      <c r="AV654" s="213" t="s">
        <v>90</v>
      </c>
      <c r="AW654" s="213" t="s">
        <v>32</v>
      </c>
      <c r="AX654" s="213" t="s">
        <v>77</v>
      </c>
      <c r="AY654" s="214" t="s">
        <v>318</v>
      </c>
    </row>
    <row r="655" spans="2:65" s="213" customFormat="1" x14ac:dyDescent="0.2">
      <c r="B655" s="212"/>
      <c r="D655" s="207" t="s">
        <v>326</v>
      </c>
      <c r="E655" s="214" t="s">
        <v>1</v>
      </c>
      <c r="F655" s="215" t="s">
        <v>1040</v>
      </c>
      <c r="H655" s="216">
        <v>58.988</v>
      </c>
      <c r="L655" s="212"/>
      <c r="M655" s="217"/>
      <c r="T655" s="218"/>
      <c r="AT655" s="214" t="s">
        <v>326</v>
      </c>
      <c r="AU655" s="214" t="s">
        <v>90</v>
      </c>
      <c r="AV655" s="213" t="s">
        <v>90</v>
      </c>
      <c r="AW655" s="213" t="s">
        <v>32</v>
      </c>
      <c r="AX655" s="213" t="s">
        <v>77</v>
      </c>
      <c r="AY655" s="214" t="s">
        <v>318</v>
      </c>
    </row>
    <row r="656" spans="2:65" s="230" customFormat="1" x14ac:dyDescent="0.2">
      <c r="B656" s="229"/>
      <c r="D656" s="207" t="s">
        <v>326</v>
      </c>
      <c r="E656" s="231" t="s">
        <v>1</v>
      </c>
      <c r="F656" s="232" t="s">
        <v>400</v>
      </c>
      <c r="H656" s="233">
        <v>85.46</v>
      </c>
      <c r="L656" s="229"/>
      <c r="M656" s="234"/>
      <c r="T656" s="235"/>
      <c r="AT656" s="231" t="s">
        <v>326</v>
      </c>
      <c r="AU656" s="231" t="s">
        <v>90</v>
      </c>
      <c r="AV656" s="230" t="s">
        <v>324</v>
      </c>
      <c r="AW656" s="230" t="s">
        <v>32</v>
      </c>
      <c r="AX656" s="230" t="s">
        <v>85</v>
      </c>
      <c r="AY656" s="231" t="s">
        <v>318</v>
      </c>
    </row>
    <row r="657" spans="2:65" s="121" customFormat="1" ht="21.75" customHeight="1" x14ac:dyDescent="0.2">
      <c r="B657" s="120"/>
      <c r="C657" s="192" t="s">
        <v>1041</v>
      </c>
      <c r="D657" s="192" t="s">
        <v>320</v>
      </c>
      <c r="E657" s="193" t="s">
        <v>1042</v>
      </c>
      <c r="F657" s="194" t="s">
        <v>1043</v>
      </c>
      <c r="G657" s="195" t="s">
        <v>363</v>
      </c>
      <c r="H657" s="196">
        <v>0</v>
      </c>
      <c r="I657" s="32"/>
      <c r="J657" s="197">
        <f>ROUND(I657*H657,2)</f>
        <v>0</v>
      </c>
      <c r="K657" s="198"/>
      <c r="L657" s="120"/>
      <c r="M657" s="199" t="s">
        <v>1</v>
      </c>
      <c r="N657" s="200" t="s">
        <v>43</v>
      </c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AR657" s="203" t="s">
        <v>324</v>
      </c>
      <c r="AT657" s="203" t="s">
        <v>320</v>
      </c>
      <c r="AU657" s="203" t="s">
        <v>90</v>
      </c>
      <c r="AY657" s="112" t="s">
        <v>318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12" t="s">
        <v>90</v>
      </c>
      <c r="BK657" s="204">
        <f>ROUND(I657*H657,2)</f>
        <v>0</v>
      </c>
      <c r="BL657" s="112" t="s">
        <v>324</v>
      </c>
      <c r="BM657" s="203" t="s">
        <v>1044</v>
      </c>
    </row>
    <row r="658" spans="2:65" s="121" customFormat="1" ht="16.5" customHeight="1" x14ac:dyDescent="0.2">
      <c r="B658" s="120"/>
      <c r="C658" s="192" t="s">
        <v>1045</v>
      </c>
      <c r="D658" s="192" t="s">
        <v>320</v>
      </c>
      <c r="E658" s="193" t="s">
        <v>1046</v>
      </c>
      <c r="F658" s="194" t="s">
        <v>1047</v>
      </c>
      <c r="G658" s="195" t="s">
        <v>1048</v>
      </c>
      <c r="H658" s="196">
        <v>100</v>
      </c>
      <c r="I658" s="32"/>
      <c r="J658" s="197">
        <f>ROUND(I658*H658,2)</f>
        <v>0</v>
      </c>
      <c r="K658" s="198"/>
      <c r="L658" s="120"/>
      <c r="M658" s="199" t="s">
        <v>1</v>
      </c>
      <c r="N658" s="200" t="s">
        <v>43</v>
      </c>
      <c r="P658" s="201">
        <f>O658*H658</f>
        <v>0</v>
      </c>
      <c r="Q658" s="201">
        <v>0</v>
      </c>
      <c r="R658" s="201">
        <f>Q658*H658</f>
        <v>0</v>
      </c>
      <c r="S658" s="201">
        <v>0.8</v>
      </c>
      <c r="T658" s="202">
        <f>S658*H658</f>
        <v>80</v>
      </c>
      <c r="AR658" s="203" t="s">
        <v>324</v>
      </c>
      <c r="AT658" s="203" t="s">
        <v>320</v>
      </c>
      <c r="AU658" s="203" t="s">
        <v>90</v>
      </c>
      <c r="AY658" s="112" t="s">
        <v>318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12" t="s">
        <v>90</v>
      </c>
      <c r="BK658" s="204">
        <f>ROUND(I658*H658,2)</f>
        <v>0</v>
      </c>
      <c r="BL658" s="112" t="s">
        <v>324</v>
      </c>
      <c r="BM658" s="203" t="s">
        <v>1049</v>
      </c>
    </row>
    <row r="659" spans="2:65" s="121" customFormat="1" ht="16.5" customHeight="1" x14ac:dyDescent="0.2">
      <c r="B659" s="120"/>
      <c r="C659" s="192" t="s">
        <v>1050</v>
      </c>
      <c r="D659" s="192" t="s">
        <v>320</v>
      </c>
      <c r="E659" s="193" t="s">
        <v>1051</v>
      </c>
      <c r="F659" s="194" t="s">
        <v>1052</v>
      </c>
      <c r="G659" s="195" t="s">
        <v>1048</v>
      </c>
      <c r="H659" s="196">
        <v>80</v>
      </c>
      <c r="I659" s="32"/>
      <c r="J659" s="197">
        <f>ROUND(I659*H659,2)</f>
        <v>0</v>
      </c>
      <c r="K659" s="198"/>
      <c r="L659" s="120"/>
      <c r="M659" s="199" t="s">
        <v>1</v>
      </c>
      <c r="N659" s="200" t="s">
        <v>43</v>
      </c>
      <c r="P659" s="201">
        <f>O659*H659</f>
        <v>0</v>
      </c>
      <c r="Q659" s="201">
        <v>0</v>
      </c>
      <c r="R659" s="201">
        <f>Q659*H659</f>
        <v>0</v>
      </c>
      <c r="S659" s="201">
        <v>0.05</v>
      </c>
      <c r="T659" s="202">
        <f>S659*H659</f>
        <v>4</v>
      </c>
      <c r="AR659" s="203" t="s">
        <v>324</v>
      </c>
      <c r="AT659" s="203" t="s">
        <v>320</v>
      </c>
      <c r="AU659" s="203" t="s">
        <v>90</v>
      </c>
      <c r="AY659" s="112" t="s">
        <v>318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12" t="s">
        <v>90</v>
      </c>
      <c r="BK659" s="204">
        <f>ROUND(I659*H659,2)</f>
        <v>0</v>
      </c>
      <c r="BL659" s="112" t="s">
        <v>324</v>
      </c>
      <c r="BM659" s="203" t="s">
        <v>1053</v>
      </c>
    </row>
    <row r="660" spans="2:65" s="121" customFormat="1" ht="37.9" customHeight="1" x14ac:dyDescent="0.2">
      <c r="B660" s="120"/>
      <c r="C660" s="192" t="s">
        <v>1054</v>
      </c>
      <c r="D660" s="192" t="s">
        <v>320</v>
      </c>
      <c r="E660" s="193" t="s">
        <v>1055</v>
      </c>
      <c r="F660" s="194" t="s">
        <v>1056</v>
      </c>
      <c r="G660" s="195" t="s">
        <v>340</v>
      </c>
      <c r="H660" s="196">
        <v>4.8380000000000001</v>
      </c>
      <c r="I660" s="32"/>
      <c r="J660" s="197">
        <f>ROUND(I660*H660,2)</f>
        <v>0</v>
      </c>
      <c r="K660" s="198"/>
      <c r="L660" s="120"/>
      <c r="M660" s="199" t="s">
        <v>1</v>
      </c>
      <c r="N660" s="200" t="s">
        <v>43</v>
      </c>
      <c r="P660" s="201">
        <f>O660*H660</f>
        <v>0</v>
      </c>
      <c r="Q660" s="201">
        <v>0</v>
      </c>
      <c r="R660" s="201">
        <f>Q660*H660</f>
        <v>0</v>
      </c>
      <c r="S660" s="201">
        <v>2.2000000000000002</v>
      </c>
      <c r="T660" s="202">
        <f>S660*H660</f>
        <v>10.643600000000001</v>
      </c>
      <c r="AR660" s="203" t="s">
        <v>324</v>
      </c>
      <c r="AT660" s="203" t="s">
        <v>320</v>
      </c>
      <c r="AU660" s="203" t="s">
        <v>90</v>
      </c>
      <c r="AY660" s="112" t="s">
        <v>318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112" t="s">
        <v>90</v>
      </c>
      <c r="BK660" s="204">
        <f>ROUND(I660*H660,2)</f>
        <v>0</v>
      </c>
      <c r="BL660" s="112" t="s">
        <v>324</v>
      </c>
      <c r="BM660" s="203" t="s">
        <v>1057</v>
      </c>
    </row>
    <row r="661" spans="2:65" s="213" customFormat="1" x14ac:dyDescent="0.2">
      <c r="B661" s="212"/>
      <c r="D661" s="207" t="s">
        <v>326</v>
      </c>
      <c r="E661" s="214" t="s">
        <v>1</v>
      </c>
      <c r="F661" s="215" t="s">
        <v>1058</v>
      </c>
      <c r="H661" s="216">
        <v>4.8380000000000001</v>
      </c>
      <c r="L661" s="212"/>
      <c r="M661" s="217"/>
      <c r="T661" s="218"/>
      <c r="AT661" s="214" t="s">
        <v>326</v>
      </c>
      <c r="AU661" s="214" t="s">
        <v>90</v>
      </c>
      <c r="AV661" s="213" t="s">
        <v>90</v>
      </c>
      <c r="AW661" s="213" t="s">
        <v>32</v>
      </c>
      <c r="AX661" s="213" t="s">
        <v>85</v>
      </c>
      <c r="AY661" s="214" t="s">
        <v>318</v>
      </c>
    </row>
    <row r="662" spans="2:65" s="121" customFormat="1" ht="21.75" customHeight="1" x14ac:dyDescent="0.2">
      <c r="B662" s="120"/>
      <c r="C662" s="192" t="s">
        <v>1059</v>
      </c>
      <c r="D662" s="192" t="s">
        <v>320</v>
      </c>
      <c r="E662" s="193" t="s">
        <v>1060</v>
      </c>
      <c r="F662" s="194" t="s">
        <v>1061</v>
      </c>
      <c r="G662" s="195" t="s">
        <v>383</v>
      </c>
      <c r="H662" s="196">
        <v>5.4539999999999997</v>
      </c>
      <c r="I662" s="32"/>
      <c r="J662" s="197">
        <f>ROUND(I662*H662,2)</f>
        <v>0</v>
      </c>
      <c r="K662" s="198"/>
      <c r="L662" s="120"/>
      <c r="M662" s="199" t="s">
        <v>1</v>
      </c>
      <c r="N662" s="200" t="s">
        <v>43</v>
      </c>
      <c r="P662" s="201">
        <f>O662*H662</f>
        <v>0</v>
      </c>
      <c r="Q662" s="201">
        <v>0</v>
      </c>
      <c r="R662" s="201">
        <f>Q662*H662</f>
        <v>0</v>
      </c>
      <c r="S662" s="201">
        <v>7.5999999999999998E-2</v>
      </c>
      <c r="T662" s="202">
        <f>S662*H662</f>
        <v>0.41450399999999998</v>
      </c>
      <c r="AR662" s="203" t="s">
        <v>324</v>
      </c>
      <c r="AT662" s="203" t="s">
        <v>320</v>
      </c>
      <c r="AU662" s="203" t="s">
        <v>90</v>
      </c>
      <c r="AY662" s="112" t="s">
        <v>318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12" t="s">
        <v>90</v>
      </c>
      <c r="BK662" s="204">
        <f>ROUND(I662*H662,2)</f>
        <v>0</v>
      </c>
      <c r="BL662" s="112" t="s">
        <v>324</v>
      </c>
      <c r="BM662" s="203" t="s">
        <v>1062</v>
      </c>
    </row>
    <row r="663" spans="2:65" s="213" customFormat="1" x14ac:dyDescent="0.2">
      <c r="B663" s="212"/>
      <c r="D663" s="207" t="s">
        <v>326</v>
      </c>
      <c r="E663" s="214" t="s">
        <v>1</v>
      </c>
      <c r="F663" s="215" t="s">
        <v>1063</v>
      </c>
      <c r="H663" s="216">
        <v>5.4539999999999997</v>
      </c>
      <c r="L663" s="212"/>
      <c r="M663" s="217"/>
      <c r="T663" s="218"/>
      <c r="AT663" s="214" t="s">
        <v>326</v>
      </c>
      <c r="AU663" s="214" t="s">
        <v>90</v>
      </c>
      <c r="AV663" s="213" t="s">
        <v>90</v>
      </c>
      <c r="AW663" s="213" t="s">
        <v>32</v>
      </c>
      <c r="AX663" s="213" t="s">
        <v>85</v>
      </c>
      <c r="AY663" s="214" t="s">
        <v>318</v>
      </c>
    </row>
    <row r="664" spans="2:65" s="121" customFormat="1" ht="21.75" customHeight="1" x14ac:dyDescent="0.2">
      <c r="B664" s="120"/>
      <c r="C664" s="192" t="s">
        <v>1064</v>
      </c>
      <c r="D664" s="192" t="s">
        <v>320</v>
      </c>
      <c r="E664" s="193" t="s">
        <v>1065</v>
      </c>
      <c r="F664" s="194" t="s">
        <v>1066</v>
      </c>
      <c r="G664" s="195" t="s">
        <v>383</v>
      </c>
      <c r="H664" s="196">
        <v>6.8680000000000003</v>
      </c>
      <c r="I664" s="32"/>
      <c r="J664" s="197">
        <f>ROUND(I664*H664,2)</f>
        <v>0</v>
      </c>
      <c r="K664" s="198"/>
      <c r="L664" s="120"/>
      <c r="M664" s="199" t="s">
        <v>1</v>
      </c>
      <c r="N664" s="200" t="s">
        <v>43</v>
      </c>
      <c r="P664" s="201">
        <f>O664*H664</f>
        <v>0</v>
      </c>
      <c r="Q664" s="201">
        <v>0</v>
      </c>
      <c r="R664" s="201">
        <f>Q664*H664</f>
        <v>0</v>
      </c>
      <c r="S664" s="201">
        <v>6.3E-2</v>
      </c>
      <c r="T664" s="202">
        <f>S664*H664</f>
        <v>0.43268400000000001</v>
      </c>
      <c r="AR664" s="203" t="s">
        <v>324</v>
      </c>
      <c r="AT664" s="203" t="s">
        <v>320</v>
      </c>
      <c r="AU664" s="203" t="s">
        <v>90</v>
      </c>
      <c r="AY664" s="112" t="s">
        <v>318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12" t="s">
        <v>90</v>
      </c>
      <c r="BK664" s="204">
        <f>ROUND(I664*H664,2)</f>
        <v>0</v>
      </c>
      <c r="BL664" s="112" t="s">
        <v>324</v>
      </c>
      <c r="BM664" s="203" t="s">
        <v>1067</v>
      </c>
    </row>
    <row r="665" spans="2:65" s="213" customFormat="1" x14ac:dyDescent="0.2">
      <c r="B665" s="212"/>
      <c r="D665" s="207" t="s">
        <v>326</v>
      </c>
      <c r="E665" s="214" t="s">
        <v>1</v>
      </c>
      <c r="F665" s="215" t="s">
        <v>1068</v>
      </c>
      <c r="H665" s="216">
        <v>6.8680000000000003</v>
      </c>
      <c r="L665" s="212"/>
      <c r="M665" s="217"/>
      <c r="T665" s="218"/>
      <c r="AT665" s="214" t="s">
        <v>326</v>
      </c>
      <c r="AU665" s="214" t="s">
        <v>90</v>
      </c>
      <c r="AV665" s="213" t="s">
        <v>90</v>
      </c>
      <c r="AW665" s="213" t="s">
        <v>32</v>
      </c>
      <c r="AX665" s="213" t="s">
        <v>85</v>
      </c>
      <c r="AY665" s="214" t="s">
        <v>318</v>
      </c>
    </row>
    <row r="666" spans="2:65" s="121" customFormat="1" ht="24.25" customHeight="1" x14ac:dyDescent="0.2">
      <c r="B666" s="120"/>
      <c r="C666" s="192" t="s">
        <v>1069</v>
      </c>
      <c r="D666" s="192" t="s">
        <v>320</v>
      </c>
      <c r="E666" s="193" t="s">
        <v>1070</v>
      </c>
      <c r="F666" s="194" t="s">
        <v>1071</v>
      </c>
      <c r="G666" s="195" t="s">
        <v>383</v>
      </c>
      <c r="H666" s="196">
        <v>17.329000000000001</v>
      </c>
      <c r="I666" s="32"/>
      <c r="J666" s="197">
        <f>ROUND(I666*H666,2)</f>
        <v>0</v>
      </c>
      <c r="K666" s="198"/>
      <c r="L666" s="120"/>
      <c r="M666" s="199" t="s">
        <v>1</v>
      </c>
      <c r="N666" s="200" t="s">
        <v>43</v>
      </c>
      <c r="P666" s="201">
        <f>O666*H666</f>
        <v>0</v>
      </c>
      <c r="Q666" s="201">
        <v>0</v>
      </c>
      <c r="R666" s="201">
        <f>Q666*H666</f>
        <v>0</v>
      </c>
      <c r="S666" s="201">
        <v>5.8999999999999997E-2</v>
      </c>
      <c r="T666" s="202">
        <f>S666*H666</f>
        <v>1.022411</v>
      </c>
      <c r="AR666" s="203" t="s">
        <v>324</v>
      </c>
      <c r="AT666" s="203" t="s">
        <v>320</v>
      </c>
      <c r="AU666" s="203" t="s">
        <v>90</v>
      </c>
      <c r="AY666" s="112" t="s">
        <v>318</v>
      </c>
      <c r="BE666" s="204">
        <f>IF(N666="základní",J666,0)</f>
        <v>0</v>
      </c>
      <c r="BF666" s="204">
        <f>IF(N666="snížená",J666,0)</f>
        <v>0</v>
      </c>
      <c r="BG666" s="204">
        <f>IF(N666="zákl. přenesená",J666,0)</f>
        <v>0</v>
      </c>
      <c r="BH666" s="204">
        <f>IF(N666="sníž. přenesená",J666,0)</f>
        <v>0</v>
      </c>
      <c r="BI666" s="204">
        <f>IF(N666="nulová",J666,0)</f>
        <v>0</v>
      </c>
      <c r="BJ666" s="112" t="s">
        <v>90</v>
      </c>
      <c r="BK666" s="204">
        <f>ROUND(I666*H666,2)</f>
        <v>0</v>
      </c>
      <c r="BL666" s="112" t="s">
        <v>324</v>
      </c>
      <c r="BM666" s="203" t="s">
        <v>1072</v>
      </c>
    </row>
    <row r="667" spans="2:65" s="213" customFormat="1" x14ac:dyDescent="0.2">
      <c r="B667" s="212"/>
      <c r="D667" s="207" t="s">
        <v>326</v>
      </c>
      <c r="E667" s="214" t="s">
        <v>1</v>
      </c>
      <c r="F667" s="215" t="s">
        <v>1073</v>
      </c>
      <c r="H667" s="216">
        <v>17.329000000000001</v>
      </c>
      <c r="L667" s="212"/>
      <c r="M667" s="217"/>
      <c r="T667" s="218"/>
      <c r="AT667" s="214" t="s">
        <v>326</v>
      </c>
      <c r="AU667" s="214" t="s">
        <v>90</v>
      </c>
      <c r="AV667" s="213" t="s">
        <v>90</v>
      </c>
      <c r="AW667" s="213" t="s">
        <v>32</v>
      </c>
      <c r="AX667" s="213" t="s">
        <v>85</v>
      </c>
      <c r="AY667" s="214" t="s">
        <v>318</v>
      </c>
    </row>
    <row r="668" spans="2:65" s="181" customFormat="1" ht="22.9" customHeight="1" x14ac:dyDescent="0.25">
      <c r="B668" s="180"/>
      <c r="D668" s="182" t="s">
        <v>76</v>
      </c>
      <c r="E668" s="190" t="s">
        <v>1074</v>
      </c>
      <c r="F668" s="190" t="s">
        <v>1075</v>
      </c>
      <c r="J668" s="191">
        <f>BK668</f>
        <v>0</v>
      </c>
      <c r="L668" s="180"/>
      <c r="M668" s="185"/>
      <c r="P668" s="186">
        <f>SUM(P669:P673)</f>
        <v>0</v>
      </c>
      <c r="R668" s="186">
        <f>SUM(R669:R673)</f>
        <v>0</v>
      </c>
      <c r="T668" s="187">
        <f>SUM(T669:T673)</f>
        <v>0</v>
      </c>
      <c r="AR668" s="182" t="s">
        <v>85</v>
      </c>
      <c r="AT668" s="188" t="s">
        <v>76</v>
      </c>
      <c r="AU668" s="188" t="s">
        <v>85</v>
      </c>
      <c r="AY668" s="182" t="s">
        <v>318</v>
      </c>
      <c r="BK668" s="189">
        <f>SUM(BK669:BK673)</f>
        <v>0</v>
      </c>
    </row>
    <row r="669" spans="2:65" s="121" customFormat="1" ht="24.25" customHeight="1" x14ac:dyDescent="0.2">
      <c r="B669" s="120"/>
      <c r="C669" s="192" t="s">
        <v>1076</v>
      </c>
      <c r="D669" s="192" t="s">
        <v>320</v>
      </c>
      <c r="E669" s="193" t="s">
        <v>1077</v>
      </c>
      <c r="F669" s="194" t="s">
        <v>1078</v>
      </c>
      <c r="G669" s="195" t="s">
        <v>347</v>
      </c>
      <c r="H669" s="196">
        <v>257.24900000000002</v>
      </c>
      <c r="I669" s="32"/>
      <c r="J669" s="197">
        <f>ROUND(I669*H669,2)</f>
        <v>0</v>
      </c>
      <c r="K669" s="198"/>
      <c r="L669" s="120"/>
      <c r="M669" s="199" t="s">
        <v>1</v>
      </c>
      <c r="N669" s="200" t="s">
        <v>43</v>
      </c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AR669" s="203" t="s">
        <v>324</v>
      </c>
      <c r="AT669" s="203" t="s">
        <v>320</v>
      </c>
      <c r="AU669" s="203" t="s">
        <v>90</v>
      </c>
      <c r="AY669" s="112" t="s">
        <v>318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12" t="s">
        <v>90</v>
      </c>
      <c r="BK669" s="204">
        <f>ROUND(I669*H669,2)</f>
        <v>0</v>
      </c>
      <c r="BL669" s="112" t="s">
        <v>324</v>
      </c>
      <c r="BM669" s="203" t="s">
        <v>1079</v>
      </c>
    </row>
    <row r="670" spans="2:65" s="121" customFormat="1" ht="24.25" customHeight="1" x14ac:dyDescent="0.2">
      <c r="B670" s="120"/>
      <c r="C670" s="192" t="s">
        <v>1080</v>
      </c>
      <c r="D670" s="192" t="s">
        <v>320</v>
      </c>
      <c r="E670" s="193" t="s">
        <v>1081</v>
      </c>
      <c r="F670" s="194" t="s">
        <v>1082</v>
      </c>
      <c r="G670" s="195" t="s">
        <v>347</v>
      </c>
      <c r="H670" s="196">
        <v>4887.7309999999998</v>
      </c>
      <c r="I670" s="32"/>
      <c r="J670" s="197">
        <f>ROUND(I670*H670,2)</f>
        <v>0</v>
      </c>
      <c r="K670" s="198"/>
      <c r="L670" s="120"/>
      <c r="M670" s="199" t="s">
        <v>1</v>
      </c>
      <c r="N670" s="200" t="s">
        <v>43</v>
      </c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AR670" s="203" t="s">
        <v>324</v>
      </c>
      <c r="AT670" s="203" t="s">
        <v>320</v>
      </c>
      <c r="AU670" s="203" t="s">
        <v>90</v>
      </c>
      <c r="AY670" s="112" t="s">
        <v>318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12" t="s">
        <v>90</v>
      </c>
      <c r="BK670" s="204">
        <f>ROUND(I670*H670,2)</f>
        <v>0</v>
      </c>
      <c r="BL670" s="112" t="s">
        <v>324</v>
      </c>
      <c r="BM670" s="203" t="s">
        <v>1083</v>
      </c>
    </row>
    <row r="671" spans="2:65" s="213" customFormat="1" x14ac:dyDescent="0.2">
      <c r="B671" s="212"/>
      <c r="D671" s="207" t="s">
        <v>326</v>
      </c>
      <c r="F671" s="215" t="s">
        <v>1084</v>
      </c>
      <c r="H671" s="216">
        <v>4887.7309999999998</v>
      </c>
      <c r="L671" s="212"/>
      <c r="M671" s="217"/>
      <c r="T671" s="218"/>
      <c r="AT671" s="214" t="s">
        <v>326</v>
      </c>
      <c r="AU671" s="214" t="s">
        <v>90</v>
      </c>
      <c r="AV671" s="213" t="s">
        <v>90</v>
      </c>
      <c r="AW671" s="213" t="s">
        <v>4</v>
      </c>
      <c r="AX671" s="213" t="s">
        <v>85</v>
      </c>
      <c r="AY671" s="214" t="s">
        <v>318</v>
      </c>
    </row>
    <row r="672" spans="2:65" s="121" customFormat="1" ht="16.5" customHeight="1" x14ac:dyDescent="0.2">
      <c r="B672" s="120"/>
      <c r="C672" s="192" t="s">
        <v>1085</v>
      </c>
      <c r="D672" s="192" t="s">
        <v>320</v>
      </c>
      <c r="E672" s="193" t="s">
        <v>1086</v>
      </c>
      <c r="F672" s="194" t="s">
        <v>1087</v>
      </c>
      <c r="G672" s="195" t="s">
        <v>347</v>
      </c>
      <c r="H672" s="196">
        <v>257.24900000000002</v>
      </c>
      <c r="I672" s="32"/>
      <c r="J672" s="197">
        <f>ROUND(I672*H672,2)</f>
        <v>0</v>
      </c>
      <c r="K672" s="198"/>
      <c r="L672" s="120"/>
      <c r="M672" s="199" t="s">
        <v>1</v>
      </c>
      <c r="N672" s="200" t="s">
        <v>43</v>
      </c>
      <c r="P672" s="201">
        <f>O672*H672</f>
        <v>0</v>
      </c>
      <c r="Q672" s="201">
        <v>0</v>
      </c>
      <c r="R672" s="201">
        <f>Q672*H672</f>
        <v>0</v>
      </c>
      <c r="S672" s="201">
        <v>0</v>
      </c>
      <c r="T672" s="202">
        <f>S672*H672</f>
        <v>0</v>
      </c>
      <c r="AR672" s="203" t="s">
        <v>324</v>
      </c>
      <c r="AT672" s="203" t="s">
        <v>320</v>
      </c>
      <c r="AU672" s="203" t="s">
        <v>90</v>
      </c>
      <c r="AY672" s="112" t="s">
        <v>318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12" t="s">
        <v>90</v>
      </c>
      <c r="BK672" s="204">
        <f>ROUND(I672*H672,2)</f>
        <v>0</v>
      </c>
      <c r="BL672" s="112" t="s">
        <v>324</v>
      </c>
      <c r="BM672" s="203" t="s">
        <v>1088</v>
      </c>
    </row>
    <row r="673" spans="2:65" s="121" customFormat="1" ht="33" customHeight="1" x14ac:dyDescent="0.2">
      <c r="B673" s="120"/>
      <c r="C673" s="192" t="s">
        <v>1089</v>
      </c>
      <c r="D673" s="192" t="s">
        <v>320</v>
      </c>
      <c r="E673" s="193" t="s">
        <v>1090</v>
      </c>
      <c r="F673" s="194" t="s">
        <v>1091</v>
      </c>
      <c r="G673" s="195" t="s">
        <v>347</v>
      </c>
      <c r="H673" s="196">
        <v>174.09899999999999</v>
      </c>
      <c r="I673" s="32"/>
      <c r="J673" s="197">
        <f>ROUND(I673*H673,2)</f>
        <v>0</v>
      </c>
      <c r="K673" s="198"/>
      <c r="L673" s="120"/>
      <c r="M673" s="199" t="s">
        <v>1</v>
      </c>
      <c r="N673" s="200" t="s">
        <v>43</v>
      </c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AR673" s="203" t="s">
        <v>324</v>
      </c>
      <c r="AT673" s="203" t="s">
        <v>320</v>
      </c>
      <c r="AU673" s="203" t="s">
        <v>90</v>
      </c>
      <c r="AY673" s="112" t="s">
        <v>318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12" t="s">
        <v>90</v>
      </c>
      <c r="BK673" s="204">
        <f>ROUND(I673*H673,2)</f>
        <v>0</v>
      </c>
      <c r="BL673" s="112" t="s">
        <v>324</v>
      </c>
      <c r="BM673" s="203" t="s">
        <v>1092</v>
      </c>
    </row>
    <row r="674" spans="2:65" s="181" customFormat="1" ht="22.9" customHeight="1" x14ac:dyDescent="0.25">
      <c r="B674" s="180"/>
      <c r="D674" s="182" t="s">
        <v>76</v>
      </c>
      <c r="E674" s="190" t="s">
        <v>1093</v>
      </c>
      <c r="F674" s="190" t="s">
        <v>1094</v>
      </c>
      <c r="J674" s="191">
        <f>BK674</f>
        <v>0</v>
      </c>
      <c r="L674" s="180"/>
      <c r="M674" s="185"/>
      <c r="P674" s="186">
        <f>P675</f>
        <v>0</v>
      </c>
      <c r="R674" s="186">
        <f>R675</f>
        <v>0</v>
      </c>
      <c r="T674" s="187">
        <f>T675</f>
        <v>0</v>
      </c>
      <c r="AR674" s="182" t="s">
        <v>85</v>
      </c>
      <c r="AT674" s="188" t="s">
        <v>76</v>
      </c>
      <c r="AU674" s="188" t="s">
        <v>85</v>
      </c>
      <c r="AY674" s="182" t="s">
        <v>318</v>
      </c>
      <c r="BK674" s="189">
        <f>BK675</f>
        <v>0</v>
      </c>
    </row>
    <row r="675" spans="2:65" s="121" customFormat="1" ht="21.75" customHeight="1" x14ac:dyDescent="0.2">
      <c r="B675" s="120"/>
      <c r="C675" s="192" t="s">
        <v>1095</v>
      </c>
      <c r="D675" s="192" t="s">
        <v>320</v>
      </c>
      <c r="E675" s="193" t="s">
        <v>1096</v>
      </c>
      <c r="F675" s="194" t="s">
        <v>1097</v>
      </c>
      <c r="G675" s="195" t="s">
        <v>347</v>
      </c>
      <c r="H675" s="196">
        <v>3968.01</v>
      </c>
      <c r="I675" s="32"/>
      <c r="J675" s="197">
        <f>ROUND(I675*H675,2)</f>
        <v>0</v>
      </c>
      <c r="K675" s="198"/>
      <c r="L675" s="120"/>
      <c r="M675" s="199" t="s">
        <v>1</v>
      </c>
      <c r="N675" s="200" t="s">
        <v>43</v>
      </c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AR675" s="203" t="s">
        <v>324</v>
      </c>
      <c r="AT675" s="203" t="s">
        <v>320</v>
      </c>
      <c r="AU675" s="203" t="s">
        <v>90</v>
      </c>
      <c r="AY675" s="112" t="s">
        <v>318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12" t="s">
        <v>90</v>
      </c>
      <c r="BK675" s="204">
        <f>ROUND(I675*H675,2)</f>
        <v>0</v>
      </c>
      <c r="BL675" s="112" t="s">
        <v>324</v>
      </c>
      <c r="BM675" s="203" t="s">
        <v>1098</v>
      </c>
    </row>
    <row r="676" spans="2:65" s="181" customFormat="1" ht="25.9" customHeight="1" x14ac:dyDescent="0.35">
      <c r="B676" s="180"/>
      <c r="D676" s="182" t="s">
        <v>76</v>
      </c>
      <c r="E676" s="183" t="s">
        <v>1099</v>
      </c>
      <c r="F676" s="183" t="s">
        <v>1100</v>
      </c>
      <c r="J676" s="184">
        <f>BK676</f>
        <v>0</v>
      </c>
      <c r="L676" s="180"/>
      <c r="M676" s="185"/>
      <c r="P676" s="186">
        <f>P677+P699+P737+P816+P818+P820+P822+P825+P827+P861+P937+P986+P988+P1048+P1153+P1160+P1232+P1375+P1395+P1408</f>
        <v>0</v>
      </c>
      <c r="R676" s="186">
        <f>R677+R699+R737+R816+R818+R820+R822+R825+R827+R861+R937+R986+R988+R1048+R1153+R1160+R1232+R1375+R1395+R1408</f>
        <v>114.64863048000001</v>
      </c>
      <c r="T676" s="187">
        <f>T677+T699+T737+T816+T818+T820+T822+T825+T827+T861+T937+T986+T988+T1048+T1153+T1160+T1232+T1375+T1395+T1408</f>
        <v>3.6646343400000001</v>
      </c>
      <c r="AR676" s="182" t="s">
        <v>90</v>
      </c>
      <c r="AT676" s="188" t="s">
        <v>76</v>
      </c>
      <c r="AU676" s="188" t="s">
        <v>77</v>
      </c>
      <c r="AY676" s="182" t="s">
        <v>318</v>
      </c>
      <c r="BK676" s="189">
        <f>BK677+BK699+BK737+BK816+BK818+BK820+BK822+BK825+BK827+BK861+BK937+BK986+BK988+BK1048+BK1153+BK1160+BK1232+BK1375+BK1395+BK1408</f>
        <v>0</v>
      </c>
    </row>
    <row r="677" spans="2:65" s="181" customFormat="1" ht="22.9" customHeight="1" x14ac:dyDescent="0.25">
      <c r="B677" s="180"/>
      <c r="D677" s="182" t="s">
        <v>76</v>
      </c>
      <c r="E677" s="190" t="s">
        <v>1101</v>
      </c>
      <c r="F677" s="190" t="s">
        <v>1102</v>
      </c>
      <c r="J677" s="191">
        <f>BK677</f>
        <v>0</v>
      </c>
      <c r="L677" s="180"/>
      <c r="M677" s="185"/>
      <c r="P677" s="186">
        <f>SUM(P678:P698)</f>
        <v>0</v>
      </c>
      <c r="R677" s="186">
        <f>SUM(R678:R698)</f>
        <v>14.517728400000001</v>
      </c>
      <c r="T677" s="187">
        <f>SUM(T678:T698)</f>
        <v>0</v>
      </c>
      <c r="AR677" s="182" t="s">
        <v>90</v>
      </c>
      <c r="AT677" s="188" t="s">
        <v>76</v>
      </c>
      <c r="AU677" s="188" t="s">
        <v>85</v>
      </c>
      <c r="AY677" s="182" t="s">
        <v>318</v>
      </c>
      <c r="BK677" s="189">
        <f>SUM(BK678:BK698)</f>
        <v>0</v>
      </c>
    </row>
    <row r="678" spans="2:65" s="121" customFormat="1" ht="24.25" customHeight="1" x14ac:dyDescent="0.2">
      <c r="B678" s="120"/>
      <c r="C678" s="192" t="s">
        <v>1103</v>
      </c>
      <c r="D678" s="192" t="s">
        <v>320</v>
      </c>
      <c r="E678" s="193" t="s">
        <v>1104</v>
      </c>
      <c r="F678" s="194" t="s">
        <v>1105</v>
      </c>
      <c r="G678" s="195" t="s">
        <v>383</v>
      </c>
      <c r="H678" s="196">
        <v>984.4</v>
      </c>
      <c r="I678" s="32"/>
      <c r="J678" s="197">
        <f>ROUND(I678*H678,2)</f>
        <v>0</v>
      </c>
      <c r="K678" s="198"/>
      <c r="L678" s="120"/>
      <c r="M678" s="199" t="s">
        <v>1</v>
      </c>
      <c r="N678" s="200" t="s">
        <v>43</v>
      </c>
      <c r="P678" s="201">
        <f>O678*H678</f>
        <v>0</v>
      </c>
      <c r="Q678" s="201">
        <v>0</v>
      </c>
      <c r="R678" s="201">
        <f>Q678*H678</f>
        <v>0</v>
      </c>
      <c r="S678" s="201">
        <v>0</v>
      </c>
      <c r="T678" s="202">
        <f>S678*H678</f>
        <v>0</v>
      </c>
      <c r="AR678" s="203" t="s">
        <v>407</v>
      </c>
      <c r="AT678" s="203" t="s">
        <v>320</v>
      </c>
      <c r="AU678" s="203" t="s">
        <v>90</v>
      </c>
      <c r="AY678" s="112" t="s">
        <v>318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112" t="s">
        <v>90</v>
      </c>
      <c r="BK678" s="204">
        <f>ROUND(I678*H678,2)</f>
        <v>0</v>
      </c>
      <c r="BL678" s="112" t="s">
        <v>407</v>
      </c>
      <c r="BM678" s="203" t="s">
        <v>1106</v>
      </c>
    </row>
    <row r="679" spans="2:65" s="213" customFormat="1" x14ac:dyDescent="0.2">
      <c r="B679" s="212"/>
      <c r="D679" s="207" t="s">
        <v>326</v>
      </c>
      <c r="E679" s="214" t="s">
        <v>1</v>
      </c>
      <c r="F679" s="215" t="s">
        <v>1107</v>
      </c>
      <c r="H679" s="216">
        <v>984.4</v>
      </c>
      <c r="L679" s="212"/>
      <c r="M679" s="217"/>
      <c r="T679" s="218"/>
      <c r="AT679" s="214" t="s">
        <v>326</v>
      </c>
      <c r="AU679" s="214" t="s">
        <v>90</v>
      </c>
      <c r="AV679" s="213" t="s">
        <v>90</v>
      </c>
      <c r="AW679" s="213" t="s">
        <v>32</v>
      </c>
      <c r="AX679" s="213" t="s">
        <v>85</v>
      </c>
      <c r="AY679" s="214" t="s">
        <v>318</v>
      </c>
    </row>
    <row r="680" spans="2:65" s="121" customFormat="1" ht="16.5" customHeight="1" x14ac:dyDescent="0.2">
      <c r="B680" s="120"/>
      <c r="C680" s="219" t="s">
        <v>1108</v>
      </c>
      <c r="D680" s="219" t="s">
        <v>337</v>
      </c>
      <c r="E680" s="220" t="s">
        <v>1109</v>
      </c>
      <c r="F680" s="221" t="s">
        <v>1110</v>
      </c>
      <c r="G680" s="222" t="s">
        <v>347</v>
      </c>
      <c r="H680" s="223">
        <v>0.32500000000000001</v>
      </c>
      <c r="I680" s="33"/>
      <c r="J680" s="224">
        <f>ROUND(I680*H680,2)</f>
        <v>0</v>
      </c>
      <c r="K680" s="225"/>
      <c r="L680" s="226"/>
      <c r="M680" s="227" t="s">
        <v>1</v>
      </c>
      <c r="N680" s="228" t="s">
        <v>43</v>
      </c>
      <c r="P680" s="201">
        <f>O680*H680</f>
        <v>0</v>
      </c>
      <c r="Q680" s="201">
        <v>1</v>
      </c>
      <c r="R680" s="201">
        <f>Q680*H680</f>
        <v>0.32500000000000001</v>
      </c>
      <c r="S680" s="201">
        <v>0</v>
      </c>
      <c r="T680" s="202">
        <f>S680*H680</f>
        <v>0</v>
      </c>
      <c r="AR680" s="203" t="s">
        <v>497</v>
      </c>
      <c r="AT680" s="203" t="s">
        <v>337</v>
      </c>
      <c r="AU680" s="203" t="s">
        <v>90</v>
      </c>
      <c r="AY680" s="112" t="s">
        <v>318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12" t="s">
        <v>90</v>
      </c>
      <c r="BK680" s="204">
        <f>ROUND(I680*H680,2)</f>
        <v>0</v>
      </c>
      <c r="BL680" s="112" t="s">
        <v>407</v>
      </c>
      <c r="BM680" s="203" t="s">
        <v>1111</v>
      </c>
    </row>
    <row r="681" spans="2:65" s="213" customFormat="1" x14ac:dyDescent="0.2">
      <c r="B681" s="212"/>
      <c r="D681" s="207" t="s">
        <v>326</v>
      </c>
      <c r="F681" s="215" t="s">
        <v>1112</v>
      </c>
      <c r="H681" s="216">
        <v>0.32500000000000001</v>
      </c>
      <c r="L681" s="212"/>
      <c r="M681" s="217"/>
      <c r="T681" s="218"/>
      <c r="AT681" s="214" t="s">
        <v>326</v>
      </c>
      <c r="AU681" s="214" t="s">
        <v>90</v>
      </c>
      <c r="AV681" s="213" t="s">
        <v>90</v>
      </c>
      <c r="AW681" s="213" t="s">
        <v>4</v>
      </c>
      <c r="AX681" s="213" t="s">
        <v>85</v>
      </c>
      <c r="AY681" s="214" t="s">
        <v>318</v>
      </c>
    </row>
    <row r="682" spans="2:65" s="121" customFormat="1" ht="24.25" customHeight="1" x14ac:dyDescent="0.2">
      <c r="B682" s="120"/>
      <c r="C682" s="192" t="s">
        <v>1113</v>
      </c>
      <c r="D682" s="192" t="s">
        <v>320</v>
      </c>
      <c r="E682" s="193" t="s">
        <v>1114</v>
      </c>
      <c r="F682" s="194" t="s">
        <v>1115</v>
      </c>
      <c r="G682" s="195" t="s">
        <v>383</v>
      </c>
      <c r="H682" s="196">
        <v>138.298</v>
      </c>
      <c r="I682" s="32"/>
      <c r="J682" s="197">
        <f>ROUND(I682*H682,2)</f>
        <v>0</v>
      </c>
      <c r="K682" s="198"/>
      <c r="L682" s="120"/>
      <c r="M682" s="199" t="s">
        <v>1</v>
      </c>
      <c r="N682" s="200" t="s">
        <v>43</v>
      </c>
      <c r="P682" s="201">
        <f>O682*H682</f>
        <v>0</v>
      </c>
      <c r="Q682" s="201">
        <v>0</v>
      </c>
      <c r="R682" s="201">
        <f>Q682*H682</f>
        <v>0</v>
      </c>
      <c r="S682" s="201">
        <v>0</v>
      </c>
      <c r="T682" s="202">
        <f>S682*H682</f>
        <v>0</v>
      </c>
      <c r="AR682" s="203" t="s">
        <v>407</v>
      </c>
      <c r="AT682" s="203" t="s">
        <v>320</v>
      </c>
      <c r="AU682" s="203" t="s">
        <v>90</v>
      </c>
      <c r="AY682" s="112" t="s">
        <v>318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112" t="s">
        <v>90</v>
      </c>
      <c r="BK682" s="204">
        <f>ROUND(I682*H682,2)</f>
        <v>0</v>
      </c>
      <c r="BL682" s="112" t="s">
        <v>407</v>
      </c>
      <c r="BM682" s="203" t="s">
        <v>1116</v>
      </c>
    </row>
    <row r="683" spans="2:65" s="213" customFormat="1" ht="20" x14ac:dyDescent="0.2">
      <c r="B683" s="212"/>
      <c r="D683" s="207" t="s">
        <v>326</v>
      </c>
      <c r="E683" s="214" t="s">
        <v>1</v>
      </c>
      <c r="F683" s="215" t="s">
        <v>1117</v>
      </c>
      <c r="H683" s="216">
        <v>138.298</v>
      </c>
      <c r="L683" s="212"/>
      <c r="M683" s="217"/>
      <c r="T683" s="218"/>
      <c r="AT683" s="214" t="s">
        <v>326</v>
      </c>
      <c r="AU683" s="214" t="s">
        <v>90</v>
      </c>
      <c r="AV683" s="213" t="s">
        <v>90</v>
      </c>
      <c r="AW683" s="213" t="s">
        <v>32</v>
      </c>
      <c r="AX683" s="213" t="s">
        <v>85</v>
      </c>
      <c r="AY683" s="214" t="s">
        <v>318</v>
      </c>
    </row>
    <row r="684" spans="2:65" s="121" customFormat="1" ht="16.5" customHeight="1" x14ac:dyDescent="0.2">
      <c r="B684" s="120"/>
      <c r="C684" s="219" t="s">
        <v>1118</v>
      </c>
      <c r="D684" s="219" t="s">
        <v>337</v>
      </c>
      <c r="E684" s="220" t="s">
        <v>1109</v>
      </c>
      <c r="F684" s="221" t="s">
        <v>1110</v>
      </c>
      <c r="G684" s="222" t="s">
        <v>347</v>
      </c>
      <c r="H684" s="223">
        <v>4.7E-2</v>
      </c>
      <c r="I684" s="33"/>
      <c r="J684" s="224">
        <f>ROUND(I684*H684,2)</f>
        <v>0</v>
      </c>
      <c r="K684" s="225"/>
      <c r="L684" s="226"/>
      <c r="M684" s="227" t="s">
        <v>1</v>
      </c>
      <c r="N684" s="228" t="s">
        <v>43</v>
      </c>
      <c r="P684" s="201">
        <f>O684*H684</f>
        <v>0</v>
      </c>
      <c r="Q684" s="201">
        <v>1</v>
      </c>
      <c r="R684" s="201">
        <f>Q684*H684</f>
        <v>4.7E-2</v>
      </c>
      <c r="S684" s="201">
        <v>0</v>
      </c>
      <c r="T684" s="202">
        <f>S684*H684</f>
        <v>0</v>
      </c>
      <c r="AR684" s="203" t="s">
        <v>497</v>
      </c>
      <c r="AT684" s="203" t="s">
        <v>337</v>
      </c>
      <c r="AU684" s="203" t="s">
        <v>90</v>
      </c>
      <c r="AY684" s="112" t="s">
        <v>318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12" t="s">
        <v>90</v>
      </c>
      <c r="BK684" s="204">
        <f>ROUND(I684*H684,2)</f>
        <v>0</v>
      </c>
      <c r="BL684" s="112" t="s">
        <v>407</v>
      </c>
      <c r="BM684" s="203" t="s">
        <v>1119</v>
      </c>
    </row>
    <row r="685" spans="2:65" s="213" customFormat="1" x14ac:dyDescent="0.2">
      <c r="B685" s="212"/>
      <c r="D685" s="207" t="s">
        <v>326</v>
      </c>
      <c r="F685" s="215" t="s">
        <v>1120</v>
      </c>
      <c r="H685" s="216">
        <v>4.7E-2</v>
      </c>
      <c r="L685" s="212"/>
      <c r="M685" s="217"/>
      <c r="T685" s="218"/>
      <c r="AT685" s="214" t="s">
        <v>326</v>
      </c>
      <c r="AU685" s="214" t="s">
        <v>90</v>
      </c>
      <c r="AV685" s="213" t="s">
        <v>90</v>
      </c>
      <c r="AW685" s="213" t="s">
        <v>4</v>
      </c>
      <c r="AX685" s="213" t="s">
        <v>85</v>
      </c>
      <c r="AY685" s="214" t="s">
        <v>318</v>
      </c>
    </row>
    <row r="686" spans="2:65" s="121" customFormat="1" ht="24.25" customHeight="1" x14ac:dyDescent="0.2">
      <c r="B686" s="120"/>
      <c r="C686" s="192" t="s">
        <v>1121</v>
      </c>
      <c r="D686" s="192" t="s">
        <v>320</v>
      </c>
      <c r="E686" s="193" t="s">
        <v>1122</v>
      </c>
      <c r="F686" s="194" t="s">
        <v>1123</v>
      </c>
      <c r="G686" s="195" t="s">
        <v>383</v>
      </c>
      <c r="H686" s="196">
        <v>1968.8</v>
      </c>
      <c r="I686" s="32"/>
      <c r="J686" s="197">
        <f>ROUND(I686*H686,2)</f>
        <v>0</v>
      </c>
      <c r="K686" s="198"/>
      <c r="L686" s="120"/>
      <c r="M686" s="199" t="s">
        <v>1</v>
      </c>
      <c r="N686" s="200" t="s">
        <v>43</v>
      </c>
      <c r="P686" s="201">
        <f>O686*H686</f>
        <v>0</v>
      </c>
      <c r="Q686" s="201">
        <v>4.0000000000000002E-4</v>
      </c>
      <c r="R686" s="201">
        <f>Q686*H686</f>
        <v>0.78752</v>
      </c>
      <c r="S686" s="201">
        <v>0</v>
      </c>
      <c r="T686" s="202">
        <f>S686*H686</f>
        <v>0</v>
      </c>
      <c r="AR686" s="203" t="s">
        <v>407</v>
      </c>
      <c r="AT686" s="203" t="s">
        <v>320</v>
      </c>
      <c r="AU686" s="203" t="s">
        <v>90</v>
      </c>
      <c r="AY686" s="112" t="s">
        <v>318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12" t="s">
        <v>90</v>
      </c>
      <c r="BK686" s="204">
        <f>ROUND(I686*H686,2)</f>
        <v>0</v>
      </c>
      <c r="BL686" s="112" t="s">
        <v>407</v>
      </c>
      <c r="BM686" s="203" t="s">
        <v>1124</v>
      </c>
    </row>
    <row r="687" spans="2:65" s="206" customFormat="1" x14ac:dyDescent="0.2">
      <c r="B687" s="205"/>
      <c r="D687" s="207" t="s">
        <v>326</v>
      </c>
      <c r="E687" s="208" t="s">
        <v>1</v>
      </c>
      <c r="F687" s="209" t="s">
        <v>1125</v>
      </c>
      <c r="H687" s="208" t="s">
        <v>1</v>
      </c>
      <c r="L687" s="205"/>
      <c r="M687" s="210"/>
      <c r="T687" s="211"/>
      <c r="AT687" s="208" t="s">
        <v>326</v>
      </c>
      <c r="AU687" s="208" t="s">
        <v>90</v>
      </c>
      <c r="AV687" s="206" t="s">
        <v>85</v>
      </c>
      <c r="AW687" s="206" t="s">
        <v>32</v>
      </c>
      <c r="AX687" s="206" t="s">
        <v>77</v>
      </c>
      <c r="AY687" s="208" t="s">
        <v>318</v>
      </c>
    </row>
    <row r="688" spans="2:65" s="213" customFormat="1" x14ac:dyDescent="0.2">
      <c r="B688" s="212"/>
      <c r="D688" s="207" t="s">
        <v>326</v>
      </c>
      <c r="E688" s="214" t="s">
        <v>1</v>
      </c>
      <c r="F688" s="215" t="s">
        <v>1126</v>
      </c>
      <c r="H688" s="216">
        <v>1968.8</v>
      </c>
      <c r="L688" s="212"/>
      <c r="M688" s="217"/>
      <c r="T688" s="218"/>
      <c r="AT688" s="214" t="s">
        <v>326</v>
      </c>
      <c r="AU688" s="214" t="s">
        <v>90</v>
      </c>
      <c r="AV688" s="213" t="s">
        <v>90</v>
      </c>
      <c r="AW688" s="213" t="s">
        <v>32</v>
      </c>
      <c r="AX688" s="213" t="s">
        <v>85</v>
      </c>
      <c r="AY688" s="214" t="s">
        <v>318</v>
      </c>
    </row>
    <row r="689" spans="2:65" s="121" customFormat="1" ht="44.25" customHeight="1" x14ac:dyDescent="0.2">
      <c r="B689" s="120"/>
      <c r="C689" s="219" t="s">
        <v>1127</v>
      </c>
      <c r="D689" s="219" t="s">
        <v>337</v>
      </c>
      <c r="E689" s="220" t="s">
        <v>1128</v>
      </c>
      <c r="F689" s="221" t="s">
        <v>1129</v>
      </c>
      <c r="G689" s="222" t="s">
        <v>383</v>
      </c>
      <c r="H689" s="223">
        <v>2294.636</v>
      </c>
      <c r="I689" s="33"/>
      <c r="J689" s="224">
        <f>ROUND(I689*H689,2)</f>
        <v>0</v>
      </c>
      <c r="K689" s="225"/>
      <c r="L689" s="226"/>
      <c r="M689" s="227" t="s">
        <v>1</v>
      </c>
      <c r="N689" s="228" t="s">
        <v>43</v>
      </c>
      <c r="P689" s="201">
        <f>O689*H689</f>
        <v>0</v>
      </c>
      <c r="Q689" s="201">
        <v>5.4000000000000003E-3</v>
      </c>
      <c r="R689" s="201">
        <f>Q689*H689</f>
        <v>12.391034400000001</v>
      </c>
      <c r="S689" s="201">
        <v>0</v>
      </c>
      <c r="T689" s="202">
        <f>S689*H689</f>
        <v>0</v>
      </c>
      <c r="AR689" s="203" t="s">
        <v>497</v>
      </c>
      <c r="AT689" s="203" t="s">
        <v>337</v>
      </c>
      <c r="AU689" s="203" t="s">
        <v>90</v>
      </c>
      <c r="AY689" s="112" t="s">
        <v>318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12" t="s">
        <v>90</v>
      </c>
      <c r="BK689" s="204">
        <f>ROUND(I689*H689,2)</f>
        <v>0</v>
      </c>
      <c r="BL689" s="112" t="s">
        <v>407</v>
      </c>
      <c r="BM689" s="203" t="s">
        <v>1130</v>
      </c>
    </row>
    <row r="690" spans="2:65" s="213" customFormat="1" x14ac:dyDescent="0.2">
      <c r="B690" s="212"/>
      <c r="D690" s="207" t="s">
        <v>326</v>
      </c>
      <c r="F690" s="215" t="s">
        <v>1131</v>
      </c>
      <c r="H690" s="216">
        <v>2294.636</v>
      </c>
      <c r="L690" s="212"/>
      <c r="M690" s="217"/>
      <c r="T690" s="218"/>
      <c r="AT690" s="214" t="s">
        <v>326</v>
      </c>
      <c r="AU690" s="214" t="s">
        <v>90</v>
      </c>
      <c r="AV690" s="213" t="s">
        <v>90</v>
      </c>
      <c r="AW690" s="213" t="s">
        <v>4</v>
      </c>
      <c r="AX690" s="213" t="s">
        <v>85</v>
      </c>
      <c r="AY690" s="214" t="s">
        <v>318</v>
      </c>
    </row>
    <row r="691" spans="2:65" s="121" customFormat="1" ht="24.25" customHeight="1" x14ac:dyDescent="0.2">
      <c r="B691" s="120"/>
      <c r="C691" s="192" t="s">
        <v>1132</v>
      </c>
      <c r="D691" s="192" t="s">
        <v>320</v>
      </c>
      <c r="E691" s="193" t="s">
        <v>1133</v>
      </c>
      <c r="F691" s="194" t="s">
        <v>1134</v>
      </c>
      <c r="G691" s="195" t="s">
        <v>383</v>
      </c>
      <c r="H691" s="196">
        <v>138.298</v>
      </c>
      <c r="I691" s="32"/>
      <c r="J691" s="197">
        <f>ROUND(I691*H691,2)</f>
        <v>0</v>
      </c>
      <c r="K691" s="198"/>
      <c r="L691" s="120"/>
      <c r="M691" s="199" t="s">
        <v>1</v>
      </c>
      <c r="N691" s="200" t="s">
        <v>43</v>
      </c>
      <c r="P691" s="201">
        <f>O691*H691</f>
        <v>0</v>
      </c>
      <c r="Q691" s="201">
        <v>4.0000000000000002E-4</v>
      </c>
      <c r="R691" s="201">
        <f>Q691*H691</f>
        <v>5.5319200000000006E-2</v>
      </c>
      <c r="S691" s="201">
        <v>0</v>
      </c>
      <c r="T691" s="202">
        <f>S691*H691</f>
        <v>0</v>
      </c>
      <c r="AR691" s="203" t="s">
        <v>407</v>
      </c>
      <c r="AT691" s="203" t="s">
        <v>320</v>
      </c>
      <c r="AU691" s="203" t="s">
        <v>90</v>
      </c>
      <c r="AY691" s="112" t="s">
        <v>318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12" t="s">
        <v>90</v>
      </c>
      <c r="BK691" s="204">
        <f>ROUND(I691*H691,2)</f>
        <v>0</v>
      </c>
      <c r="BL691" s="112" t="s">
        <v>407</v>
      </c>
      <c r="BM691" s="203" t="s">
        <v>1135</v>
      </c>
    </row>
    <row r="692" spans="2:65" s="213" customFormat="1" ht="20" x14ac:dyDescent="0.2">
      <c r="B692" s="212"/>
      <c r="D692" s="207" t="s">
        <v>326</v>
      </c>
      <c r="E692" s="214" t="s">
        <v>1</v>
      </c>
      <c r="F692" s="215" t="s">
        <v>1117</v>
      </c>
      <c r="H692" s="216">
        <v>138.298</v>
      </c>
      <c r="L692" s="212"/>
      <c r="M692" s="217"/>
      <c r="T692" s="218"/>
      <c r="AT692" s="214" t="s">
        <v>326</v>
      </c>
      <c r="AU692" s="214" t="s">
        <v>90</v>
      </c>
      <c r="AV692" s="213" t="s">
        <v>90</v>
      </c>
      <c r="AW692" s="213" t="s">
        <v>32</v>
      </c>
      <c r="AX692" s="213" t="s">
        <v>85</v>
      </c>
      <c r="AY692" s="214" t="s">
        <v>318</v>
      </c>
    </row>
    <row r="693" spans="2:65" s="121" customFormat="1" ht="44.25" customHeight="1" x14ac:dyDescent="0.2">
      <c r="B693" s="120"/>
      <c r="C693" s="219" t="s">
        <v>1136</v>
      </c>
      <c r="D693" s="219" t="s">
        <v>337</v>
      </c>
      <c r="E693" s="220" t="s">
        <v>1128</v>
      </c>
      <c r="F693" s="221" t="s">
        <v>1129</v>
      </c>
      <c r="G693" s="222" t="s">
        <v>383</v>
      </c>
      <c r="H693" s="223">
        <v>168.86199999999999</v>
      </c>
      <c r="I693" s="33"/>
      <c r="J693" s="224">
        <f>ROUND(I693*H693,2)</f>
        <v>0</v>
      </c>
      <c r="K693" s="225"/>
      <c r="L693" s="226"/>
      <c r="M693" s="227" t="s">
        <v>1</v>
      </c>
      <c r="N693" s="228" t="s">
        <v>43</v>
      </c>
      <c r="P693" s="201">
        <f>O693*H693</f>
        <v>0</v>
      </c>
      <c r="Q693" s="201">
        <v>5.4000000000000003E-3</v>
      </c>
      <c r="R693" s="201">
        <f>Q693*H693</f>
        <v>0.91185479999999997</v>
      </c>
      <c r="S693" s="201">
        <v>0</v>
      </c>
      <c r="T693" s="202">
        <f>S693*H693</f>
        <v>0</v>
      </c>
      <c r="AR693" s="203" t="s">
        <v>497</v>
      </c>
      <c r="AT693" s="203" t="s">
        <v>337</v>
      </c>
      <c r="AU693" s="203" t="s">
        <v>90</v>
      </c>
      <c r="AY693" s="112" t="s">
        <v>318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12" t="s">
        <v>90</v>
      </c>
      <c r="BK693" s="204">
        <f>ROUND(I693*H693,2)</f>
        <v>0</v>
      </c>
      <c r="BL693" s="112" t="s">
        <v>407</v>
      </c>
      <c r="BM693" s="203" t="s">
        <v>1137</v>
      </c>
    </row>
    <row r="694" spans="2:65" s="213" customFormat="1" x14ac:dyDescent="0.2">
      <c r="B694" s="212"/>
      <c r="D694" s="207" t="s">
        <v>326</v>
      </c>
      <c r="F694" s="215" t="s">
        <v>1138</v>
      </c>
      <c r="H694" s="216">
        <v>168.86199999999999</v>
      </c>
      <c r="L694" s="212"/>
      <c r="M694" s="217"/>
      <c r="T694" s="218"/>
      <c r="AT694" s="214" t="s">
        <v>326</v>
      </c>
      <c r="AU694" s="214" t="s">
        <v>90</v>
      </c>
      <c r="AV694" s="213" t="s">
        <v>90</v>
      </c>
      <c r="AW694" s="213" t="s">
        <v>4</v>
      </c>
      <c r="AX694" s="213" t="s">
        <v>85</v>
      </c>
      <c r="AY694" s="214" t="s">
        <v>318</v>
      </c>
    </row>
    <row r="695" spans="2:65" s="121" customFormat="1" ht="24.25" customHeight="1" x14ac:dyDescent="0.2">
      <c r="B695" s="120"/>
      <c r="C695" s="192" t="s">
        <v>1139</v>
      </c>
      <c r="D695" s="192" t="s">
        <v>320</v>
      </c>
      <c r="E695" s="193" t="s">
        <v>1140</v>
      </c>
      <c r="F695" s="194" t="s">
        <v>1141</v>
      </c>
      <c r="G695" s="195" t="s">
        <v>383</v>
      </c>
      <c r="H695" s="196">
        <v>482.6</v>
      </c>
      <c r="I695" s="32"/>
      <c r="J695" s="197">
        <f>ROUND(I695*H695,2)</f>
        <v>0</v>
      </c>
      <c r="K695" s="198"/>
      <c r="L695" s="120"/>
      <c r="M695" s="199" t="s">
        <v>1</v>
      </c>
      <c r="N695" s="200" t="s">
        <v>43</v>
      </c>
      <c r="P695" s="201">
        <f>O695*H695</f>
        <v>0</v>
      </c>
      <c r="Q695" s="201">
        <v>0</v>
      </c>
      <c r="R695" s="201">
        <f>Q695*H695</f>
        <v>0</v>
      </c>
      <c r="S695" s="201">
        <v>0</v>
      </c>
      <c r="T695" s="202">
        <f>S695*H695</f>
        <v>0</v>
      </c>
      <c r="AR695" s="203" t="s">
        <v>407</v>
      </c>
      <c r="AT695" s="203" t="s">
        <v>320</v>
      </c>
      <c r="AU695" s="203" t="s">
        <v>90</v>
      </c>
      <c r="AY695" s="112" t="s">
        <v>318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12" t="s">
        <v>90</v>
      </c>
      <c r="BK695" s="204">
        <f>ROUND(I695*H695,2)</f>
        <v>0</v>
      </c>
      <c r="BL695" s="112" t="s">
        <v>407</v>
      </c>
      <c r="BM695" s="203" t="s">
        <v>1142</v>
      </c>
    </row>
    <row r="696" spans="2:65" s="206" customFormat="1" x14ac:dyDescent="0.2">
      <c r="B696" s="205"/>
      <c r="D696" s="207" t="s">
        <v>326</v>
      </c>
      <c r="E696" s="208" t="s">
        <v>1</v>
      </c>
      <c r="F696" s="209" t="s">
        <v>1143</v>
      </c>
      <c r="H696" s="208" t="s">
        <v>1</v>
      </c>
      <c r="L696" s="205"/>
      <c r="M696" s="210"/>
      <c r="T696" s="211"/>
      <c r="AT696" s="208" t="s">
        <v>326</v>
      </c>
      <c r="AU696" s="208" t="s">
        <v>90</v>
      </c>
      <c r="AV696" s="206" t="s">
        <v>85</v>
      </c>
      <c r="AW696" s="206" t="s">
        <v>32</v>
      </c>
      <c r="AX696" s="206" t="s">
        <v>77</v>
      </c>
      <c r="AY696" s="208" t="s">
        <v>318</v>
      </c>
    </row>
    <row r="697" spans="2:65" s="213" customFormat="1" x14ac:dyDescent="0.2">
      <c r="B697" s="212"/>
      <c r="D697" s="207" t="s">
        <v>326</v>
      </c>
      <c r="E697" s="214" t="s">
        <v>1</v>
      </c>
      <c r="F697" s="215" t="s">
        <v>1144</v>
      </c>
      <c r="H697" s="216">
        <v>482.6</v>
      </c>
      <c r="L697" s="212"/>
      <c r="M697" s="217"/>
      <c r="T697" s="218"/>
      <c r="AT697" s="214" t="s">
        <v>326</v>
      </c>
      <c r="AU697" s="214" t="s">
        <v>90</v>
      </c>
      <c r="AV697" s="213" t="s">
        <v>90</v>
      </c>
      <c r="AW697" s="213" t="s">
        <v>32</v>
      </c>
      <c r="AX697" s="213" t="s">
        <v>85</v>
      </c>
      <c r="AY697" s="214" t="s">
        <v>318</v>
      </c>
    </row>
    <row r="698" spans="2:65" s="121" customFormat="1" ht="33" customHeight="1" x14ac:dyDescent="0.2">
      <c r="B698" s="120"/>
      <c r="C698" s="192" t="s">
        <v>1145</v>
      </c>
      <c r="D698" s="192" t="s">
        <v>320</v>
      </c>
      <c r="E698" s="193" t="s">
        <v>1146</v>
      </c>
      <c r="F698" s="194" t="s">
        <v>1147</v>
      </c>
      <c r="G698" s="195" t="s">
        <v>1148</v>
      </c>
      <c r="H698" s="34"/>
      <c r="I698" s="32"/>
      <c r="J698" s="197">
        <f>ROUND(I698*H698,2)</f>
        <v>0</v>
      </c>
      <c r="K698" s="198"/>
      <c r="L698" s="120"/>
      <c r="M698" s="199" t="s">
        <v>1</v>
      </c>
      <c r="N698" s="200" t="s">
        <v>43</v>
      </c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AR698" s="203" t="s">
        <v>407</v>
      </c>
      <c r="AT698" s="203" t="s">
        <v>320</v>
      </c>
      <c r="AU698" s="203" t="s">
        <v>90</v>
      </c>
      <c r="AY698" s="112" t="s">
        <v>318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12" t="s">
        <v>90</v>
      </c>
      <c r="BK698" s="204">
        <f>ROUND(I698*H698,2)</f>
        <v>0</v>
      </c>
      <c r="BL698" s="112" t="s">
        <v>407</v>
      </c>
      <c r="BM698" s="203" t="s">
        <v>1149</v>
      </c>
    </row>
    <row r="699" spans="2:65" s="181" customFormat="1" ht="22.9" customHeight="1" x14ac:dyDescent="0.25">
      <c r="B699" s="180"/>
      <c r="D699" s="182" t="s">
        <v>76</v>
      </c>
      <c r="E699" s="190" t="s">
        <v>1150</v>
      </c>
      <c r="F699" s="190" t="s">
        <v>1151</v>
      </c>
      <c r="J699" s="191">
        <f>BK699</f>
        <v>0</v>
      </c>
      <c r="L699" s="180"/>
      <c r="M699" s="185"/>
      <c r="P699" s="186">
        <f>SUM(P700:P736)</f>
        <v>0</v>
      </c>
      <c r="R699" s="186">
        <f>SUM(R700:R736)</f>
        <v>4.9339433799999997</v>
      </c>
      <c r="T699" s="187">
        <f>SUM(T700:T736)</f>
        <v>0.30754899999999996</v>
      </c>
      <c r="AR699" s="182" t="s">
        <v>90</v>
      </c>
      <c r="AT699" s="188" t="s">
        <v>76</v>
      </c>
      <c r="AU699" s="188" t="s">
        <v>85</v>
      </c>
      <c r="AY699" s="182" t="s">
        <v>318</v>
      </c>
      <c r="BK699" s="189">
        <f>SUM(BK700:BK736)</f>
        <v>0</v>
      </c>
    </row>
    <row r="700" spans="2:65" s="121" customFormat="1" ht="24.25" customHeight="1" x14ac:dyDescent="0.2">
      <c r="B700" s="120"/>
      <c r="C700" s="192" t="s">
        <v>1152</v>
      </c>
      <c r="D700" s="192" t="s">
        <v>320</v>
      </c>
      <c r="E700" s="193" t="s">
        <v>1153</v>
      </c>
      <c r="F700" s="194" t="s">
        <v>1154</v>
      </c>
      <c r="G700" s="195" t="s">
        <v>383</v>
      </c>
      <c r="H700" s="196">
        <v>1109.1679999999999</v>
      </c>
      <c r="I700" s="32"/>
      <c r="J700" s="197">
        <f>ROUND(I700*H700,2)</f>
        <v>0</v>
      </c>
      <c r="K700" s="198"/>
      <c r="L700" s="120"/>
      <c r="M700" s="199" t="s">
        <v>1</v>
      </c>
      <c r="N700" s="200" t="s">
        <v>43</v>
      </c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AR700" s="203" t="s">
        <v>407</v>
      </c>
      <c r="AT700" s="203" t="s">
        <v>320</v>
      </c>
      <c r="AU700" s="203" t="s">
        <v>90</v>
      </c>
      <c r="AY700" s="112" t="s">
        <v>318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12" t="s">
        <v>90</v>
      </c>
      <c r="BK700" s="204">
        <f>ROUND(I700*H700,2)</f>
        <v>0</v>
      </c>
      <c r="BL700" s="112" t="s">
        <v>407</v>
      </c>
      <c r="BM700" s="203" t="s">
        <v>1155</v>
      </c>
    </row>
    <row r="701" spans="2:65" s="206" customFormat="1" x14ac:dyDescent="0.2">
      <c r="B701" s="205"/>
      <c r="D701" s="207" t="s">
        <v>326</v>
      </c>
      <c r="E701" s="208" t="s">
        <v>1</v>
      </c>
      <c r="F701" s="209" t="s">
        <v>243</v>
      </c>
      <c r="H701" s="208" t="s">
        <v>1</v>
      </c>
      <c r="L701" s="205"/>
      <c r="M701" s="210"/>
      <c r="T701" s="211"/>
      <c r="AT701" s="208" t="s">
        <v>326</v>
      </c>
      <c r="AU701" s="208" t="s">
        <v>90</v>
      </c>
      <c r="AV701" s="206" t="s">
        <v>85</v>
      </c>
      <c r="AW701" s="206" t="s">
        <v>32</v>
      </c>
      <c r="AX701" s="206" t="s">
        <v>77</v>
      </c>
      <c r="AY701" s="208" t="s">
        <v>318</v>
      </c>
    </row>
    <row r="702" spans="2:65" s="213" customFormat="1" x14ac:dyDescent="0.2">
      <c r="B702" s="212"/>
      <c r="D702" s="207" t="s">
        <v>326</v>
      </c>
      <c r="E702" s="214" t="s">
        <v>242</v>
      </c>
      <c r="F702" s="215" t="s">
        <v>244</v>
      </c>
      <c r="H702" s="216">
        <v>813.6</v>
      </c>
      <c r="L702" s="212"/>
      <c r="M702" s="217"/>
      <c r="T702" s="218"/>
      <c r="AT702" s="214" t="s">
        <v>326</v>
      </c>
      <c r="AU702" s="214" t="s">
        <v>90</v>
      </c>
      <c r="AV702" s="213" t="s">
        <v>90</v>
      </c>
      <c r="AW702" s="213" t="s">
        <v>32</v>
      </c>
      <c r="AX702" s="213" t="s">
        <v>77</v>
      </c>
      <c r="AY702" s="214" t="s">
        <v>318</v>
      </c>
    </row>
    <row r="703" spans="2:65" s="206" customFormat="1" x14ac:dyDescent="0.2">
      <c r="B703" s="205"/>
      <c r="D703" s="207" t="s">
        <v>326</v>
      </c>
      <c r="E703" s="208" t="s">
        <v>1</v>
      </c>
      <c r="F703" s="209" t="s">
        <v>249</v>
      </c>
      <c r="H703" s="208" t="s">
        <v>1</v>
      </c>
      <c r="L703" s="205"/>
      <c r="M703" s="210"/>
      <c r="T703" s="211"/>
      <c r="AT703" s="208" t="s">
        <v>326</v>
      </c>
      <c r="AU703" s="208" t="s">
        <v>90</v>
      </c>
      <c r="AV703" s="206" t="s">
        <v>85</v>
      </c>
      <c r="AW703" s="206" t="s">
        <v>32</v>
      </c>
      <c r="AX703" s="206" t="s">
        <v>77</v>
      </c>
      <c r="AY703" s="208" t="s">
        <v>318</v>
      </c>
    </row>
    <row r="704" spans="2:65" s="213" customFormat="1" ht="20" x14ac:dyDescent="0.2">
      <c r="B704" s="212"/>
      <c r="D704" s="207" t="s">
        <v>326</v>
      </c>
      <c r="E704" s="214" t="s">
        <v>248</v>
      </c>
      <c r="F704" s="215" t="s">
        <v>1156</v>
      </c>
      <c r="H704" s="216">
        <v>87.105000000000004</v>
      </c>
      <c r="L704" s="212"/>
      <c r="M704" s="217"/>
      <c r="T704" s="218"/>
      <c r="AT704" s="214" t="s">
        <v>326</v>
      </c>
      <c r="AU704" s="214" t="s">
        <v>90</v>
      </c>
      <c r="AV704" s="213" t="s">
        <v>90</v>
      </c>
      <c r="AW704" s="213" t="s">
        <v>32</v>
      </c>
      <c r="AX704" s="213" t="s">
        <v>77</v>
      </c>
      <c r="AY704" s="214" t="s">
        <v>318</v>
      </c>
    </row>
    <row r="705" spans="2:65" s="206" customFormat="1" x14ac:dyDescent="0.2">
      <c r="B705" s="205"/>
      <c r="D705" s="207" t="s">
        <v>326</v>
      </c>
      <c r="E705" s="208" t="s">
        <v>1</v>
      </c>
      <c r="F705" s="209" t="s">
        <v>130</v>
      </c>
      <c r="H705" s="208" t="s">
        <v>1</v>
      </c>
      <c r="L705" s="205"/>
      <c r="M705" s="210"/>
      <c r="T705" s="211"/>
      <c r="AT705" s="208" t="s">
        <v>326</v>
      </c>
      <c r="AU705" s="208" t="s">
        <v>90</v>
      </c>
      <c r="AV705" s="206" t="s">
        <v>85</v>
      </c>
      <c r="AW705" s="206" t="s">
        <v>32</v>
      </c>
      <c r="AX705" s="206" t="s">
        <v>77</v>
      </c>
      <c r="AY705" s="208" t="s">
        <v>318</v>
      </c>
    </row>
    <row r="706" spans="2:65" s="213" customFormat="1" ht="20" x14ac:dyDescent="0.2">
      <c r="B706" s="212"/>
      <c r="D706" s="207" t="s">
        <v>326</v>
      </c>
      <c r="E706" s="214" t="s">
        <v>129</v>
      </c>
      <c r="F706" s="215" t="s">
        <v>1157</v>
      </c>
      <c r="H706" s="216">
        <v>52.262999999999998</v>
      </c>
      <c r="L706" s="212"/>
      <c r="M706" s="217"/>
      <c r="T706" s="218"/>
      <c r="AT706" s="214" t="s">
        <v>326</v>
      </c>
      <c r="AU706" s="214" t="s">
        <v>90</v>
      </c>
      <c r="AV706" s="213" t="s">
        <v>90</v>
      </c>
      <c r="AW706" s="213" t="s">
        <v>32</v>
      </c>
      <c r="AX706" s="213" t="s">
        <v>77</v>
      </c>
      <c r="AY706" s="214" t="s">
        <v>318</v>
      </c>
    </row>
    <row r="707" spans="2:65" s="206" customFormat="1" x14ac:dyDescent="0.2">
      <c r="B707" s="205"/>
      <c r="D707" s="207" t="s">
        <v>326</v>
      </c>
      <c r="E707" s="208" t="s">
        <v>1</v>
      </c>
      <c r="F707" s="209" t="s">
        <v>1158</v>
      </c>
      <c r="H707" s="208" t="s">
        <v>1</v>
      </c>
      <c r="L707" s="205"/>
      <c r="M707" s="210"/>
      <c r="T707" s="211"/>
      <c r="AT707" s="208" t="s">
        <v>326</v>
      </c>
      <c r="AU707" s="208" t="s">
        <v>90</v>
      </c>
      <c r="AV707" s="206" t="s">
        <v>85</v>
      </c>
      <c r="AW707" s="206" t="s">
        <v>32</v>
      </c>
      <c r="AX707" s="206" t="s">
        <v>77</v>
      </c>
      <c r="AY707" s="208" t="s">
        <v>318</v>
      </c>
    </row>
    <row r="708" spans="2:65" s="213" customFormat="1" x14ac:dyDescent="0.2">
      <c r="B708" s="212"/>
      <c r="D708" s="207" t="s">
        <v>326</v>
      </c>
      <c r="E708" s="214" t="s">
        <v>1</v>
      </c>
      <c r="F708" s="215" t="s">
        <v>245</v>
      </c>
      <c r="H708" s="216">
        <v>156.19999999999999</v>
      </c>
      <c r="L708" s="212"/>
      <c r="M708" s="217"/>
      <c r="T708" s="218"/>
      <c r="AT708" s="214" t="s">
        <v>326</v>
      </c>
      <c r="AU708" s="214" t="s">
        <v>90</v>
      </c>
      <c r="AV708" s="213" t="s">
        <v>90</v>
      </c>
      <c r="AW708" s="213" t="s">
        <v>32</v>
      </c>
      <c r="AX708" s="213" t="s">
        <v>77</v>
      </c>
      <c r="AY708" s="214" t="s">
        <v>318</v>
      </c>
    </row>
    <row r="709" spans="2:65" s="230" customFormat="1" x14ac:dyDescent="0.2">
      <c r="B709" s="229"/>
      <c r="D709" s="207" t="s">
        <v>326</v>
      </c>
      <c r="E709" s="231" t="s">
        <v>1</v>
      </c>
      <c r="F709" s="232" t="s">
        <v>400</v>
      </c>
      <c r="H709" s="233">
        <v>1109.1679999999999</v>
      </c>
      <c r="L709" s="229"/>
      <c r="M709" s="234"/>
      <c r="T709" s="235"/>
      <c r="AT709" s="231" t="s">
        <v>326</v>
      </c>
      <c r="AU709" s="231" t="s">
        <v>90</v>
      </c>
      <c r="AV709" s="230" t="s">
        <v>324</v>
      </c>
      <c r="AW709" s="230" t="s">
        <v>32</v>
      </c>
      <c r="AX709" s="230" t="s">
        <v>85</v>
      </c>
      <c r="AY709" s="231" t="s">
        <v>318</v>
      </c>
    </row>
    <row r="710" spans="2:65" s="121" customFormat="1" ht="16.5" customHeight="1" x14ac:dyDescent="0.2">
      <c r="B710" s="120"/>
      <c r="C710" s="219" t="s">
        <v>1159</v>
      </c>
      <c r="D710" s="219" t="s">
        <v>337</v>
      </c>
      <c r="E710" s="220" t="s">
        <v>1109</v>
      </c>
      <c r="F710" s="221" t="s">
        <v>1110</v>
      </c>
      <c r="G710" s="222" t="s">
        <v>347</v>
      </c>
      <c r="H710" s="223">
        <v>0.35499999999999998</v>
      </c>
      <c r="I710" s="33"/>
      <c r="J710" s="224">
        <f>ROUND(I710*H710,2)</f>
        <v>0</v>
      </c>
      <c r="K710" s="225"/>
      <c r="L710" s="226"/>
      <c r="M710" s="227" t="s">
        <v>1</v>
      </c>
      <c r="N710" s="228" t="s">
        <v>43</v>
      </c>
      <c r="P710" s="201">
        <f>O710*H710</f>
        <v>0</v>
      </c>
      <c r="Q710" s="201">
        <v>1</v>
      </c>
      <c r="R710" s="201">
        <f>Q710*H710</f>
        <v>0.35499999999999998</v>
      </c>
      <c r="S710" s="201">
        <v>0</v>
      </c>
      <c r="T710" s="202">
        <f>S710*H710</f>
        <v>0</v>
      </c>
      <c r="AR710" s="203" t="s">
        <v>497</v>
      </c>
      <c r="AT710" s="203" t="s">
        <v>337</v>
      </c>
      <c r="AU710" s="203" t="s">
        <v>90</v>
      </c>
      <c r="AY710" s="112" t="s">
        <v>318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12" t="s">
        <v>90</v>
      </c>
      <c r="BK710" s="204">
        <f>ROUND(I710*H710,2)</f>
        <v>0</v>
      </c>
      <c r="BL710" s="112" t="s">
        <v>407</v>
      </c>
      <c r="BM710" s="203" t="s">
        <v>1160</v>
      </c>
    </row>
    <row r="711" spans="2:65" s="213" customFormat="1" x14ac:dyDescent="0.2">
      <c r="B711" s="212"/>
      <c r="D711" s="207" t="s">
        <v>326</v>
      </c>
      <c r="F711" s="215" t="s">
        <v>1161</v>
      </c>
      <c r="H711" s="216">
        <v>0.35499999999999998</v>
      </c>
      <c r="L711" s="212"/>
      <c r="M711" s="217"/>
      <c r="T711" s="218"/>
      <c r="AT711" s="214" t="s">
        <v>326</v>
      </c>
      <c r="AU711" s="214" t="s">
        <v>90</v>
      </c>
      <c r="AV711" s="213" t="s">
        <v>90</v>
      </c>
      <c r="AW711" s="213" t="s">
        <v>4</v>
      </c>
      <c r="AX711" s="213" t="s">
        <v>85</v>
      </c>
      <c r="AY711" s="214" t="s">
        <v>318</v>
      </c>
    </row>
    <row r="712" spans="2:65" s="121" customFormat="1" ht="24.25" customHeight="1" x14ac:dyDescent="0.2">
      <c r="B712" s="120"/>
      <c r="C712" s="192" t="s">
        <v>1162</v>
      </c>
      <c r="D712" s="192" t="s">
        <v>320</v>
      </c>
      <c r="E712" s="193" t="s">
        <v>1163</v>
      </c>
      <c r="F712" s="194" t="s">
        <v>1164</v>
      </c>
      <c r="G712" s="195" t="s">
        <v>383</v>
      </c>
      <c r="H712" s="196">
        <v>1109.1679999999999</v>
      </c>
      <c r="I712" s="32"/>
      <c r="J712" s="197">
        <f>ROUND(I712*H712,2)</f>
        <v>0</v>
      </c>
      <c r="K712" s="198"/>
      <c r="L712" s="120"/>
      <c r="M712" s="199" t="s">
        <v>1</v>
      </c>
      <c r="N712" s="200" t="s">
        <v>43</v>
      </c>
      <c r="P712" s="201">
        <f>O712*H712</f>
        <v>0</v>
      </c>
      <c r="Q712" s="201">
        <v>8.8000000000000003E-4</v>
      </c>
      <c r="R712" s="201">
        <f>Q712*H712</f>
        <v>0.97606783999999991</v>
      </c>
      <c r="S712" s="201">
        <v>0</v>
      </c>
      <c r="T712" s="202">
        <f>S712*H712</f>
        <v>0</v>
      </c>
      <c r="AR712" s="203" t="s">
        <v>407</v>
      </c>
      <c r="AT712" s="203" t="s">
        <v>320</v>
      </c>
      <c r="AU712" s="203" t="s">
        <v>90</v>
      </c>
      <c r="AY712" s="112" t="s">
        <v>318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12" t="s">
        <v>90</v>
      </c>
      <c r="BK712" s="204">
        <f>ROUND(I712*H712,2)</f>
        <v>0</v>
      </c>
      <c r="BL712" s="112" t="s">
        <v>407</v>
      </c>
      <c r="BM712" s="203" t="s">
        <v>1165</v>
      </c>
    </row>
    <row r="713" spans="2:65" s="213" customFormat="1" x14ac:dyDescent="0.2">
      <c r="B713" s="212"/>
      <c r="D713" s="207" t="s">
        <v>326</v>
      </c>
      <c r="E713" s="214" t="s">
        <v>1</v>
      </c>
      <c r="F713" s="215" t="s">
        <v>1166</v>
      </c>
      <c r="H713" s="216">
        <v>1109.1679999999999</v>
      </c>
      <c r="L713" s="212"/>
      <c r="M713" s="217"/>
      <c r="T713" s="218"/>
      <c r="AT713" s="214" t="s">
        <v>326</v>
      </c>
      <c r="AU713" s="214" t="s">
        <v>90</v>
      </c>
      <c r="AV713" s="213" t="s">
        <v>90</v>
      </c>
      <c r="AW713" s="213" t="s">
        <v>32</v>
      </c>
      <c r="AX713" s="213" t="s">
        <v>85</v>
      </c>
      <c r="AY713" s="214" t="s">
        <v>318</v>
      </c>
    </row>
    <row r="714" spans="2:65" s="121" customFormat="1" ht="24.25" customHeight="1" x14ac:dyDescent="0.2">
      <c r="B714" s="120"/>
      <c r="C714" s="219" t="s">
        <v>1167</v>
      </c>
      <c r="D714" s="219" t="s">
        <v>337</v>
      </c>
      <c r="E714" s="220" t="s">
        <v>1168</v>
      </c>
      <c r="F714" s="221" t="s">
        <v>1169</v>
      </c>
      <c r="G714" s="222" t="s">
        <v>383</v>
      </c>
      <c r="H714" s="223">
        <v>1292.7349999999999</v>
      </c>
      <c r="I714" s="33"/>
      <c r="J714" s="224">
        <f>ROUND(I714*H714,2)</f>
        <v>0</v>
      </c>
      <c r="K714" s="225"/>
      <c r="L714" s="226"/>
      <c r="M714" s="227" t="s">
        <v>1</v>
      </c>
      <c r="N714" s="228" t="s">
        <v>43</v>
      </c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AR714" s="203" t="s">
        <v>497</v>
      </c>
      <c r="AT714" s="203" t="s">
        <v>337</v>
      </c>
      <c r="AU714" s="203" t="s">
        <v>90</v>
      </c>
      <c r="AY714" s="112" t="s">
        <v>318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12" t="s">
        <v>90</v>
      </c>
      <c r="BK714" s="204">
        <f>ROUND(I714*H714,2)</f>
        <v>0</v>
      </c>
      <c r="BL714" s="112" t="s">
        <v>407</v>
      </c>
      <c r="BM714" s="203" t="s">
        <v>1170</v>
      </c>
    </row>
    <row r="715" spans="2:65" s="213" customFormat="1" x14ac:dyDescent="0.2">
      <c r="B715" s="212"/>
      <c r="D715" s="207" t="s">
        <v>326</v>
      </c>
      <c r="F715" s="215" t="s">
        <v>1171</v>
      </c>
      <c r="H715" s="216">
        <v>1292.7349999999999</v>
      </c>
      <c r="L715" s="212"/>
      <c r="M715" s="217"/>
      <c r="T715" s="218"/>
      <c r="AT715" s="214" t="s">
        <v>326</v>
      </c>
      <c r="AU715" s="214" t="s">
        <v>90</v>
      </c>
      <c r="AV715" s="213" t="s">
        <v>90</v>
      </c>
      <c r="AW715" s="213" t="s">
        <v>4</v>
      </c>
      <c r="AX715" s="213" t="s">
        <v>85</v>
      </c>
      <c r="AY715" s="214" t="s">
        <v>318</v>
      </c>
    </row>
    <row r="716" spans="2:65" s="121" customFormat="1" ht="33" customHeight="1" x14ac:dyDescent="0.2">
      <c r="B716" s="120"/>
      <c r="C716" s="192" t="s">
        <v>1172</v>
      </c>
      <c r="D716" s="192" t="s">
        <v>320</v>
      </c>
      <c r="E716" s="193" t="s">
        <v>1173</v>
      </c>
      <c r="F716" s="194" t="s">
        <v>1174</v>
      </c>
      <c r="G716" s="195" t="s">
        <v>383</v>
      </c>
      <c r="H716" s="196">
        <v>100.8</v>
      </c>
      <c r="I716" s="32"/>
      <c r="J716" s="197">
        <f>ROUND(I716*H716,2)</f>
        <v>0</v>
      </c>
      <c r="K716" s="198"/>
      <c r="L716" s="120"/>
      <c r="M716" s="199" t="s">
        <v>1</v>
      </c>
      <c r="N716" s="200" t="s">
        <v>43</v>
      </c>
      <c r="P716" s="201">
        <f>O716*H716</f>
        <v>0</v>
      </c>
      <c r="Q716" s="201">
        <v>1.4999999999999999E-4</v>
      </c>
      <c r="R716" s="201">
        <f>Q716*H716</f>
        <v>1.5119999999999998E-2</v>
      </c>
      <c r="S716" s="201">
        <v>0</v>
      </c>
      <c r="T716" s="202">
        <f>S716*H716</f>
        <v>0</v>
      </c>
      <c r="AR716" s="203" t="s">
        <v>407</v>
      </c>
      <c r="AT716" s="203" t="s">
        <v>320</v>
      </c>
      <c r="AU716" s="203" t="s">
        <v>90</v>
      </c>
      <c r="AY716" s="112" t="s">
        <v>318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12" t="s">
        <v>90</v>
      </c>
      <c r="BK716" s="204">
        <f>ROUND(I716*H716,2)</f>
        <v>0</v>
      </c>
      <c r="BL716" s="112" t="s">
        <v>407</v>
      </c>
      <c r="BM716" s="203" t="s">
        <v>1175</v>
      </c>
    </row>
    <row r="717" spans="2:65" s="206" customFormat="1" x14ac:dyDescent="0.2">
      <c r="B717" s="205"/>
      <c r="D717" s="207" t="s">
        <v>326</v>
      </c>
      <c r="E717" s="208" t="s">
        <v>1</v>
      </c>
      <c r="F717" s="209" t="s">
        <v>252</v>
      </c>
      <c r="H717" s="208" t="s">
        <v>1</v>
      </c>
      <c r="L717" s="205"/>
      <c r="M717" s="210"/>
      <c r="T717" s="211"/>
      <c r="AT717" s="208" t="s">
        <v>326</v>
      </c>
      <c r="AU717" s="208" t="s">
        <v>90</v>
      </c>
      <c r="AV717" s="206" t="s">
        <v>85</v>
      </c>
      <c r="AW717" s="206" t="s">
        <v>32</v>
      </c>
      <c r="AX717" s="206" t="s">
        <v>77</v>
      </c>
      <c r="AY717" s="208" t="s">
        <v>318</v>
      </c>
    </row>
    <row r="718" spans="2:65" s="213" customFormat="1" x14ac:dyDescent="0.2">
      <c r="B718" s="212"/>
      <c r="D718" s="207" t="s">
        <v>326</v>
      </c>
      <c r="E718" s="214" t="s">
        <v>251</v>
      </c>
      <c r="F718" s="215" t="s">
        <v>1176</v>
      </c>
      <c r="H718" s="216">
        <v>88.8</v>
      </c>
      <c r="L718" s="212"/>
      <c r="M718" s="217"/>
      <c r="T718" s="218"/>
      <c r="AT718" s="214" t="s">
        <v>326</v>
      </c>
      <c r="AU718" s="214" t="s">
        <v>90</v>
      </c>
      <c r="AV718" s="213" t="s">
        <v>90</v>
      </c>
      <c r="AW718" s="213" t="s">
        <v>32</v>
      </c>
      <c r="AX718" s="213" t="s">
        <v>77</v>
      </c>
      <c r="AY718" s="214" t="s">
        <v>318</v>
      </c>
    </row>
    <row r="719" spans="2:65" s="206" customFormat="1" x14ac:dyDescent="0.2">
      <c r="B719" s="205"/>
      <c r="D719" s="207" t="s">
        <v>326</v>
      </c>
      <c r="E719" s="208" t="s">
        <v>1</v>
      </c>
      <c r="F719" s="209" t="s">
        <v>255</v>
      </c>
      <c r="H719" s="208" t="s">
        <v>1</v>
      </c>
      <c r="L719" s="205"/>
      <c r="M719" s="210"/>
      <c r="T719" s="211"/>
      <c r="AT719" s="208" t="s">
        <v>326</v>
      </c>
      <c r="AU719" s="208" t="s">
        <v>90</v>
      </c>
      <c r="AV719" s="206" t="s">
        <v>85</v>
      </c>
      <c r="AW719" s="206" t="s">
        <v>32</v>
      </c>
      <c r="AX719" s="206" t="s">
        <v>77</v>
      </c>
      <c r="AY719" s="208" t="s">
        <v>318</v>
      </c>
    </row>
    <row r="720" spans="2:65" s="213" customFormat="1" x14ac:dyDescent="0.2">
      <c r="B720" s="212"/>
      <c r="D720" s="207" t="s">
        <v>326</v>
      </c>
      <c r="E720" s="214" t="s">
        <v>254</v>
      </c>
      <c r="F720" s="215" t="s">
        <v>256</v>
      </c>
      <c r="H720" s="216">
        <v>12</v>
      </c>
      <c r="L720" s="212"/>
      <c r="M720" s="217"/>
      <c r="T720" s="218"/>
      <c r="AT720" s="214" t="s">
        <v>326</v>
      </c>
      <c r="AU720" s="214" t="s">
        <v>90</v>
      </c>
      <c r="AV720" s="213" t="s">
        <v>90</v>
      </c>
      <c r="AW720" s="213" t="s">
        <v>32</v>
      </c>
      <c r="AX720" s="213" t="s">
        <v>77</v>
      </c>
      <c r="AY720" s="214" t="s">
        <v>318</v>
      </c>
    </row>
    <row r="721" spans="2:65" s="230" customFormat="1" x14ac:dyDescent="0.2">
      <c r="B721" s="229"/>
      <c r="D721" s="207" t="s">
        <v>326</v>
      </c>
      <c r="E721" s="231" t="s">
        <v>1</v>
      </c>
      <c r="F721" s="232" t="s">
        <v>400</v>
      </c>
      <c r="H721" s="233">
        <v>100.8</v>
      </c>
      <c r="L721" s="229"/>
      <c r="M721" s="234"/>
      <c r="T721" s="235"/>
      <c r="AT721" s="231" t="s">
        <v>326</v>
      </c>
      <c r="AU721" s="231" t="s">
        <v>90</v>
      </c>
      <c r="AV721" s="230" t="s">
        <v>324</v>
      </c>
      <c r="AW721" s="230" t="s">
        <v>32</v>
      </c>
      <c r="AX721" s="230" t="s">
        <v>85</v>
      </c>
      <c r="AY721" s="231" t="s">
        <v>318</v>
      </c>
    </row>
    <row r="722" spans="2:65" s="121" customFormat="1" ht="16.5" customHeight="1" x14ac:dyDescent="0.2">
      <c r="B722" s="120"/>
      <c r="C722" s="219" t="s">
        <v>1177</v>
      </c>
      <c r="D722" s="219" t="s">
        <v>337</v>
      </c>
      <c r="E722" s="220" t="s">
        <v>1178</v>
      </c>
      <c r="F722" s="221" t="s">
        <v>1179</v>
      </c>
      <c r="G722" s="222" t="s">
        <v>383</v>
      </c>
      <c r="H722" s="223">
        <v>117.482</v>
      </c>
      <c r="I722" s="33"/>
      <c r="J722" s="224">
        <f>ROUND(I722*H722,2)</f>
        <v>0</v>
      </c>
      <c r="K722" s="225"/>
      <c r="L722" s="226"/>
      <c r="M722" s="227" t="s">
        <v>1</v>
      </c>
      <c r="N722" s="228" t="s">
        <v>43</v>
      </c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AR722" s="203" t="s">
        <v>497</v>
      </c>
      <c r="AT722" s="203" t="s">
        <v>337</v>
      </c>
      <c r="AU722" s="203" t="s">
        <v>90</v>
      </c>
      <c r="AY722" s="112" t="s">
        <v>318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12" t="s">
        <v>90</v>
      </c>
      <c r="BK722" s="204">
        <f>ROUND(I722*H722,2)</f>
        <v>0</v>
      </c>
      <c r="BL722" s="112" t="s">
        <v>407</v>
      </c>
      <c r="BM722" s="203" t="s">
        <v>1180</v>
      </c>
    </row>
    <row r="723" spans="2:65" s="213" customFormat="1" x14ac:dyDescent="0.2">
      <c r="B723" s="212"/>
      <c r="D723" s="207" t="s">
        <v>326</v>
      </c>
      <c r="F723" s="215" t="s">
        <v>1181</v>
      </c>
      <c r="H723" s="216">
        <v>117.482</v>
      </c>
      <c r="L723" s="212"/>
      <c r="M723" s="217"/>
      <c r="T723" s="218"/>
      <c r="AT723" s="214" t="s">
        <v>326</v>
      </c>
      <c r="AU723" s="214" t="s">
        <v>90</v>
      </c>
      <c r="AV723" s="213" t="s">
        <v>90</v>
      </c>
      <c r="AW723" s="213" t="s">
        <v>4</v>
      </c>
      <c r="AX723" s="213" t="s">
        <v>85</v>
      </c>
      <c r="AY723" s="214" t="s">
        <v>318</v>
      </c>
    </row>
    <row r="724" spans="2:65" s="121" customFormat="1" ht="33" customHeight="1" x14ac:dyDescent="0.2">
      <c r="B724" s="120"/>
      <c r="C724" s="192" t="s">
        <v>1182</v>
      </c>
      <c r="D724" s="192" t="s">
        <v>320</v>
      </c>
      <c r="E724" s="193" t="s">
        <v>1183</v>
      </c>
      <c r="F724" s="194" t="s">
        <v>1184</v>
      </c>
      <c r="G724" s="195" t="s">
        <v>383</v>
      </c>
      <c r="H724" s="196">
        <v>1123.3679999999999</v>
      </c>
      <c r="I724" s="32"/>
      <c r="J724" s="197">
        <f>ROUND(I724*H724,2)</f>
        <v>0</v>
      </c>
      <c r="K724" s="198"/>
      <c r="L724" s="120"/>
      <c r="M724" s="199" t="s">
        <v>1</v>
      </c>
      <c r="N724" s="200" t="s">
        <v>43</v>
      </c>
      <c r="P724" s="201">
        <f>O724*H724</f>
        <v>0</v>
      </c>
      <c r="Q724" s="201">
        <v>2.7999999999999998E-4</v>
      </c>
      <c r="R724" s="201">
        <f>Q724*H724</f>
        <v>0.31454303999999994</v>
      </c>
      <c r="S724" s="201">
        <v>0</v>
      </c>
      <c r="T724" s="202">
        <f>S724*H724</f>
        <v>0</v>
      </c>
      <c r="AR724" s="203" t="s">
        <v>407</v>
      </c>
      <c r="AT724" s="203" t="s">
        <v>320</v>
      </c>
      <c r="AU724" s="203" t="s">
        <v>90</v>
      </c>
      <c r="AY724" s="112" t="s">
        <v>318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12" t="s">
        <v>90</v>
      </c>
      <c r="BK724" s="204">
        <f>ROUND(I724*H724,2)</f>
        <v>0</v>
      </c>
      <c r="BL724" s="112" t="s">
        <v>407</v>
      </c>
      <c r="BM724" s="203" t="s">
        <v>1185</v>
      </c>
    </row>
    <row r="725" spans="2:65" s="213" customFormat="1" x14ac:dyDescent="0.2">
      <c r="B725" s="212"/>
      <c r="D725" s="207" t="s">
        <v>326</v>
      </c>
      <c r="E725" s="214" t="s">
        <v>1</v>
      </c>
      <c r="F725" s="215" t="s">
        <v>1186</v>
      </c>
      <c r="H725" s="216">
        <v>1123.3679999999999</v>
      </c>
      <c r="L725" s="212"/>
      <c r="M725" s="217"/>
      <c r="T725" s="218"/>
      <c r="AT725" s="214" t="s">
        <v>326</v>
      </c>
      <c r="AU725" s="214" t="s">
        <v>90</v>
      </c>
      <c r="AV725" s="213" t="s">
        <v>90</v>
      </c>
      <c r="AW725" s="213" t="s">
        <v>32</v>
      </c>
      <c r="AX725" s="213" t="s">
        <v>85</v>
      </c>
      <c r="AY725" s="214" t="s">
        <v>318</v>
      </c>
    </row>
    <row r="726" spans="2:65" s="121" customFormat="1" ht="24.25" customHeight="1" x14ac:dyDescent="0.2">
      <c r="B726" s="120"/>
      <c r="C726" s="219" t="s">
        <v>1187</v>
      </c>
      <c r="D726" s="219" t="s">
        <v>337</v>
      </c>
      <c r="E726" s="220" t="s">
        <v>1188</v>
      </c>
      <c r="F726" s="221" t="s">
        <v>1189</v>
      </c>
      <c r="G726" s="222" t="s">
        <v>383</v>
      </c>
      <c r="H726" s="223">
        <v>1309.2850000000001</v>
      </c>
      <c r="I726" s="33"/>
      <c r="J726" s="224">
        <f>ROUND(I726*H726,2)</f>
        <v>0</v>
      </c>
      <c r="K726" s="225"/>
      <c r="L726" s="226"/>
      <c r="M726" s="227" t="s">
        <v>1</v>
      </c>
      <c r="N726" s="228" t="s">
        <v>43</v>
      </c>
      <c r="P726" s="201">
        <f>O726*H726</f>
        <v>0</v>
      </c>
      <c r="Q726" s="201">
        <v>2.5000000000000001E-3</v>
      </c>
      <c r="R726" s="201">
        <f>Q726*H726</f>
        <v>3.2732125000000001</v>
      </c>
      <c r="S726" s="201">
        <v>0</v>
      </c>
      <c r="T726" s="202">
        <f>S726*H726</f>
        <v>0</v>
      </c>
      <c r="AR726" s="203" t="s">
        <v>497</v>
      </c>
      <c r="AT726" s="203" t="s">
        <v>337</v>
      </c>
      <c r="AU726" s="203" t="s">
        <v>90</v>
      </c>
      <c r="AY726" s="112" t="s">
        <v>318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12" t="s">
        <v>90</v>
      </c>
      <c r="BK726" s="204">
        <f>ROUND(I726*H726,2)</f>
        <v>0</v>
      </c>
      <c r="BL726" s="112" t="s">
        <v>407</v>
      </c>
      <c r="BM726" s="203" t="s">
        <v>1190</v>
      </c>
    </row>
    <row r="727" spans="2:65" s="213" customFormat="1" x14ac:dyDescent="0.2">
      <c r="B727" s="212"/>
      <c r="D727" s="207" t="s">
        <v>326</v>
      </c>
      <c r="F727" s="215" t="s">
        <v>1191</v>
      </c>
      <c r="H727" s="216">
        <v>1309.2850000000001</v>
      </c>
      <c r="L727" s="212"/>
      <c r="M727" s="217"/>
      <c r="T727" s="218"/>
      <c r="AT727" s="214" t="s">
        <v>326</v>
      </c>
      <c r="AU727" s="214" t="s">
        <v>90</v>
      </c>
      <c r="AV727" s="213" t="s">
        <v>90</v>
      </c>
      <c r="AW727" s="213" t="s">
        <v>4</v>
      </c>
      <c r="AX727" s="213" t="s">
        <v>85</v>
      </c>
      <c r="AY727" s="214" t="s">
        <v>318</v>
      </c>
    </row>
    <row r="728" spans="2:65" s="121" customFormat="1" ht="24.25" customHeight="1" x14ac:dyDescent="0.2">
      <c r="B728" s="120"/>
      <c r="C728" s="192" t="s">
        <v>1192</v>
      </c>
      <c r="D728" s="192" t="s">
        <v>320</v>
      </c>
      <c r="E728" s="193" t="s">
        <v>1193</v>
      </c>
      <c r="F728" s="194" t="s">
        <v>1194</v>
      </c>
      <c r="G728" s="195" t="s">
        <v>383</v>
      </c>
      <c r="H728" s="196">
        <v>1224.1679999999999</v>
      </c>
      <c r="I728" s="32"/>
      <c r="J728" s="197">
        <f>ROUND(I728*H728,2)</f>
        <v>0</v>
      </c>
      <c r="K728" s="198"/>
      <c r="L728" s="120"/>
      <c r="M728" s="199" t="s">
        <v>1</v>
      </c>
      <c r="N728" s="200" t="s">
        <v>43</v>
      </c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AR728" s="203" t="s">
        <v>407</v>
      </c>
      <c r="AT728" s="203" t="s">
        <v>320</v>
      </c>
      <c r="AU728" s="203" t="s">
        <v>90</v>
      </c>
      <c r="AY728" s="112" t="s">
        <v>318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12" t="s">
        <v>90</v>
      </c>
      <c r="BK728" s="204">
        <f>ROUND(I728*H728,2)</f>
        <v>0</v>
      </c>
      <c r="BL728" s="112" t="s">
        <v>407</v>
      </c>
      <c r="BM728" s="203" t="s">
        <v>1195</v>
      </c>
    </row>
    <row r="729" spans="2:65" s="213" customFormat="1" x14ac:dyDescent="0.2">
      <c r="B729" s="212"/>
      <c r="D729" s="207" t="s">
        <v>326</v>
      </c>
      <c r="E729" s="214" t="s">
        <v>1</v>
      </c>
      <c r="F729" s="215" t="s">
        <v>1196</v>
      </c>
      <c r="H729" s="216">
        <v>1224.1679999999999</v>
      </c>
      <c r="L729" s="212"/>
      <c r="M729" s="217"/>
      <c r="T729" s="218"/>
      <c r="AT729" s="214" t="s">
        <v>326</v>
      </c>
      <c r="AU729" s="214" t="s">
        <v>90</v>
      </c>
      <c r="AV729" s="213" t="s">
        <v>90</v>
      </c>
      <c r="AW729" s="213" t="s">
        <v>32</v>
      </c>
      <c r="AX729" s="213" t="s">
        <v>85</v>
      </c>
      <c r="AY729" s="214" t="s">
        <v>318</v>
      </c>
    </row>
    <row r="730" spans="2:65" s="121" customFormat="1" ht="16.5" customHeight="1" x14ac:dyDescent="0.2">
      <c r="B730" s="120"/>
      <c r="C730" s="219" t="s">
        <v>1197</v>
      </c>
      <c r="D730" s="219" t="s">
        <v>337</v>
      </c>
      <c r="E730" s="220" t="s">
        <v>1198</v>
      </c>
      <c r="F730" s="221" t="s">
        <v>1199</v>
      </c>
      <c r="G730" s="222" t="s">
        <v>383</v>
      </c>
      <c r="H730" s="223">
        <v>1365.769</v>
      </c>
      <c r="I730" s="33"/>
      <c r="J730" s="224">
        <f>ROUND(I730*H730,2)</f>
        <v>0</v>
      </c>
      <c r="K730" s="225"/>
      <c r="L730" s="226"/>
      <c r="M730" s="227" t="s">
        <v>1</v>
      </c>
      <c r="N730" s="228" t="s">
        <v>43</v>
      </c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AR730" s="203" t="s">
        <v>497</v>
      </c>
      <c r="AT730" s="203" t="s">
        <v>337</v>
      </c>
      <c r="AU730" s="203" t="s">
        <v>90</v>
      </c>
      <c r="AY730" s="112" t="s">
        <v>318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12" t="s">
        <v>90</v>
      </c>
      <c r="BK730" s="204">
        <f>ROUND(I730*H730,2)</f>
        <v>0</v>
      </c>
      <c r="BL730" s="112" t="s">
        <v>407</v>
      </c>
      <c r="BM730" s="203" t="s">
        <v>1200</v>
      </c>
    </row>
    <row r="731" spans="2:65" s="213" customFormat="1" x14ac:dyDescent="0.2">
      <c r="B731" s="212"/>
      <c r="D731" s="207" t="s">
        <v>326</v>
      </c>
      <c r="F731" s="215" t="s">
        <v>1201</v>
      </c>
      <c r="H731" s="216">
        <v>1365.769</v>
      </c>
      <c r="L731" s="212"/>
      <c r="M731" s="217"/>
      <c r="T731" s="218"/>
      <c r="AT731" s="214" t="s">
        <v>326</v>
      </c>
      <c r="AU731" s="214" t="s">
        <v>90</v>
      </c>
      <c r="AV731" s="213" t="s">
        <v>90</v>
      </c>
      <c r="AW731" s="213" t="s">
        <v>4</v>
      </c>
      <c r="AX731" s="213" t="s">
        <v>85</v>
      </c>
      <c r="AY731" s="214" t="s">
        <v>318</v>
      </c>
    </row>
    <row r="732" spans="2:65" s="121" customFormat="1" ht="16.5" customHeight="1" x14ac:dyDescent="0.2">
      <c r="B732" s="120"/>
      <c r="C732" s="219" t="s">
        <v>1202</v>
      </c>
      <c r="D732" s="219" t="s">
        <v>337</v>
      </c>
      <c r="E732" s="220" t="s">
        <v>1203</v>
      </c>
      <c r="F732" s="221" t="s">
        <v>1204</v>
      </c>
      <c r="G732" s="222" t="s">
        <v>383</v>
      </c>
      <c r="H732" s="223">
        <v>100.8</v>
      </c>
      <c r="I732" s="33"/>
      <c r="J732" s="224">
        <f>ROUND(I732*H732,2)</f>
        <v>0</v>
      </c>
      <c r="K732" s="225"/>
      <c r="L732" s="226"/>
      <c r="M732" s="227" t="s">
        <v>1</v>
      </c>
      <c r="N732" s="228" t="s">
        <v>43</v>
      </c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AR732" s="203" t="s">
        <v>497</v>
      </c>
      <c r="AT732" s="203" t="s">
        <v>337</v>
      </c>
      <c r="AU732" s="203" t="s">
        <v>90</v>
      </c>
      <c r="AY732" s="112" t="s">
        <v>318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12" t="s">
        <v>90</v>
      </c>
      <c r="BK732" s="204">
        <f>ROUND(I732*H732,2)</f>
        <v>0</v>
      </c>
      <c r="BL732" s="112" t="s">
        <v>407</v>
      </c>
      <c r="BM732" s="203" t="s">
        <v>1205</v>
      </c>
    </row>
    <row r="733" spans="2:65" s="213" customFormat="1" x14ac:dyDescent="0.2">
      <c r="B733" s="212"/>
      <c r="D733" s="207" t="s">
        <v>326</v>
      </c>
      <c r="E733" s="214" t="s">
        <v>1</v>
      </c>
      <c r="F733" s="215" t="s">
        <v>1206</v>
      </c>
      <c r="H733" s="216">
        <v>100.8</v>
      </c>
      <c r="L733" s="212"/>
      <c r="M733" s="217"/>
      <c r="T733" s="218"/>
      <c r="AT733" s="214" t="s">
        <v>326</v>
      </c>
      <c r="AU733" s="214" t="s">
        <v>90</v>
      </c>
      <c r="AV733" s="213" t="s">
        <v>90</v>
      </c>
      <c r="AW733" s="213" t="s">
        <v>32</v>
      </c>
      <c r="AX733" s="213" t="s">
        <v>85</v>
      </c>
      <c r="AY733" s="214" t="s">
        <v>318</v>
      </c>
    </row>
    <row r="734" spans="2:65" s="121" customFormat="1" ht="24.25" customHeight="1" x14ac:dyDescent="0.2">
      <c r="B734" s="120"/>
      <c r="C734" s="192" t="s">
        <v>1207</v>
      </c>
      <c r="D734" s="192" t="s">
        <v>320</v>
      </c>
      <c r="E734" s="193" t="s">
        <v>1208</v>
      </c>
      <c r="F734" s="194" t="s">
        <v>1209</v>
      </c>
      <c r="G734" s="195" t="s">
        <v>383</v>
      </c>
      <c r="H734" s="196">
        <v>55.917999999999999</v>
      </c>
      <c r="I734" s="32"/>
      <c r="J734" s="197">
        <f>ROUND(I734*H734,2)</f>
        <v>0</v>
      </c>
      <c r="K734" s="198"/>
      <c r="L734" s="120"/>
      <c r="M734" s="199" t="s">
        <v>1</v>
      </c>
      <c r="N734" s="200" t="s">
        <v>43</v>
      </c>
      <c r="P734" s="201">
        <f>O734*H734</f>
        <v>0</v>
      </c>
      <c r="Q734" s="201">
        <v>0</v>
      </c>
      <c r="R734" s="201">
        <f>Q734*H734</f>
        <v>0</v>
      </c>
      <c r="S734" s="201">
        <v>5.4999999999999997E-3</v>
      </c>
      <c r="T734" s="202">
        <f>S734*H734</f>
        <v>0.30754899999999996</v>
      </c>
      <c r="AR734" s="203" t="s">
        <v>407</v>
      </c>
      <c r="AT734" s="203" t="s">
        <v>320</v>
      </c>
      <c r="AU734" s="203" t="s">
        <v>90</v>
      </c>
      <c r="AY734" s="112" t="s">
        <v>318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12" t="s">
        <v>90</v>
      </c>
      <c r="BK734" s="204">
        <f>ROUND(I734*H734,2)</f>
        <v>0</v>
      </c>
      <c r="BL734" s="112" t="s">
        <v>407</v>
      </c>
      <c r="BM734" s="203" t="s">
        <v>1210</v>
      </c>
    </row>
    <row r="735" spans="2:65" s="213" customFormat="1" x14ac:dyDescent="0.2">
      <c r="B735" s="212"/>
      <c r="D735" s="207" t="s">
        <v>326</v>
      </c>
      <c r="E735" s="214" t="s">
        <v>1</v>
      </c>
      <c r="F735" s="215" t="s">
        <v>1211</v>
      </c>
      <c r="H735" s="216">
        <v>55.917999999999999</v>
      </c>
      <c r="L735" s="212"/>
      <c r="M735" s="217"/>
      <c r="T735" s="218"/>
      <c r="AT735" s="214" t="s">
        <v>326</v>
      </c>
      <c r="AU735" s="214" t="s">
        <v>90</v>
      </c>
      <c r="AV735" s="213" t="s">
        <v>90</v>
      </c>
      <c r="AW735" s="213" t="s">
        <v>32</v>
      </c>
      <c r="AX735" s="213" t="s">
        <v>85</v>
      </c>
      <c r="AY735" s="214" t="s">
        <v>318</v>
      </c>
    </row>
    <row r="736" spans="2:65" s="121" customFormat="1" ht="24.25" customHeight="1" x14ac:dyDescent="0.2">
      <c r="B736" s="120"/>
      <c r="C736" s="192" t="s">
        <v>1212</v>
      </c>
      <c r="D736" s="192" t="s">
        <v>320</v>
      </c>
      <c r="E736" s="193" t="s">
        <v>1213</v>
      </c>
      <c r="F736" s="194" t="s">
        <v>1214</v>
      </c>
      <c r="G736" s="195" t="s">
        <v>1148</v>
      </c>
      <c r="H736" s="34"/>
      <c r="I736" s="32"/>
      <c r="J736" s="197">
        <f>ROUND(I736*H736,2)</f>
        <v>0</v>
      </c>
      <c r="K736" s="198"/>
      <c r="L736" s="120"/>
      <c r="M736" s="199" t="s">
        <v>1</v>
      </c>
      <c r="N736" s="200" t="s">
        <v>43</v>
      </c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AR736" s="203" t="s">
        <v>407</v>
      </c>
      <c r="AT736" s="203" t="s">
        <v>320</v>
      </c>
      <c r="AU736" s="203" t="s">
        <v>90</v>
      </c>
      <c r="AY736" s="112" t="s">
        <v>318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12" t="s">
        <v>90</v>
      </c>
      <c r="BK736" s="204">
        <f>ROUND(I736*H736,2)</f>
        <v>0</v>
      </c>
      <c r="BL736" s="112" t="s">
        <v>407</v>
      </c>
      <c r="BM736" s="203" t="s">
        <v>1215</v>
      </c>
    </row>
    <row r="737" spans="2:65" s="181" customFormat="1" ht="22.9" customHeight="1" x14ac:dyDescent="0.25">
      <c r="B737" s="180"/>
      <c r="D737" s="182" t="s">
        <v>76</v>
      </c>
      <c r="E737" s="190" t="s">
        <v>1216</v>
      </c>
      <c r="F737" s="190" t="s">
        <v>1217</v>
      </c>
      <c r="J737" s="191">
        <f>BK737</f>
        <v>0</v>
      </c>
      <c r="L737" s="180"/>
      <c r="M737" s="185"/>
      <c r="P737" s="186">
        <f>SUM(P738:P815)</f>
        <v>0</v>
      </c>
      <c r="R737" s="186">
        <f>SUM(R738:R815)</f>
        <v>11.971189750000001</v>
      </c>
      <c r="T737" s="187">
        <f>SUM(T738:T815)</f>
        <v>3.2508000000000002E-2</v>
      </c>
      <c r="AR737" s="182" t="s">
        <v>90</v>
      </c>
      <c r="AT737" s="188" t="s">
        <v>76</v>
      </c>
      <c r="AU737" s="188" t="s">
        <v>85</v>
      </c>
      <c r="AY737" s="182" t="s">
        <v>318</v>
      </c>
      <c r="BK737" s="189">
        <f>SUM(BK738:BK815)</f>
        <v>0</v>
      </c>
    </row>
    <row r="738" spans="2:65" s="121" customFormat="1" ht="24.25" customHeight="1" x14ac:dyDescent="0.2">
      <c r="B738" s="120"/>
      <c r="C738" s="192" t="s">
        <v>1218</v>
      </c>
      <c r="D738" s="192" t="s">
        <v>320</v>
      </c>
      <c r="E738" s="193" t="s">
        <v>1219</v>
      </c>
      <c r="F738" s="194" t="s">
        <v>1220</v>
      </c>
      <c r="G738" s="195" t="s">
        <v>383</v>
      </c>
      <c r="H738" s="196">
        <v>77.400000000000006</v>
      </c>
      <c r="I738" s="32"/>
      <c r="J738" s="197">
        <f>ROUND(I738*H738,2)</f>
        <v>0</v>
      </c>
      <c r="K738" s="198"/>
      <c r="L738" s="120"/>
      <c r="M738" s="199" t="s">
        <v>1</v>
      </c>
      <c r="N738" s="200" t="s">
        <v>43</v>
      </c>
      <c r="P738" s="201">
        <f>O738*H738</f>
        <v>0</v>
      </c>
      <c r="Q738" s="201">
        <v>0</v>
      </c>
      <c r="R738" s="201">
        <f>Q738*H738</f>
        <v>0</v>
      </c>
      <c r="S738" s="201">
        <v>4.2000000000000002E-4</v>
      </c>
      <c r="T738" s="202">
        <f>S738*H738</f>
        <v>3.2508000000000002E-2</v>
      </c>
      <c r="AR738" s="203" t="s">
        <v>407</v>
      </c>
      <c r="AT738" s="203" t="s">
        <v>320</v>
      </c>
      <c r="AU738" s="203" t="s">
        <v>90</v>
      </c>
      <c r="AY738" s="112" t="s">
        <v>318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12" t="s">
        <v>90</v>
      </c>
      <c r="BK738" s="204">
        <f>ROUND(I738*H738,2)</f>
        <v>0</v>
      </c>
      <c r="BL738" s="112" t="s">
        <v>407</v>
      </c>
      <c r="BM738" s="203" t="s">
        <v>1221</v>
      </c>
    </row>
    <row r="739" spans="2:65" s="213" customFormat="1" x14ac:dyDescent="0.2">
      <c r="B739" s="212"/>
      <c r="D739" s="207" t="s">
        <v>326</v>
      </c>
      <c r="E739" s="214" t="s">
        <v>1</v>
      </c>
      <c r="F739" s="215" t="s">
        <v>1222</v>
      </c>
      <c r="H739" s="216">
        <v>77.400000000000006</v>
      </c>
      <c r="L739" s="212"/>
      <c r="M739" s="217"/>
      <c r="T739" s="218"/>
      <c r="AT739" s="214" t="s">
        <v>326</v>
      </c>
      <c r="AU739" s="214" t="s">
        <v>90</v>
      </c>
      <c r="AV739" s="213" t="s">
        <v>90</v>
      </c>
      <c r="AW739" s="213" t="s">
        <v>32</v>
      </c>
      <c r="AX739" s="213" t="s">
        <v>85</v>
      </c>
      <c r="AY739" s="214" t="s">
        <v>318</v>
      </c>
    </row>
    <row r="740" spans="2:65" s="121" customFormat="1" ht="24.25" customHeight="1" x14ac:dyDescent="0.2">
      <c r="B740" s="120"/>
      <c r="C740" s="192" t="s">
        <v>1223</v>
      </c>
      <c r="D740" s="192" t="s">
        <v>320</v>
      </c>
      <c r="E740" s="193" t="s">
        <v>1224</v>
      </c>
      <c r="F740" s="194" t="s">
        <v>1225</v>
      </c>
      <c r="G740" s="195" t="s">
        <v>383</v>
      </c>
      <c r="H740" s="196">
        <v>2258.1</v>
      </c>
      <c r="I740" s="32"/>
      <c r="J740" s="197">
        <f>ROUND(I740*H740,2)</f>
        <v>0</v>
      </c>
      <c r="K740" s="198"/>
      <c r="L740" s="120"/>
      <c r="M740" s="199" t="s">
        <v>1</v>
      </c>
      <c r="N740" s="200" t="s">
        <v>43</v>
      </c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AR740" s="203" t="s">
        <v>407</v>
      </c>
      <c r="AT740" s="203" t="s">
        <v>320</v>
      </c>
      <c r="AU740" s="203" t="s">
        <v>90</v>
      </c>
      <c r="AY740" s="112" t="s">
        <v>318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12" t="s">
        <v>90</v>
      </c>
      <c r="BK740" s="204">
        <f>ROUND(I740*H740,2)</f>
        <v>0</v>
      </c>
      <c r="BL740" s="112" t="s">
        <v>407</v>
      </c>
      <c r="BM740" s="203" t="s">
        <v>1226</v>
      </c>
    </row>
    <row r="741" spans="2:65" s="206" customFormat="1" x14ac:dyDescent="0.2">
      <c r="B741" s="205"/>
      <c r="D741" s="207" t="s">
        <v>326</v>
      </c>
      <c r="E741" s="208" t="s">
        <v>1</v>
      </c>
      <c r="F741" s="209" t="s">
        <v>1227</v>
      </c>
      <c r="H741" s="208" t="s">
        <v>1</v>
      </c>
      <c r="L741" s="205"/>
      <c r="M741" s="210"/>
      <c r="T741" s="211"/>
      <c r="AT741" s="208" t="s">
        <v>326</v>
      </c>
      <c r="AU741" s="208" t="s">
        <v>90</v>
      </c>
      <c r="AV741" s="206" t="s">
        <v>85</v>
      </c>
      <c r="AW741" s="206" t="s">
        <v>32</v>
      </c>
      <c r="AX741" s="206" t="s">
        <v>77</v>
      </c>
      <c r="AY741" s="208" t="s">
        <v>318</v>
      </c>
    </row>
    <row r="742" spans="2:65" s="213" customFormat="1" x14ac:dyDescent="0.2">
      <c r="B742" s="212"/>
      <c r="D742" s="207" t="s">
        <v>326</v>
      </c>
      <c r="E742" s="214" t="s">
        <v>135</v>
      </c>
      <c r="F742" s="215" t="s">
        <v>1228</v>
      </c>
      <c r="H742" s="216">
        <v>870.7</v>
      </c>
      <c r="L742" s="212"/>
      <c r="M742" s="217"/>
      <c r="T742" s="218"/>
      <c r="AT742" s="214" t="s">
        <v>326</v>
      </c>
      <c r="AU742" s="214" t="s">
        <v>90</v>
      </c>
      <c r="AV742" s="213" t="s">
        <v>90</v>
      </c>
      <c r="AW742" s="213" t="s">
        <v>32</v>
      </c>
      <c r="AX742" s="213" t="s">
        <v>77</v>
      </c>
      <c r="AY742" s="214" t="s">
        <v>318</v>
      </c>
    </row>
    <row r="743" spans="2:65" s="206" customFormat="1" x14ac:dyDescent="0.2">
      <c r="B743" s="205"/>
      <c r="D743" s="207" t="s">
        <v>326</v>
      </c>
      <c r="E743" s="208" t="s">
        <v>1</v>
      </c>
      <c r="F743" s="209" t="s">
        <v>1229</v>
      </c>
      <c r="H743" s="208" t="s">
        <v>1</v>
      </c>
      <c r="L743" s="205"/>
      <c r="M743" s="210"/>
      <c r="T743" s="211"/>
      <c r="AT743" s="208" t="s">
        <v>326</v>
      </c>
      <c r="AU743" s="208" t="s">
        <v>90</v>
      </c>
      <c r="AV743" s="206" t="s">
        <v>85</v>
      </c>
      <c r="AW743" s="206" t="s">
        <v>32</v>
      </c>
      <c r="AX743" s="206" t="s">
        <v>77</v>
      </c>
      <c r="AY743" s="208" t="s">
        <v>318</v>
      </c>
    </row>
    <row r="744" spans="2:65" s="213" customFormat="1" x14ac:dyDescent="0.2">
      <c r="B744" s="212"/>
      <c r="D744" s="207" t="s">
        <v>326</v>
      </c>
      <c r="E744" s="214" t="s">
        <v>141</v>
      </c>
      <c r="F744" s="215" t="s">
        <v>203</v>
      </c>
      <c r="H744" s="216">
        <v>31.9</v>
      </c>
      <c r="L744" s="212"/>
      <c r="M744" s="217"/>
      <c r="T744" s="218"/>
      <c r="AT744" s="214" t="s">
        <v>326</v>
      </c>
      <c r="AU744" s="214" t="s">
        <v>90</v>
      </c>
      <c r="AV744" s="213" t="s">
        <v>90</v>
      </c>
      <c r="AW744" s="213" t="s">
        <v>32</v>
      </c>
      <c r="AX744" s="213" t="s">
        <v>77</v>
      </c>
      <c r="AY744" s="214" t="s">
        <v>318</v>
      </c>
    </row>
    <row r="745" spans="2:65" s="206" customFormat="1" x14ac:dyDescent="0.2">
      <c r="B745" s="205"/>
      <c r="D745" s="207" t="s">
        <v>326</v>
      </c>
      <c r="E745" s="208" t="s">
        <v>1</v>
      </c>
      <c r="F745" s="209" t="s">
        <v>1230</v>
      </c>
      <c r="H745" s="208" t="s">
        <v>1</v>
      </c>
      <c r="L745" s="205"/>
      <c r="M745" s="210"/>
      <c r="T745" s="211"/>
      <c r="AT745" s="208" t="s">
        <v>326</v>
      </c>
      <c r="AU745" s="208" t="s">
        <v>90</v>
      </c>
      <c r="AV745" s="206" t="s">
        <v>85</v>
      </c>
      <c r="AW745" s="206" t="s">
        <v>32</v>
      </c>
      <c r="AX745" s="206" t="s">
        <v>77</v>
      </c>
      <c r="AY745" s="208" t="s">
        <v>318</v>
      </c>
    </row>
    <row r="746" spans="2:65" s="213" customFormat="1" x14ac:dyDescent="0.2">
      <c r="B746" s="212"/>
      <c r="D746" s="207" t="s">
        <v>326</v>
      </c>
      <c r="E746" s="214" t="s">
        <v>139</v>
      </c>
      <c r="F746" s="215" t="s">
        <v>1231</v>
      </c>
      <c r="H746" s="216">
        <v>638.29999999999995</v>
      </c>
      <c r="L746" s="212"/>
      <c r="M746" s="217"/>
      <c r="T746" s="218"/>
      <c r="AT746" s="214" t="s">
        <v>326</v>
      </c>
      <c r="AU746" s="214" t="s">
        <v>90</v>
      </c>
      <c r="AV746" s="213" t="s">
        <v>90</v>
      </c>
      <c r="AW746" s="213" t="s">
        <v>32</v>
      </c>
      <c r="AX746" s="213" t="s">
        <v>77</v>
      </c>
      <c r="AY746" s="214" t="s">
        <v>318</v>
      </c>
    </row>
    <row r="747" spans="2:65" s="206" customFormat="1" x14ac:dyDescent="0.2">
      <c r="B747" s="205"/>
      <c r="D747" s="207" t="s">
        <v>326</v>
      </c>
      <c r="E747" s="208" t="s">
        <v>1</v>
      </c>
      <c r="F747" s="209" t="s">
        <v>1232</v>
      </c>
      <c r="H747" s="208" t="s">
        <v>1</v>
      </c>
      <c r="L747" s="205"/>
      <c r="M747" s="210"/>
      <c r="T747" s="211"/>
      <c r="AT747" s="208" t="s">
        <v>326</v>
      </c>
      <c r="AU747" s="208" t="s">
        <v>90</v>
      </c>
      <c r="AV747" s="206" t="s">
        <v>85</v>
      </c>
      <c r="AW747" s="206" t="s">
        <v>32</v>
      </c>
      <c r="AX747" s="206" t="s">
        <v>77</v>
      </c>
      <c r="AY747" s="208" t="s">
        <v>318</v>
      </c>
    </row>
    <row r="748" spans="2:65" s="213" customFormat="1" x14ac:dyDescent="0.2">
      <c r="B748" s="212"/>
      <c r="D748" s="207" t="s">
        <v>326</v>
      </c>
      <c r="E748" s="214" t="s">
        <v>94</v>
      </c>
      <c r="F748" s="215" t="s">
        <v>1233</v>
      </c>
      <c r="H748" s="216">
        <v>693.7</v>
      </c>
      <c r="L748" s="212"/>
      <c r="M748" s="217"/>
      <c r="T748" s="218"/>
      <c r="AT748" s="214" t="s">
        <v>326</v>
      </c>
      <c r="AU748" s="214" t="s">
        <v>90</v>
      </c>
      <c r="AV748" s="213" t="s">
        <v>90</v>
      </c>
      <c r="AW748" s="213" t="s">
        <v>32</v>
      </c>
      <c r="AX748" s="213" t="s">
        <v>77</v>
      </c>
      <c r="AY748" s="214" t="s">
        <v>318</v>
      </c>
    </row>
    <row r="749" spans="2:65" s="206" customFormat="1" x14ac:dyDescent="0.2">
      <c r="B749" s="205"/>
      <c r="D749" s="207" t="s">
        <v>326</v>
      </c>
      <c r="E749" s="208" t="s">
        <v>1</v>
      </c>
      <c r="F749" s="209" t="s">
        <v>1234</v>
      </c>
      <c r="H749" s="208" t="s">
        <v>1</v>
      </c>
      <c r="L749" s="205"/>
      <c r="M749" s="210"/>
      <c r="T749" s="211"/>
      <c r="AT749" s="208" t="s">
        <v>326</v>
      </c>
      <c r="AU749" s="208" t="s">
        <v>90</v>
      </c>
      <c r="AV749" s="206" t="s">
        <v>85</v>
      </c>
      <c r="AW749" s="206" t="s">
        <v>32</v>
      </c>
      <c r="AX749" s="206" t="s">
        <v>77</v>
      </c>
      <c r="AY749" s="208" t="s">
        <v>318</v>
      </c>
    </row>
    <row r="750" spans="2:65" s="213" customFormat="1" x14ac:dyDescent="0.2">
      <c r="B750" s="212"/>
      <c r="D750" s="207" t="s">
        <v>326</v>
      </c>
      <c r="E750" s="214" t="s">
        <v>137</v>
      </c>
      <c r="F750" s="215" t="s">
        <v>172</v>
      </c>
      <c r="H750" s="216">
        <v>6.5</v>
      </c>
      <c r="L750" s="212"/>
      <c r="M750" s="217"/>
      <c r="T750" s="218"/>
      <c r="AT750" s="214" t="s">
        <v>326</v>
      </c>
      <c r="AU750" s="214" t="s">
        <v>90</v>
      </c>
      <c r="AV750" s="213" t="s">
        <v>90</v>
      </c>
      <c r="AW750" s="213" t="s">
        <v>32</v>
      </c>
      <c r="AX750" s="213" t="s">
        <v>77</v>
      </c>
      <c r="AY750" s="214" t="s">
        <v>318</v>
      </c>
    </row>
    <row r="751" spans="2:65" s="206" customFormat="1" x14ac:dyDescent="0.2">
      <c r="B751" s="205"/>
      <c r="D751" s="207" t="s">
        <v>326</v>
      </c>
      <c r="E751" s="208" t="s">
        <v>1</v>
      </c>
      <c r="F751" s="209" t="s">
        <v>1235</v>
      </c>
      <c r="H751" s="208" t="s">
        <v>1</v>
      </c>
      <c r="L751" s="205"/>
      <c r="M751" s="210"/>
      <c r="T751" s="211"/>
      <c r="AT751" s="208" t="s">
        <v>326</v>
      </c>
      <c r="AU751" s="208" t="s">
        <v>90</v>
      </c>
      <c r="AV751" s="206" t="s">
        <v>85</v>
      </c>
      <c r="AW751" s="206" t="s">
        <v>32</v>
      </c>
      <c r="AX751" s="206" t="s">
        <v>77</v>
      </c>
      <c r="AY751" s="208" t="s">
        <v>318</v>
      </c>
    </row>
    <row r="752" spans="2:65" s="213" customFormat="1" x14ac:dyDescent="0.2">
      <c r="B752" s="212"/>
      <c r="D752" s="207" t="s">
        <v>326</v>
      </c>
      <c r="E752" s="214" t="s">
        <v>143</v>
      </c>
      <c r="F752" s="215" t="s">
        <v>180</v>
      </c>
      <c r="H752" s="216">
        <v>17</v>
      </c>
      <c r="L752" s="212"/>
      <c r="M752" s="217"/>
      <c r="T752" s="218"/>
      <c r="AT752" s="214" t="s">
        <v>326</v>
      </c>
      <c r="AU752" s="214" t="s">
        <v>90</v>
      </c>
      <c r="AV752" s="213" t="s">
        <v>90</v>
      </c>
      <c r="AW752" s="213" t="s">
        <v>32</v>
      </c>
      <c r="AX752" s="213" t="s">
        <v>77</v>
      </c>
      <c r="AY752" s="214" t="s">
        <v>318</v>
      </c>
    </row>
    <row r="753" spans="2:65" s="230" customFormat="1" x14ac:dyDescent="0.2">
      <c r="B753" s="229"/>
      <c r="D753" s="207" t="s">
        <v>326</v>
      </c>
      <c r="E753" s="231" t="s">
        <v>1</v>
      </c>
      <c r="F753" s="232" t="s">
        <v>400</v>
      </c>
      <c r="H753" s="233">
        <v>2258.1</v>
      </c>
      <c r="L753" s="229"/>
      <c r="M753" s="234"/>
      <c r="T753" s="235"/>
      <c r="AT753" s="231" t="s">
        <v>326</v>
      </c>
      <c r="AU753" s="231" t="s">
        <v>90</v>
      </c>
      <c r="AV753" s="230" t="s">
        <v>324</v>
      </c>
      <c r="AW753" s="230" t="s">
        <v>32</v>
      </c>
      <c r="AX753" s="230" t="s">
        <v>85</v>
      </c>
      <c r="AY753" s="231" t="s">
        <v>318</v>
      </c>
    </row>
    <row r="754" spans="2:65" s="121" customFormat="1" ht="16.5" customHeight="1" x14ac:dyDescent="0.2">
      <c r="B754" s="120"/>
      <c r="C754" s="219" t="s">
        <v>1236</v>
      </c>
      <c r="D754" s="219" t="s">
        <v>337</v>
      </c>
      <c r="E754" s="220" t="s">
        <v>1237</v>
      </c>
      <c r="F754" s="221" t="s">
        <v>1238</v>
      </c>
      <c r="G754" s="222" t="s">
        <v>383</v>
      </c>
      <c r="H754" s="223">
        <v>888.11400000000003</v>
      </c>
      <c r="I754" s="33"/>
      <c r="J754" s="224">
        <f>ROUND(I754*H754,2)</f>
        <v>0</v>
      </c>
      <c r="K754" s="225"/>
      <c r="L754" s="226"/>
      <c r="M754" s="227" t="s">
        <v>1</v>
      </c>
      <c r="N754" s="228" t="s">
        <v>43</v>
      </c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AR754" s="203" t="s">
        <v>497</v>
      </c>
      <c r="AT754" s="203" t="s">
        <v>337</v>
      </c>
      <c r="AU754" s="203" t="s">
        <v>90</v>
      </c>
      <c r="AY754" s="112" t="s">
        <v>318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12" t="s">
        <v>90</v>
      </c>
      <c r="BK754" s="204">
        <f>ROUND(I754*H754,2)</f>
        <v>0</v>
      </c>
      <c r="BL754" s="112" t="s">
        <v>407</v>
      </c>
      <c r="BM754" s="203" t="s">
        <v>1239</v>
      </c>
    </row>
    <row r="755" spans="2:65" s="213" customFormat="1" x14ac:dyDescent="0.2">
      <c r="B755" s="212"/>
      <c r="D755" s="207" t="s">
        <v>326</v>
      </c>
      <c r="E755" s="214" t="s">
        <v>1</v>
      </c>
      <c r="F755" s="215" t="s">
        <v>135</v>
      </c>
      <c r="H755" s="216">
        <v>870.7</v>
      </c>
      <c r="L755" s="212"/>
      <c r="M755" s="217"/>
      <c r="T755" s="218"/>
      <c r="AT755" s="214" t="s">
        <v>326</v>
      </c>
      <c r="AU755" s="214" t="s">
        <v>90</v>
      </c>
      <c r="AV755" s="213" t="s">
        <v>90</v>
      </c>
      <c r="AW755" s="213" t="s">
        <v>32</v>
      </c>
      <c r="AX755" s="213" t="s">
        <v>85</v>
      </c>
      <c r="AY755" s="214" t="s">
        <v>318</v>
      </c>
    </row>
    <row r="756" spans="2:65" s="213" customFormat="1" x14ac:dyDescent="0.2">
      <c r="B756" s="212"/>
      <c r="D756" s="207" t="s">
        <v>326</v>
      </c>
      <c r="F756" s="215" t="s">
        <v>1240</v>
      </c>
      <c r="H756" s="216">
        <v>888.11400000000003</v>
      </c>
      <c r="L756" s="212"/>
      <c r="M756" s="217"/>
      <c r="T756" s="218"/>
      <c r="AT756" s="214" t="s">
        <v>326</v>
      </c>
      <c r="AU756" s="214" t="s">
        <v>90</v>
      </c>
      <c r="AV756" s="213" t="s">
        <v>90</v>
      </c>
      <c r="AW756" s="213" t="s">
        <v>4</v>
      </c>
      <c r="AX756" s="213" t="s">
        <v>85</v>
      </c>
      <c r="AY756" s="214" t="s">
        <v>318</v>
      </c>
    </row>
    <row r="757" spans="2:65" s="121" customFormat="1" ht="16.5" customHeight="1" x14ac:dyDescent="0.2">
      <c r="B757" s="120"/>
      <c r="C757" s="219" t="s">
        <v>1241</v>
      </c>
      <c r="D757" s="219" t="s">
        <v>337</v>
      </c>
      <c r="E757" s="220" t="s">
        <v>1242</v>
      </c>
      <c r="F757" s="221" t="s">
        <v>1243</v>
      </c>
      <c r="G757" s="222" t="s">
        <v>383</v>
      </c>
      <c r="H757" s="223">
        <v>33.494999999999997</v>
      </c>
      <c r="I757" s="33"/>
      <c r="J757" s="224">
        <f>ROUND(I757*H757,2)</f>
        <v>0</v>
      </c>
      <c r="K757" s="225"/>
      <c r="L757" s="226"/>
      <c r="M757" s="227" t="s">
        <v>1</v>
      </c>
      <c r="N757" s="228" t="s">
        <v>43</v>
      </c>
      <c r="P757" s="201">
        <f>O757*H757</f>
        <v>0</v>
      </c>
      <c r="Q757" s="201">
        <v>0</v>
      </c>
      <c r="R757" s="201">
        <f>Q757*H757</f>
        <v>0</v>
      </c>
      <c r="S757" s="201">
        <v>0</v>
      </c>
      <c r="T757" s="202">
        <f>S757*H757</f>
        <v>0</v>
      </c>
      <c r="AR757" s="203" t="s">
        <v>497</v>
      </c>
      <c r="AT757" s="203" t="s">
        <v>337</v>
      </c>
      <c r="AU757" s="203" t="s">
        <v>90</v>
      </c>
      <c r="AY757" s="112" t="s">
        <v>318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12" t="s">
        <v>90</v>
      </c>
      <c r="BK757" s="204">
        <f>ROUND(I757*H757,2)</f>
        <v>0</v>
      </c>
      <c r="BL757" s="112" t="s">
        <v>407</v>
      </c>
      <c r="BM757" s="203" t="s">
        <v>1244</v>
      </c>
    </row>
    <row r="758" spans="2:65" s="213" customFormat="1" x14ac:dyDescent="0.2">
      <c r="B758" s="212"/>
      <c r="D758" s="207" t="s">
        <v>326</v>
      </c>
      <c r="E758" s="214" t="s">
        <v>1</v>
      </c>
      <c r="F758" s="215" t="s">
        <v>141</v>
      </c>
      <c r="H758" s="216">
        <v>31.9</v>
      </c>
      <c r="L758" s="212"/>
      <c r="M758" s="217"/>
      <c r="T758" s="218"/>
      <c r="AT758" s="214" t="s">
        <v>326</v>
      </c>
      <c r="AU758" s="214" t="s">
        <v>90</v>
      </c>
      <c r="AV758" s="213" t="s">
        <v>90</v>
      </c>
      <c r="AW758" s="213" t="s">
        <v>32</v>
      </c>
      <c r="AX758" s="213" t="s">
        <v>85</v>
      </c>
      <c r="AY758" s="214" t="s">
        <v>318</v>
      </c>
    </row>
    <row r="759" spans="2:65" s="213" customFormat="1" x14ac:dyDescent="0.2">
      <c r="B759" s="212"/>
      <c r="D759" s="207" t="s">
        <v>326</v>
      </c>
      <c r="F759" s="215" t="s">
        <v>1245</v>
      </c>
      <c r="H759" s="216">
        <v>33.494999999999997</v>
      </c>
      <c r="L759" s="212"/>
      <c r="M759" s="217"/>
      <c r="T759" s="218"/>
      <c r="AT759" s="214" t="s">
        <v>326</v>
      </c>
      <c r="AU759" s="214" t="s">
        <v>90</v>
      </c>
      <c r="AV759" s="213" t="s">
        <v>90</v>
      </c>
      <c r="AW759" s="213" t="s">
        <v>4</v>
      </c>
      <c r="AX759" s="213" t="s">
        <v>85</v>
      </c>
      <c r="AY759" s="214" t="s">
        <v>318</v>
      </c>
    </row>
    <row r="760" spans="2:65" s="121" customFormat="1" ht="16.5" customHeight="1" x14ac:dyDescent="0.2">
      <c r="B760" s="120"/>
      <c r="C760" s="219" t="s">
        <v>1246</v>
      </c>
      <c r="D760" s="219" t="s">
        <v>337</v>
      </c>
      <c r="E760" s="220" t="s">
        <v>1247</v>
      </c>
      <c r="F760" s="221" t="s">
        <v>1248</v>
      </c>
      <c r="G760" s="222" t="s">
        <v>383</v>
      </c>
      <c r="H760" s="223">
        <v>651.06600000000003</v>
      </c>
      <c r="I760" s="33"/>
      <c r="J760" s="224">
        <f>ROUND(I760*H760,2)</f>
        <v>0</v>
      </c>
      <c r="K760" s="225"/>
      <c r="L760" s="226"/>
      <c r="M760" s="227" t="s">
        <v>1</v>
      </c>
      <c r="N760" s="228" t="s">
        <v>43</v>
      </c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AR760" s="203" t="s">
        <v>497</v>
      </c>
      <c r="AT760" s="203" t="s">
        <v>337</v>
      </c>
      <c r="AU760" s="203" t="s">
        <v>90</v>
      </c>
      <c r="AY760" s="112" t="s">
        <v>318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12" t="s">
        <v>90</v>
      </c>
      <c r="BK760" s="204">
        <f>ROUND(I760*H760,2)</f>
        <v>0</v>
      </c>
      <c r="BL760" s="112" t="s">
        <v>407</v>
      </c>
      <c r="BM760" s="203" t="s">
        <v>1249</v>
      </c>
    </row>
    <row r="761" spans="2:65" s="213" customFormat="1" x14ac:dyDescent="0.2">
      <c r="B761" s="212"/>
      <c r="D761" s="207" t="s">
        <v>326</v>
      </c>
      <c r="E761" s="214" t="s">
        <v>1</v>
      </c>
      <c r="F761" s="215" t="s">
        <v>139</v>
      </c>
      <c r="H761" s="216">
        <v>638.29999999999995</v>
      </c>
      <c r="L761" s="212"/>
      <c r="M761" s="217"/>
      <c r="T761" s="218"/>
      <c r="AT761" s="214" t="s">
        <v>326</v>
      </c>
      <c r="AU761" s="214" t="s">
        <v>90</v>
      </c>
      <c r="AV761" s="213" t="s">
        <v>90</v>
      </c>
      <c r="AW761" s="213" t="s">
        <v>32</v>
      </c>
      <c r="AX761" s="213" t="s">
        <v>85</v>
      </c>
      <c r="AY761" s="214" t="s">
        <v>318</v>
      </c>
    </row>
    <row r="762" spans="2:65" s="213" customFormat="1" x14ac:dyDescent="0.2">
      <c r="B762" s="212"/>
      <c r="D762" s="207" t="s">
        <v>326</v>
      </c>
      <c r="F762" s="215" t="s">
        <v>1250</v>
      </c>
      <c r="H762" s="216">
        <v>651.06600000000003</v>
      </c>
      <c r="L762" s="212"/>
      <c r="M762" s="217"/>
      <c r="T762" s="218"/>
      <c r="AT762" s="214" t="s">
        <v>326</v>
      </c>
      <c r="AU762" s="214" t="s">
        <v>90</v>
      </c>
      <c r="AV762" s="213" t="s">
        <v>90</v>
      </c>
      <c r="AW762" s="213" t="s">
        <v>4</v>
      </c>
      <c r="AX762" s="213" t="s">
        <v>85</v>
      </c>
      <c r="AY762" s="214" t="s">
        <v>318</v>
      </c>
    </row>
    <row r="763" spans="2:65" s="121" customFormat="1" ht="16.5" customHeight="1" x14ac:dyDescent="0.2">
      <c r="B763" s="120"/>
      <c r="C763" s="219" t="s">
        <v>1251</v>
      </c>
      <c r="D763" s="219" t="s">
        <v>337</v>
      </c>
      <c r="E763" s="220" t="s">
        <v>1252</v>
      </c>
      <c r="F763" s="221" t="s">
        <v>1253</v>
      </c>
      <c r="G763" s="222" t="s">
        <v>383</v>
      </c>
      <c r="H763" s="223">
        <v>17.850000000000001</v>
      </c>
      <c r="I763" s="33"/>
      <c r="J763" s="224">
        <f>ROUND(I763*H763,2)</f>
        <v>0</v>
      </c>
      <c r="K763" s="225"/>
      <c r="L763" s="226"/>
      <c r="M763" s="227" t="s">
        <v>1</v>
      </c>
      <c r="N763" s="228" t="s">
        <v>43</v>
      </c>
      <c r="P763" s="201">
        <f>O763*H763</f>
        <v>0</v>
      </c>
      <c r="Q763" s="201">
        <v>0</v>
      </c>
      <c r="R763" s="201">
        <f>Q763*H763</f>
        <v>0</v>
      </c>
      <c r="S763" s="201">
        <v>0</v>
      </c>
      <c r="T763" s="202">
        <f>S763*H763</f>
        <v>0</v>
      </c>
      <c r="AR763" s="203" t="s">
        <v>497</v>
      </c>
      <c r="AT763" s="203" t="s">
        <v>337</v>
      </c>
      <c r="AU763" s="203" t="s">
        <v>90</v>
      </c>
      <c r="AY763" s="112" t="s">
        <v>318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12" t="s">
        <v>90</v>
      </c>
      <c r="BK763" s="204">
        <f>ROUND(I763*H763,2)</f>
        <v>0</v>
      </c>
      <c r="BL763" s="112" t="s">
        <v>407</v>
      </c>
      <c r="BM763" s="203" t="s">
        <v>1254</v>
      </c>
    </row>
    <row r="764" spans="2:65" s="213" customFormat="1" x14ac:dyDescent="0.2">
      <c r="B764" s="212"/>
      <c r="D764" s="207" t="s">
        <v>326</v>
      </c>
      <c r="E764" s="214" t="s">
        <v>1</v>
      </c>
      <c r="F764" s="215" t="s">
        <v>143</v>
      </c>
      <c r="H764" s="216">
        <v>17</v>
      </c>
      <c r="L764" s="212"/>
      <c r="M764" s="217"/>
      <c r="T764" s="218"/>
      <c r="AT764" s="214" t="s">
        <v>326</v>
      </c>
      <c r="AU764" s="214" t="s">
        <v>90</v>
      </c>
      <c r="AV764" s="213" t="s">
        <v>90</v>
      </c>
      <c r="AW764" s="213" t="s">
        <v>32</v>
      </c>
      <c r="AX764" s="213" t="s">
        <v>85</v>
      </c>
      <c r="AY764" s="214" t="s">
        <v>318</v>
      </c>
    </row>
    <row r="765" spans="2:65" s="213" customFormat="1" x14ac:dyDescent="0.2">
      <c r="B765" s="212"/>
      <c r="D765" s="207" t="s">
        <v>326</v>
      </c>
      <c r="F765" s="215" t="s">
        <v>1255</v>
      </c>
      <c r="H765" s="216">
        <v>17.850000000000001</v>
      </c>
      <c r="L765" s="212"/>
      <c r="M765" s="217"/>
      <c r="T765" s="218"/>
      <c r="AT765" s="214" t="s">
        <v>326</v>
      </c>
      <c r="AU765" s="214" t="s">
        <v>90</v>
      </c>
      <c r="AV765" s="213" t="s">
        <v>90</v>
      </c>
      <c r="AW765" s="213" t="s">
        <v>4</v>
      </c>
      <c r="AX765" s="213" t="s">
        <v>85</v>
      </c>
      <c r="AY765" s="214" t="s">
        <v>318</v>
      </c>
    </row>
    <row r="766" spans="2:65" s="121" customFormat="1" ht="16.5" customHeight="1" x14ac:dyDescent="0.2">
      <c r="B766" s="120"/>
      <c r="C766" s="219" t="s">
        <v>1256</v>
      </c>
      <c r="D766" s="219" t="s">
        <v>337</v>
      </c>
      <c r="E766" s="220" t="s">
        <v>1257</v>
      </c>
      <c r="F766" s="221" t="s">
        <v>1258</v>
      </c>
      <c r="G766" s="222" t="s">
        <v>340</v>
      </c>
      <c r="H766" s="223">
        <v>0.85399999999999998</v>
      </c>
      <c r="I766" s="33"/>
      <c r="J766" s="224">
        <f>ROUND(I766*H766,2)</f>
        <v>0</v>
      </c>
      <c r="K766" s="225"/>
      <c r="L766" s="226"/>
      <c r="M766" s="227" t="s">
        <v>1</v>
      </c>
      <c r="N766" s="228" t="s">
        <v>43</v>
      </c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AR766" s="203" t="s">
        <v>497</v>
      </c>
      <c r="AT766" s="203" t="s">
        <v>337</v>
      </c>
      <c r="AU766" s="203" t="s">
        <v>90</v>
      </c>
      <c r="AY766" s="112" t="s">
        <v>318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12" t="s">
        <v>90</v>
      </c>
      <c r="BK766" s="204">
        <f>ROUND(I766*H766,2)</f>
        <v>0</v>
      </c>
      <c r="BL766" s="112" t="s">
        <v>407</v>
      </c>
      <c r="BM766" s="203" t="s">
        <v>1259</v>
      </c>
    </row>
    <row r="767" spans="2:65" s="213" customFormat="1" x14ac:dyDescent="0.2">
      <c r="B767" s="212"/>
      <c r="D767" s="207" t="s">
        <v>326</v>
      </c>
      <c r="E767" s="214" t="s">
        <v>1</v>
      </c>
      <c r="F767" s="215" t="s">
        <v>1260</v>
      </c>
      <c r="H767" s="216">
        <v>0.81299999999999994</v>
      </c>
      <c r="L767" s="212"/>
      <c r="M767" s="217"/>
      <c r="T767" s="218"/>
      <c r="AT767" s="214" t="s">
        <v>326</v>
      </c>
      <c r="AU767" s="214" t="s">
        <v>90</v>
      </c>
      <c r="AV767" s="213" t="s">
        <v>90</v>
      </c>
      <c r="AW767" s="213" t="s">
        <v>32</v>
      </c>
      <c r="AX767" s="213" t="s">
        <v>85</v>
      </c>
      <c r="AY767" s="214" t="s">
        <v>318</v>
      </c>
    </row>
    <row r="768" spans="2:65" s="213" customFormat="1" x14ac:dyDescent="0.2">
      <c r="B768" s="212"/>
      <c r="D768" s="207" t="s">
        <v>326</v>
      </c>
      <c r="F768" s="215" t="s">
        <v>1261</v>
      </c>
      <c r="H768" s="216">
        <v>0.85399999999999998</v>
      </c>
      <c r="L768" s="212"/>
      <c r="M768" s="217"/>
      <c r="T768" s="218"/>
      <c r="AT768" s="214" t="s">
        <v>326</v>
      </c>
      <c r="AU768" s="214" t="s">
        <v>90</v>
      </c>
      <c r="AV768" s="213" t="s">
        <v>90</v>
      </c>
      <c r="AW768" s="213" t="s">
        <v>4</v>
      </c>
      <c r="AX768" s="213" t="s">
        <v>85</v>
      </c>
      <c r="AY768" s="214" t="s">
        <v>318</v>
      </c>
    </row>
    <row r="769" spans="2:65" s="121" customFormat="1" ht="16.5" customHeight="1" x14ac:dyDescent="0.2">
      <c r="B769" s="120"/>
      <c r="C769" s="219" t="s">
        <v>1262</v>
      </c>
      <c r="D769" s="219" t="s">
        <v>337</v>
      </c>
      <c r="E769" s="220" t="s">
        <v>1263</v>
      </c>
      <c r="F769" s="221" t="s">
        <v>1264</v>
      </c>
      <c r="G769" s="222" t="s">
        <v>383</v>
      </c>
      <c r="H769" s="223">
        <v>707.57399999999996</v>
      </c>
      <c r="I769" s="33"/>
      <c r="J769" s="224">
        <f>ROUND(I769*H769,2)</f>
        <v>0</v>
      </c>
      <c r="K769" s="225"/>
      <c r="L769" s="226"/>
      <c r="M769" s="227" t="s">
        <v>1</v>
      </c>
      <c r="N769" s="228" t="s">
        <v>43</v>
      </c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AR769" s="203" t="s">
        <v>497</v>
      </c>
      <c r="AT769" s="203" t="s">
        <v>337</v>
      </c>
      <c r="AU769" s="203" t="s">
        <v>90</v>
      </c>
      <c r="AY769" s="112" t="s">
        <v>318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12" t="s">
        <v>90</v>
      </c>
      <c r="BK769" s="204">
        <f>ROUND(I769*H769,2)</f>
        <v>0</v>
      </c>
      <c r="BL769" s="112" t="s">
        <v>407</v>
      </c>
      <c r="BM769" s="203" t="s">
        <v>1265</v>
      </c>
    </row>
    <row r="770" spans="2:65" s="213" customFormat="1" x14ac:dyDescent="0.2">
      <c r="B770" s="212"/>
      <c r="D770" s="207" t="s">
        <v>326</v>
      </c>
      <c r="E770" s="214" t="s">
        <v>1</v>
      </c>
      <c r="F770" s="215" t="s">
        <v>94</v>
      </c>
      <c r="H770" s="216">
        <v>693.7</v>
      </c>
      <c r="L770" s="212"/>
      <c r="M770" s="217"/>
      <c r="T770" s="218"/>
      <c r="AT770" s="214" t="s">
        <v>326</v>
      </c>
      <c r="AU770" s="214" t="s">
        <v>90</v>
      </c>
      <c r="AV770" s="213" t="s">
        <v>90</v>
      </c>
      <c r="AW770" s="213" t="s">
        <v>32</v>
      </c>
      <c r="AX770" s="213" t="s">
        <v>85</v>
      </c>
      <c r="AY770" s="214" t="s">
        <v>318</v>
      </c>
    </row>
    <row r="771" spans="2:65" s="213" customFormat="1" x14ac:dyDescent="0.2">
      <c r="B771" s="212"/>
      <c r="D771" s="207" t="s">
        <v>326</v>
      </c>
      <c r="F771" s="215" t="s">
        <v>1266</v>
      </c>
      <c r="H771" s="216">
        <v>707.57399999999996</v>
      </c>
      <c r="L771" s="212"/>
      <c r="M771" s="217"/>
      <c r="T771" s="218"/>
      <c r="AT771" s="214" t="s">
        <v>326</v>
      </c>
      <c r="AU771" s="214" t="s">
        <v>90</v>
      </c>
      <c r="AV771" s="213" t="s">
        <v>90</v>
      </c>
      <c r="AW771" s="213" t="s">
        <v>4</v>
      </c>
      <c r="AX771" s="213" t="s">
        <v>85</v>
      </c>
      <c r="AY771" s="214" t="s">
        <v>318</v>
      </c>
    </row>
    <row r="772" spans="2:65" s="121" customFormat="1" ht="37.9" customHeight="1" x14ac:dyDescent="0.2">
      <c r="B772" s="120"/>
      <c r="C772" s="192" t="s">
        <v>1267</v>
      </c>
      <c r="D772" s="192" t="s">
        <v>320</v>
      </c>
      <c r="E772" s="193" t="s">
        <v>1268</v>
      </c>
      <c r="F772" s="194" t="s">
        <v>1269</v>
      </c>
      <c r="G772" s="195" t="s">
        <v>383</v>
      </c>
      <c r="H772" s="196">
        <v>161.99299999999999</v>
      </c>
      <c r="I772" s="32"/>
      <c r="J772" s="197">
        <f>ROUND(I772*H772,2)</f>
        <v>0</v>
      </c>
      <c r="K772" s="198"/>
      <c r="L772" s="120"/>
      <c r="M772" s="199" t="s">
        <v>1</v>
      </c>
      <c r="N772" s="200" t="s">
        <v>43</v>
      </c>
      <c r="P772" s="201">
        <f>O772*H772</f>
        <v>0</v>
      </c>
      <c r="Q772" s="201">
        <v>6.0600000000000003E-3</v>
      </c>
      <c r="R772" s="201">
        <f>Q772*H772</f>
        <v>0.98167758000000005</v>
      </c>
      <c r="S772" s="201">
        <v>0</v>
      </c>
      <c r="T772" s="202">
        <f>S772*H772</f>
        <v>0</v>
      </c>
      <c r="AR772" s="203" t="s">
        <v>407</v>
      </c>
      <c r="AT772" s="203" t="s">
        <v>320</v>
      </c>
      <c r="AU772" s="203" t="s">
        <v>90</v>
      </c>
      <c r="AY772" s="112" t="s">
        <v>318</v>
      </c>
      <c r="BE772" s="204">
        <f>IF(N772="základní",J772,0)</f>
        <v>0</v>
      </c>
      <c r="BF772" s="204">
        <f>IF(N772="snížená",J772,0)</f>
        <v>0</v>
      </c>
      <c r="BG772" s="204">
        <f>IF(N772="zákl. přenesená",J772,0)</f>
        <v>0</v>
      </c>
      <c r="BH772" s="204">
        <f>IF(N772="sníž. přenesená",J772,0)</f>
        <v>0</v>
      </c>
      <c r="BI772" s="204">
        <f>IF(N772="nulová",J772,0)</f>
        <v>0</v>
      </c>
      <c r="BJ772" s="112" t="s">
        <v>90</v>
      </c>
      <c r="BK772" s="204">
        <f>ROUND(I772*H772,2)</f>
        <v>0</v>
      </c>
      <c r="BL772" s="112" t="s">
        <v>407</v>
      </c>
      <c r="BM772" s="203" t="s">
        <v>1270</v>
      </c>
    </row>
    <row r="773" spans="2:65" s="206" customFormat="1" x14ac:dyDescent="0.2">
      <c r="B773" s="205"/>
      <c r="D773" s="207" t="s">
        <v>326</v>
      </c>
      <c r="E773" s="208" t="s">
        <v>1</v>
      </c>
      <c r="F773" s="209" t="s">
        <v>1271</v>
      </c>
      <c r="H773" s="208" t="s">
        <v>1</v>
      </c>
      <c r="L773" s="205"/>
      <c r="M773" s="210"/>
      <c r="T773" s="211"/>
      <c r="AT773" s="208" t="s">
        <v>326</v>
      </c>
      <c r="AU773" s="208" t="s">
        <v>90</v>
      </c>
      <c r="AV773" s="206" t="s">
        <v>85</v>
      </c>
      <c r="AW773" s="206" t="s">
        <v>32</v>
      </c>
      <c r="AX773" s="206" t="s">
        <v>77</v>
      </c>
      <c r="AY773" s="208" t="s">
        <v>318</v>
      </c>
    </row>
    <row r="774" spans="2:65" s="213" customFormat="1" x14ac:dyDescent="0.2">
      <c r="B774" s="212"/>
      <c r="D774" s="207" t="s">
        <v>326</v>
      </c>
      <c r="E774" s="214" t="s">
        <v>1</v>
      </c>
      <c r="F774" s="215" t="s">
        <v>1272</v>
      </c>
      <c r="H774" s="216">
        <v>50.423999999999999</v>
      </c>
      <c r="L774" s="212"/>
      <c r="M774" s="217"/>
      <c r="T774" s="218"/>
      <c r="AT774" s="214" t="s">
        <v>326</v>
      </c>
      <c r="AU774" s="214" t="s">
        <v>90</v>
      </c>
      <c r="AV774" s="213" t="s">
        <v>90</v>
      </c>
      <c r="AW774" s="213" t="s">
        <v>32</v>
      </c>
      <c r="AX774" s="213" t="s">
        <v>77</v>
      </c>
      <c r="AY774" s="214" t="s">
        <v>318</v>
      </c>
    </row>
    <row r="775" spans="2:65" s="213" customFormat="1" x14ac:dyDescent="0.2">
      <c r="B775" s="212"/>
      <c r="D775" s="207" t="s">
        <v>326</v>
      </c>
      <c r="E775" s="214" t="s">
        <v>1</v>
      </c>
      <c r="F775" s="215" t="s">
        <v>1273</v>
      </c>
      <c r="H775" s="216">
        <v>41.875999999999998</v>
      </c>
      <c r="L775" s="212"/>
      <c r="M775" s="217"/>
      <c r="T775" s="218"/>
      <c r="AT775" s="214" t="s">
        <v>326</v>
      </c>
      <c r="AU775" s="214" t="s">
        <v>90</v>
      </c>
      <c r="AV775" s="213" t="s">
        <v>90</v>
      </c>
      <c r="AW775" s="213" t="s">
        <v>32</v>
      </c>
      <c r="AX775" s="213" t="s">
        <v>77</v>
      </c>
      <c r="AY775" s="214" t="s">
        <v>318</v>
      </c>
    </row>
    <row r="776" spans="2:65" s="213" customFormat="1" x14ac:dyDescent="0.2">
      <c r="B776" s="212"/>
      <c r="D776" s="207" t="s">
        <v>326</v>
      </c>
      <c r="E776" s="214" t="s">
        <v>1</v>
      </c>
      <c r="F776" s="215" t="s">
        <v>1274</v>
      </c>
      <c r="H776" s="216">
        <v>28.111000000000001</v>
      </c>
      <c r="L776" s="212"/>
      <c r="M776" s="217"/>
      <c r="T776" s="218"/>
      <c r="AT776" s="214" t="s">
        <v>326</v>
      </c>
      <c r="AU776" s="214" t="s">
        <v>90</v>
      </c>
      <c r="AV776" s="213" t="s">
        <v>90</v>
      </c>
      <c r="AW776" s="213" t="s">
        <v>32</v>
      </c>
      <c r="AX776" s="213" t="s">
        <v>77</v>
      </c>
      <c r="AY776" s="214" t="s">
        <v>318</v>
      </c>
    </row>
    <row r="777" spans="2:65" s="237" customFormat="1" x14ac:dyDescent="0.2">
      <c r="B777" s="236"/>
      <c r="D777" s="207" t="s">
        <v>326</v>
      </c>
      <c r="E777" s="238" t="s">
        <v>239</v>
      </c>
      <c r="F777" s="239" t="s">
        <v>617</v>
      </c>
      <c r="H777" s="240">
        <v>120.411</v>
      </c>
      <c r="L777" s="236"/>
      <c r="M777" s="241"/>
      <c r="T777" s="242"/>
      <c r="AT777" s="238" t="s">
        <v>326</v>
      </c>
      <c r="AU777" s="238" t="s">
        <v>90</v>
      </c>
      <c r="AV777" s="237" t="s">
        <v>208</v>
      </c>
      <c r="AW777" s="237" t="s">
        <v>32</v>
      </c>
      <c r="AX777" s="237" t="s">
        <v>77</v>
      </c>
      <c r="AY777" s="238" t="s">
        <v>318</v>
      </c>
    </row>
    <row r="778" spans="2:65" s="206" customFormat="1" x14ac:dyDescent="0.2">
      <c r="B778" s="205"/>
      <c r="D778" s="207" t="s">
        <v>326</v>
      </c>
      <c r="E778" s="208" t="s">
        <v>1</v>
      </c>
      <c r="F778" s="209" t="s">
        <v>1275</v>
      </c>
      <c r="H778" s="208" t="s">
        <v>1</v>
      </c>
      <c r="L778" s="205"/>
      <c r="M778" s="210"/>
      <c r="T778" s="211"/>
      <c r="AT778" s="208" t="s">
        <v>326</v>
      </c>
      <c r="AU778" s="208" t="s">
        <v>90</v>
      </c>
      <c r="AV778" s="206" t="s">
        <v>85</v>
      </c>
      <c r="AW778" s="206" t="s">
        <v>32</v>
      </c>
      <c r="AX778" s="206" t="s">
        <v>77</v>
      </c>
      <c r="AY778" s="208" t="s">
        <v>318</v>
      </c>
    </row>
    <row r="779" spans="2:65" s="213" customFormat="1" x14ac:dyDescent="0.2">
      <c r="B779" s="212"/>
      <c r="D779" s="207" t="s">
        <v>326</v>
      </c>
      <c r="E779" s="214" t="s">
        <v>1</v>
      </c>
      <c r="F779" s="215" t="s">
        <v>134</v>
      </c>
      <c r="H779" s="216">
        <v>14.2</v>
      </c>
      <c r="L779" s="212"/>
      <c r="M779" s="217"/>
      <c r="T779" s="218"/>
      <c r="AT779" s="214" t="s">
        <v>326</v>
      </c>
      <c r="AU779" s="214" t="s">
        <v>90</v>
      </c>
      <c r="AV779" s="213" t="s">
        <v>90</v>
      </c>
      <c r="AW779" s="213" t="s">
        <v>32</v>
      </c>
      <c r="AX779" s="213" t="s">
        <v>77</v>
      </c>
      <c r="AY779" s="214" t="s">
        <v>318</v>
      </c>
    </row>
    <row r="780" spans="2:65" s="237" customFormat="1" x14ac:dyDescent="0.2">
      <c r="B780" s="236"/>
      <c r="D780" s="207" t="s">
        <v>326</v>
      </c>
      <c r="E780" s="238" t="s">
        <v>132</v>
      </c>
      <c r="F780" s="239" t="s">
        <v>617</v>
      </c>
      <c r="H780" s="240">
        <v>14.2</v>
      </c>
      <c r="L780" s="236"/>
      <c r="M780" s="241"/>
      <c r="T780" s="242"/>
      <c r="AT780" s="238" t="s">
        <v>326</v>
      </c>
      <c r="AU780" s="238" t="s">
        <v>90</v>
      </c>
      <c r="AV780" s="237" t="s">
        <v>208</v>
      </c>
      <c r="AW780" s="237" t="s">
        <v>32</v>
      </c>
      <c r="AX780" s="237" t="s">
        <v>77</v>
      </c>
      <c r="AY780" s="238" t="s">
        <v>318</v>
      </c>
    </row>
    <row r="781" spans="2:65" s="206" customFormat="1" ht="20" x14ac:dyDescent="0.2">
      <c r="B781" s="205"/>
      <c r="D781" s="207" t="s">
        <v>326</v>
      </c>
      <c r="E781" s="208" t="s">
        <v>1</v>
      </c>
      <c r="F781" s="209" t="s">
        <v>1276</v>
      </c>
      <c r="H781" s="208" t="s">
        <v>1</v>
      </c>
      <c r="L781" s="205"/>
      <c r="M781" s="210"/>
      <c r="T781" s="211"/>
      <c r="AT781" s="208" t="s">
        <v>326</v>
      </c>
      <c r="AU781" s="208" t="s">
        <v>90</v>
      </c>
      <c r="AV781" s="206" t="s">
        <v>85</v>
      </c>
      <c r="AW781" s="206" t="s">
        <v>32</v>
      </c>
      <c r="AX781" s="206" t="s">
        <v>77</v>
      </c>
      <c r="AY781" s="208" t="s">
        <v>318</v>
      </c>
    </row>
    <row r="782" spans="2:65" s="213" customFormat="1" x14ac:dyDescent="0.2">
      <c r="B782" s="212"/>
      <c r="D782" s="207" t="s">
        <v>326</v>
      </c>
      <c r="E782" s="214" t="s">
        <v>1</v>
      </c>
      <c r="F782" s="215" t="s">
        <v>1277</v>
      </c>
      <c r="H782" s="216">
        <v>19.667999999999999</v>
      </c>
      <c r="L782" s="212"/>
      <c r="M782" s="217"/>
      <c r="T782" s="218"/>
      <c r="AT782" s="214" t="s">
        <v>326</v>
      </c>
      <c r="AU782" s="214" t="s">
        <v>90</v>
      </c>
      <c r="AV782" s="213" t="s">
        <v>90</v>
      </c>
      <c r="AW782" s="213" t="s">
        <v>32</v>
      </c>
      <c r="AX782" s="213" t="s">
        <v>77</v>
      </c>
      <c r="AY782" s="214" t="s">
        <v>318</v>
      </c>
    </row>
    <row r="783" spans="2:65" s="237" customFormat="1" x14ac:dyDescent="0.2">
      <c r="B783" s="236"/>
      <c r="D783" s="207" t="s">
        <v>326</v>
      </c>
      <c r="E783" s="238" t="s">
        <v>145</v>
      </c>
      <c r="F783" s="239" t="s">
        <v>617</v>
      </c>
      <c r="H783" s="240">
        <v>19.667999999999999</v>
      </c>
      <c r="L783" s="236"/>
      <c r="M783" s="241"/>
      <c r="T783" s="242"/>
      <c r="AT783" s="238" t="s">
        <v>326</v>
      </c>
      <c r="AU783" s="238" t="s">
        <v>90</v>
      </c>
      <c r="AV783" s="237" t="s">
        <v>208</v>
      </c>
      <c r="AW783" s="237" t="s">
        <v>32</v>
      </c>
      <c r="AX783" s="237" t="s">
        <v>77</v>
      </c>
      <c r="AY783" s="238" t="s">
        <v>318</v>
      </c>
    </row>
    <row r="784" spans="2:65" s="230" customFormat="1" x14ac:dyDescent="0.2">
      <c r="B784" s="229"/>
      <c r="D784" s="207" t="s">
        <v>326</v>
      </c>
      <c r="E784" s="231" t="s">
        <v>1</v>
      </c>
      <c r="F784" s="232" t="s">
        <v>400</v>
      </c>
      <c r="H784" s="233">
        <v>154.279</v>
      </c>
      <c r="L784" s="229"/>
      <c r="M784" s="234"/>
      <c r="T784" s="235"/>
      <c r="AT784" s="231" t="s">
        <v>326</v>
      </c>
      <c r="AU784" s="231" t="s">
        <v>90</v>
      </c>
      <c r="AV784" s="230" t="s">
        <v>324</v>
      </c>
      <c r="AW784" s="230" t="s">
        <v>32</v>
      </c>
      <c r="AX784" s="230" t="s">
        <v>85</v>
      </c>
      <c r="AY784" s="231" t="s">
        <v>318</v>
      </c>
    </row>
    <row r="785" spans="2:65" s="213" customFormat="1" x14ac:dyDescent="0.2">
      <c r="B785" s="212"/>
      <c r="D785" s="207" t="s">
        <v>326</v>
      </c>
      <c r="F785" s="215" t="s">
        <v>1278</v>
      </c>
      <c r="H785" s="216">
        <v>161.99299999999999</v>
      </c>
      <c r="L785" s="212"/>
      <c r="M785" s="217"/>
      <c r="T785" s="218"/>
      <c r="AT785" s="214" t="s">
        <v>326</v>
      </c>
      <c r="AU785" s="214" t="s">
        <v>90</v>
      </c>
      <c r="AV785" s="213" t="s">
        <v>90</v>
      </c>
      <c r="AW785" s="213" t="s">
        <v>4</v>
      </c>
      <c r="AX785" s="213" t="s">
        <v>85</v>
      </c>
      <c r="AY785" s="214" t="s">
        <v>318</v>
      </c>
    </row>
    <row r="786" spans="2:65" s="121" customFormat="1" ht="24.25" customHeight="1" x14ac:dyDescent="0.2">
      <c r="B786" s="120"/>
      <c r="C786" s="219" t="s">
        <v>1279</v>
      </c>
      <c r="D786" s="219" t="s">
        <v>337</v>
      </c>
      <c r="E786" s="220" t="s">
        <v>870</v>
      </c>
      <c r="F786" s="221" t="s">
        <v>871</v>
      </c>
      <c r="G786" s="222" t="s">
        <v>383</v>
      </c>
      <c r="H786" s="223">
        <v>126.432</v>
      </c>
      <c r="I786" s="33"/>
      <c r="J786" s="224">
        <f>ROUND(I786*H786,2)</f>
        <v>0</v>
      </c>
      <c r="K786" s="225"/>
      <c r="L786" s="226"/>
      <c r="M786" s="227" t="s">
        <v>1</v>
      </c>
      <c r="N786" s="228" t="s">
        <v>43</v>
      </c>
      <c r="P786" s="201">
        <f>O786*H786</f>
        <v>0</v>
      </c>
      <c r="Q786" s="201">
        <v>5.5999999999999999E-3</v>
      </c>
      <c r="R786" s="201">
        <f>Q786*H786</f>
        <v>0.70801919999999996</v>
      </c>
      <c r="S786" s="201">
        <v>0</v>
      </c>
      <c r="T786" s="202">
        <f>S786*H786</f>
        <v>0</v>
      </c>
      <c r="AR786" s="203" t="s">
        <v>497</v>
      </c>
      <c r="AT786" s="203" t="s">
        <v>337</v>
      </c>
      <c r="AU786" s="203" t="s">
        <v>90</v>
      </c>
      <c r="AY786" s="112" t="s">
        <v>318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12" t="s">
        <v>90</v>
      </c>
      <c r="BK786" s="204">
        <f>ROUND(I786*H786,2)</f>
        <v>0</v>
      </c>
      <c r="BL786" s="112" t="s">
        <v>407</v>
      </c>
      <c r="BM786" s="203" t="s">
        <v>1280</v>
      </c>
    </row>
    <row r="787" spans="2:65" s="213" customFormat="1" x14ac:dyDescent="0.2">
      <c r="B787" s="212"/>
      <c r="D787" s="207" t="s">
        <v>326</v>
      </c>
      <c r="E787" s="214" t="s">
        <v>1</v>
      </c>
      <c r="F787" s="215" t="s">
        <v>239</v>
      </c>
      <c r="H787" s="216">
        <v>120.411</v>
      </c>
      <c r="L787" s="212"/>
      <c r="M787" s="217"/>
      <c r="T787" s="218"/>
      <c r="AT787" s="214" t="s">
        <v>326</v>
      </c>
      <c r="AU787" s="214" t="s">
        <v>90</v>
      </c>
      <c r="AV787" s="213" t="s">
        <v>90</v>
      </c>
      <c r="AW787" s="213" t="s">
        <v>32</v>
      </c>
      <c r="AX787" s="213" t="s">
        <v>85</v>
      </c>
      <c r="AY787" s="214" t="s">
        <v>318</v>
      </c>
    </row>
    <row r="788" spans="2:65" s="213" customFormat="1" x14ac:dyDescent="0.2">
      <c r="B788" s="212"/>
      <c r="D788" s="207" t="s">
        <v>326</v>
      </c>
      <c r="F788" s="215" t="s">
        <v>1281</v>
      </c>
      <c r="H788" s="216">
        <v>126.432</v>
      </c>
      <c r="L788" s="212"/>
      <c r="M788" s="217"/>
      <c r="T788" s="218"/>
      <c r="AT788" s="214" t="s">
        <v>326</v>
      </c>
      <c r="AU788" s="214" t="s">
        <v>90</v>
      </c>
      <c r="AV788" s="213" t="s">
        <v>90</v>
      </c>
      <c r="AW788" s="213" t="s">
        <v>4</v>
      </c>
      <c r="AX788" s="213" t="s">
        <v>85</v>
      </c>
      <c r="AY788" s="214" t="s">
        <v>318</v>
      </c>
    </row>
    <row r="789" spans="2:65" s="121" customFormat="1" ht="24.25" customHeight="1" x14ac:dyDescent="0.2">
      <c r="B789" s="120"/>
      <c r="C789" s="219" t="s">
        <v>1282</v>
      </c>
      <c r="D789" s="219" t="s">
        <v>337</v>
      </c>
      <c r="E789" s="220" t="s">
        <v>1283</v>
      </c>
      <c r="F789" s="221" t="s">
        <v>1284</v>
      </c>
      <c r="G789" s="222" t="s">
        <v>383</v>
      </c>
      <c r="H789" s="223">
        <v>19.667999999999999</v>
      </c>
      <c r="I789" s="33"/>
      <c r="J789" s="224">
        <f>ROUND(I789*H789,2)</f>
        <v>0</v>
      </c>
      <c r="K789" s="225"/>
      <c r="L789" s="226"/>
      <c r="M789" s="227" t="s">
        <v>1</v>
      </c>
      <c r="N789" s="228" t="s">
        <v>43</v>
      </c>
      <c r="P789" s="201">
        <f>O789*H789</f>
        <v>0</v>
      </c>
      <c r="Q789" s="201">
        <v>1.5E-3</v>
      </c>
      <c r="R789" s="201">
        <f>Q789*H789</f>
        <v>2.9502E-2</v>
      </c>
      <c r="S789" s="201">
        <v>0</v>
      </c>
      <c r="T789" s="202">
        <f>S789*H789</f>
        <v>0</v>
      </c>
      <c r="AR789" s="203" t="s">
        <v>497</v>
      </c>
      <c r="AT789" s="203" t="s">
        <v>337</v>
      </c>
      <c r="AU789" s="203" t="s">
        <v>90</v>
      </c>
      <c r="AY789" s="112" t="s">
        <v>318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12" t="s">
        <v>90</v>
      </c>
      <c r="BK789" s="204">
        <f>ROUND(I789*H789,2)</f>
        <v>0</v>
      </c>
      <c r="BL789" s="112" t="s">
        <v>407</v>
      </c>
      <c r="BM789" s="203" t="s">
        <v>1285</v>
      </c>
    </row>
    <row r="790" spans="2:65" s="213" customFormat="1" x14ac:dyDescent="0.2">
      <c r="B790" s="212"/>
      <c r="D790" s="207" t="s">
        <v>326</v>
      </c>
      <c r="E790" s="214" t="s">
        <v>1</v>
      </c>
      <c r="F790" s="215" t="s">
        <v>145</v>
      </c>
      <c r="H790" s="216">
        <v>19.667999999999999</v>
      </c>
      <c r="L790" s="212"/>
      <c r="M790" s="217"/>
      <c r="T790" s="218"/>
      <c r="AT790" s="214" t="s">
        <v>326</v>
      </c>
      <c r="AU790" s="214" t="s">
        <v>90</v>
      </c>
      <c r="AV790" s="213" t="s">
        <v>90</v>
      </c>
      <c r="AW790" s="213" t="s">
        <v>32</v>
      </c>
      <c r="AX790" s="213" t="s">
        <v>85</v>
      </c>
      <c r="AY790" s="214" t="s">
        <v>318</v>
      </c>
    </row>
    <row r="791" spans="2:65" s="121" customFormat="1" ht="24.25" customHeight="1" x14ac:dyDescent="0.2">
      <c r="B791" s="120"/>
      <c r="C791" s="219" t="s">
        <v>1286</v>
      </c>
      <c r="D791" s="219" t="s">
        <v>337</v>
      </c>
      <c r="E791" s="220" t="s">
        <v>1287</v>
      </c>
      <c r="F791" s="221" t="s">
        <v>1288</v>
      </c>
      <c r="G791" s="222" t="s">
        <v>383</v>
      </c>
      <c r="H791" s="223">
        <v>14.91</v>
      </c>
      <c r="I791" s="33"/>
      <c r="J791" s="224">
        <f>ROUND(I791*H791,2)</f>
        <v>0</v>
      </c>
      <c r="K791" s="225"/>
      <c r="L791" s="226"/>
      <c r="M791" s="227" t="s">
        <v>1</v>
      </c>
      <c r="N791" s="228" t="s">
        <v>43</v>
      </c>
      <c r="P791" s="201">
        <f>O791*H791</f>
        <v>0</v>
      </c>
      <c r="Q791" s="201">
        <v>6.3E-3</v>
      </c>
      <c r="R791" s="201">
        <f>Q791*H791</f>
        <v>9.3933000000000003E-2</v>
      </c>
      <c r="S791" s="201">
        <v>0</v>
      </c>
      <c r="T791" s="202">
        <f>S791*H791</f>
        <v>0</v>
      </c>
      <c r="AR791" s="203" t="s">
        <v>497</v>
      </c>
      <c r="AT791" s="203" t="s">
        <v>337</v>
      </c>
      <c r="AU791" s="203" t="s">
        <v>90</v>
      </c>
      <c r="AY791" s="112" t="s">
        <v>318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12" t="s">
        <v>90</v>
      </c>
      <c r="BK791" s="204">
        <f>ROUND(I791*H791,2)</f>
        <v>0</v>
      </c>
      <c r="BL791" s="112" t="s">
        <v>407</v>
      </c>
      <c r="BM791" s="203" t="s">
        <v>1289</v>
      </c>
    </row>
    <row r="792" spans="2:65" s="213" customFormat="1" x14ac:dyDescent="0.2">
      <c r="B792" s="212"/>
      <c r="D792" s="207" t="s">
        <v>326</v>
      </c>
      <c r="E792" s="214" t="s">
        <v>1</v>
      </c>
      <c r="F792" s="215" t="s">
        <v>132</v>
      </c>
      <c r="H792" s="216">
        <v>14.2</v>
      </c>
      <c r="L792" s="212"/>
      <c r="M792" s="217"/>
      <c r="T792" s="218"/>
      <c r="AT792" s="214" t="s">
        <v>326</v>
      </c>
      <c r="AU792" s="214" t="s">
        <v>90</v>
      </c>
      <c r="AV792" s="213" t="s">
        <v>90</v>
      </c>
      <c r="AW792" s="213" t="s">
        <v>32</v>
      </c>
      <c r="AX792" s="213" t="s">
        <v>85</v>
      </c>
      <c r="AY792" s="214" t="s">
        <v>318</v>
      </c>
    </row>
    <row r="793" spans="2:65" s="213" customFormat="1" x14ac:dyDescent="0.2">
      <c r="B793" s="212"/>
      <c r="D793" s="207" t="s">
        <v>326</v>
      </c>
      <c r="F793" s="215" t="s">
        <v>1290</v>
      </c>
      <c r="H793" s="216">
        <v>14.91</v>
      </c>
      <c r="L793" s="212"/>
      <c r="M793" s="217"/>
      <c r="T793" s="218"/>
      <c r="AT793" s="214" t="s">
        <v>326</v>
      </c>
      <c r="AU793" s="214" t="s">
        <v>90</v>
      </c>
      <c r="AV793" s="213" t="s">
        <v>90</v>
      </c>
      <c r="AW793" s="213" t="s">
        <v>4</v>
      </c>
      <c r="AX793" s="213" t="s">
        <v>85</v>
      </c>
      <c r="AY793" s="214" t="s">
        <v>318</v>
      </c>
    </row>
    <row r="794" spans="2:65" s="121" customFormat="1" ht="24.25" customHeight="1" x14ac:dyDescent="0.2">
      <c r="B794" s="120"/>
      <c r="C794" s="192" t="s">
        <v>1291</v>
      </c>
      <c r="D794" s="192" t="s">
        <v>320</v>
      </c>
      <c r="E794" s="193" t="s">
        <v>1292</v>
      </c>
      <c r="F794" s="194" t="s">
        <v>1293</v>
      </c>
      <c r="G794" s="195" t="s">
        <v>383</v>
      </c>
      <c r="H794" s="196">
        <v>1022.063</v>
      </c>
      <c r="I794" s="32"/>
      <c r="J794" s="197">
        <f>ROUND(I794*H794,2)</f>
        <v>0</v>
      </c>
      <c r="K794" s="198"/>
      <c r="L794" s="120"/>
      <c r="M794" s="199" t="s">
        <v>1</v>
      </c>
      <c r="N794" s="200" t="s">
        <v>43</v>
      </c>
      <c r="P794" s="201">
        <f>O794*H794</f>
        <v>0</v>
      </c>
      <c r="Q794" s="201">
        <v>2.0400000000000001E-3</v>
      </c>
      <c r="R794" s="201">
        <f>Q794*H794</f>
        <v>2.0850085200000001</v>
      </c>
      <c r="S794" s="201">
        <v>0</v>
      </c>
      <c r="T794" s="202">
        <f>S794*H794</f>
        <v>0</v>
      </c>
      <c r="AR794" s="203" t="s">
        <v>407</v>
      </c>
      <c r="AT794" s="203" t="s">
        <v>320</v>
      </c>
      <c r="AU794" s="203" t="s">
        <v>90</v>
      </c>
      <c r="AY794" s="112" t="s">
        <v>318</v>
      </c>
      <c r="BE794" s="204">
        <f>IF(N794="základní",J794,0)</f>
        <v>0</v>
      </c>
      <c r="BF794" s="204">
        <f>IF(N794="snížená",J794,0)</f>
        <v>0</v>
      </c>
      <c r="BG794" s="204">
        <f>IF(N794="zákl. přenesená",J794,0)</f>
        <v>0</v>
      </c>
      <c r="BH794" s="204">
        <f>IF(N794="sníž. přenesená",J794,0)</f>
        <v>0</v>
      </c>
      <c r="BI794" s="204">
        <f>IF(N794="nulová",J794,0)</f>
        <v>0</v>
      </c>
      <c r="BJ794" s="112" t="s">
        <v>90</v>
      </c>
      <c r="BK794" s="204">
        <f>ROUND(I794*H794,2)</f>
        <v>0</v>
      </c>
      <c r="BL794" s="112" t="s">
        <v>407</v>
      </c>
      <c r="BM794" s="203" t="s">
        <v>1294</v>
      </c>
    </row>
    <row r="795" spans="2:65" s="213" customFormat="1" x14ac:dyDescent="0.2">
      <c r="B795" s="212"/>
      <c r="D795" s="207" t="s">
        <v>326</v>
      </c>
      <c r="E795" s="214" t="s">
        <v>1</v>
      </c>
      <c r="F795" s="215" t="s">
        <v>1295</v>
      </c>
      <c r="H795" s="216">
        <v>1022.063</v>
      </c>
      <c r="L795" s="212"/>
      <c r="M795" s="217"/>
      <c r="T795" s="218"/>
      <c r="AT795" s="214" t="s">
        <v>326</v>
      </c>
      <c r="AU795" s="214" t="s">
        <v>90</v>
      </c>
      <c r="AV795" s="213" t="s">
        <v>90</v>
      </c>
      <c r="AW795" s="213" t="s">
        <v>32</v>
      </c>
      <c r="AX795" s="213" t="s">
        <v>85</v>
      </c>
      <c r="AY795" s="214" t="s">
        <v>318</v>
      </c>
    </row>
    <row r="796" spans="2:65" s="121" customFormat="1" ht="24.25" customHeight="1" x14ac:dyDescent="0.2">
      <c r="B796" s="120"/>
      <c r="C796" s="219" t="s">
        <v>1296</v>
      </c>
      <c r="D796" s="219" t="s">
        <v>337</v>
      </c>
      <c r="E796" s="220" t="s">
        <v>1297</v>
      </c>
      <c r="F796" s="221" t="s">
        <v>1298</v>
      </c>
      <c r="G796" s="222" t="s">
        <v>383</v>
      </c>
      <c r="H796" s="223">
        <v>1018.29</v>
      </c>
      <c r="I796" s="33"/>
      <c r="J796" s="224">
        <f>ROUND(I796*H796,2)</f>
        <v>0</v>
      </c>
      <c r="K796" s="225"/>
      <c r="L796" s="226"/>
      <c r="M796" s="227" t="s">
        <v>1</v>
      </c>
      <c r="N796" s="228" t="s">
        <v>43</v>
      </c>
      <c r="P796" s="201">
        <f>O796*H796</f>
        <v>0</v>
      </c>
      <c r="Q796" s="201">
        <v>5.4000000000000003E-3</v>
      </c>
      <c r="R796" s="201">
        <f>Q796*H796</f>
        <v>5.4987659999999998</v>
      </c>
      <c r="S796" s="201">
        <v>0</v>
      </c>
      <c r="T796" s="202">
        <f>S796*H796</f>
        <v>0</v>
      </c>
      <c r="AR796" s="203" t="s">
        <v>497</v>
      </c>
      <c r="AT796" s="203" t="s">
        <v>337</v>
      </c>
      <c r="AU796" s="203" t="s">
        <v>90</v>
      </c>
      <c r="AY796" s="112" t="s">
        <v>318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112" t="s">
        <v>90</v>
      </c>
      <c r="BK796" s="204">
        <f>ROUND(I796*H796,2)</f>
        <v>0</v>
      </c>
      <c r="BL796" s="112" t="s">
        <v>407</v>
      </c>
      <c r="BM796" s="203" t="s">
        <v>1299</v>
      </c>
    </row>
    <row r="797" spans="2:65" s="213" customFormat="1" x14ac:dyDescent="0.2">
      <c r="B797" s="212"/>
      <c r="D797" s="207" t="s">
        <v>326</v>
      </c>
      <c r="E797" s="214" t="s">
        <v>1</v>
      </c>
      <c r="F797" s="215" t="s">
        <v>1300</v>
      </c>
      <c r="H797" s="216">
        <v>969.8</v>
      </c>
      <c r="L797" s="212"/>
      <c r="M797" s="217"/>
      <c r="T797" s="218"/>
      <c r="AT797" s="214" t="s">
        <v>326</v>
      </c>
      <c r="AU797" s="214" t="s">
        <v>90</v>
      </c>
      <c r="AV797" s="213" t="s">
        <v>90</v>
      </c>
      <c r="AW797" s="213" t="s">
        <v>32</v>
      </c>
      <c r="AX797" s="213" t="s">
        <v>85</v>
      </c>
      <c r="AY797" s="214" t="s">
        <v>318</v>
      </c>
    </row>
    <row r="798" spans="2:65" s="213" customFormat="1" x14ac:dyDescent="0.2">
      <c r="B798" s="212"/>
      <c r="D798" s="207" t="s">
        <v>326</v>
      </c>
      <c r="F798" s="215" t="s">
        <v>1301</v>
      </c>
      <c r="H798" s="216">
        <v>1018.29</v>
      </c>
      <c r="L798" s="212"/>
      <c r="M798" s="217"/>
      <c r="T798" s="218"/>
      <c r="AT798" s="214" t="s">
        <v>326</v>
      </c>
      <c r="AU798" s="214" t="s">
        <v>90</v>
      </c>
      <c r="AV798" s="213" t="s">
        <v>90</v>
      </c>
      <c r="AW798" s="213" t="s">
        <v>4</v>
      </c>
      <c r="AX798" s="213" t="s">
        <v>85</v>
      </c>
      <c r="AY798" s="214" t="s">
        <v>318</v>
      </c>
    </row>
    <row r="799" spans="2:65" s="121" customFormat="1" ht="24.25" customHeight="1" x14ac:dyDescent="0.2">
      <c r="B799" s="120"/>
      <c r="C799" s="219" t="s">
        <v>1302</v>
      </c>
      <c r="D799" s="219" t="s">
        <v>337</v>
      </c>
      <c r="E799" s="220" t="s">
        <v>1303</v>
      </c>
      <c r="F799" s="221" t="s">
        <v>1304</v>
      </c>
      <c r="G799" s="222" t="s">
        <v>383</v>
      </c>
      <c r="H799" s="223">
        <v>52.262999999999998</v>
      </c>
      <c r="I799" s="33"/>
      <c r="J799" s="224">
        <f>ROUND(I799*H799,2)</f>
        <v>0</v>
      </c>
      <c r="K799" s="225"/>
      <c r="L799" s="226"/>
      <c r="M799" s="227" t="s">
        <v>1</v>
      </c>
      <c r="N799" s="228" t="s">
        <v>43</v>
      </c>
      <c r="P799" s="201">
        <f>O799*H799</f>
        <v>0</v>
      </c>
      <c r="Q799" s="201">
        <v>6.0000000000000001E-3</v>
      </c>
      <c r="R799" s="201">
        <f>Q799*H799</f>
        <v>0.31357799999999997</v>
      </c>
      <c r="S799" s="201">
        <v>0</v>
      </c>
      <c r="T799" s="202">
        <f>S799*H799</f>
        <v>0</v>
      </c>
      <c r="AR799" s="203" t="s">
        <v>497</v>
      </c>
      <c r="AT799" s="203" t="s">
        <v>337</v>
      </c>
      <c r="AU799" s="203" t="s">
        <v>90</v>
      </c>
      <c r="AY799" s="112" t="s">
        <v>318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12" t="s">
        <v>90</v>
      </c>
      <c r="BK799" s="204">
        <f>ROUND(I799*H799,2)</f>
        <v>0</v>
      </c>
      <c r="BL799" s="112" t="s">
        <v>407</v>
      </c>
      <c r="BM799" s="203" t="s">
        <v>1305</v>
      </c>
    </row>
    <row r="800" spans="2:65" s="213" customFormat="1" x14ac:dyDescent="0.2">
      <c r="B800" s="212"/>
      <c r="D800" s="207" t="s">
        <v>326</v>
      </c>
      <c r="E800" s="214" t="s">
        <v>1</v>
      </c>
      <c r="F800" s="215" t="s">
        <v>129</v>
      </c>
      <c r="H800" s="216">
        <v>52.262999999999998</v>
      </c>
      <c r="L800" s="212"/>
      <c r="M800" s="217"/>
      <c r="T800" s="218"/>
      <c r="AT800" s="214" t="s">
        <v>326</v>
      </c>
      <c r="AU800" s="214" t="s">
        <v>90</v>
      </c>
      <c r="AV800" s="213" t="s">
        <v>90</v>
      </c>
      <c r="AW800" s="213" t="s">
        <v>32</v>
      </c>
      <c r="AX800" s="213" t="s">
        <v>85</v>
      </c>
      <c r="AY800" s="214" t="s">
        <v>318</v>
      </c>
    </row>
    <row r="801" spans="2:65" s="121" customFormat="1" ht="24.25" customHeight="1" x14ac:dyDescent="0.2">
      <c r="B801" s="120"/>
      <c r="C801" s="192" t="s">
        <v>1306</v>
      </c>
      <c r="D801" s="192" t="s">
        <v>320</v>
      </c>
      <c r="E801" s="193" t="s">
        <v>1307</v>
      </c>
      <c r="F801" s="194" t="s">
        <v>1308</v>
      </c>
      <c r="G801" s="195" t="s">
        <v>323</v>
      </c>
      <c r="H801" s="196">
        <v>145.17500000000001</v>
      </c>
      <c r="I801" s="32"/>
      <c r="J801" s="197">
        <f>ROUND(I801*H801,2)</f>
        <v>0</v>
      </c>
      <c r="K801" s="198"/>
      <c r="L801" s="120"/>
      <c r="M801" s="199" t="s">
        <v>1</v>
      </c>
      <c r="N801" s="200" t="s">
        <v>43</v>
      </c>
      <c r="P801" s="201">
        <f>O801*H801</f>
        <v>0</v>
      </c>
      <c r="Q801" s="201">
        <v>3.0000000000000001E-5</v>
      </c>
      <c r="R801" s="201">
        <f>Q801*H801</f>
        <v>4.3552500000000006E-3</v>
      </c>
      <c r="S801" s="201">
        <v>0</v>
      </c>
      <c r="T801" s="202">
        <f>S801*H801</f>
        <v>0</v>
      </c>
      <c r="AR801" s="203" t="s">
        <v>407</v>
      </c>
      <c r="AT801" s="203" t="s">
        <v>320</v>
      </c>
      <c r="AU801" s="203" t="s">
        <v>90</v>
      </c>
      <c r="AY801" s="112" t="s">
        <v>318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12" t="s">
        <v>90</v>
      </c>
      <c r="BK801" s="204">
        <f>ROUND(I801*H801,2)</f>
        <v>0</v>
      </c>
      <c r="BL801" s="112" t="s">
        <v>407</v>
      </c>
      <c r="BM801" s="203" t="s">
        <v>1309</v>
      </c>
    </row>
    <row r="802" spans="2:65" s="213" customFormat="1" ht="20" x14ac:dyDescent="0.2">
      <c r="B802" s="212"/>
      <c r="D802" s="207" t="s">
        <v>326</v>
      </c>
      <c r="E802" s="214" t="s">
        <v>1</v>
      </c>
      <c r="F802" s="215" t="s">
        <v>1310</v>
      </c>
      <c r="H802" s="216">
        <v>145.17500000000001</v>
      </c>
      <c r="L802" s="212"/>
      <c r="M802" s="217"/>
      <c r="T802" s="218"/>
      <c r="AT802" s="214" t="s">
        <v>326</v>
      </c>
      <c r="AU802" s="214" t="s">
        <v>90</v>
      </c>
      <c r="AV802" s="213" t="s">
        <v>90</v>
      </c>
      <c r="AW802" s="213" t="s">
        <v>32</v>
      </c>
      <c r="AX802" s="213" t="s">
        <v>85</v>
      </c>
      <c r="AY802" s="214" t="s">
        <v>318</v>
      </c>
    </row>
    <row r="803" spans="2:65" s="121" customFormat="1" ht="16.5" customHeight="1" x14ac:dyDescent="0.2">
      <c r="B803" s="120"/>
      <c r="C803" s="219" t="s">
        <v>1311</v>
      </c>
      <c r="D803" s="219" t="s">
        <v>337</v>
      </c>
      <c r="E803" s="220" t="s">
        <v>1312</v>
      </c>
      <c r="F803" s="221" t="s">
        <v>1313</v>
      </c>
      <c r="G803" s="222" t="s">
        <v>323</v>
      </c>
      <c r="H803" s="223">
        <v>152.434</v>
      </c>
      <c r="I803" s="33"/>
      <c r="J803" s="224">
        <f>ROUND(I803*H803,2)</f>
        <v>0</v>
      </c>
      <c r="K803" s="225"/>
      <c r="L803" s="226"/>
      <c r="M803" s="227" t="s">
        <v>1</v>
      </c>
      <c r="N803" s="228" t="s">
        <v>43</v>
      </c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AR803" s="203" t="s">
        <v>497</v>
      </c>
      <c r="AT803" s="203" t="s">
        <v>337</v>
      </c>
      <c r="AU803" s="203" t="s">
        <v>90</v>
      </c>
      <c r="AY803" s="112" t="s">
        <v>318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12" t="s">
        <v>90</v>
      </c>
      <c r="BK803" s="204">
        <f>ROUND(I803*H803,2)</f>
        <v>0</v>
      </c>
      <c r="BL803" s="112" t="s">
        <v>407</v>
      </c>
      <c r="BM803" s="203" t="s">
        <v>1314</v>
      </c>
    </row>
    <row r="804" spans="2:65" s="213" customFormat="1" x14ac:dyDescent="0.2">
      <c r="B804" s="212"/>
      <c r="D804" s="207" t="s">
        <v>326</v>
      </c>
      <c r="F804" s="215" t="s">
        <v>1315</v>
      </c>
      <c r="H804" s="216">
        <v>152.434</v>
      </c>
      <c r="L804" s="212"/>
      <c r="M804" s="217"/>
      <c r="T804" s="218"/>
      <c r="AT804" s="214" t="s">
        <v>326</v>
      </c>
      <c r="AU804" s="214" t="s">
        <v>90</v>
      </c>
      <c r="AV804" s="213" t="s">
        <v>90</v>
      </c>
      <c r="AW804" s="213" t="s">
        <v>4</v>
      </c>
      <c r="AX804" s="213" t="s">
        <v>85</v>
      </c>
      <c r="AY804" s="214" t="s">
        <v>318</v>
      </c>
    </row>
    <row r="805" spans="2:65" s="121" customFormat="1" ht="33" customHeight="1" x14ac:dyDescent="0.2">
      <c r="B805" s="120"/>
      <c r="C805" s="192" t="s">
        <v>1316</v>
      </c>
      <c r="D805" s="192" t="s">
        <v>320</v>
      </c>
      <c r="E805" s="193" t="s">
        <v>1317</v>
      </c>
      <c r="F805" s="194" t="s">
        <v>1318</v>
      </c>
      <c r="G805" s="195" t="s">
        <v>383</v>
      </c>
      <c r="H805" s="196">
        <v>969.8</v>
      </c>
      <c r="I805" s="32"/>
      <c r="J805" s="197">
        <f>ROUND(I805*H805,2)</f>
        <v>0</v>
      </c>
      <c r="K805" s="198"/>
      <c r="L805" s="120"/>
      <c r="M805" s="199" t="s">
        <v>1</v>
      </c>
      <c r="N805" s="200" t="s">
        <v>43</v>
      </c>
      <c r="P805" s="201">
        <f>O805*H805</f>
        <v>0</v>
      </c>
      <c r="Q805" s="201">
        <v>1.2E-4</v>
      </c>
      <c r="R805" s="201">
        <f>Q805*H805</f>
        <v>0.11637599999999999</v>
      </c>
      <c r="S805" s="201">
        <v>0</v>
      </c>
      <c r="T805" s="202">
        <f>S805*H805</f>
        <v>0</v>
      </c>
      <c r="AR805" s="203" t="s">
        <v>407</v>
      </c>
      <c r="AT805" s="203" t="s">
        <v>320</v>
      </c>
      <c r="AU805" s="203" t="s">
        <v>90</v>
      </c>
      <c r="AY805" s="112" t="s">
        <v>318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12" t="s">
        <v>90</v>
      </c>
      <c r="BK805" s="204">
        <f>ROUND(I805*H805,2)</f>
        <v>0</v>
      </c>
      <c r="BL805" s="112" t="s">
        <v>407</v>
      </c>
      <c r="BM805" s="203" t="s">
        <v>1319</v>
      </c>
    </row>
    <row r="806" spans="2:65" s="213" customFormat="1" x14ac:dyDescent="0.2">
      <c r="B806" s="212"/>
      <c r="D806" s="207" t="s">
        <v>326</v>
      </c>
      <c r="E806" s="214" t="s">
        <v>1</v>
      </c>
      <c r="F806" s="215" t="s">
        <v>1300</v>
      </c>
      <c r="H806" s="216">
        <v>969.8</v>
      </c>
      <c r="L806" s="212"/>
      <c r="M806" s="217"/>
      <c r="T806" s="218"/>
      <c r="AT806" s="214" t="s">
        <v>326</v>
      </c>
      <c r="AU806" s="214" t="s">
        <v>90</v>
      </c>
      <c r="AV806" s="213" t="s">
        <v>90</v>
      </c>
      <c r="AW806" s="213" t="s">
        <v>32</v>
      </c>
      <c r="AX806" s="213" t="s">
        <v>85</v>
      </c>
      <c r="AY806" s="214" t="s">
        <v>318</v>
      </c>
    </row>
    <row r="807" spans="2:65" s="121" customFormat="1" ht="24.25" customHeight="1" x14ac:dyDescent="0.2">
      <c r="B807" s="120"/>
      <c r="C807" s="219" t="s">
        <v>217</v>
      </c>
      <c r="D807" s="219" t="s">
        <v>337</v>
      </c>
      <c r="E807" s="220" t="s">
        <v>1320</v>
      </c>
      <c r="F807" s="221" t="s">
        <v>1321</v>
      </c>
      <c r="G807" s="222" t="s">
        <v>340</v>
      </c>
      <c r="H807" s="223">
        <v>82.075000000000003</v>
      </c>
      <c r="I807" s="33"/>
      <c r="J807" s="224">
        <f>ROUND(I807*H807,2)</f>
        <v>0</v>
      </c>
      <c r="K807" s="225"/>
      <c r="L807" s="226"/>
      <c r="M807" s="227" t="s">
        <v>1</v>
      </c>
      <c r="N807" s="228" t="s">
        <v>43</v>
      </c>
      <c r="P807" s="201">
        <f>O807*H807</f>
        <v>0</v>
      </c>
      <c r="Q807" s="201">
        <v>2.5000000000000001E-2</v>
      </c>
      <c r="R807" s="201">
        <f>Q807*H807</f>
        <v>2.0518750000000003</v>
      </c>
      <c r="S807" s="201">
        <v>0</v>
      </c>
      <c r="T807" s="202">
        <f>S807*H807</f>
        <v>0</v>
      </c>
      <c r="AR807" s="203" t="s">
        <v>497</v>
      </c>
      <c r="AT807" s="203" t="s">
        <v>337</v>
      </c>
      <c r="AU807" s="203" t="s">
        <v>90</v>
      </c>
      <c r="AY807" s="112" t="s">
        <v>318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12" t="s">
        <v>90</v>
      </c>
      <c r="BK807" s="204">
        <f>ROUND(I807*H807,2)</f>
        <v>0</v>
      </c>
      <c r="BL807" s="112" t="s">
        <v>407</v>
      </c>
      <c r="BM807" s="203" t="s">
        <v>1322</v>
      </c>
    </row>
    <row r="808" spans="2:65" s="213" customFormat="1" x14ac:dyDescent="0.2">
      <c r="B808" s="212"/>
      <c r="D808" s="207" t="s">
        <v>326</v>
      </c>
      <c r="E808" s="214" t="s">
        <v>1</v>
      </c>
      <c r="F808" s="215" t="s">
        <v>1323</v>
      </c>
      <c r="H808" s="216">
        <v>73.224000000000004</v>
      </c>
      <c r="L808" s="212"/>
      <c r="M808" s="217"/>
      <c r="T808" s="218"/>
      <c r="AT808" s="214" t="s">
        <v>326</v>
      </c>
      <c r="AU808" s="214" t="s">
        <v>90</v>
      </c>
      <c r="AV808" s="213" t="s">
        <v>90</v>
      </c>
      <c r="AW808" s="213" t="s">
        <v>32</v>
      </c>
      <c r="AX808" s="213" t="s">
        <v>77</v>
      </c>
      <c r="AY808" s="214" t="s">
        <v>318</v>
      </c>
    </row>
    <row r="809" spans="2:65" s="213" customFormat="1" x14ac:dyDescent="0.2">
      <c r="B809" s="212"/>
      <c r="D809" s="207" t="s">
        <v>326</v>
      </c>
      <c r="E809" s="214" t="s">
        <v>1</v>
      </c>
      <c r="F809" s="215" t="s">
        <v>1324</v>
      </c>
      <c r="H809" s="216">
        <v>8.8510000000000009</v>
      </c>
      <c r="L809" s="212"/>
      <c r="M809" s="217"/>
      <c r="T809" s="218"/>
      <c r="AT809" s="214" t="s">
        <v>326</v>
      </c>
      <c r="AU809" s="214" t="s">
        <v>90</v>
      </c>
      <c r="AV809" s="213" t="s">
        <v>90</v>
      </c>
      <c r="AW809" s="213" t="s">
        <v>32</v>
      </c>
      <c r="AX809" s="213" t="s">
        <v>77</v>
      </c>
      <c r="AY809" s="214" t="s">
        <v>318</v>
      </c>
    </row>
    <row r="810" spans="2:65" s="230" customFormat="1" x14ac:dyDescent="0.2">
      <c r="B810" s="229"/>
      <c r="D810" s="207" t="s">
        <v>326</v>
      </c>
      <c r="E810" s="231" t="s">
        <v>1</v>
      </c>
      <c r="F810" s="232" t="s">
        <v>400</v>
      </c>
      <c r="H810" s="233">
        <v>82.075000000000003</v>
      </c>
      <c r="L810" s="229"/>
      <c r="M810" s="234"/>
      <c r="T810" s="235"/>
      <c r="AT810" s="231" t="s">
        <v>326</v>
      </c>
      <c r="AU810" s="231" t="s">
        <v>90</v>
      </c>
      <c r="AV810" s="230" t="s">
        <v>324</v>
      </c>
      <c r="AW810" s="230" t="s">
        <v>32</v>
      </c>
      <c r="AX810" s="230" t="s">
        <v>85</v>
      </c>
      <c r="AY810" s="231" t="s">
        <v>318</v>
      </c>
    </row>
    <row r="811" spans="2:65" s="121" customFormat="1" ht="33" customHeight="1" x14ac:dyDescent="0.2">
      <c r="B811" s="120"/>
      <c r="C811" s="192" t="s">
        <v>1325</v>
      </c>
      <c r="D811" s="192" t="s">
        <v>320</v>
      </c>
      <c r="E811" s="193" t="s">
        <v>1326</v>
      </c>
      <c r="F811" s="194" t="s">
        <v>1327</v>
      </c>
      <c r="G811" s="195" t="s">
        <v>383</v>
      </c>
      <c r="H811" s="196">
        <v>13.8</v>
      </c>
      <c r="I811" s="32"/>
      <c r="J811" s="197">
        <f>ROUND(I811*H811,2)</f>
        <v>0</v>
      </c>
      <c r="K811" s="198"/>
      <c r="L811" s="120"/>
      <c r="M811" s="199" t="s">
        <v>1</v>
      </c>
      <c r="N811" s="200" t="s">
        <v>43</v>
      </c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203" t="s">
        <v>407</v>
      </c>
      <c r="AT811" s="203" t="s">
        <v>320</v>
      </c>
      <c r="AU811" s="203" t="s">
        <v>90</v>
      </c>
      <c r="AY811" s="112" t="s">
        <v>318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12" t="s">
        <v>90</v>
      </c>
      <c r="BK811" s="204">
        <f>ROUND(I811*H811,2)</f>
        <v>0</v>
      </c>
      <c r="BL811" s="112" t="s">
        <v>407</v>
      </c>
      <c r="BM811" s="203" t="s">
        <v>1328</v>
      </c>
    </row>
    <row r="812" spans="2:65" s="213" customFormat="1" x14ac:dyDescent="0.2">
      <c r="B812" s="212"/>
      <c r="D812" s="207" t="s">
        <v>326</v>
      </c>
      <c r="E812" s="214" t="s">
        <v>1</v>
      </c>
      <c r="F812" s="215" t="s">
        <v>1329</v>
      </c>
      <c r="H812" s="216">
        <v>13.8</v>
      </c>
      <c r="L812" s="212"/>
      <c r="M812" s="217"/>
      <c r="T812" s="218"/>
      <c r="AT812" s="214" t="s">
        <v>326</v>
      </c>
      <c r="AU812" s="214" t="s">
        <v>90</v>
      </c>
      <c r="AV812" s="213" t="s">
        <v>90</v>
      </c>
      <c r="AW812" s="213" t="s">
        <v>32</v>
      </c>
      <c r="AX812" s="213" t="s">
        <v>85</v>
      </c>
      <c r="AY812" s="214" t="s">
        <v>318</v>
      </c>
    </row>
    <row r="813" spans="2:65" s="121" customFormat="1" ht="24.25" customHeight="1" x14ac:dyDescent="0.2">
      <c r="B813" s="120"/>
      <c r="C813" s="219" t="s">
        <v>1330</v>
      </c>
      <c r="D813" s="219" t="s">
        <v>337</v>
      </c>
      <c r="E813" s="220" t="s">
        <v>1331</v>
      </c>
      <c r="F813" s="221" t="s">
        <v>1332</v>
      </c>
      <c r="G813" s="222" t="s">
        <v>383</v>
      </c>
      <c r="H813" s="223">
        <v>14.49</v>
      </c>
      <c r="I813" s="33"/>
      <c r="J813" s="224">
        <f>ROUND(I813*H813,2)</f>
        <v>0</v>
      </c>
      <c r="K813" s="225"/>
      <c r="L813" s="226"/>
      <c r="M813" s="227" t="s">
        <v>1</v>
      </c>
      <c r="N813" s="228" t="s">
        <v>43</v>
      </c>
      <c r="P813" s="201">
        <f>O813*H813</f>
        <v>0</v>
      </c>
      <c r="Q813" s="201">
        <v>6.0800000000000003E-3</v>
      </c>
      <c r="R813" s="201">
        <f>Q813*H813</f>
        <v>8.8099200000000003E-2</v>
      </c>
      <c r="S813" s="201">
        <v>0</v>
      </c>
      <c r="T813" s="202">
        <f>S813*H813</f>
        <v>0</v>
      </c>
      <c r="AR813" s="203" t="s">
        <v>497</v>
      </c>
      <c r="AT813" s="203" t="s">
        <v>337</v>
      </c>
      <c r="AU813" s="203" t="s">
        <v>90</v>
      </c>
      <c r="AY813" s="112" t="s">
        <v>318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12" t="s">
        <v>90</v>
      </c>
      <c r="BK813" s="204">
        <f>ROUND(I813*H813,2)</f>
        <v>0</v>
      </c>
      <c r="BL813" s="112" t="s">
        <v>407</v>
      </c>
      <c r="BM813" s="203" t="s">
        <v>1333</v>
      </c>
    </row>
    <row r="814" spans="2:65" s="213" customFormat="1" x14ac:dyDescent="0.2">
      <c r="B814" s="212"/>
      <c r="D814" s="207" t="s">
        <v>326</v>
      </c>
      <c r="F814" s="215" t="s">
        <v>1334</v>
      </c>
      <c r="H814" s="216">
        <v>14.49</v>
      </c>
      <c r="L814" s="212"/>
      <c r="M814" s="217"/>
      <c r="T814" s="218"/>
      <c r="AT814" s="214" t="s">
        <v>326</v>
      </c>
      <c r="AU814" s="214" t="s">
        <v>90</v>
      </c>
      <c r="AV814" s="213" t="s">
        <v>90</v>
      </c>
      <c r="AW814" s="213" t="s">
        <v>4</v>
      </c>
      <c r="AX814" s="213" t="s">
        <v>85</v>
      </c>
      <c r="AY814" s="214" t="s">
        <v>318</v>
      </c>
    </row>
    <row r="815" spans="2:65" s="121" customFormat="1" ht="24.25" customHeight="1" x14ac:dyDescent="0.2">
      <c r="B815" s="120"/>
      <c r="C815" s="192" t="s">
        <v>1335</v>
      </c>
      <c r="D815" s="192" t="s">
        <v>320</v>
      </c>
      <c r="E815" s="193" t="s">
        <v>1336</v>
      </c>
      <c r="F815" s="194" t="s">
        <v>1337</v>
      </c>
      <c r="G815" s="195" t="s">
        <v>1148</v>
      </c>
      <c r="H815" s="34"/>
      <c r="I815" s="32"/>
      <c r="J815" s="197">
        <f>ROUND(I815*H815,2)</f>
        <v>0</v>
      </c>
      <c r="K815" s="198"/>
      <c r="L815" s="120"/>
      <c r="M815" s="199" t="s">
        <v>1</v>
      </c>
      <c r="N815" s="200" t="s">
        <v>43</v>
      </c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AR815" s="203" t="s">
        <v>407</v>
      </c>
      <c r="AT815" s="203" t="s">
        <v>320</v>
      </c>
      <c r="AU815" s="203" t="s">
        <v>90</v>
      </c>
      <c r="AY815" s="112" t="s">
        <v>318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12" t="s">
        <v>90</v>
      </c>
      <c r="BK815" s="204">
        <f>ROUND(I815*H815,2)</f>
        <v>0</v>
      </c>
      <c r="BL815" s="112" t="s">
        <v>407</v>
      </c>
      <c r="BM815" s="203" t="s">
        <v>1338</v>
      </c>
    </row>
    <row r="816" spans="2:65" s="181" customFormat="1" ht="22.9" customHeight="1" x14ac:dyDescent="0.25">
      <c r="B816" s="180"/>
      <c r="D816" s="182" t="s">
        <v>76</v>
      </c>
      <c r="E816" s="190" t="s">
        <v>1339</v>
      </c>
      <c r="F816" s="190" t="s">
        <v>1340</v>
      </c>
      <c r="J816" s="191">
        <f>BK816</f>
        <v>0</v>
      </c>
      <c r="L816" s="180"/>
      <c r="M816" s="185"/>
      <c r="P816" s="186">
        <f>P817</f>
        <v>0</v>
      </c>
      <c r="R816" s="186">
        <f>R817</f>
        <v>2.3E-3</v>
      </c>
      <c r="T816" s="187">
        <f>T817</f>
        <v>0</v>
      </c>
      <c r="AR816" s="182" t="s">
        <v>90</v>
      </c>
      <c r="AT816" s="188" t="s">
        <v>76</v>
      </c>
      <c r="AU816" s="188" t="s">
        <v>85</v>
      </c>
      <c r="AY816" s="182" t="s">
        <v>318</v>
      </c>
      <c r="BK816" s="189">
        <f>BK817</f>
        <v>0</v>
      </c>
    </row>
    <row r="817" spans="2:65" s="121" customFormat="1" ht="16.5" customHeight="1" x14ac:dyDescent="0.2">
      <c r="B817" s="120"/>
      <c r="C817" s="192" t="s">
        <v>1341</v>
      </c>
      <c r="D817" s="192" t="s">
        <v>320</v>
      </c>
      <c r="E817" s="193" t="s">
        <v>1342</v>
      </c>
      <c r="F817" s="194" t="s">
        <v>1343</v>
      </c>
      <c r="G817" s="195" t="s">
        <v>1344</v>
      </c>
      <c r="H817" s="196">
        <v>1</v>
      </c>
      <c r="I817" s="243">
        <f>'VZT Gastro'!O78</f>
        <v>0</v>
      </c>
      <c r="J817" s="197">
        <f>ROUND(I817*H817,2)</f>
        <v>0</v>
      </c>
      <c r="K817" s="198"/>
      <c r="L817" s="120"/>
      <c r="M817" s="199" t="s">
        <v>1</v>
      </c>
      <c r="N817" s="200" t="s">
        <v>43</v>
      </c>
      <c r="P817" s="201">
        <f>O817*H817</f>
        <v>0</v>
      </c>
      <c r="Q817" s="201">
        <v>2.3E-3</v>
      </c>
      <c r="R817" s="201">
        <f>Q817*H817</f>
        <v>2.3E-3</v>
      </c>
      <c r="S817" s="201">
        <v>0</v>
      </c>
      <c r="T817" s="202">
        <f>S817*H817</f>
        <v>0</v>
      </c>
      <c r="AR817" s="203" t="s">
        <v>407</v>
      </c>
      <c r="AT817" s="203" t="s">
        <v>320</v>
      </c>
      <c r="AU817" s="203" t="s">
        <v>90</v>
      </c>
      <c r="AY817" s="112" t="s">
        <v>318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12" t="s">
        <v>90</v>
      </c>
      <c r="BK817" s="204">
        <f>ROUND(I817*H817,2)</f>
        <v>0</v>
      </c>
      <c r="BL817" s="112" t="s">
        <v>407</v>
      </c>
      <c r="BM817" s="203" t="s">
        <v>1345</v>
      </c>
    </row>
    <row r="818" spans="2:65" s="181" customFormat="1" ht="22.9" customHeight="1" x14ac:dyDescent="0.25">
      <c r="B818" s="180"/>
      <c r="D818" s="182" t="s">
        <v>76</v>
      </c>
      <c r="E818" s="190" t="s">
        <v>1346</v>
      </c>
      <c r="F818" s="190" t="s">
        <v>1347</v>
      </c>
      <c r="I818" s="244"/>
      <c r="J818" s="191">
        <f>BK818</f>
        <v>0</v>
      </c>
      <c r="L818" s="180"/>
      <c r="M818" s="185"/>
      <c r="P818" s="186">
        <f>P819</f>
        <v>0</v>
      </c>
      <c r="R818" s="186">
        <f>R819</f>
        <v>2.8199999999999999E-2</v>
      </c>
      <c r="T818" s="187">
        <f>T819</f>
        <v>0</v>
      </c>
      <c r="AR818" s="182" t="s">
        <v>90</v>
      </c>
      <c r="AT818" s="188" t="s">
        <v>76</v>
      </c>
      <c r="AU818" s="188" t="s">
        <v>85</v>
      </c>
      <c r="AY818" s="182" t="s">
        <v>318</v>
      </c>
      <c r="BK818" s="189">
        <f>BK819</f>
        <v>0</v>
      </c>
    </row>
    <row r="819" spans="2:65" s="121" customFormat="1" ht="16.5" customHeight="1" x14ac:dyDescent="0.2">
      <c r="B819" s="120"/>
      <c r="C819" s="192" t="s">
        <v>1348</v>
      </c>
      <c r="D819" s="192" t="s">
        <v>320</v>
      </c>
      <c r="E819" s="193" t="s">
        <v>1349</v>
      </c>
      <c r="F819" s="194" t="s">
        <v>1350</v>
      </c>
      <c r="G819" s="195" t="s">
        <v>1344</v>
      </c>
      <c r="H819" s="196">
        <v>1</v>
      </c>
      <c r="I819" s="243">
        <f>ZTI!N337</f>
        <v>0</v>
      </c>
      <c r="J819" s="197">
        <f>ROUND(I819*H819,2)</f>
        <v>0</v>
      </c>
      <c r="K819" s="198"/>
      <c r="L819" s="120"/>
      <c r="M819" s="199" t="s">
        <v>1</v>
      </c>
      <c r="N819" s="200" t="s">
        <v>43</v>
      </c>
      <c r="P819" s="201">
        <f>O819*H819</f>
        <v>0</v>
      </c>
      <c r="Q819" s="201">
        <v>2.8199999999999999E-2</v>
      </c>
      <c r="R819" s="201">
        <f>Q819*H819</f>
        <v>2.8199999999999999E-2</v>
      </c>
      <c r="S819" s="201">
        <v>0</v>
      </c>
      <c r="T819" s="202">
        <f>S819*H819</f>
        <v>0</v>
      </c>
      <c r="AR819" s="203" t="s">
        <v>407</v>
      </c>
      <c r="AT819" s="203" t="s">
        <v>320</v>
      </c>
      <c r="AU819" s="203" t="s">
        <v>90</v>
      </c>
      <c r="AY819" s="112" t="s">
        <v>318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12" t="s">
        <v>90</v>
      </c>
      <c r="BK819" s="204">
        <f>ROUND(I819*H819,2)</f>
        <v>0</v>
      </c>
      <c r="BL819" s="112" t="s">
        <v>407</v>
      </c>
      <c r="BM819" s="203" t="s">
        <v>1351</v>
      </c>
    </row>
    <row r="820" spans="2:65" s="181" customFormat="1" ht="22.9" customHeight="1" x14ac:dyDescent="0.25">
      <c r="B820" s="180"/>
      <c r="D820" s="182" t="s">
        <v>76</v>
      </c>
      <c r="E820" s="190" t="s">
        <v>1352</v>
      </c>
      <c r="F820" s="190" t="s">
        <v>1353</v>
      </c>
      <c r="I820" s="244"/>
      <c r="J820" s="191">
        <f>BK820</f>
        <v>0</v>
      </c>
      <c r="L820" s="180"/>
      <c r="M820" s="185"/>
      <c r="P820" s="186">
        <f>P821</f>
        <v>0</v>
      </c>
      <c r="R820" s="186">
        <f>R821</f>
        <v>2.5190000000000001E-2</v>
      </c>
      <c r="T820" s="187">
        <f>T821</f>
        <v>0</v>
      </c>
      <c r="AR820" s="182" t="s">
        <v>90</v>
      </c>
      <c r="AT820" s="188" t="s">
        <v>76</v>
      </c>
      <c r="AU820" s="188" t="s">
        <v>85</v>
      </c>
      <c r="AY820" s="182" t="s">
        <v>318</v>
      </c>
      <c r="BK820" s="189">
        <f>BK821</f>
        <v>0</v>
      </c>
    </row>
    <row r="821" spans="2:65" s="121" customFormat="1" ht="16.5" customHeight="1" x14ac:dyDescent="0.2">
      <c r="B821" s="120"/>
      <c r="C821" s="192" t="s">
        <v>1354</v>
      </c>
      <c r="D821" s="192" t="s">
        <v>320</v>
      </c>
      <c r="E821" s="193" t="s">
        <v>1355</v>
      </c>
      <c r="F821" s="194" t="s">
        <v>1356</v>
      </c>
      <c r="G821" s="195" t="s">
        <v>1344</v>
      </c>
      <c r="H821" s="196">
        <v>1</v>
      </c>
      <c r="I821" s="243">
        <f>VYT!O111</f>
        <v>0</v>
      </c>
      <c r="J821" s="197">
        <f>ROUND(I821*H821,2)</f>
        <v>0</v>
      </c>
      <c r="K821" s="198"/>
      <c r="L821" s="120"/>
      <c r="M821" s="199" t="s">
        <v>1</v>
      </c>
      <c r="N821" s="200" t="s">
        <v>43</v>
      </c>
      <c r="P821" s="201">
        <f>O821*H821</f>
        <v>0</v>
      </c>
      <c r="Q821" s="201">
        <v>2.5190000000000001E-2</v>
      </c>
      <c r="R821" s="201">
        <f>Q821*H821</f>
        <v>2.5190000000000001E-2</v>
      </c>
      <c r="S821" s="201">
        <v>0</v>
      </c>
      <c r="T821" s="202">
        <f>S821*H821</f>
        <v>0</v>
      </c>
      <c r="AR821" s="203" t="s">
        <v>407</v>
      </c>
      <c r="AT821" s="203" t="s">
        <v>320</v>
      </c>
      <c r="AU821" s="203" t="s">
        <v>90</v>
      </c>
      <c r="AY821" s="112" t="s">
        <v>318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12" t="s">
        <v>90</v>
      </c>
      <c r="BK821" s="204">
        <f>ROUND(I821*H821,2)</f>
        <v>0</v>
      </c>
      <c r="BL821" s="112" t="s">
        <v>407</v>
      </c>
      <c r="BM821" s="203" t="s">
        <v>1357</v>
      </c>
    </row>
    <row r="822" spans="2:65" s="181" customFormat="1" ht="22.9" customHeight="1" x14ac:dyDescent="0.25">
      <c r="B822" s="180"/>
      <c r="D822" s="182" t="s">
        <v>76</v>
      </c>
      <c r="E822" s="190" t="s">
        <v>1358</v>
      </c>
      <c r="F822" s="190" t="s">
        <v>1359</v>
      </c>
      <c r="I822" s="244"/>
      <c r="J822" s="191">
        <f>BK822</f>
        <v>0</v>
      </c>
      <c r="L822" s="180"/>
      <c r="M822" s="185"/>
      <c r="P822" s="186">
        <f>SUM(P823:P824)</f>
        <v>0</v>
      </c>
      <c r="R822" s="186">
        <f>SUM(R823:R824)</f>
        <v>0</v>
      </c>
      <c r="T822" s="187">
        <f>SUM(T823:T824)</f>
        <v>8.0000000000000004E-4</v>
      </c>
      <c r="AR822" s="182" t="s">
        <v>90</v>
      </c>
      <c r="AT822" s="188" t="s">
        <v>76</v>
      </c>
      <c r="AU822" s="188" t="s">
        <v>85</v>
      </c>
      <c r="AY822" s="182" t="s">
        <v>318</v>
      </c>
      <c r="BK822" s="189">
        <f>SUM(BK823:BK824)</f>
        <v>0</v>
      </c>
    </row>
    <row r="823" spans="2:65" s="121" customFormat="1" ht="16.5" customHeight="1" x14ac:dyDescent="0.2">
      <c r="B823" s="120"/>
      <c r="C823" s="192" t="s">
        <v>1360</v>
      </c>
      <c r="D823" s="192" t="s">
        <v>320</v>
      </c>
      <c r="E823" s="193" t="s">
        <v>1361</v>
      </c>
      <c r="F823" s="194" t="s">
        <v>1362</v>
      </c>
      <c r="G823" s="195" t="s">
        <v>1344</v>
      </c>
      <c r="H823" s="196">
        <v>1</v>
      </c>
      <c r="I823" s="243">
        <f>'Rekap  EL '!V33</f>
        <v>0</v>
      </c>
      <c r="J823" s="197">
        <f>ROUND(I823*H823,2)</f>
        <v>0</v>
      </c>
      <c r="K823" s="198"/>
      <c r="L823" s="120"/>
      <c r="M823" s="199" t="s">
        <v>1</v>
      </c>
      <c r="N823" s="200" t="s">
        <v>43</v>
      </c>
      <c r="P823" s="201">
        <f>O823*H823</f>
        <v>0</v>
      </c>
      <c r="Q823" s="201">
        <v>0</v>
      </c>
      <c r="R823" s="201">
        <f>Q823*H823</f>
        <v>0</v>
      </c>
      <c r="S823" s="201">
        <v>4.0000000000000002E-4</v>
      </c>
      <c r="T823" s="202">
        <f>S823*H823</f>
        <v>4.0000000000000002E-4</v>
      </c>
      <c r="AR823" s="203" t="s">
        <v>407</v>
      </c>
      <c r="AT823" s="203" t="s">
        <v>320</v>
      </c>
      <c r="AU823" s="203" t="s">
        <v>90</v>
      </c>
      <c r="AY823" s="112" t="s">
        <v>318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12" t="s">
        <v>90</v>
      </c>
      <c r="BK823" s="204">
        <f>ROUND(I823*H823,2)</f>
        <v>0</v>
      </c>
      <c r="BL823" s="112" t="s">
        <v>407</v>
      </c>
      <c r="BM823" s="203" t="s">
        <v>1363</v>
      </c>
    </row>
    <row r="824" spans="2:65" s="121" customFormat="1" ht="16.5" customHeight="1" x14ac:dyDescent="0.2">
      <c r="B824" s="120"/>
      <c r="C824" s="192" t="s">
        <v>1364</v>
      </c>
      <c r="D824" s="192" t="s">
        <v>320</v>
      </c>
      <c r="E824" s="193" t="s">
        <v>1365</v>
      </c>
      <c r="F824" s="194" t="s">
        <v>1366</v>
      </c>
      <c r="G824" s="195" t="s">
        <v>1344</v>
      </c>
      <c r="H824" s="196">
        <v>1</v>
      </c>
      <c r="I824" s="243">
        <f>'Rekap EPS'!V33</f>
        <v>0</v>
      </c>
      <c r="J824" s="197">
        <f>ROUND(I824*H824,2)</f>
        <v>0</v>
      </c>
      <c r="K824" s="198"/>
      <c r="L824" s="120"/>
      <c r="M824" s="199" t="s">
        <v>1</v>
      </c>
      <c r="N824" s="200" t="s">
        <v>43</v>
      </c>
      <c r="P824" s="201">
        <f>O824*H824</f>
        <v>0</v>
      </c>
      <c r="Q824" s="201">
        <v>0</v>
      </c>
      <c r="R824" s="201">
        <f>Q824*H824</f>
        <v>0</v>
      </c>
      <c r="S824" s="201">
        <v>4.0000000000000002E-4</v>
      </c>
      <c r="T824" s="202">
        <f>S824*H824</f>
        <v>4.0000000000000002E-4</v>
      </c>
      <c r="AR824" s="203" t="s">
        <v>407</v>
      </c>
      <c r="AT824" s="203" t="s">
        <v>320</v>
      </c>
      <c r="AU824" s="203" t="s">
        <v>90</v>
      </c>
      <c r="AY824" s="112" t="s">
        <v>318</v>
      </c>
      <c r="BE824" s="204">
        <f>IF(N824="základní",J824,0)</f>
        <v>0</v>
      </c>
      <c r="BF824" s="204">
        <f>IF(N824="snížená",J824,0)</f>
        <v>0</v>
      </c>
      <c r="BG824" s="204">
        <f>IF(N824="zákl. přenesená",J824,0)</f>
        <v>0</v>
      </c>
      <c r="BH824" s="204">
        <f>IF(N824="sníž. přenesená",J824,0)</f>
        <v>0</v>
      </c>
      <c r="BI824" s="204">
        <f>IF(N824="nulová",J824,0)</f>
        <v>0</v>
      </c>
      <c r="BJ824" s="112" t="s">
        <v>90</v>
      </c>
      <c r="BK824" s="204">
        <f>ROUND(I824*H824,2)</f>
        <v>0</v>
      </c>
      <c r="BL824" s="112" t="s">
        <v>407</v>
      </c>
      <c r="BM824" s="203" t="s">
        <v>1367</v>
      </c>
    </row>
    <row r="825" spans="2:65" s="181" customFormat="1" ht="22.9" customHeight="1" x14ac:dyDescent="0.25">
      <c r="B825" s="180"/>
      <c r="D825" s="182" t="s">
        <v>76</v>
      </c>
      <c r="E825" s="190" t="s">
        <v>1368</v>
      </c>
      <c r="F825" s="190" t="s">
        <v>1369</v>
      </c>
      <c r="I825" s="244"/>
      <c r="J825" s="191">
        <f>BK825</f>
        <v>0</v>
      </c>
      <c r="L825" s="180"/>
      <c r="M825" s="185"/>
      <c r="P825" s="186">
        <f>P826</f>
        <v>0</v>
      </c>
      <c r="R825" s="186">
        <f>R826</f>
        <v>0</v>
      </c>
      <c r="T825" s="187">
        <f>T826</f>
        <v>0</v>
      </c>
      <c r="AR825" s="182" t="s">
        <v>90</v>
      </c>
      <c r="AT825" s="188" t="s">
        <v>76</v>
      </c>
      <c r="AU825" s="188" t="s">
        <v>85</v>
      </c>
      <c r="AY825" s="182" t="s">
        <v>318</v>
      </c>
      <c r="BK825" s="189">
        <f>BK826</f>
        <v>0</v>
      </c>
    </row>
    <row r="826" spans="2:65" s="121" customFormat="1" ht="16.5" customHeight="1" x14ac:dyDescent="0.2">
      <c r="B826" s="120"/>
      <c r="C826" s="192" t="s">
        <v>1370</v>
      </c>
      <c r="D826" s="192" t="s">
        <v>320</v>
      </c>
      <c r="E826" s="193" t="s">
        <v>1371</v>
      </c>
      <c r="F826" s="194" t="s">
        <v>1372</v>
      </c>
      <c r="G826" s="195" t="s">
        <v>1344</v>
      </c>
      <c r="H826" s="196">
        <v>1</v>
      </c>
      <c r="I826" s="243">
        <f>'VZT ostatní '!O285</f>
        <v>0</v>
      </c>
      <c r="J826" s="197">
        <f>ROUND(I826*H826,2)</f>
        <v>0</v>
      </c>
      <c r="K826" s="198"/>
      <c r="L826" s="120"/>
      <c r="M826" s="199" t="s">
        <v>1</v>
      </c>
      <c r="N826" s="200" t="s">
        <v>43</v>
      </c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AR826" s="203" t="s">
        <v>407</v>
      </c>
      <c r="AT826" s="203" t="s">
        <v>320</v>
      </c>
      <c r="AU826" s="203" t="s">
        <v>90</v>
      </c>
      <c r="AY826" s="112" t="s">
        <v>318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12" t="s">
        <v>90</v>
      </c>
      <c r="BK826" s="204">
        <f>ROUND(I826*H826,2)</f>
        <v>0</v>
      </c>
      <c r="BL826" s="112" t="s">
        <v>407</v>
      </c>
      <c r="BM826" s="203" t="s">
        <v>1373</v>
      </c>
    </row>
    <row r="827" spans="2:65" s="181" customFormat="1" ht="22.9" customHeight="1" x14ac:dyDescent="0.25">
      <c r="B827" s="180"/>
      <c r="D827" s="182" t="s">
        <v>76</v>
      </c>
      <c r="E827" s="190" t="s">
        <v>1374</v>
      </c>
      <c r="F827" s="190" t="s">
        <v>1375</v>
      </c>
      <c r="J827" s="191">
        <f>BK827</f>
        <v>0</v>
      </c>
      <c r="L827" s="180"/>
      <c r="M827" s="185"/>
      <c r="P827" s="186">
        <f>SUM(P828:P860)</f>
        <v>0</v>
      </c>
      <c r="R827" s="186">
        <f>SUM(R828:R860)</f>
        <v>1.4256553499999998</v>
      </c>
      <c r="T827" s="187">
        <f>SUM(T828:T860)</f>
        <v>2.8064579999999997</v>
      </c>
      <c r="AR827" s="182" t="s">
        <v>90</v>
      </c>
      <c r="AT827" s="188" t="s">
        <v>76</v>
      </c>
      <c r="AU827" s="188" t="s">
        <v>85</v>
      </c>
      <c r="AY827" s="182" t="s">
        <v>318</v>
      </c>
      <c r="BK827" s="189">
        <f>SUM(BK828:BK860)</f>
        <v>0</v>
      </c>
    </row>
    <row r="828" spans="2:65" s="121" customFormat="1" ht="33" customHeight="1" x14ac:dyDescent="0.2">
      <c r="B828" s="120"/>
      <c r="C828" s="192" t="s">
        <v>1376</v>
      </c>
      <c r="D828" s="192" t="s">
        <v>320</v>
      </c>
      <c r="E828" s="193" t="s">
        <v>1377</v>
      </c>
      <c r="F828" s="194" t="s">
        <v>1378</v>
      </c>
      <c r="G828" s="195" t="s">
        <v>340</v>
      </c>
      <c r="H828" s="196">
        <v>1.99</v>
      </c>
      <c r="I828" s="32"/>
      <c r="J828" s="197">
        <f>ROUND(I828*H828,2)</f>
        <v>0</v>
      </c>
      <c r="K828" s="198"/>
      <c r="L828" s="120"/>
      <c r="M828" s="199" t="s">
        <v>1</v>
      </c>
      <c r="N828" s="200" t="s">
        <v>43</v>
      </c>
      <c r="P828" s="201">
        <f>O828*H828</f>
        <v>0</v>
      </c>
      <c r="Q828" s="201">
        <v>1.89E-3</v>
      </c>
      <c r="R828" s="201">
        <f>Q828*H828</f>
        <v>3.7610999999999999E-3</v>
      </c>
      <c r="S828" s="201">
        <v>0</v>
      </c>
      <c r="T828" s="202">
        <f>S828*H828</f>
        <v>0</v>
      </c>
      <c r="AR828" s="203" t="s">
        <v>407</v>
      </c>
      <c r="AT828" s="203" t="s">
        <v>320</v>
      </c>
      <c r="AU828" s="203" t="s">
        <v>90</v>
      </c>
      <c r="AY828" s="112" t="s">
        <v>318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112" t="s">
        <v>90</v>
      </c>
      <c r="BK828" s="204">
        <f>ROUND(I828*H828,2)</f>
        <v>0</v>
      </c>
      <c r="BL828" s="112" t="s">
        <v>407</v>
      </c>
      <c r="BM828" s="203" t="s">
        <v>1379</v>
      </c>
    </row>
    <row r="829" spans="2:65" s="121" customFormat="1" ht="24.25" customHeight="1" x14ac:dyDescent="0.2">
      <c r="B829" s="120"/>
      <c r="C829" s="192" t="s">
        <v>1380</v>
      </c>
      <c r="D829" s="192" t="s">
        <v>320</v>
      </c>
      <c r="E829" s="193" t="s">
        <v>1381</v>
      </c>
      <c r="F829" s="194" t="s">
        <v>1382</v>
      </c>
      <c r="G829" s="195" t="s">
        <v>323</v>
      </c>
      <c r="H829" s="196">
        <v>74.5</v>
      </c>
      <c r="I829" s="32"/>
      <c r="J829" s="197">
        <f>ROUND(I829*H829,2)</f>
        <v>0</v>
      </c>
      <c r="K829" s="198"/>
      <c r="L829" s="120"/>
      <c r="M829" s="199" t="s">
        <v>1</v>
      </c>
      <c r="N829" s="200" t="s">
        <v>43</v>
      </c>
      <c r="P829" s="201">
        <f>O829*H829</f>
        <v>0</v>
      </c>
      <c r="Q829" s="201">
        <v>0</v>
      </c>
      <c r="R829" s="201">
        <f>Q829*H829</f>
        <v>0</v>
      </c>
      <c r="S829" s="201">
        <v>1.4E-2</v>
      </c>
      <c r="T829" s="202">
        <f>S829*H829</f>
        <v>1.0429999999999999</v>
      </c>
      <c r="AR829" s="203" t="s">
        <v>407</v>
      </c>
      <c r="AT829" s="203" t="s">
        <v>320</v>
      </c>
      <c r="AU829" s="203" t="s">
        <v>90</v>
      </c>
      <c r="AY829" s="112" t="s">
        <v>318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12" t="s">
        <v>90</v>
      </c>
      <c r="BK829" s="204">
        <f>ROUND(I829*H829,2)</f>
        <v>0</v>
      </c>
      <c r="BL829" s="112" t="s">
        <v>407</v>
      </c>
      <c r="BM829" s="203" t="s">
        <v>1383</v>
      </c>
    </row>
    <row r="830" spans="2:65" s="213" customFormat="1" x14ac:dyDescent="0.2">
      <c r="B830" s="212"/>
      <c r="D830" s="207" t="s">
        <v>326</v>
      </c>
      <c r="E830" s="214" t="s">
        <v>1</v>
      </c>
      <c r="F830" s="215" t="s">
        <v>1384</v>
      </c>
      <c r="H830" s="216">
        <v>74.5</v>
      </c>
      <c r="L830" s="212"/>
      <c r="M830" s="217"/>
      <c r="T830" s="218"/>
      <c r="AT830" s="214" t="s">
        <v>326</v>
      </c>
      <c r="AU830" s="214" t="s">
        <v>90</v>
      </c>
      <c r="AV830" s="213" t="s">
        <v>90</v>
      </c>
      <c r="AW830" s="213" t="s">
        <v>32</v>
      </c>
      <c r="AX830" s="213" t="s">
        <v>85</v>
      </c>
      <c r="AY830" s="214" t="s">
        <v>318</v>
      </c>
    </row>
    <row r="831" spans="2:65" s="121" customFormat="1" ht="24.25" customHeight="1" x14ac:dyDescent="0.2">
      <c r="B831" s="120"/>
      <c r="C831" s="192" t="s">
        <v>1385</v>
      </c>
      <c r="D831" s="192" t="s">
        <v>320</v>
      </c>
      <c r="E831" s="193" t="s">
        <v>1386</v>
      </c>
      <c r="F831" s="194" t="s">
        <v>1387</v>
      </c>
      <c r="G831" s="195" t="s">
        <v>323</v>
      </c>
      <c r="H831" s="196">
        <v>103.5</v>
      </c>
      <c r="I831" s="32"/>
      <c r="J831" s="197">
        <f>ROUND(I831*H831,2)</f>
        <v>0</v>
      </c>
      <c r="K831" s="198"/>
      <c r="L831" s="120"/>
      <c r="M831" s="199" t="s">
        <v>1</v>
      </c>
      <c r="N831" s="200" t="s">
        <v>43</v>
      </c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AR831" s="203" t="s">
        <v>407</v>
      </c>
      <c r="AT831" s="203" t="s">
        <v>320</v>
      </c>
      <c r="AU831" s="203" t="s">
        <v>90</v>
      </c>
      <c r="AY831" s="112" t="s">
        <v>318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12" t="s">
        <v>90</v>
      </c>
      <c r="BK831" s="204">
        <f>ROUND(I831*H831,2)</f>
        <v>0</v>
      </c>
      <c r="BL831" s="112" t="s">
        <v>407</v>
      </c>
      <c r="BM831" s="203" t="s">
        <v>1388</v>
      </c>
    </row>
    <row r="832" spans="2:65" s="213" customFormat="1" x14ac:dyDescent="0.2">
      <c r="B832" s="212"/>
      <c r="D832" s="207" t="s">
        <v>326</v>
      </c>
      <c r="E832" s="214" t="s">
        <v>1</v>
      </c>
      <c r="F832" s="215" t="s">
        <v>1389</v>
      </c>
      <c r="H832" s="216">
        <v>42</v>
      </c>
      <c r="L832" s="212"/>
      <c r="M832" s="217"/>
      <c r="T832" s="218"/>
      <c r="AT832" s="214" t="s">
        <v>326</v>
      </c>
      <c r="AU832" s="214" t="s">
        <v>90</v>
      </c>
      <c r="AV832" s="213" t="s">
        <v>90</v>
      </c>
      <c r="AW832" s="213" t="s">
        <v>32</v>
      </c>
      <c r="AX832" s="213" t="s">
        <v>77</v>
      </c>
      <c r="AY832" s="214" t="s">
        <v>318</v>
      </c>
    </row>
    <row r="833" spans="2:65" s="213" customFormat="1" x14ac:dyDescent="0.2">
      <c r="B833" s="212"/>
      <c r="D833" s="207" t="s">
        <v>326</v>
      </c>
      <c r="E833" s="214" t="s">
        <v>1</v>
      </c>
      <c r="F833" s="215" t="s">
        <v>1390</v>
      </c>
      <c r="H833" s="216">
        <v>6.5</v>
      </c>
      <c r="L833" s="212"/>
      <c r="M833" s="217"/>
      <c r="T833" s="218"/>
      <c r="AT833" s="214" t="s">
        <v>326</v>
      </c>
      <c r="AU833" s="214" t="s">
        <v>90</v>
      </c>
      <c r="AV833" s="213" t="s">
        <v>90</v>
      </c>
      <c r="AW833" s="213" t="s">
        <v>32</v>
      </c>
      <c r="AX833" s="213" t="s">
        <v>77</v>
      </c>
      <c r="AY833" s="214" t="s">
        <v>318</v>
      </c>
    </row>
    <row r="834" spans="2:65" s="213" customFormat="1" x14ac:dyDescent="0.2">
      <c r="B834" s="212"/>
      <c r="D834" s="207" t="s">
        <v>326</v>
      </c>
      <c r="E834" s="214" t="s">
        <v>1</v>
      </c>
      <c r="F834" s="215" t="s">
        <v>1391</v>
      </c>
      <c r="H834" s="216">
        <v>40</v>
      </c>
      <c r="L834" s="212"/>
      <c r="M834" s="217"/>
      <c r="T834" s="218"/>
      <c r="AT834" s="214" t="s">
        <v>326</v>
      </c>
      <c r="AU834" s="214" t="s">
        <v>90</v>
      </c>
      <c r="AV834" s="213" t="s">
        <v>90</v>
      </c>
      <c r="AW834" s="213" t="s">
        <v>32</v>
      </c>
      <c r="AX834" s="213" t="s">
        <v>77</v>
      </c>
      <c r="AY834" s="214" t="s">
        <v>318</v>
      </c>
    </row>
    <row r="835" spans="2:65" s="213" customFormat="1" x14ac:dyDescent="0.2">
      <c r="B835" s="212"/>
      <c r="D835" s="207" t="s">
        <v>326</v>
      </c>
      <c r="E835" s="214" t="s">
        <v>1</v>
      </c>
      <c r="F835" s="215" t="s">
        <v>1392</v>
      </c>
      <c r="H835" s="216">
        <v>5.5</v>
      </c>
      <c r="L835" s="212"/>
      <c r="M835" s="217"/>
      <c r="T835" s="218"/>
      <c r="AT835" s="214" t="s">
        <v>326</v>
      </c>
      <c r="AU835" s="214" t="s">
        <v>90</v>
      </c>
      <c r="AV835" s="213" t="s">
        <v>90</v>
      </c>
      <c r="AW835" s="213" t="s">
        <v>32</v>
      </c>
      <c r="AX835" s="213" t="s">
        <v>77</v>
      </c>
      <c r="AY835" s="214" t="s">
        <v>318</v>
      </c>
    </row>
    <row r="836" spans="2:65" s="213" customFormat="1" x14ac:dyDescent="0.2">
      <c r="B836" s="212"/>
      <c r="D836" s="207" t="s">
        <v>326</v>
      </c>
      <c r="E836" s="214" t="s">
        <v>1</v>
      </c>
      <c r="F836" s="215" t="s">
        <v>1393</v>
      </c>
      <c r="H836" s="216">
        <v>7</v>
      </c>
      <c r="L836" s="212"/>
      <c r="M836" s="217"/>
      <c r="T836" s="218"/>
      <c r="AT836" s="214" t="s">
        <v>326</v>
      </c>
      <c r="AU836" s="214" t="s">
        <v>90</v>
      </c>
      <c r="AV836" s="213" t="s">
        <v>90</v>
      </c>
      <c r="AW836" s="213" t="s">
        <v>32</v>
      </c>
      <c r="AX836" s="213" t="s">
        <v>77</v>
      </c>
      <c r="AY836" s="214" t="s">
        <v>318</v>
      </c>
    </row>
    <row r="837" spans="2:65" s="213" customFormat="1" x14ac:dyDescent="0.2">
      <c r="B837" s="212"/>
      <c r="D837" s="207" t="s">
        <v>326</v>
      </c>
      <c r="E837" s="214" t="s">
        <v>1</v>
      </c>
      <c r="F837" s="215" t="s">
        <v>1394</v>
      </c>
      <c r="H837" s="216">
        <v>2.5</v>
      </c>
      <c r="L837" s="212"/>
      <c r="M837" s="217"/>
      <c r="T837" s="218"/>
      <c r="AT837" s="214" t="s">
        <v>326</v>
      </c>
      <c r="AU837" s="214" t="s">
        <v>90</v>
      </c>
      <c r="AV837" s="213" t="s">
        <v>90</v>
      </c>
      <c r="AW837" s="213" t="s">
        <v>32</v>
      </c>
      <c r="AX837" s="213" t="s">
        <v>77</v>
      </c>
      <c r="AY837" s="214" t="s">
        <v>318</v>
      </c>
    </row>
    <row r="838" spans="2:65" s="230" customFormat="1" x14ac:dyDescent="0.2">
      <c r="B838" s="229"/>
      <c r="D838" s="207" t="s">
        <v>326</v>
      </c>
      <c r="E838" s="231" t="s">
        <v>1</v>
      </c>
      <c r="F838" s="232" t="s">
        <v>400</v>
      </c>
      <c r="H838" s="233">
        <v>103.5</v>
      </c>
      <c r="L838" s="229"/>
      <c r="M838" s="234"/>
      <c r="T838" s="235"/>
      <c r="AT838" s="231" t="s">
        <v>326</v>
      </c>
      <c r="AU838" s="231" t="s">
        <v>90</v>
      </c>
      <c r="AV838" s="230" t="s">
        <v>324</v>
      </c>
      <c r="AW838" s="230" t="s">
        <v>32</v>
      </c>
      <c r="AX838" s="230" t="s">
        <v>85</v>
      </c>
      <c r="AY838" s="231" t="s">
        <v>318</v>
      </c>
    </row>
    <row r="839" spans="2:65" s="121" customFormat="1" ht="16.5" customHeight="1" x14ac:dyDescent="0.2">
      <c r="B839" s="120"/>
      <c r="C839" s="219" t="s">
        <v>1395</v>
      </c>
      <c r="D839" s="219" t="s">
        <v>337</v>
      </c>
      <c r="E839" s="220" t="s">
        <v>1396</v>
      </c>
      <c r="F839" s="221" t="s">
        <v>1397</v>
      </c>
      <c r="G839" s="222" t="s">
        <v>340</v>
      </c>
      <c r="H839" s="223">
        <v>1.99</v>
      </c>
      <c r="I839" s="33"/>
      <c r="J839" s="224">
        <f>ROUND(I839*H839,2)</f>
        <v>0</v>
      </c>
      <c r="K839" s="225"/>
      <c r="L839" s="226"/>
      <c r="M839" s="227" t="s">
        <v>1</v>
      </c>
      <c r="N839" s="228" t="s">
        <v>43</v>
      </c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AR839" s="203" t="s">
        <v>497</v>
      </c>
      <c r="AT839" s="203" t="s">
        <v>337</v>
      </c>
      <c r="AU839" s="203" t="s">
        <v>90</v>
      </c>
      <c r="AY839" s="112" t="s">
        <v>318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12" t="s">
        <v>90</v>
      </c>
      <c r="BK839" s="204">
        <f>ROUND(I839*H839,2)</f>
        <v>0</v>
      </c>
      <c r="BL839" s="112" t="s">
        <v>407</v>
      </c>
      <c r="BM839" s="203" t="s">
        <v>1398</v>
      </c>
    </row>
    <row r="840" spans="2:65" s="213" customFormat="1" x14ac:dyDescent="0.2">
      <c r="B840" s="212"/>
      <c r="D840" s="207" t="s">
        <v>326</v>
      </c>
      <c r="E840" s="214" t="s">
        <v>1</v>
      </c>
      <c r="F840" s="215" t="s">
        <v>1399</v>
      </c>
      <c r="H840" s="216">
        <v>1.99</v>
      </c>
      <c r="L840" s="212"/>
      <c r="M840" s="217"/>
      <c r="T840" s="218"/>
      <c r="AT840" s="214" t="s">
        <v>326</v>
      </c>
      <c r="AU840" s="214" t="s">
        <v>90</v>
      </c>
      <c r="AV840" s="213" t="s">
        <v>90</v>
      </c>
      <c r="AW840" s="213" t="s">
        <v>32</v>
      </c>
      <c r="AX840" s="213" t="s">
        <v>85</v>
      </c>
      <c r="AY840" s="214" t="s">
        <v>318</v>
      </c>
    </row>
    <row r="841" spans="2:65" s="121" customFormat="1" ht="24.25" customHeight="1" x14ac:dyDescent="0.2">
      <c r="B841" s="120"/>
      <c r="C841" s="192" t="s">
        <v>1400</v>
      </c>
      <c r="D841" s="192" t="s">
        <v>320</v>
      </c>
      <c r="E841" s="193" t="s">
        <v>1401</v>
      </c>
      <c r="F841" s="194" t="s">
        <v>1402</v>
      </c>
      <c r="G841" s="195" t="s">
        <v>383</v>
      </c>
      <c r="H841" s="196">
        <v>201.6</v>
      </c>
      <c r="I841" s="32"/>
      <c r="J841" s="197">
        <f>ROUND(I841*H841,2)</f>
        <v>0</v>
      </c>
      <c r="K841" s="198"/>
      <c r="L841" s="120"/>
      <c r="M841" s="199" t="s">
        <v>1</v>
      </c>
      <c r="N841" s="200" t="s">
        <v>43</v>
      </c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AR841" s="203" t="s">
        <v>407</v>
      </c>
      <c r="AT841" s="203" t="s">
        <v>320</v>
      </c>
      <c r="AU841" s="203" t="s">
        <v>90</v>
      </c>
      <c r="AY841" s="112" t="s">
        <v>318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12" t="s">
        <v>90</v>
      </c>
      <c r="BK841" s="204">
        <f>ROUND(I841*H841,2)</f>
        <v>0</v>
      </c>
      <c r="BL841" s="112" t="s">
        <v>407</v>
      </c>
      <c r="BM841" s="203" t="s">
        <v>1403</v>
      </c>
    </row>
    <row r="842" spans="2:65" s="206" customFormat="1" x14ac:dyDescent="0.2">
      <c r="B842" s="205"/>
      <c r="D842" s="207" t="s">
        <v>326</v>
      </c>
      <c r="E842" s="208" t="s">
        <v>1</v>
      </c>
      <c r="F842" s="209" t="s">
        <v>1404</v>
      </c>
      <c r="H842" s="208" t="s">
        <v>1</v>
      </c>
      <c r="L842" s="205"/>
      <c r="M842" s="210"/>
      <c r="T842" s="211"/>
      <c r="AT842" s="208" t="s">
        <v>326</v>
      </c>
      <c r="AU842" s="208" t="s">
        <v>90</v>
      </c>
      <c r="AV842" s="206" t="s">
        <v>85</v>
      </c>
      <c r="AW842" s="206" t="s">
        <v>32</v>
      </c>
      <c r="AX842" s="206" t="s">
        <v>77</v>
      </c>
      <c r="AY842" s="208" t="s">
        <v>318</v>
      </c>
    </row>
    <row r="843" spans="2:65" s="213" customFormat="1" x14ac:dyDescent="0.2">
      <c r="B843" s="212"/>
      <c r="D843" s="207" t="s">
        <v>326</v>
      </c>
      <c r="E843" s="214" t="s">
        <v>1</v>
      </c>
      <c r="F843" s="215" t="s">
        <v>1405</v>
      </c>
      <c r="H843" s="216">
        <v>201.6</v>
      </c>
      <c r="L843" s="212"/>
      <c r="M843" s="217"/>
      <c r="T843" s="218"/>
      <c r="AT843" s="214" t="s">
        <v>326</v>
      </c>
      <c r="AU843" s="214" t="s">
        <v>90</v>
      </c>
      <c r="AV843" s="213" t="s">
        <v>90</v>
      </c>
      <c r="AW843" s="213" t="s">
        <v>32</v>
      </c>
      <c r="AX843" s="213" t="s">
        <v>85</v>
      </c>
      <c r="AY843" s="214" t="s">
        <v>318</v>
      </c>
    </row>
    <row r="844" spans="2:65" s="121" customFormat="1" ht="16.5" customHeight="1" x14ac:dyDescent="0.2">
      <c r="B844" s="120"/>
      <c r="C844" s="219" t="s">
        <v>1406</v>
      </c>
      <c r="D844" s="219" t="s">
        <v>337</v>
      </c>
      <c r="E844" s="220" t="s">
        <v>1407</v>
      </c>
      <c r="F844" s="221" t="s">
        <v>1408</v>
      </c>
      <c r="G844" s="222" t="s">
        <v>383</v>
      </c>
      <c r="H844" s="223">
        <v>154.56</v>
      </c>
      <c r="I844" s="33"/>
      <c r="J844" s="224">
        <f>ROUND(I844*H844,2)</f>
        <v>0</v>
      </c>
      <c r="K844" s="225"/>
      <c r="L844" s="226"/>
      <c r="M844" s="227" t="s">
        <v>1</v>
      </c>
      <c r="N844" s="228" t="s">
        <v>43</v>
      </c>
      <c r="P844" s="201">
        <f>O844*H844</f>
        <v>0</v>
      </c>
      <c r="Q844" s="201">
        <v>0</v>
      </c>
      <c r="R844" s="201">
        <f>Q844*H844</f>
        <v>0</v>
      </c>
      <c r="S844" s="201">
        <v>0</v>
      </c>
      <c r="T844" s="202">
        <f>S844*H844</f>
        <v>0</v>
      </c>
      <c r="AR844" s="203" t="s">
        <v>497</v>
      </c>
      <c r="AT844" s="203" t="s">
        <v>337</v>
      </c>
      <c r="AU844" s="203" t="s">
        <v>90</v>
      </c>
      <c r="AY844" s="112" t="s">
        <v>318</v>
      </c>
      <c r="BE844" s="204">
        <f>IF(N844="základní",J844,0)</f>
        <v>0</v>
      </c>
      <c r="BF844" s="204">
        <f>IF(N844="snížená",J844,0)</f>
        <v>0</v>
      </c>
      <c r="BG844" s="204">
        <f>IF(N844="zákl. přenesená",J844,0)</f>
        <v>0</v>
      </c>
      <c r="BH844" s="204">
        <f>IF(N844="sníž. přenesená",J844,0)</f>
        <v>0</v>
      </c>
      <c r="BI844" s="204">
        <f>IF(N844="nulová",J844,0)</f>
        <v>0</v>
      </c>
      <c r="BJ844" s="112" t="s">
        <v>90</v>
      </c>
      <c r="BK844" s="204">
        <f>ROUND(I844*H844,2)</f>
        <v>0</v>
      </c>
      <c r="BL844" s="112" t="s">
        <v>407</v>
      </c>
      <c r="BM844" s="203" t="s">
        <v>1409</v>
      </c>
    </row>
    <row r="845" spans="2:65" s="213" customFormat="1" x14ac:dyDescent="0.2">
      <c r="B845" s="212"/>
      <c r="D845" s="207" t="s">
        <v>326</v>
      </c>
      <c r="F845" s="215" t="s">
        <v>1410</v>
      </c>
      <c r="H845" s="216">
        <v>154.56</v>
      </c>
      <c r="L845" s="212"/>
      <c r="M845" s="217"/>
      <c r="T845" s="218"/>
      <c r="AT845" s="214" t="s">
        <v>326</v>
      </c>
      <c r="AU845" s="214" t="s">
        <v>90</v>
      </c>
      <c r="AV845" s="213" t="s">
        <v>90</v>
      </c>
      <c r="AW845" s="213" t="s">
        <v>4</v>
      </c>
      <c r="AX845" s="213" t="s">
        <v>85</v>
      </c>
      <c r="AY845" s="214" t="s">
        <v>318</v>
      </c>
    </row>
    <row r="846" spans="2:65" s="121" customFormat="1" ht="16.5" customHeight="1" x14ac:dyDescent="0.2">
      <c r="B846" s="120"/>
      <c r="C846" s="192" t="s">
        <v>1411</v>
      </c>
      <c r="D846" s="192" t="s">
        <v>320</v>
      </c>
      <c r="E846" s="193" t="s">
        <v>1412</v>
      </c>
      <c r="F846" s="194" t="s">
        <v>1413</v>
      </c>
      <c r="G846" s="195" t="s">
        <v>383</v>
      </c>
      <c r="H846" s="196">
        <v>55.917999999999999</v>
      </c>
      <c r="I846" s="32"/>
      <c r="J846" s="197">
        <f>ROUND(I846*H846,2)</f>
        <v>0</v>
      </c>
      <c r="K846" s="198"/>
      <c r="L846" s="120"/>
      <c r="M846" s="199" t="s">
        <v>1</v>
      </c>
      <c r="N846" s="200" t="s">
        <v>43</v>
      </c>
      <c r="P846" s="201">
        <f>O846*H846</f>
        <v>0</v>
      </c>
      <c r="Q846" s="201">
        <v>0</v>
      </c>
      <c r="R846" s="201">
        <f>Q846*H846</f>
        <v>0</v>
      </c>
      <c r="S846" s="201">
        <v>3.1E-2</v>
      </c>
      <c r="T846" s="202">
        <f>S846*H846</f>
        <v>1.7334579999999999</v>
      </c>
      <c r="AR846" s="203" t="s">
        <v>407</v>
      </c>
      <c r="AT846" s="203" t="s">
        <v>320</v>
      </c>
      <c r="AU846" s="203" t="s">
        <v>90</v>
      </c>
      <c r="AY846" s="112" t="s">
        <v>318</v>
      </c>
      <c r="BE846" s="204">
        <f>IF(N846="základní",J846,0)</f>
        <v>0</v>
      </c>
      <c r="BF846" s="204">
        <f>IF(N846="snížená",J846,0)</f>
        <v>0</v>
      </c>
      <c r="BG846" s="204">
        <f>IF(N846="zákl. přenesená",J846,0)</f>
        <v>0</v>
      </c>
      <c r="BH846" s="204">
        <f>IF(N846="sníž. přenesená",J846,0)</f>
        <v>0</v>
      </c>
      <c r="BI846" s="204">
        <f>IF(N846="nulová",J846,0)</f>
        <v>0</v>
      </c>
      <c r="BJ846" s="112" t="s">
        <v>90</v>
      </c>
      <c r="BK846" s="204">
        <f>ROUND(I846*H846,2)</f>
        <v>0</v>
      </c>
      <c r="BL846" s="112" t="s">
        <v>407</v>
      </c>
      <c r="BM846" s="203" t="s">
        <v>1414</v>
      </c>
    </row>
    <row r="847" spans="2:65" s="121" customFormat="1" ht="24.25" customHeight="1" x14ac:dyDescent="0.2">
      <c r="B847" s="120"/>
      <c r="C847" s="192" t="s">
        <v>1415</v>
      </c>
      <c r="D847" s="192" t="s">
        <v>320</v>
      </c>
      <c r="E847" s="193" t="s">
        <v>1416</v>
      </c>
      <c r="F847" s="194" t="s">
        <v>1417</v>
      </c>
      <c r="G847" s="195" t="s">
        <v>383</v>
      </c>
      <c r="H847" s="196">
        <v>87.105000000000004</v>
      </c>
      <c r="I847" s="32"/>
      <c r="J847" s="197">
        <f>ROUND(I847*H847,2)</f>
        <v>0</v>
      </c>
      <c r="K847" s="198"/>
      <c r="L847" s="120"/>
      <c r="M847" s="199" t="s">
        <v>1</v>
      </c>
      <c r="N847" s="200" t="s">
        <v>43</v>
      </c>
      <c r="P847" s="201">
        <f>O847*H847</f>
        <v>0</v>
      </c>
      <c r="Q847" s="201">
        <v>1.5789999999999998E-2</v>
      </c>
      <c r="R847" s="201">
        <f>Q847*H847</f>
        <v>1.3753879499999999</v>
      </c>
      <c r="S847" s="201">
        <v>0</v>
      </c>
      <c r="T847" s="202">
        <f>S847*H847</f>
        <v>0</v>
      </c>
      <c r="AR847" s="203" t="s">
        <v>407</v>
      </c>
      <c r="AT847" s="203" t="s">
        <v>320</v>
      </c>
      <c r="AU847" s="203" t="s">
        <v>90</v>
      </c>
      <c r="AY847" s="112" t="s">
        <v>318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12" t="s">
        <v>90</v>
      </c>
      <c r="BK847" s="204">
        <f>ROUND(I847*H847,2)</f>
        <v>0</v>
      </c>
      <c r="BL847" s="112" t="s">
        <v>407</v>
      </c>
      <c r="BM847" s="203" t="s">
        <v>1418</v>
      </c>
    </row>
    <row r="848" spans="2:65" s="206" customFormat="1" x14ac:dyDescent="0.2">
      <c r="B848" s="205"/>
      <c r="D848" s="207" t="s">
        <v>326</v>
      </c>
      <c r="E848" s="208" t="s">
        <v>1</v>
      </c>
      <c r="F848" s="209" t="s">
        <v>1419</v>
      </c>
      <c r="H848" s="208" t="s">
        <v>1</v>
      </c>
      <c r="L848" s="205"/>
      <c r="M848" s="210"/>
      <c r="T848" s="211"/>
      <c r="AT848" s="208" t="s">
        <v>326</v>
      </c>
      <c r="AU848" s="208" t="s">
        <v>90</v>
      </c>
      <c r="AV848" s="206" t="s">
        <v>85</v>
      </c>
      <c r="AW848" s="206" t="s">
        <v>32</v>
      </c>
      <c r="AX848" s="206" t="s">
        <v>77</v>
      </c>
      <c r="AY848" s="208" t="s">
        <v>318</v>
      </c>
    </row>
    <row r="849" spans="2:65" s="213" customFormat="1" x14ac:dyDescent="0.2">
      <c r="B849" s="212"/>
      <c r="D849" s="207" t="s">
        <v>326</v>
      </c>
      <c r="E849" s="214" t="s">
        <v>1</v>
      </c>
      <c r="F849" s="215" t="s">
        <v>248</v>
      </c>
      <c r="H849" s="216">
        <v>87.105000000000004</v>
      </c>
      <c r="L849" s="212"/>
      <c r="M849" s="217"/>
      <c r="T849" s="218"/>
      <c r="AT849" s="214" t="s">
        <v>326</v>
      </c>
      <c r="AU849" s="214" t="s">
        <v>90</v>
      </c>
      <c r="AV849" s="213" t="s">
        <v>90</v>
      </c>
      <c r="AW849" s="213" t="s">
        <v>32</v>
      </c>
      <c r="AX849" s="213" t="s">
        <v>85</v>
      </c>
      <c r="AY849" s="214" t="s">
        <v>318</v>
      </c>
    </row>
    <row r="850" spans="2:65" s="121" customFormat="1" ht="24.25" customHeight="1" x14ac:dyDescent="0.2">
      <c r="B850" s="120"/>
      <c r="C850" s="192" t="s">
        <v>1420</v>
      </c>
      <c r="D850" s="192" t="s">
        <v>320</v>
      </c>
      <c r="E850" s="193" t="s">
        <v>1421</v>
      </c>
      <c r="F850" s="194" t="s">
        <v>1422</v>
      </c>
      <c r="G850" s="195" t="s">
        <v>340</v>
      </c>
      <c r="H850" s="196">
        <v>1.99</v>
      </c>
      <c r="I850" s="32"/>
      <c r="J850" s="197">
        <f>ROUND(I850*H850,2)</f>
        <v>0</v>
      </c>
      <c r="K850" s="198"/>
      <c r="L850" s="120"/>
      <c r="M850" s="199" t="s">
        <v>1</v>
      </c>
      <c r="N850" s="200" t="s">
        <v>43</v>
      </c>
      <c r="P850" s="201">
        <f>O850*H850</f>
        <v>0</v>
      </c>
      <c r="Q850" s="201">
        <v>2.3369999999999998E-2</v>
      </c>
      <c r="R850" s="201">
        <f>Q850*H850</f>
        <v>4.6506299999999993E-2</v>
      </c>
      <c r="S850" s="201">
        <v>0</v>
      </c>
      <c r="T850" s="202">
        <f>S850*H850</f>
        <v>0</v>
      </c>
      <c r="AR850" s="203" t="s">
        <v>407</v>
      </c>
      <c r="AT850" s="203" t="s">
        <v>320</v>
      </c>
      <c r="AU850" s="203" t="s">
        <v>90</v>
      </c>
      <c r="AY850" s="112" t="s">
        <v>318</v>
      </c>
      <c r="BE850" s="204">
        <f>IF(N850="základní",J850,0)</f>
        <v>0</v>
      </c>
      <c r="BF850" s="204">
        <f>IF(N850="snížená",J850,0)</f>
        <v>0</v>
      </c>
      <c r="BG850" s="204">
        <f>IF(N850="zákl. přenesená",J850,0)</f>
        <v>0</v>
      </c>
      <c r="BH850" s="204">
        <f>IF(N850="sníž. přenesená",J850,0)</f>
        <v>0</v>
      </c>
      <c r="BI850" s="204">
        <f>IF(N850="nulová",J850,0)</f>
        <v>0</v>
      </c>
      <c r="BJ850" s="112" t="s">
        <v>90</v>
      </c>
      <c r="BK850" s="204">
        <f>ROUND(I850*H850,2)</f>
        <v>0</v>
      </c>
      <c r="BL850" s="112" t="s">
        <v>407</v>
      </c>
      <c r="BM850" s="203" t="s">
        <v>1423</v>
      </c>
    </row>
    <row r="851" spans="2:65" s="121" customFormat="1" ht="24.25" customHeight="1" x14ac:dyDescent="0.2">
      <c r="B851" s="120"/>
      <c r="C851" s="192" t="s">
        <v>1424</v>
      </c>
      <c r="D851" s="192" t="s">
        <v>320</v>
      </c>
      <c r="E851" s="193" t="s">
        <v>1425</v>
      </c>
      <c r="F851" s="194" t="s">
        <v>1426</v>
      </c>
      <c r="G851" s="195" t="s">
        <v>363</v>
      </c>
      <c r="H851" s="196">
        <v>1</v>
      </c>
      <c r="I851" s="32"/>
      <c r="J851" s="197">
        <f>ROUND(I851*H851,2)</f>
        <v>0</v>
      </c>
      <c r="K851" s="198"/>
      <c r="L851" s="120"/>
      <c r="M851" s="199" t="s">
        <v>1</v>
      </c>
      <c r="N851" s="200" t="s">
        <v>43</v>
      </c>
      <c r="P851" s="201">
        <f>O851*H851</f>
        <v>0</v>
      </c>
      <c r="Q851" s="201">
        <v>0</v>
      </c>
      <c r="R851" s="201">
        <f>Q851*H851</f>
        <v>0</v>
      </c>
      <c r="S851" s="201">
        <v>0.03</v>
      </c>
      <c r="T851" s="202">
        <f>S851*H851</f>
        <v>0.03</v>
      </c>
      <c r="AR851" s="203" t="s">
        <v>407</v>
      </c>
      <c r="AT851" s="203" t="s">
        <v>320</v>
      </c>
      <c r="AU851" s="203" t="s">
        <v>90</v>
      </c>
      <c r="AY851" s="112" t="s">
        <v>318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12" t="s">
        <v>90</v>
      </c>
      <c r="BK851" s="204">
        <f>ROUND(I851*H851,2)</f>
        <v>0</v>
      </c>
      <c r="BL851" s="112" t="s">
        <v>407</v>
      </c>
      <c r="BM851" s="203" t="s">
        <v>1427</v>
      </c>
    </row>
    <row r="852" spans="2:65" s="121" customFormat="1" ht="24.25" customHeight="1" x14ac:dyDescent="0.2">
      <c r="B852" s="120"/>
      <c r="C852" s="192" t="s">
        <v>1428</v>
      </c>
      <c r="D852" s="192" t="s">
        <v>320</v>
      </c>
      <c r="E852" s="193" t="s">
        <v>1429</v>
      </c>
      <c r="F852" s="194" t="s">
        <v>1430</v>
      </c>
      <c r="G852" s="195" t="s">
        <v>383</v>
      </c>
      <c r="H852" s="196">
        <v>161.524</v>
      </c>
      <c r="I852" s="32"/>
      <c r="J852" s="197">
        <f>ROUND(I852*H852,2)</f>
        <v>0</v>
      </c>
      <c r="K852" s="198"/>
      <c r="L852" s="120"/>
      <c r="M852" s="199" t="s">
        <v>1</v>
      </c>
      <c r="N852" s="200" t="s">
        <v>43</v>
      </c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AR852" s="203" t="s">
        <v>407</v>
      </c>
      <c r="AT852" s="203" t="s">
        <v>320</v>
      </c>
      <c r="AU852" s="203" t="s">
        <v>90</v>
      </c>
      <c r="AY852" s="112" t="s">
        <v>318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12" t="s">
        <v>90</v>
      </c>
      <c r="BK852" s="204">
        <f>ROUND(I852*H852,2)</f>
        <v>0</v>
      </c>
      <c r="BL852" s="112" t="s">
        <v>407</v>
      </c>
      <c r="BM852" s="203" t="s">
        <v>1431</v>
      </c>
    </row>
    <row r="853" spans="2:65" s="206" customFormat="1" x14ac:dyDescent="0.2">
      <c r="B853" s="205"/>
      <c r="D853" s="207" t="s">
        <v>326</v>
      </c>
      <c r="E853" s="208" t="s">
        <v>1</v>
      </c>
      <c r="F853" s="209" t="s">
        <v>1432</v>
      </c>
      <c r="H853" s="208" t="s">
        <v>1</v>
      </c>
      <c r="L853" s="205"/>
      <c r="M853" s="210"/>
      <c r="T853" s="211"/>
      <c r="AT853" s="208" t="s">
        <v>326</v>
      </c>
      <c r="AU853" s="208" t="s">
        <v>90</v>
      </c>
      <c r="AV853" s="206" t="s">
        <v>85</v>
      </c>
      <c r="AW853" s="206" t="s">
        <v>32</v>
      </c>
      <c r="AX853" s="206" t="s">
        <v>77</v>
      </c>
      <c r="AY853" s="208" t="s">
        <v>318</v>
      </c>
    </row>
    <row r="854" spans="2:65" s="213" customFormat="1" x14ac:dyDescent="0.2">
      <c r="B854" s="212"/>
      <c r="D854" s="207" t="s">
        <v>326</v>
      </c>
      <c r="E854" s="214" t="s">
        <v>1</v>
      </c>
      <c r="F854" s="215" t="s">
        <v>1433</v>
      </c>
      <c r="H854" s="216">
        <v>98.787000000000006</v>
      </c>
      <c r="L854" s="212"/>
      <c r="M854" s="217"/>
      <c r="T854" s="218"/>
      <c r="AT854" s="214" t="s">
        <v>326</v>
      </c>
      <c r="AU854" s="214" t="s">
        <v>90</v>
      </c>
      <c r="AV854" s="213" t="s">
        <v>90</v>
      </c>
      <c r="AW854" s="213" t="s">
        <v>32</v>
      </c>
      <c r="AX854" s="213" t="s">
        <v>77</v>
      </c>
      <c r="AY854" s="214" t="s">
        <v>318</v>
      </c>
    </row>
    <row r="855" spans="2:65" s="213" customFormat="1" x14ac:dyDescent="0.2">
      <c r="B855" s="212"/>
      <c r="D855" s="207" t="s">
        <v>326</v>
      </c>
      <c r="E855" s="214" t="s">
        <v>1</v>
      </c>
      <c r="F855" s="215" t="s">
        <v>1434</v>
      </c>
      <c r="H855" s="216">
        <v>62.737000000000002</v>
      </c>
      <c r="L855" s="212"/>
      <c r="M855" s="217"/>
      <c r="T855" s="218"/>
      <c r="AT855" s="214" t="s">
        <v>326</v>
      </c>
      <c r="AU855" s="214" t="s">
        <v>90</v>
      </c>
      <c r="AV855" s="213" t="s">
        <v>90</v>
      </c>
      <c r="AW855" s="213" t="s">
        <v>32</v>
      </c>
      <c r="AX855" s="213" t="s">
        <v>77</v>
      </c>
      <c r="AY855" s="214" t="s">
        <v>318</v>
      </c>
    </row>
    <row r="856" spans="2:65" s="230" customFormat="1" x14ac:dyDescent="0.2">
      <c r="B856" s="229"/>
      <c r="D856" s="207" t="s">
        <v>326</v>
      </c>
      <c r="E856" s="231" t="s">
        <v>209</v>
      </c>
      <c r="F856" s="232" t="s">
        <v>400</v>
      </c>
      <c r="H856" s="233">
        <v>161.524</v>
      </c>
      <c r="L856" s="229"/>
      <c r="M856" s="234"/>
      <c r="T856" s="235"/>
      <c r="AT856" s="231" t="s">
        <v>326</v>
      </c>
      <c r="AU856" s="231" t="s">
        <v>90</v>
      </c>
      <c r="AV856" s="230" t="s">
        <v>324</v>
      </c>
      <c r="AW856" s="230" t="s">
        <v>32</v>
      </c>
      <c r="AX856" s="230" t="s">
        <v>85</v>
      </c>
      <c r="AY856" s="231" t="s">
        <v>318</v>
      </c>
    </row>
    <row r="857" spans="2:65" s="121" customFormat="1" ht="37.9" customHeight="1" x14ac:dyDescent="0.2">
      <c r="B857" s="120"/>
      <c r="C857" s="192" t="s">
        <v>1435</v>
      </c>
      <c r="D857" s="192" t="s">
        <v>320</v>
      </c>
      <c r="E857" s="193" t="s">
        <v>1436</v>
      </c>
      <c r="F857" s="194" t="s">
        <v>1437</v>
      </c>
      <c r="G857" s="195" t="s">
        <v>383</v>
      </c>
      <c r="H857" s="196">
        <v>156.19999999999999</v>
      </c>
      <c r="I857" s="32"/>
      <c r="J857" s="197">
        <f>ROUND(I857*H857,2)</f>
        <v>0</v>
      </c>
      <c r="K857" s="198"/>
      <c r="L857" s="120"/>
      <c r="M857" s="199" t="s">
        <v>1</v>
      </c>
      <c r="N857" s="200" t="s">
        <v>43</v>
      </c>
      <c r="P857" s="201">
        <f>O857*H857</f>
        <v>0</v>
      </c>
      <c r="Q857" s="201">
        <v>0</v>
      </c>
      <c r="R857" s="201">
        <f>Q857*H857</f>
        <v>0</v>
      </c>
      <c r="S857" s="201">
        <v>0</v>
      </c>
      <c r="T857" s="202">
        <f>S857*H857</f>
        <v>0</v>
      </c>
      <c r="AR857" s="203" t="s">
        <v>407</v>
      </c>
      <c r="AT857" s="203" t="s">
        <v>320</v>
      </c>
      <c r="AU857" s="203" t="s">
        <v>90</v>
      </c>
      <c r="AY857" s="112" t="s">
        <v>318</v>
      </c>
      <c r="BE857" s="204">
        <f>IF(N857="základní",J857,0)</f>
        <v>0</v>
      </c>
      <c r="BF857" s="204">
        <f>IF(N857="snížená",J857,0)</f>
        <v>0</v>
      </c>
      <c r="BG857" s="204">
        <f>IF(N857="zákl. přenesená",J857,0)</f>
        <v>0</v>
      </c>
      <c r="BH857" s="204">
        <f>IF(N857="sníž. přenesená",J857,0)</f>
        <v>0</v>
      </c>
      <c r="BI857" s="204">
        <f>IF(N857="nulová",J857,0)</f>
        <v>0</v>
      </c>
      <c r="BJ857" s="112" t="s">
        <v>90</v>
      </c>
      <c r="BK857" s="204">
        <f>ROUND(I857*H857,2)</f>
        <v>0</v>
      </c>
      <c r="BL857" s="112" t="s">
        <v>407</v>
      </c>
      <c r="BM857" s="203" t="s">
        <v>1438</v>
      </c>
    </row>
    <row r="858" spans="2:65" s="206" customFormat="1" x14ac:dyDescent="0.2">
      <c r="B858" s="205"/>
      <c r="D858" s="207" t="s">
        <v>326</v>
      </c>
      <c r="E858" s="208" t="s">
        <v>1</v>
      </c>
      <c r="F858" s="209" t="s">
        <v>246</v>
      </c>
      <c r="H858" s="208" t="s">
        <v>1</v>
      </c>
      <c r="L858" s="205"/>
      <c r="M858" s="210"/>
      <c r="T858" s="211"/>
      <c r="AT858" s="208" t="s">
        <v>326</v>
      </c>
      <c r="AU858" s="208" t="s">
        <v>90</v>
      </c>
      <c r="AV858" s="206" t="s">
        <v>85</v>
      </c>
      <c r="AW858" s="206" t="s">
        <v>32</v>
      </c>
      <c r="AX858" s="206" t="s">
        <v>77</v>
      </c>
      <c r="AY858" s="208" t="s">
        <v>318</v>
      </c>
    </row>
    <row r="859" spans="2:65" s="213" customFormat="1" x14ac:dyDescent="0.2">
      <c r="B859" s="212"/>
      <c r="D859" s="207" t="s">
        <v>326</v>
      </c>
      <c r="E859" s="214" t="s">
        <v>245</v>
      </c>
      <c r="F859" s="215" t="s">
        <v>247</v>
      </c>
      <c r="H859" s="216">
        <v>156.19999999999999</v>
      </c>
      <c r="L859" s="212"/>
      <c r="M859" s="217"/>
      <c r="T859" s="218"/>
      <c r="AT859" s="214" t="s">
        <v>326</v>
      </c>
      <c r="AU859" s="214" t="s">
        <v>90</v>
      </c>
      <c r="AV859" s="213" t="s">
        <v>90</v>
      </c>
      <c r="AW859" s="213" t="s">
        <v>32</v>
      </c>
      <c r="AX859" s="213" t="s">
        <v>85</v>
      </c>
      <c r="AY859" s="214" t="s">
        <v>318</v>
      </c>
    </row>
    <row r="860" spans="2:65" s="121" customFormat="1" ht="24.25" customHeight="1" x14ac:dyDescent="0.2">
      <c r="B860" s="120"/>
      <c r="C860" s="192" t="s">
        <v>1439</v>
      </c>
      <c r="D860" s="192" t="s">
        <v>320</v>
      </c>
      <c r="E860" s="193" t="s">
        <v>1440</v>
      </c>
      <c r="F860" s="194" t="s">
        <v>1441</v>
      </c>
      <c r="G860" s="195" t="s">
        <v>1148</v>
      </c>
      <c r="H860" s="34"/>
      <c r="I860" s="32"/>
      <c r="J860" s="197">
        <f>ROUND(I860*H860,2)</f>
        <v>0</v>
      </c>
      <c r="K860" s="198"/>
      <c r="L860" s="120"/>
      <c r="M860" s="199" t="s">
        <v>1</v>
      </c>
      <c r="N860" s="200" t="s">
        <v>43</v>
      </c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AR860" s="203" t="s">
        <v>407</v>
      </c>
      <c r="AT860" s="203" t="s">
        <v>320</v>
      </c>
      <c r="AU860" s="203" t="s">
        <v>90</v>
      </c>
      <c r="AY860" s="112" t="s">
        <v>318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12" t="s">
        <v>90</v>
      </c>
      <c r="BK860" s="204">
        <f>ROUND(I860*H860,2)</f>
        <v>0</v>
      </c>
      <c r="BL860" s="112" t="s">
        <v>407</v>
      </c>
      <c r="BM860" s="203" t="s">
        <v>1442</v>
      </c>
    </row>
    <row r="861" spans="2:65" s="181" customFormat="1" ht="22.9" customHeight="1" x14ac:dyDescent="0.25">
      <c r="B861" s="180"/>
      <c r="D861" s="182" t="s">
        <v>76</v>
      </c>
      <c r="E861" s="190" t="s">
        <v>1443</v>
      </c>
      <c r="F861" s="190" t="s">
        <v>1444</v>
      </c>
      <c r="J861" s="191">
        <f>BK861</f>
        <v>0</v>
      </c>
      <c r="L861" s="180"/>
      <c r="M861" s="185"/>
      <c r="P861" s="186">
        <f>SUM(P862:P936)</f>
        <v>0</v>
      </c>
      <c r="R861" s="186">
        <f>SUM(R862:R936)</f>
        <v>33.688942390000001</v>
      </c>
      <c r="T861" s="187">
        <f>SUM(T862:T936)</f>
        <v>0</v>
      </c>
      <c r="AR861" s="182" t="s">
        <v>90</v>
      </c>
      <c r="AT861" s="188" t="s">
        <v>76</v>
      </c>
      <c r="AU861" s="188" t="s">
        <v>85</v>
      </c>
      <c r="AY861" s="182" t="s">
        <v>318</v>
      </c>
      <c r="BK861" s="189">
        <f>SUM(BK862:BK936)</f>
        <v>0</v>
      </c>
    </row>
    <row r="862" spans="2:65" s="121" customFormat="1" ht="24.25" customHeight="1" x14ac:dyDescent="0.2">
      <c r="B862" s="120"/>
      <c r="C862" s="192" t="s">
        <v>1445</v>
      </c>
      <c r="D862" s="192" t="s">
        <v>320</v>
      </c>
      <c r="E862" s="193" t="s">
        <v>1446</v>
      </c>
      <c r="F862" s="194" t="s">
        <v>1447</v>
      </c>
      <c r="G862" s="195" t="s">
        <v>383</v>
      </c>
      <c r="H862" s="196">
        <v>9.8550000000000004</v>
      </c>
      <c r="I862" s="32"/>
      <c r="J862" s="197">
        <f>ROUND(I862*H862,2)</f>
        <v>0</v>
      </c>
      <c r="K862" s="198"/>
      <c r="L862" s="120"/>
      <c r="M862" s="199" t="s">
        <v>1</v>
      </c>
      <c r="N862" s="200" t="s">
        <v>43</v>
      </c>
      <c r="P862" s="201">
        <f>O862*H862</f>
        <v>0</v>
      </c>
      <c r="Q862" s="201">
        <v>2.4649999999999998E-2</v>
      </c>
      <c r="R862" s="201">
        <f>Q862*H862</f>
        <v>0.24292575</v>
      </c>
      <c r="S862" s="201">
        <v>0</v>
      </c>
      <c r="T862" s="202">
        <f>S862*H862</f>
        <v>0</v>
      </c>
      <c r="AR862" s="203" t="s">
        <v>407</v>
      </c>
      <c r="AT862" s="203" t="s">
        <v>320</v>
      </c>
      <c r="AU862" s="203" t="s">
        <v>90</v>
      </c>
      <c r="AY862" s="112" t="s">
        <v>318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12" t="s">
        <v>90</v>
      </c>
      <c r="BK862" s="204">
        <f>ROUND(I862*H862,2)</f>
        <v>0</v>
      </c>
      <c r="BL862" s="112" t="s">
        <v>407</v>
      </c>
      <c r="BM862" s="203" t="s">
        <v>1448</v>
      </c>
    </row>
    <row r="863" spans="2:65" s="206" customFormat="1" x14ac:dyDescent="0.2">
      <c r="B863" s="205"/>
      <c r="D863" s="207" t="s">
        <v>326</v>
      </c>
      <c r="E863" s="208" t="s">
        <v>1</v>
      </c>
      <c r="F863" s="209" t="s">
        <v>1449</v>
      </c>
      <c r="H863" s="208" t="s">
        <v>1</v>
      </c>
      <c r="L863" s="205"/>
      <c r="M863" s="210"/>
      <c r="T863" s="211"/>
      <c r="AT863" s="208" t="s">
        <v>326</v>
      </c>
      <c r="AU863" s="208" t="s">
        <v>90</v>
      </c>
      <c r="AV863" s="206" t="s">
        <v>85</v>
      </c>
      <c r="AW863" s="206" t="s">
        <v>32</v>
      </c>
      <c r="AX863" s="206" t="s">
        <v>77</v>
      </c>
      <c r="AY863" s="208" t="s">
        <v>318</v>
      </c>
    </row>
    <row r="864" spans="2:65" s="213" customFormat="1" x14ac:dyDescent="0.2">
      <c r="B864" s="212"/>
      <c r="D864" s="207" t="s">
        <v>326</v>
      </c>
      <c r="E864" s="214" t="s">
        <v>1450</v>
      </c>
      <c r="F864" s="215" t="s">
        <v>1451</v>
      </c>
      <c r="H864" s="216">
        <v>9.8550000000000004</v>
      </c>
      <c r="L864" s="212"/>
      <c r="M864" s="217"/>
      <c r="T864" s="218"/>
      <c r="AT864" s="214" t="s">
        <v>326</v>
      </c>
      <c r="AU864" s="214" t="s">
        <v>90</v>
      </c>
      <c r="AV864" s="213" t="s">
        <v>90</v>
      </c>
      <c r="AW864" s="213" t="s">
        <v>32</v>
      </c>
      <c r="AX864" s="213" t="s">
        <v>85</v>
      </c>
      <c r="AY864" s="214" t="s">
        <v>318</v>
      </c>
    </row>
    <row r="865" spans="2:65" s="121" customFormat="1" ht="24.25" customHeight="1" x14ac:dyDescent="0.2">
      <c r="B865" s="120"/>
      <c r="C865" s="192" t="s">
        <v>1452</v>
      </c>
      <c r="D865" s="192" t="s">
        <v>320</v>
      </c>
      <c r="E865" s="193" t="s">
        <v>1453</v>
      </c>
      <c r="F865" s="194" t="s">
        <v>1454</v>
      </c>
      <c r="G865" s="195" t="s">
        <v>383</v>
      </c>
      <c r="H865" s="196">
        <v>13.887</v>
      </c>
      <c r="I865" s="32"/>
      <c r="J865" s="197">
        <f>ROUND(I865*H865,2)</f>
        <v>0</v>
      </c>
      <c r="K865" s="198"/>
      <c r="L865" s="120"/>
      <c r="M865" s="199" t="s">
        <v>1</v>
      </c>
      <c r="N865" s="200" t="s">
        <v>43</v>
      </c>
      <c r="P865" s="201">
        <f>O865*H865</f>
        <v>0</v>
      </c>
      <c r="Q865" s="201">
        <v>2.5069999999999999E-2</v>
      </c>
      <c r="R865" s="201">
        <f>Q865*H865</f>
        <v>0.34814708999999999</v>
      </c>
      <c r="S865" s="201">
        <v>0</v>
      </c>
      <c r="T865" s="202">
        <f>S865*H865</f>
        <v>0</v>
      </c>
      <c r="AR865" s="203" t="s">
        <v>407</v>
      </c>
      <c r="AT865" s="203" t="s">
        <v>320</v>
      </c>
      <c r="AU865" s="203" t="s">
        <v>90</v>
      </c>
      <c r="AY865" s="112" t="s">
        <v>318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12" t="s">
        <v>90</v>
      </c>
      <c r="BK865" s="204">
        <f>ROUND(I865*H865,2)</f>
        <v>0</v>
      </c>
      <c r="BL865" s="112" t="s">
        <v>407</v>
      </c>
      <c r="BM865" s="203" t="s">
        <v>1455</v>
      </c>
    </row>
    <row r="866" spans="2:65" s="206" customFormat="1" x14ac:dyDescent="0.2">
      <c r="B866" s="205"/>
      <c r="D866" s="207" t="s">
        <v>326</v>
      </c>
      <c r="E866" s="208" t="s">
        <v>1</v>
      </c>
      <c r="F866" s="209" t="s">
        <v>228</v>
      </c>
      <c r="H866" s="208" t="s">
        <v>1</v>
      </c>
      <c r="L866" s="205"/>
      <c r="M866" s="210"/>
      <c r="T866" s="211"/>
      <c r="AT866" s="208" t="s">
        <v>326</v>
      </c>
      <c r="AU866" s="208" t="s">
        <v>90</v>
      </c>
      <c r="AV866" s="206" t="s">
        <v>85</v>
      </c>
      <c r="AW866" s="206" t="s">
        <v>32</v>
      </c>
      <c r="AX866" s="206" t="s">
        <v>77</v>
      </c>
      <c r="AY866" s="208" t="s">
        <v>318</v>
      </c>
    </row>
    <row r="867" spans="2:65" s="206" customFormat="1" x14ac:dyDescent="0.2">
      <c r="B867" s="205"/>
      <c r="D867" s="207" t="s">
        <v>326</v>
      </c>
      <c r="E867" s="208" t="s">
        <v>1</v>
      </c>
      <c r="F867" s="209" t="s">
        <v>434</v>
      </c>
      <c r="H867" s="208" t="s">
        <v>1</v>
      </c>
      <c r="L867" s="205"/>
      <c r="M867" s="210"/>
      <c r="T867" s="211"/>
      <c r="AT867" s="208" t="s">
        <v>326</v>
      </c>
      <c r="AU867" s="208" t="s">
        <v>90</v>
      </c>
      <c r="AV867" s="206" t="s">
        <v>85</v>
      </c>
      <c r="AW867" s="206" t="s">
        <v>32</v>
      </c>
      <c r="AX867" s="206" t="s">
        <v>77</v>
      </c>
      <c r="AY867" s="208" t="s">
        <v>318</v>
      </c>
    </row>
    <row r="868" spans="2:65" s="213" customFormat="1" x14ac:dyDescent="0.2">
      <c r="B868" s="212"/>
      <c r="D868" s="207" t="s">
        <v>326</v>
      </c>
      <c r="E868" s="214" t="s">
        <v>1</v>
      </c>
      <c r="F868" s="215" t="s">
        <v>1456</v>
      </c>
      <c r="H868" s="216">
        <v>3.492</v>
      </c>
      <c r="L868" s="212"/>
      <c r="M868" s="217"/>
      <c r="T868" s="218"/>
      <c r="AT868" s="214" t="s">
        <v>326</v>
      </c>
      <c r="AU868" s="214" t="s">
        <v>90</v>
      </c>
      <c r="AV868" s="213" t="s">
        <v>90</v>
      </c>
      <c r="AW868" s="213" t="s">
        <v>32</v>
      </c>
      <c r="AX868" s="213" t="s">
        <v>77</v>
      </c>
      <c r="AY868" s="214" t="s">
        <v>318</v>
      </c>
    </row>
    <row r="869" spans="2:65" s="206" customFormat="1" x14ac:dyDescent="0.2">
      <c r="B869" s="205"/>
      <c r="D869" s="207" t="s">
        <v>326</v>
      </c>
      <c r="E869" s="208" t="s">
        <v>1</v>
      </c>
      <c r="F869" s="209" t="s">
        <v>439</v>
      </c>
      <c r="H869" s="208" t="s">
        <v>1</v>
      </c>
      <c r="L869" s="205"/>
      <c r="M869" s="210"/>
      <c r="T869" s="211"/>
      <c r="AT869" s="208" t="s">
        <v>326</v>
      </c>
      <c r="AU869" s="208" t="s">
        <v>90</v>
      </c>
      <c r="AV869" s="206" t="s">
        <v>85</v>
      </c>
      <c r="AW869" s="206" t="s">
        <v>32</v>
      </c>
      <c r="AX869" s="206" t="s">
        <v>77</v>
      </c>
      <c r="AY869" s="208" t="s">
        <v>318</v>
      </c>
    </row>
    <row r="870" spans="2:65" s="213" customFormat="1" x14ac:dyDescent="0.2">
      <c r="B870" s="212"/>
      <c r="D870" s="207" t="s">
        <v>326</v>
      </c>
      <c r="E870" s="214" t="s">
        <v>1</v>
      </c>
      <c r="F870" s="215" t="s">
        <v>1457</v>
      </c>
      <c r="H870" s="216">
        <v>8.2799999999999994</v>
      </c>
      <c r="L870" s="212"/>
      <c r="M870" s="217"/>
      <c r="T870" s="218"/>
      <c r="AT870" s="214" t="s">
        <v>326</v>
      </c>
      <c r="AU870" s="214" t="s">
        <v>90</v>
      </c>
      <c r="AV870" s="213" t="s">
        <v>90</v>
      </c>
      <c r="AW870" s="213" t="s">
        <v>32</v>
      </c>
      <c r="AX870" s="213" t="s">
        <v>77</v>
      </c>
      <c r="AY870" s="214" t="s">
        <v>318</v>
      </c>
    </row>
    <row r="871" spans="2:65" s="213" customFormat="1" x14ac:dyDescent="0.2">
      <c r="B871" s="212"/>
      <c r="D871" s="207" t="s">
        <v>326</v>
      </c>
      <c r="E871" s="214" t="s">
        <v>1</v>
      </c>
      <c r="F871" s="215" t="s">
        <v>1458</v>
      </c>
      <c r="H871" s="216">
        <v>2.1150000000000002</v>
      </c>
      <c r="L871" s="212"/>
      <c r="M871" s="217"/>
      <c r="T871" s="218"/>
      <c r="AT871" s="214" t="s">
        <v>326</v>
      </c>
      <c r="AU871" s="214" t="s">
        <v>90</v>
      </c>
      <c r="AV871" s="213" t="s">
        <v>90</v>
      </c>
      <c r="AW871" s="213" t="s">
        <v>32</v>
      </c>
      <c r="AX871" s="213" t="s">
        <v>77</v>
      </c>
      <c r="AY871" s="214" t="s">
        <v>318</v>
      </c>
    </row>
    <row r="872" spans="2:65" s="230" customFormat="1" x14ac:dyDescent="0.2">
      <c r="B872" s="229"/>
      <c r="D872" s="207" t="s">
        <v>326</v>
      </c>
      <c r="E872" s="231" t="s">
        <v>227</v>
      </c>
      <c r="F872" s="232" t="s">
        <v>400</v>
      </c>
      <c r="H872" s="233">
        <v>13.887</v>
      </c>
      <c r="L872" s="229"/>
      <c r="M872" s="234"/>
      <c r="T872" s="235"/>
      <c r="AT872" s="231" t="s">
        <v>326</v>
      </c>
      <c r="AU872" s="231" t="s">
        <v>90</v>
      </c>
      <c r="AV872" s="230" t="s">
        <v>324</v>
      </c>
      <c r="AW872" s="230" t="s">
        <v>32</v>
      </c>
      <c r="AX872" s="230" t="s">
        <v>85</v>
      </c>
      <c r="AY872" s="231" t="s">
        <v>318</v>
      </c>
    </row>
    <row r="873" spans="2:65" s="121" customFormat="1" ht="24.25" customHeight="1" x14ac:dyDescent="0.2">
      <c r="B873" s="120"/>
      <c r="C873" s="192" t="s">
        <v>1459</v>
      </c>
      <c r="D873" s="192" t="s">
        <v>320</v>
      </c>
      <c r="E873" s="193" t="s">
        <v>1460</v>
      </c>
      <c r="F873" s="194" t="s">
        <v>1461</v>
      </c>
      <c r="G873" s="195" t="s">
        <v>323</v>
      </c>
      <c r="H873" s="196">
        <v>40.744999999999997</v>
      </c>
      <c r="I873" s="32"/>
      <c r="J873" s="197">
        <f>ROUND(I873*H873,2)</f>
        <v>0</v>
      </c>
      <c r="K873" s="198"/>
      <c r="L873" s="120"/>
      <c r="M873" s="199" t="s">
        <v>1</v>
      </c>
      <c r="N873" s="200" t="s">
        <v>43</v>
      </c>
      <c r="P873" s="201">
        <f>O873*H873</f>
        <v>0</v>
      </c>
      <c r="Q873" s="201">
        <v>2.4649999999999998E-2</v>
      </c>
      <c r="R873" s="201">
        <f>Q873*H873</f>
        <v>1.0043642499999998</v>
      </c>
      <c r="S873" s="201">
        <v>0</v>
      </c>
      <c r="T873" s="202">
        <f>S873*H873</f>
        <v>0</v>
      </c>
      <c r="AR873" s="203" t="s">
        <v>407</v>
      </c>
      <c r="AT873" s="203" t="s">
        <v>320</v>
      </c>
      <c r="AU873" s="203" t="s">
        <v>90</v>
      </c>
      <c r="AY873" s="112" t="s">
        <v>318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12" t="s">
        <v>90</v>
      </c>
      <c r="BK873" s="204">
        <f>ROUND(I873*H873,2)</f>
        <v>0</v>
      </c>
      <c r="BL873" s="112" t="s">
        <v>407</v>
      </c>
      <c r="BM873" s="203" t="s">
        <v>1462</v>
      </c>
    </row>
    <row r="874" spans="2:65" s="206" customFormat="1" x14ac:dyDescent="0.2">
      <c r="B874" s="205"/>
      <c r="D874" s="207" t="s">
        <v>326</v>
      </c>
      <c r="E874" s="208" t="s">
        <v>1</v>
      </c>
      <c r="F874" s="209" t="s">
        <v>1463</v>
      </c>
      <c r="H874" s="208" t="s">
        <v>1</v>
      </c>
      <c r="L874" s="205"/>
      <c r="M874" s="210"/>
      <c r="T874" s="211"/>
      <c r="AT874" s="208" t="s">
        <v>326</v>
      </c>
      <c r="AU874" s="208" t="s">
        <v>90</v>
      </c>
      <c r="AV874" s="206" t="s">
        <v>85</v>
      </c>
      <c r="AW874" s="206" t="s">
        <v>32</v>
      </c>
      <c r="AX874" s="206" t="s">
        <v>77</v>
      </c>
      <c r="AY874" s="208" t="s">
        <v>318</v>
      </c>
    </row>
    <row r="875" spans="2:65" s="206" customFormat="1" x14ac:dyDescent="0.2">
      <c r="B875" s="205"/>
      <c r="D875" s="207" t="s">
        <v>326</v>
      </c>
      <c r="E875" s="208" t="s">
        <v>1</v>
      </c>
      <c r="F875" s="209" t="s">
        <v>434</v>
      </c>
      <c r="H875" s="208" t="s">
        <v>1</v>
      </c>
      <c r="L875" s="205"/>
      <c r="M875" s="210"/>
      <c r="T875" s="211"/>
      <c r="AT875" s="208" t="s">
        <v>326</v>
      </c>
      <c r="AU875" s="208" t="s">
        <v>90</v>
      </c>
      <c r="AV875" s="206" t="s">
        <v>85</v>
      </c>
      <c r="AW875" s="206" t="s">
        <v>32</v>
      </c>
      <c r="AX875" s="206" t="s">
        <v>77</v>
      </c>
      <c r="AY875" s="208" t="s">
        <v>318</v>
      </c>
    </row>
    <row r="876" spans="2:65" s="213" customFormat="1" x14ac:dyDescent="0.2">
      <c r="B876" s="212"/>
      <c r="D876" s="207" t="s">
        <v>326</v>
      </c>
      <c r="E876" s="214" t="s">
        <v>1</v>
      </c>
      <c r="F876" s="215" t="s">
        <v>1464</v>
      </c>
      <c r="H876" s="216">
        <v>13.605</v>
      </c>
      <c r="L876" s="212"/>
      <c r="M876" s="217"/>
      <c r="T876" s="218"/>
      <c r="AT876" s="214" t="s">
        <v>326</v>
      </c>
      <c r="AU876" s="214" t="s">
        <v>90</v>
      </c>
      <c r="AV876" s="213" t="s">
        <v>90</v>
      </c>
      <c r="AW876" s="213" t="s">
        <v>32</v>
      </c>
      <c r="AX876" s="213" t="s">
        <v>77</v>
      </c>
      <c r="AY876" s="214" t="s">
        <v>318</v>
      </c>
    </row>
    <row r="877" spans="2:65" s="206" customFormat="1" x14ac:dyDescent="0.2">
      <c r="B877" s="205"/>
      <c r="D877" s="207" t="s">
        <v>326</v>
      </c>
      <c r="E877" s="208" t="s">
        <v>1</v>
      </c>
      <c r="F877" s="209" t="s">
        <v>439</v>
      </c>
      <c r="H877" s="208" t="s">
        <v>1</v>
      </c>
      <c r="L877" s="205"/>
      <c r="M877" s="210"/>
      <c r="T877" s="211"/>
      <c r="AT877" s="208" t="s">
        <v>326</v>
      </c>
      <c r="AU877" s="208" t="s">
        <v>90</v>
      </c>
      <c r="AV877" s="206" t="s">
        <v>85</v>
      </c>
      <c r="AW877" s="206" t="s">
        <v>32</v>
      </c>
      <c r="AX877" s="206" t="s">
        <v>77</v>
      </c>
      <c r="AY877" s="208" t="s">
        <v>318</v>
      </c>
    </row>
    <row r="878" spans="2:65" s="213" customFormat="1" x14ac:dyDescent="0.2">
      <c r="B878" s="212"/>
      <c r="D878" s="207" t="s">
        <v>326</v>
      </c>
      <c r="E878" s="214" t="s">
        <v>1</v>
      </c>
      <c r="F878" s="215" t="s">
        <v>1465</v>
      </c>
      <c r="H878" s="216">
        <v>17.149999999999999</v>
      </c>
      <c r="L878" s="212"/>
      <c r="M878" s="217"/>
      <c r="T878" s="218"/>
      <c r="AT878" s="214" t="s">
        <v>326</v>
      </c>
      <c r="AU878" s="214" t="s">
        <v>90</v>
      </c>
      <c r="AV878" s="213" t="s">
        <v>90</v>
      </c>
      <c r="AW878" s="213" t="s">
        <v>32</v>
      </c>
      <c r="AX878" s="213" t="s">
        <v>77</v>
      </c>
      <c r="AY878" s="214" t="s">
        <v>318</v>
      </c>
    </row>
    <row r="879" spans="2:65" s="213" customFormat="1" x14ac:dyDescent="0.2">
      <c r="B879" s="212"/>
      <c r="D879" s="207" t="s">
        <v>326</v>
      </c>
      <c r="E879" s="214" t="s">
        <v>1</v>
      </c>
      <c r="F879" s="215" t="s">
        <v>1466</v>
      </c>
      <c r="H879" s="216">
        <v>9.99</v>
      </c>
      <c r="L879" s="212"/>
      <c r="M879" s="217"/>
      <c r="T879" s="218"/>
      <c r="AT879" s="214" t="s">
        <v>326</v>
      </c>
      <c r="AU879" s="214" t="s">
        <v>90</v>
      </c>
      <c r="AV879" s="213" t="s">
        <v>90</v>
      </c>
      <c r="AW879" s="213" t="s">
        <v>32</v>
      </c>
      <c r="AX879" s="213" t="s">
        <v>77</v>
      </c>
      <c r="AY879" s="214" t="s">
        <v>318</v>
      </c>
    </row>
    <row r="880" spans="2:65" s="230" customFormat="1" x14ac:dyDescent="0.2">
      <c r="B880" s="229"/>
      <c r="D880" s="207" t="s">
        <v>326</v>
      </c>
      <c r="E880" s="231" t="s">
        <v>1467</v>
      </c>
      <c r="F880" s="232" t="s">
        <v>400</v>
      </c>
      <c r="H880" s="233">
        <v>40.744999999999997</v>
      </c>
      <c r="L880" s="229"/>
      <c r="M880" s="234"/>
      <c r="T880" s="235"/>
      <c r="AT880" s="231" t="s">
        <v>326</v>
      </c>
      <c r="AU880" s="231" t="s">
        <v>90</v>
      </c>
      <c r="AV880" s="230" t="s">
        <v>324</v>
      </c>
      <c r="AW880" s="230" t="s">
        <v>32</v>
      </c>
      <c r="AX880" s="230" t="s">
        <v>85</v>
      </c>
      <c r="AY880" s="231" t="s">
        <v>318</v>
      </c>
    </row>
    <row r="881" spans="2:65" s="121" customFormat="1" ht="24.25" customHeight="1" x14ac:dyDescent="0.2">
      <c r="B881" s="120"/>
      <c r="C881" s="192" t="s">
        <v>1468</v>
      </c>
      <c r="D881" s="192" t="s">
        <v>320</v>
      </c>
      <c r="E881" s="193" t="s">
        <v>1469</v>
      </c>
      <c r="F881" s="194" t="s">
        <v>1470</v>
      </c>
      <c r="G881" s="195" t="s">
        <v>383</v>
      </c>
      <c r="H881" s="196">
        <v>360.68299999999999</v>
      </c>
      <c r="I881" s="32"/>
      <c r="J881" s="197">
        <f>ROUND(I881*H881,2)</f>
        <v>0</v>
      </c>
      <c r="K881" s="198"/>
      <c r="L881" s="120"/>
      <c r="M881" s="199" t="s">
        <v>1</v>
      </c>
      <c r="N881" s="200" t="s">
        <v>43</v>
      </c>
      <c r="P881" s="201">
        <f>O881*H881</f>
        <v>0</v>
      </c>
      <c r="Q881" s="201">
        <v>2.7900000000000001E-2</v>
      </c>
      <c r="R881" s="201">
        <f>Q881*H881</f>
        <v>10.0630557</v>
      </c>
      <c r="S881" s="201">
        <v>0</v>
      </c>
      <c r="T881" s="202">
        <f>S881*H881</f>
        <v>0</v>
      </c>
      <c r="AR881" s="203" t="s">
        <v>407</v>
      </c>
      <c r="AT881" s="203" t="s">
        <v>320</v>
      </c>
      <c r="AU881" s="203" t="s">
        <v>90</v>
      </c>
      <c r="AY881" s="112" t="s">
        <v>318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12" t="s">
        <v>90</v>
      </c>
      <c r="BK881" s="204">
        <f>ROUND(I881*H881,2)</f>
        <v>0</v>
      </c>
      <c r="BL881" s="112" t="s">
        <v>407</v>
      </c>
      <c r="BM881" s="203" t="s">
        <v>1471</v>
      </c>
    </row>
    <row r="882" spans="2:65" s="206" customFormat="1" x14ac:dyDescent="0.2">
      <c r="B882" s="205"/>
      <c r="D882" s="207" t="s">
        <v>326</v>
      </c>
      <c r="E882" s="208" t="s">
        <v>1</v>
      </c>
      <c r="F882" s="209" t="s">
        <v>1472</v>
      </c>
      <c r="H882" s="208" t="s">
        <v>1</v>
      </c>
      <c r="L882" s="205"/>
      <c r="M882" s="210"/>
      <c r="T882" s="211"/>
      <c r="AT882" s="208" t="s">
        <v>326</v>
      </c>
      <c r="AU882" s="208" t="s">
        <v>90</v>
      </c>
      <c r="AV882" s="206" t="s">
        <v>85</v>
      </c>
      <c r="AW882" s="206" t="s">
        <v>32</v>
      </c>
      <c r="AX882" s="206" t="s">
        <v>77</v>
      </c>
      <c r="AY882" s="208" t="s">
        <v>318</v>
      </c>
    </row>
    <row r="883" spans="2:65" s="206" customFormat="1" x14ac:dyDescent="0.2">
      <c r="B883" s="205"/>
      <c r="D883" s="207" t="s">
        <v>326</v>
      </c>
      <c r="E883" s="208" t="s">
        <v>1</v>
      </c>
      <c r="F883" s="209" t="s">
        <v>434</v>
      </c>
      <c r="H883" s="208" t="s">
        <v>1</v>
      </c>
      <c r="L883" s="205"/>
      <c r="M883" s="210"/>
      <c r="T883" s="211"/>
      <c r="AT883" s="208" t="s">
        <v>326</v>
      </c>
      <c r="AU883" s="208" t="s">
        <v>90</v>
      </c>
      <c r="AV883" s="206" t="s">
        <v>85</v>
      </c>
      <c r="AW883" s="206" t="s">
        <v>32</v>
      </c>
      <c r="AX883" s="206" t="s">
        <v>77</v>
      </c>
      <c r="AY883" s="208" t="s">
        <v>318</v>
      </c>
    </row>
    <row r="884" spans="2:65" s="213" customFormat="1" ht="20" x14ac:dyDescent="0.2">
      <c r="B884" s="212"/>
      <c r="D884" s="207" t="s">
        <v>326</v>
      </c>
      <c r="E884" s="214" t="s">
        <v>1</v>
      </c>
      <c r="F884" s="215" t="s">
        <v>1473</v>
      </c>
      <c r="H884" s="216">
        <v>196.34700000000001</v>
      </c>
      <c r="L884" s="212"/>
      <c r="M884" s="217"/>
      <c r="T884" s="218"/>
      <c r="AT884" s="214" t="s">
        <v>326</v>
      </c>
      <c r="AU884" s="214" t="s">
        <v>90</v>
      </c>
      <c r="AV884" s="213" t="s">
        <v>90</v>
      </c>
      <c r="AW884" s="213" t="s">
        <v>32</v>
      </c>
      <c r="AX884" s="213" t="s">
        <v>77</v>
      </c>
      <c r="AY884" s="214" t="s">
        <v>318</v>
      </c>
    </row>
    <row r="885" spans="2:65" s="206" customFormat="1" x14ac:dyDescent="0.2">
      <c r="B885" s="205"/>
      <c r="D885" s="207" t="s">
        <v>326</v>
      </c>
      <c r="E885" s="208" t="s">
        <v>1</v>
      </c>
      <c r="F885" s="209" t="s">
        <v>439</v>
      </c>
      <c r="H885" s="208" t="s">
        <v>1</v>
      </c>
      <c r="L885" s="205"/>
      <c r="M885" s="210"/>
      <c r="T885" s="211"/>
      <c r="AT885" s="208" t="s">
        <v>326</v>
      </c>
      <c r="AU885" s="208" t="s">
        <v>90</v>
      </c>
      <c r="AV885" s="206" t="s">
        <v>85</v>
      </c>
      <c r="AW885" s="206" t="s">
        <v>32</v>
      </c>
      <c r="AX885" s="206" t="s">
        <v>77</v>
      </c>
      <c r="AY885" s="208" t="s">
        <v>318</v>
      </c>
    </row>
    <row r="886" spans="2:65" s="213" customFormat="1" ht="20" x14ac:dyDescent="0.2">
      <c r="B886" s="212"/>
      <c r="D886" s="207" t="s">
        <v>326</v>
      </c>
      <c r="E886" s="214" t="s">
        <v>1</v>
      </c>
      <c r="F886" s="215" t="s">
        <v>1474</v>
      </c>
      <c r="H886" s="216">
        <v>164.33600000000001</v>
      </c>
      <c r="L886" s="212"/>
      <c r="M886" s="217"/>
      <c r="T886" s="218"/>
      <c r="AT886" s="214" t="s">
        <v>326</v>
      </c>
      <c r="AU886" s="214" t="s">
        <v>90</v>
      </c>
      <c r="AV886" s="213" t="s">
        <v>90</v>
      </c>
      <c r="AW886" s="213" t="s">
        <v>32</v>
      </c>
      <c r="AX886" s="213" t="s">
        <v>77</v>
      </c>
      <c r="AY886" s="214" t="s">
        <v>318</v>
      </c>
    </row>
    <row r="887" spans="2:65" s="230" customFormat="1" x14ac:dyDescent="0.2">
      <c r="B887" s="229"/>
      <c r="D887" s="207" t="s">
        <v>326</v>
      </c>
      <c r="E887" s="231" t="s">
        <v>1</v>
      </c>
      <c r="F887" s="232" t="s">
        <v>400</v>
      </c>
      <c r="H887" s="233">
        <v>360.68299999999999</v>
      </c>
      <c r="L887" s="229"/>
      <c r="M887" s="234"/>
      <c r="T887" s="235"/>
      <c r="AT887" s="231" t="s">
        <v>326</v>
      </c>
      <c r="AU887" s="231" t="s">
        <v>90</v>
      </c>
      <c r="AV887" s="230" t="s">
        <v>324</v>
      </c>
      <c r="AW887" s="230" t="s">
        <v>32</v>
      </c>
      <c r="AX887" s="230" t="s">
        <v>85</v>
      </c>
      <c r="AY887" s="231" t="s">
        <v>318</v>
      </c>
    </row>
    <row r="888" spans="2:65" s="121" customFormat="1" ht="24.25" customHeight="1" x14ac:dyDescent="0.2">
      <c r="B888" s="120"/>
      <c r="C888" s="192" t="s">
        <v>1475</v>
      </c>
      <c r="D888" s="192" t="s">
        <v>320</v>
      </c>
      <c r="E888" s="193" t="s">
        <v>1476</v>
      </c>
      <c r="F888" s="194" t="s">
        <v>1477</v>
      </c>
      <c r="G888" s="195" t="s">
        <v>323</v>
      </c>
      <c r="H888" s="196">
        <v>105</v>
      </c>
      <c r="I888" s="32"/>
      <c r="J888" s="197">
        <f>ROUND(I888*H888,2)</f>
        <v>0</v>
      </c>
      <c r="K888" s="198"/>
      <c r="L888" s="120"/>
      <c r="M888" s="199" t="s">
        <v>1</v>
      </c>
      <c r="N888" s="200" t="s">
        <v>43</v>
      </c>
      <c r="P888" s="201">
        <f>O888*H888</f>
        <v>0</v>
      </c>
      <c r="Q888" s="201">
        <v>2.8549999999999999E-2</v>
      </c>
      <c r="R888" s="201">
        <f>Q888*H888</f>
        <v>2.9977499999999999</v>
      </c>
      <c r="S888" s="201">
        <v>0</v>
      </c>
      <c r="T888" s="202">
        <f>S888*H888</f>
        <v>0</v>
      </c>
      <c r="AR888" s="203" t="s">
        <v>407</v>
      </c>
      <c r="AT888" s="203" t="s">
        <v>320</v>
      </c>
      <c r="AU888" s="203" t="s">
        <v>90</v>
      </c>
      <c r="AY888" s="112" t="s">
        <v>318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12" t="s">
        <v>90</v>
      </c>
      <c r="BK888" s="204">
        <f>ROUND(I888*H888,2)</f>
        <v>0</v>
      </c>
      <c r="BL888" s="112" t="s">
        <v>407</v>
      </c>
      <c r="BM888" s="203" t="s">
        <v>1478</v>
      </c>
    </row>
    <row r="889" spans="2:65" s="206" customFormat="1" x14ac:dyDescent="0.2">
      <c r="B889" s="205"/>
      <c r="D889" s="207" t="s">
        <v>326</v>
      </c>
      <c r="E889" s="208" t="s">
        <v>1</v>
      </c>
      <c r="F889" s="209" t="s">
        <v>434</v>
      </c>
      <c r="H889" s="208" t="s">
        <v>1</v>
      </c>
      <c r="L889" s="205"/>
      <c r="M889" s="210"/>
      <c r="T889" s="211"/>
      <c r="AT889" s="208" t="s">
        <v>326</v>
      </c>
      <c r="AU889" s="208" t="s">
        <v>90</v>
      </c>
      <c r="AV889" s="206" t="s">
        <v>85</v>
      </c>
      <c r="AW889" s="206" t="s">
        <v>32</v>
      </c>
      <c r="AX889" s="206" t="s">
        <v>77</v>
      </c>
      <c r="AY889" s="208" t="s">
        <v>318</v>
      </c>
    </row>
    <row r="890" spans="2:65" s="213" customFormat="1" x14ac:dyDescent="0.2">
      <c r="B890" s="212"/>
      <c r="D890" s="207" t="s">
        <v>326</v>
      </c>
      <c r="E890" s="214" t="s">
        <v>1</v>
      </c>
      <c r="F890" s="215" t="s">
        <v>598</v>
      </c>
      <c r="H890" s="216">
        <v>50</v>
      </c>
      <c r="L890" s="212"/>
      <c r="M890" s="217"/>
      <c r="T890" s="218"/>
      <c r="AT890" s="214" t="s">
        <v>326</v>
      </c>
      <c r="AU890" s="214" t="s">
        <v>90</v>
      </c>
      <c r="AV890" s="213" t="s">
        <v>90</v>
      </c>
      <c r="AW890" s="213" t="s">
        <v>32</v>
      </c>
      <c r="AX890" s="213" t="s">
        <v>77</v>
      </c>
      <c r="AY890" s="214" t="s">
        <v>318</v>
      </c>
    </row>
    <row r="891" spans="2:65" s="206" customFormat="1" x14ac:dyDescent="0.2">
      <c r="B891" s="205"/>
      <c r="D891" s="207" t="s">
        <v>326</v>
      </c>
      <c r="E891" s="208" t="s">
        <v>1</v>
      </c>
      <c r="F891" s="209" t="s">
        <v>439</v>
      </c>
      <c r="H891" s="208" t="s">
        <v>1</v>
      </c>
      <c r="L891" s="205"/>
      <c r="M891" s="210"/>
      <c r="T891" s="211"/>
      <c r="AT891" s="208" t="s">
        <v>326</v>
      </c>
      <c r="AU891" s="208" t="s">
        <v>90</v>
      </c>
      <c r="AV891" s="206" t="s">
        <v>85</v>
      </c>
      <c r="AW891" s="206" t="s">
        <v>32</v>
      </c>
      <c r="AX891" s="206" t="s">
        <v>77</v>
      </c>
      <c r="AY891" s="208" t="s">
        <v>318</v>
      </c>
    </row>
    <row r="892" spans="2:65" s="213" customFormat="1" x14ac:dyDescent="0.2">
      <c r="B892" s="212"/>
      <c r="D892" s="207" t="s">
        <v>326</v>
      </c>
      <c r="E892" s="214" t="s">
        <v>1</v>
      </c>
      <c r="F892" s="215" t="s">
        <v>657</v>
      </c>
      <c r="H892" s="216">
        <v>55</v>
      </c>
      <c r="L892" s="212"/>
      <c r="M892" s="217"/>
      <c r="T892" s="218"/>
      <c r="AT892" s="214" t="s">
        <v>326</v>
      </c>
      <c r="AU892" s="214" t="s">
        <v>90</v>
      </c>
      <c r="AV892" s="213" t="s">
        <v>90</v>
      </c>
      <c r="AW892" s="213" t="s">
        <v>32</v>
      </c>
      <c r="AX892" s="213" t="s">
        <v>77</v>
      </c>
      <c r="AY892" s="214" t="s">
        <v>318</v>
      </c>
    </row>
    <row r="893" spans="2:65" s="230" customFormat="1" x14ac:dyDescent="0.2">
      <c r="B893" s="229"/>
      <c r="D893" s="207" t="s">
        <v>326</v>
      </c>
      <c r="E893" s="231" t="s">
        <v>1</v>
      </c>
      <c r="F893" s="232" t="s">
        <v>400</v>
      </c>
      <c r="H893" s="233">
        <v>105</v>
      </c>
      <c r="L893" s="229"/>
      <c r="M893" s="234"/>
      <c r="T893" s="235"/>
      <c r="AT893" s="231" t="s">
        <v>326</v>
      </c>
      <c r="AU893" s="231" t="s">
        <v>90</v>
      </c>
      <c r="AV893" s="230" t="s">
        <v>324</v>
      </c>
      <c r="AW893" s="230" t="s">
        <v>32</v>
      </c>
      <c r="AX893" s="230" t="s">
        <v>85</v>
      </c>
      <c r="AY893" s="231" t="s">
        <v>318</v>
      </c>
    </row>
    <row r="894" spans="2:65" s="121" customFormat="1" ht="24.25" customHeight="1" x14ac:dyDescent="0.2">
      <c r="B894" s="120"/>
      <c r="C894" s="192" t="s">
        <v>1479</v>
      </c>
      <c r="D894" s="192" t="s">
        <v>320</v>
      </c>
      <c r="E894" s="193" t="s">
        <v>1480</v>
      </c>
      <c r="F894" s="194" t="s">
        <v>1481</v>
      </c>
      <c r="G894" s="195" t="s">
        <v>383</v>
      </c>
      <c r="H894" s="196">
        <v>817.1</v>
      </c>
      <c r="I894" s="32"/>
      <c r="J894" s="197">
        <f>ROUND(I894*H894,2)</f>
        <v>0</v>
      </c>
      <c r="K894" s="198"/>
      <c r="L894" s="120"/>
      <c r="M894" s="199" t="s">
        <v>1</v>
      </c>
      <c r="N894" s="200" t="s">
        <v>43</v>
      </c>
      <c r="P894" s="201">
        <f>O894*H894</f>
        <v>0</v>
      </c>
      <c r="Q894" s="201">
        <v>1.2200000000000001E-2</v>
      </c>
      <c r="R894" s="201">
        <f>Q894*H894</f>
        <v>9.9686200000000014</v>
      </c>
      <c r="S894" s="201">
        <v>0</v>
      </c>
      <c r="T894" s="202">
        <f>S894*H894</f>
        <v>0</v>
      </c>
      <c r="AR894" s="203" t="s">
        <v>407</v>
      </c>
      <c r="AT894" s="203" t="s">
        <v>320</v>
      </c>
      <c r="AU894" s="203" t="s">
        <v>90</v>
      </c>
      <c r="AY894" s="112" t="s">
        <v>318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12" t="s">
        <v>90</v>
      </c>
      <c r="BK894" s="204">
        <f>ROUND(I894*H894,2)</f>
        <v>0</v>
      </c>
      <c r="BL894" s="112" t="s">
        <v>407</v>
      </c>
      <c r="BM894" s="203" t="s">
        <v>1482</v>
      </c>
    </row>
    <row r="895" spans="2:65" s="206" customFormat="1" x14ac:dyDescent="0.2">
      <c r="B895" s="205"/>
      <c r="D895" s="207" t="s">
        <v>326</v>
      </c>
      <c r="E895" s="208" t="s">
        <v>1</v>
      </c>
      <c r="F895" s="209" t="s">
        <v>1483</v>
      </c>
      <c r="H895" s="208" t="s">
        <v>1</v>
      </c>
      <c r="L895" s="205"/>
      <c r="M895" s="210"/>
      <c r="T895" s="211"/>
      <c r="AT895" s="208" t="s">
        <v>326</v>
      </c>
      <c r="AU895" s="208" t="s">
        <v>90</v>
      </c>
      <c r="AV895" s="206" t="s">
        <v>85</v>
      </c>
      <c r="AW895" s="206" t="s">
        <v>32</v>
      </c>
      <c r="AX895" s="206" t="s">
        <v>77</v>
      </c>
      <c r="AY895" s="208" t="s">
        <v>318</v>
      </c>
    </row>
    <row r="896" spans="2:65" s="206" customFormat="1" x14ac:dyDescent="0.2">
      <c r="B896" s="205"/>
      <c r="D896" s="207" t="s">
        <v>326</v>
      </c>
      <c r="E896" s="208" t="s">
        <v>1</v>
      </c>
      <c r="F896" s="209" t="s">
        <v>1484</v>
      </c>
      <c r="H896" s="208" t="s">
        <v>1</v>
      </c>
      <c r="L896" s="205"/>
      <c r="M896" s="210"/>
      <c r="T896" s="211"/>
      <c r="AT896" s="208" t="s">
        <v>326</v>
      </c>
      <c r="AU896" s="208" t="s">
        <v>90</v>
      </c>
      <c r="AV896" s="206" t="s">
        <v>85</v>
      </c>
      <c r="AW896" s="206" t="s">
        <v>32</v>
      </c>
      <c r="AX896" s="206" t="s">
        <v>77</v>
      </c>
      <c r="AY896" s="208" t="s">
        <v>318</v>
      </c>
    </row>
    <row r="897" spans="2:65" s="206" customFormat="1" x14ac:dyDescent="0.2">
      <c r="B897" s="205"/>
      <c r="D897" s="207" t="s">
        <v>326</v>
      </c>
      <c r="E897" s="208" t="s">
        <v>1</v>
      </c>
      <c r="F897" s="209" t="s">
        <v>434</v>
      </c>
      <c r="H897" s="208" t="s">
        <v>1</v>
      </c>
      <c r="L897" s="205"/>
      <c r="M897" s="210"/>
      <c r="T897" s="211"/>
      <c r="AT897" s="208" t="s">
        <v>326</v>
      </c>
      <c r="AU897" s="208" t="s">
        <v>90</v>
      </c>
      <c r="AV897" s="206" t="s">
        <v>85</v>
      </c>
      <c r="AW897" s="206" t="s">
        <v>32</v>
      </c>
      <c r="AX897" s="206" t="s">
        <v>77</v>
      </c>
      <c r="AY897" s="208" t="s">
        <v>318</v>
      </c>
    </row>
    <row r="898" spans="2:65" s="213" customFormat="1" x14ac:dyDescent="0.2">
      <c r="B898" s="212"/>
      <c r="D898" s="207" t="s">
        <v>326</v>
      </c>
      <c r="E898" s="214" t="s">
        <v>1</v>
      </c>
      <c r="F898" s="215" t="s">
        <v>1485</v>
      </c>
      <c r="H898" s="216">
        <v>282.7</v>
      </c>
      <c r="L898" s="212"/>
      <c r="M898" s="217"/>
      <c r="T898" s="218"/>
      <c r="AT898" s="214" t="s">
        <v>326</v>
      </c>
      <c r="AU898" s="214" t="s">
        <v>90</v>
      </c>
      <c r="AV898" s="213" t="s">
        <v>90</v>
      </c>
      <c r="AW898" s="213" t="s">
        <v>32</v>
      </c>
      <c r="AX898" s="213" t="s">
        <v>77</v>
      </c>
      <c r="AY898" s="214" t="s">
        <v>318</v>
      </c>
    </row>
    <row r="899" spans="2:65" s="206" customFormat="1" x14ac:dyDescent="0.2">
      <c r="B899" s="205"/>
      <c r="D899" s="207" t="s">
        <v>326</v>
      </c>
      <c r="E899" s="208" t="s">
        <v>1</v>
      </c>
      <c r="F899" s="209" t="s">
        <v>439</v>
      </c>
      <c r="H899" s="208" t="s">
        <v>1</v>
      </c>
      <c r="L899" s="205"/>
      <c r="M899" s="210"/>
      <c r="T899" s="211"/>
      <c r="AT899" s="208" t="s">
        <v>326</v>
      </c>
      <c r="AU899" s="208" t="s">
        <v>90</v>
      </c>
      <c r="AV899" s="206" t="s">
        <v>85</v>
      </c>
      <c r="AW899" s="206" t="s">
        <v>32</v>
      </c>
      <c r="AX899" s="206" t="s">
        <v>77</v>
      </c>
      <c r="AY899" s="208" t="s">
        <v>318</v>
      </c>
    </row>
    <row r="900" spans="2:65" s="213" customFormat="1" x14ac:dyDescent="0.2">
      <c r="B900" s="212"/>
      <c r="D900" s="207" t="s">
        <v>326</v>
      </c>
      <c r="E900" s="214" t="s">
        <v>1</v>
      </c>
      <c r="F900" s="215" t="s">
        <v>1486</v>
      </c>
      <c r="H900" s="216">
        <v>235.3</v>
      </c>
      <c r="L900" s="212"/>
      <c r="M900" s="217"/>
      <c r="T900" s="218"/>
      <c r="AT900" s="214" t="s">
        <v>326</v>
      </c>
      <c r="AU900" s="214" t="s">
        <v>90</v>
      </c>
      <c r="AV900" s="213" t="s">
        <v>90</v>
      </c>
      <c r="AW900" s="213" t="s">
        <v>32</v>
      </c>
      <c r="AX900" s="213" t="s">
        <v>77</v>
      </c>
      <c r="AY900" s="214" t="s">
        <v>318</v>
      </c>
    </row>
    <row r="901" spans="2:65" s="206" customFormat="1" x14ac:dyDescent="0.2">
      <c r="B901" s="205"/>
      <c r="D901" s="207" t="s">
        <v>326</v>
      </c>
      <c r="E901" s="208" t="s">
        <v>1</v>
      </c>
      <c r="F901" s="209" t="s">
        <v>1487</v>
      </c>
      <c r="H901" s="208" t="s">
        <v>1</v>
      </c>
      <c r="L901" s="205"/>
      <c r="M901" s="210"/>
      <c r="T901" s="211"/>
      <c r="AT901" s="208" t="s">
        <v>326</v>
      </c>
      <c r="AU901" s="208" t="s">
        <v>90</v>
      </c>
      <c r="AV901" s="206" t="s">
        <v>85</v>
      </c>
      <c r="AW901" s="206" t="s">
        <v>32</v>
      </c>
      <c r="AX901" s="206" t="s">
        <v>77</v>
      </c>
      <c r="AY901" s="208" t="s">
        <v>318</v>
      </c>
    </row>
    <row r="902" spans="2:65" s="206" customFormat="1" x14ac:dyDescent="0.2">
      <c r="B902" s="205"/>
      <c r="D902" s="207" t="s">
        <v>326</v>
      </c>
      <c r="E902" s="208" t="s">
        <v>1</v>
      </c>
      <c r="F902" s="209" t="s">
        <v>434</v>
      </c>
      <c r="H902" s="208" t="s">
        <v>1</v>
      </c>
      <c r="L902" s="205"/>
      <c r="M902" s="210"/>
      <c r="T902" s="211"/>
      <c r="AT902" s="208" t="s">
        <v>326</v>
      </c>
      <c r="AU902" s="208" t="s">
        <v>90</v>
      </c>
      <c r="AV902" s="206" t="s">
        <v>85</v>
      </c>
      <c r="AW902" s="206" t="s">
        <v>32</v>
      </c>
      <c r="AX902" s="206" t="s">
        <v>77</v>
      </c>
      <c r="AY902" s="208" t="s">
        <v>318</v>
      </c>
    </row>
    <row r="903" spans="2:65" s="213" customFormat="1" x14ac:dyDescent="0.2">
      <c r="B903" s="212"/>
      <c r="D903" s="207" t="s">
        <v>326</v>
      </c>
      <c r="E903" s="214" t="s">
        <v>1</v>
      </c>
      <c r="F903" s="215" t="s">
        <v>1488</v>
      </c>
      <c r="H903" s="216">
        <v>139.30000000000001</v>
      </c>
      <c r="L903" s="212"/>
      <c r="M903" s="217"/>
      <c r="T903" s="218"/>
      <c r="AT903" s="214" t="s">
        <v>326</v>
      </c>
      <c r="AU903" s="214" t="s">
        <v>90</v>
      </c>
      <c r="AV903" s="213" t="s">
        <v>90</v>
      </c>
      <c r="AW903" s="213" t="s">
        <v>32</v>
      </c>
      <c r="AX903" s="213" t="s">
        <v>77</v>
      </c>
      <c r="AY903" s="214" t="s">
        <v>318</v>
      </c>
    </row>
    <row r="904" spans="2:65" s="206" customFormat="1" x14ac:dyDescent="0.2">
      <c r="B904" s="205"/>
      <c r="D904" s="207" t="s">
        <v>326</v>
      </c>
      <c r="E904" s="208" t="s">
        <v>1</v>
      </c>
      <c r="F904" s="209" t="s">
        <v>439</v>
      </c>
      <c r="H904" s="208" t="s">
        <v>1</v>
      </c>
      <c r="L904" s="205"/>
      <c r="M904" s="210"/>
      <c r="T904" s="211"/>
      <c r="AT904" s="208" t="s">
        <v>326</v>
      </c>
      <c r="AU904" s="208" t="s">
        <v>90</v>
      </c>
      <c r="AV904" s="206" t="s">
        <v>85</v>
      </c>
      <c r="AW904" s="206" t="s">
        <v>32</v>
      </c>
      <c r="AX904" s="206" t="s">
        <v>77</v>
      </c>
      <c r="AY904" s="208" t="s">
        <v>318</v>
      </c>
    </row>
    <row r="905" spans="2:65" s="213" customFormat="1" x14ac:dyDescent="0.2">
      <c r="B905" s="212"/>
      <c r="D905" s="207" t="s">
        <v>326</v>
      </c>
      <c r="E905" s="214" t="s">
        <v>1</v>
      </c>
      <c r="F905" s="215" t="s">
        <v>1489</v>
      </c>
      <c r="H905" s="216">
        <v>149.80000000000001</v>
      </c>
      <c r="L905" s="212"/>
      <c r="M905" s="217"/>
      <c r="T905" s="218"/>
      <c r="AT905" s="214" t="s">
        <v>326</v>
      </c>
      <c r="AU905" s="214" t="s">
        <v>90</v>
      </c>
      <c r="AV905" s="213" t="s">
        <v>90</v>
      </c>
      <c r="AW905" s="213" t="s">
        <v>32</v>
      </c>
      <c r="AX905" s="213" t="s">
        <v>77</v>
      </c>
      <c r="AY905" s="214" t="s">
        <v>318</v>
      </c>
    </row>
    <row r="906" spans="2:65" s="237" customFormat="1" x14ac:dyDescent="0.2">
      <c r="B906" s="236"/>
      <c r="D906" s="207" t="s">
        <v>326</v>
      </c>
      <c r="E906" s="238" t="s">
        <v>100</v>
      </c>
      <c r="F906" s="239" t="s">
        <v>617</v>
      </c>
      <c r="H906" s="240">
        <v>807.1</v>
      </c>
      <c r="L906" s="236"/>
      <c r="M906" s="241"/>
      <c r="T906" s="242"/>
      <c r="AT906" s="238" t="s">
        <v>326</v>
      </c>
      <c r="AU906" s="238" t="s">
        <v>90</v>
      </c>
      <c r="AV906" s="237" t="s">
        <v>208</v>
      </c>
      <c r="AW906" s="237" t="s">
        <v>32</v>
      </c>
      <c r="AX906" s="237" t="s">
        <v>77</v>
      </c>
      <c r="AY906" s="238" t="s">
        <v>318</v>
      </c>
    </row>
    <row r="907" spans="2:65" s="206" customFormat="1" x14ac:dyDescent="0.2">
      <c r="B907" s="205"/>
      <c r="D907" s="207" t="s">
        <v>326</v>
      </c>
      <c r="E907" s="208" t="s">
        <v>1</v>
      </c>
      <c r="F907" s="209" t="s">
        <v>1490</v>
      </c>
      <c r="H907" s="208" t="s">
        <v>1</v>
      </c>
      <c r="L907" s="205"/>
      <c r="M907" s="210"/>
      <c r="T907" s="211"/>
      <c r="AT907" s="208" t="s">
        <v>326</v>
      </c>
      <c r="AU907" s="208" t="s">
        <v>90</v>
      </c>
      <c r="AV907" s="206" t="s">
        <v>85</v>
      </c>
      <c r="AW907" s="206" t="s">
        <v>32</v>
      </c>
      <c r="AX907" s="206" t="s">
        <v>77</v>
      </c>
      <c r="AY907" s="208" t="s">
        <v>318</v>
      </c>
    </row>
    <row r="908" spans="2:65" s="213" customFormat="1" x14ac:dyDescent="0.2">
      <c r="B908" s="212"/>
      <c r="D908" s="207" t="s">
        <v>326</v>
      </c>
      <c r="E908" s="214" t="s">
        <v>1</v>
      </c>
      <c r="F908" s="215" t="s">
        <v>119</v>
      </c>
      <c r="H908" s="216">
        <v>10</v>
      </c>
      <c r="L908" s="212"/>
      <c r="M908" s="217"/>
      <c r="T908" s="218"/>
      <c r="AT908" s="214" t="s">
        <v>326</v>
      </c>
      <c r="AU908" s="214" t="s">
        <v>90</v>
      </c>
      <c r="AV908" s="213" t="s">
        <v>90</v>
      </c>
      <c r="AW908" s="213" t="s">
        <v>32</v>
      </c>
      <c r="AX908" s="213" t="s">
        <v>77</v>
      </c>
      <c r="AY908" s="214" t="s">
        <v>318</v>
      </c>
    </row>
    <row r="909" spans="2:65" s="237" customFormat="1" x14ac:dyDescent="0.2">
      <c r="B909" s="236"/>
      <c r="D909" s="207" t="s">
        <v>326</v>
      </c>
      <c r="E909" s="238" t="s">
        <v>117</v>
      </c>
      <c r="F909" s="239" t="s">
        <v>617</v>
      </c>
      <c r="H909" s="240">
        <v>10</v>
      </c>
      <c r="L909" s="236"/>
      <c r="M909" s="241"/>
      <c r="T909" s="242"/>
      <c r="AT909" s="238" t="s">
        <v>326</v>
      </c>
      <c r="AU909" s="238" t="s">
        <v>90</v>
      </c>
      <c r="AV909" s="237" t="s">
        <v>208</v>
      </c>
      <c r="AW909" s="237" t="s">
        <v>32</v>
      </c>
      <c r="AX909" s="237" t="s">
        <v>77</v>
      </c>
      <c r="AY909" s="238" t="s">
        <v>318</v>
      </c>
    </row>
    <row r="910" spans="2:65" s="230" customFormat="1" x14ac:dyDescent="0.2">
      <c r="B910" s="229"/>
      <c r="D910" s="207" t="s">
        <v>326</v>
      </c>
      <c r="E910" s="231" t="s">
        <v>1</v>
      </c>
      <c r="F910" s="232" t="s">
        <v>400</v>
      </c>
      <c r="H910" s="233">
        <v>817.1</v>
      </c>
      <c r="L910" s="229"/>
      <c r="M910" s="234"/>
      <c r="T910" s="235"/>
      <c r="AT910" s="231" t="s">
        <v>326</v>
      </c>
      <c r="AU910" s="231" t="s">
        <v>90</v>
      </c>
      <c r="AV910" s="230" t="s">
        <v>324</v>
      </c>
      <c r="AW910" s="230" t="s">
        <v>32</v>
      </c>
      <c r="AX910" s="230" t="s">
        <v>85</v>
      </c>
      <c r="AY910" s="231" t="s">
        <v>318</v>
      </c>
    </row>
    <row r="911" spans="2:65" s="121" customFormat="1" ht="24.25" customHeight="1" x14ac:dyDescent="0.2">
      <c r="B911" s="120"/>
      <c r="C911" s="192" t="s">
        <v>1491</v>
      </c>
      <c r="D911" s="192" t="s">
        <v>320</v>
      </c>
      <c r="E911" s="193" t="s">
        <v>1492</v>
      </c>
      <c r="F911" s="194" t="s">
        <v>1493</v>
      </c>
      <c r="G911" s="195" t="s">
        <v>383</v>
      </c>
      <c r="H911" s="196">
        <v>335.5</v>
      </c>
      <c r="I911" s="32"/>
      <c r="J911" s="197">
        <f>ROUND(I911*H911,2)</f>
        <v>0</v>
      </c>
      <c r="K911" s="198"/>
      <c r="L911" s="120"/>
      <c r="M911" s="199" t="s">
        <v>1</v>
      </c>
      <c r="N911" s="200" t="s">
        <v>43</v>
      </c>
      <c r="P911" s="201">
        <f>O911*H911</f>
        <v>0</v>
      </c>
      <c r="Q911" s="201">
        <v>1.259E-2</v>
      </c>
      <c r="R911" s="201">
        <f>Q911*H911</f>
        <v>4.2239450000000005</v>
      </c>
      <c r="S911" s="201">
        <v>0</v>
      </c>
      <c r="T911" s="202">
        <f>S911*H911</f>
        <v>0</v>
      </c>
      <c r="AR911" s="203" t="s">
        <v>407</v>
      </c>
      <c r="AT911" s="203" t="s">
        <v>320</v>
      </c>
      <c r="AU911" s="203" t="s">
        <v>90</v>
      </c>
      <c r="AY911" s="112" t="s">
        <v>318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112" t="s">
        <v>90</v>
      </c>
      <c r="BK911" s="204">
        <f>ROUND(I911*H911,2)</f>
        <v>0</v>
      </c>
      <c r="BL911" s="112" t="s">
        <v>407</v>
      </c>
      <c r="BM911" s="203" t="s">
        <v>1494</v>
      </c>
    </row>
    <row r="912" spans="2:65" s="206" customFormat="1" x14ac:dyDescent="0.2">
      <c r="B912" s="205"/>
      <c r="D912" s="207" t="s">
        <v>326</v>
      </c>
      <c r="E912" s="208" t="s">
        <v>1</v>
      </c>
      <c r="F912" s="209" t="s">
        <v>1495</v>
      </c>
      <c r="H912" s="208" t="s">
        <v>1</v>
      </c>
      <c r="L912" s="205"/>
      <c r="M912" s="210"/>
      <c r="T912" s="211"/>
      <c r="AT912" s="208" t="s">
        <v>326</v>
      </c>
      <c r="AU912" s="208" t="s">
        <v>90</v>
      </c>
      <c r="AV912" s="206" t="s">
        <v>85</v>
      </c>
      <c r="AW912" s="206" t="s">
        <v>32</v>
      </c>
      <c r="AX912" s="206" t="s">
        <v>77</v>
      </c>
      <c r="AY912" s="208" t="s">
        <v>318</v>
      </c>
    </row>
    <row r="913" spans="2:65" s="206" customFormat="1" x14ac:dyDescent="0.2">
      <c r="B913" s="205"/>
      <c r="D913" s="207" t="s">
        <v>326</v>
      </c>
      <c r="E913" s="208" t="s">
        <v>1</v>
      </c>
      <c r="F913" s="209" t="s">
        <v>434</v>
      </c>
      <c r="H913" s="208" t="s">
        <v>1</v>
      </c>
      <c r="L913" s="205"/>
      <c r="M913" s="210"/>
      <c r="T913" s="211"/>
      <c r="AT913" s="208" t="s">
        <v>326</v>
      </c>
      <c r="AU913" s="208" t="s">
        <v>90</v>
      </c>
      <c r="AV913" s="206" t="s">
        <v>85</v>
      </c>
      <c r="AW913" s="206" t="s">
        <v>32</v>
      </c>
      <c r="AX913" s="206" t="s">
        <v>77</v>
      </c>
      <c r="AY913" s="208" t="s">
        <v>318</v>
      </c>
    </row>
    <row r="914" spans="2:65" s="213" customFormat="1" ht="20" x14ac:dyDescent="0.2">
      <c r="B914" s="212"/>
      <c r="D914" s="207" t="s">
        <v>326</v>
      </c>
      <c r="E914" s="214" t="s">
        <v>1</v>
      </c>
      <c r="F914" s="215" t="s">
        <v>1496</v>
      </c>
      <c r="H914" s="216">
        <v>171.7</v>
      </c>
      <c r="L914" s="212"/>
      <c r="M914" s="217"/>
      <c r="T914" s="218"/>
      <c r="AT914" s="214" t="s">
        <v>326</v>
      </c>
      <c r="AU914" s="214" t="s">
        <v>90</v>
      </c>
      <c r="AV914" s="213" t="s">
        <v>90</v>
      </c>
      <c r="AW914" s="213" t="s">
        <v>32</v>
      </c>
      <c r="AX914" s="213" t="s">
        <v>77</v>
      </c>
      <c r="AY914" s="214" t="s">
        <v>318</v>
      </c>
    </row>
    <row r="915" spans="2:65" s="206" customFormat="1" x14ac:dyDescent="0.2">
      <c r="B915" s="205"/>
      <c r="D915" s="207" t="s">
        <v>326</v>
      </c>
      <c r="E915" s="208" t="s">
        <v>1</v>
      </c>
      <c r="F915" s="209" t="s">
        <v>439</v>
      </c>
      <c r="H915" s="208" t="s">
        <v>1</v>
      </c>
      <c r="L915" s="205"/>
      <c r="M915" s="210"/>
      <c r="T915" s="211"/>
      <c r="AT915" s="208" t="s">
        <v>326</v>
      </c>
      <c r="AU915" s="208" t="s">
        <v>90</v>
      </c>
      <c r="AV915" s="206" t="s">
        <v>85</v>
      </c>
      <c r="AW915" s="206" t="s">
        <v>32</v>
      </c>
      <c r="AX915" s="206" t="s">
        <v>77</v>
      </c>
      <c r="AY915" s="208" t="s">
        <v>318</v>
      </c>
    </row>
    <row r="916" spans="2:65" s="213" customFormat="1" ht="20" x14ac:dyDescent="0.2">
      <c r="B916" s="212"/>
      <c r="D916" s="207" t="s">
        <v>326</v>
      </c>
      <c r="E916" s="214" t="s">
        <v>1</v>
      </c>
      <c r="F916" s="215" t="s">
        <v>1497</v>
      </c>
      <c r="H916" s="216">
        <v>163.80000000000001</v>
      </c>
      <c r="L916" s="212"/>
      <c r="M916" s="217"/>
      <c r="T916" s="218"/>
      <c r="AT916" s="214" t="s">
        <v>326</v>
      </c>
      <c r="AU916" s="214" t="s">
        <v>90</v>
      </c>
      <c r="AV916" s="213" t="s">
        <v>90</v>
      </c>
      <c r="AW916" s="213" t="s">
        <v>32</v>
      </c>
      <c r="AX916" s="213" t="s">
        <v>77</v>
      </c>
      <c r="AY916" s="214" t="s">
        <v>318</v>
      </c>
    </row>
    <row r="917" spans="2:65" s="230" customFormat="1" x14ac:dyDescent="0.2">
      <c r="B917" s="229"/>
      <c r="D917" s="207" t="s">
        <v>326</v>
      </c>
      <c r="E917" s="231" t="s">
        <v>103</v>
      </c>
      <c r="F917" s="232" t="s">
        <v>400</v>
      </c>
      <c r="H917" s="233">
        <v>335.5</v>
      </c>
      <c r="L917" s="229"/>
      <c r="M917" s="234"/>
      <c r="T917" s="235"/>
      <c r="AT917" s="231" t="s">
        <v>326</v>
      </c>
      <c r="AU917" s="231" t="s">
        <v>90</v>
      </c>
      <c r="AV917" s="230" t="s">
        <v>324</v>
      </c>
      <c r="AW917" s="230" t="s">
        <v>32</v>
      </c>
      <c r="AX917" s="230" t="s">
        <v>85</v>
      </c>
      <c r="AY917" s="231" t="s">
        <v>318</v>
      </c>
    </row>
    <row r="918" spans="2:65" s="121" customFormat="1" ht="24.25" customHeight="1" x14ac:dyDescent="0.2">
      <c r="B918" s="120"/>
      <c r="C918" s="192" t="s">
        <v>1498</v>
      </c>
      <c r="D918" s="192" t="s">
        <v>320</v>
      </c>
      <c r="E918" s="193" t="s">
        <v>1499</v>
      </c>
      <c r="F918" s="194" t="s">
        <v>1500</v>
      </c>
      <c r="G918" s="195" t="s">
        <v>383</v>
      </c>
      <c r="H918" s="196">
        <v>189.2</v>
      </c>
      <c r="I918" s="32"/>
      <c r="J918" s="197">
        <f>ROUND(I918*H918,2)</f>
        <v>0</v>
      </c>
      <c r="K918" s="198"/>
      <c r="L918" s="120"/>
      <c r="M918" s="199" t="s">
        <v>1</v>
      </c>
      <c r="N918" s="200" t="s">
        <v>43</v>
      </c>
      <c r="P918" s="201">
        <f>O918*H918</f>
        <v>0</v>
      </c>
      <c r="Q918" s="201">
        <v>1.259E-2</v>
      </c>
      <c r="R918" s="201">
        <f>Q918*H918</f>
        <v>2.382028</v>
      </c>
      <c r="S918" s="201">
        <v>0</v>
      </c>
      <c r="T918" s="202">
        <f>S918*H918</f>
        <v>0</v>
      </c>
      <c r="AR918" s="203" t="s">
        <v>407</v>
      </c>
      <c r="AT918" s="203" t="s">
        <v>320</v>
      </c>
      <c r="AU918" s="203" t="s">
        <v>90</v>
      </c>
      <c r="AY918" s="112" t="s">
        <v>318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12" t="s">
        <v>90</v>
      </c>
      <c r="BK918" s="204">
        <f>ROUND(I918*H918,2)</f>
        <v>0</v>
      </c>
      <c r="BL918" s="112" t="s">
        <v>407</v>
      </c>
      <c r="BM918" s="203" t="s">
        <v>1501</v>
      </c>
    </row>
    <row r="919" spans="2:65" s="206" customFormat="1" x14ac:dyDescent="0.2">
      <c r="B919" s="205"/>
      <c r="D919" s="207" t="s">
        <v>326</v>
      </c>
      <c r="E919" s="208" t="s">
        <v>1</v>
      </c>
      <c r="F919" s="209" t="s">
        <v>1502</v>
      </c>
      <c r="H919" s="208" t="s">
        <v>1</v>
      </c>
      <c r="L919" s="205"/>
      <c r="M919" s="210"/>
      <c r="T919" s="211"/>
      <c r="AT919" s="208" t="s">
        <v>326</v>
      </c>
      <c r="AU919" s="208" t="s">
        <v>90</v>
      </c>
      <c r="AV919" s="206" t="s">
        <v>85</v>
      </c>
      <c r="AW919" s="206" t="s">
        <v>32</v>
      </c>
      <c r="AX919" s="206" t="s">
        <v>77</v>
      </c>
      <c r="AY919" s="208" t="s">
        <v>318</v>
      </c>
    </row>
    <row r="920" spans="2:65" s="206" customFormat="1" x14ac:dyDescent="0.2">
      <c r="B920" s="205"/>
      <c r="D920" s="207" t="s">
        <v>326</v>
      </c>
      <c r="E920" s="208" t="s">
        <v>1</v>
      </c>
      <c r="F920" s="209" t="s">
        <v>434</v>
      </c>
      <c r="H920" s="208" t="s">
        <v>1</v>
      </c>
      <c r="L920" s="205"/>
      <c r="M920" s="210"/>
      <c r="T920" s="211"/>
      <c r="AT920" s="208" t="s">
        <v>326</v>
      </c>
      <c r="AU920" s="208" t="s">
        <v>90</v>
      </c>
      <c r="AV920" s="206" t="s">
        <v>85</v>
      </c>
      <c r="AW920" s="206" t="s">
        <v>32</v>
      </c>
      <c r="AX920" s="206" t="s">
        <v>77</v>
      </c>
      <c r="AY920" s="208" t="s">
        <v>318</v>
      </c>
    </row>
    <row r="921" spans="2:65" s="213" customFormat="1" x14ac:dyDescent="0.2">
      <c r="B921" s="212"/>
      <c r="D921" s="207" t="s">
        <v>326</v>
      </c>
      <c r="E921" s="214" t="s">
        <v>1</v>
      </c>
      <c r="F921" s="215" t="s">
        <v>845</v>
      </c>
      <c r="H921" s="216">
        <v>81</v>
      </c>
      <c r="L921" s="212"/>
      <c r="M921" s="217"/>
      <c r="T921" s="218"/>
      <c r="AT921" s="214" t="s">
        <v>326</v>
      </c>
      <c r="AU921" s="214" t="s">
        <v>90</v>
      </c>
      <c r="AV921" s="213" t="s">
        <v>90</v>
      </c>
      <c r="AW921" s="213" t="s">
        <v>32</v>
      </c>
      <c r="AX921" s="213" t="s">
        <v>77</v>
      </c>
      <c r="AY921" s="214" t="s">
        <v>318</v>
      </c>
    </row>
    <row r="922" spans="2:65" s="206" customFormat="1" x14ac:dyDescent="0.2">
      <c r="B922" s="205"/>
      <c r="D922" s="207" t="s">
        <v>326</v>
      </c>
      <c r="E922" s="208" t="s">
        <v>1</v>
      </c>
      <c r="F922" s="209" t="s">
        <v>439</v>
      </c>
      <c r="H922" s="208" t="s">
        <v>1</v>
      </c>
      <c r="L922" s="205"/>
      <c r="M922" s="210"/>
      <c r="T922" s="211"/>
      <c r="AT922" s="208" t="s">
        <v>326</v>
      </c>
      <c r="AU922" s="208" t="s">
        <v>90</v>
      </c>
      <c r="AV922" s="206" t="s">
        <v>85</v>
      </c>
      <c r="AW922" s="206" t="s">
        <v>32</v>
      </c>
      <c r="AX922" s="206" t="s">
        <v>77</v>
      </c>
      <c r="AY922" s="208" t="s">
        <v>318</v>
      </c>
    </row>
    <row r="923" spans="2:65" s="213" customFormat="1" x14ac:dyDescent="0.2">
      <c r="B923" s="212"/>
      <c r="D923" s="207" t="s">
        <v>326</v>
      </c>
      <c r="E923" s="214" t="s">
        <v>1</v>
      </c>
      <c r="F923" s="215" t="s">
        <v>1503</v>
      </c>
      <c r="H923" s="216">
        <v>108.2</v>
      </c>
      <c r="L923" s="212"/>
      <c r="M923" s="217"/>
      <c r="T923" s="218"/>
      <c r="AT923" s="214" t="s">
        <v>326</v>
      </c>
      <c r="AU923" s="214" t="s">
        <v>90</v>
      </c>
      <c r="AV923" s="213" t="s">
        <v>90</v>
      </c>
      <c r="AW923" s="213" t="s">
        <v>32</v>
      </c>
      <c r="AX923" s="213" t="s">
        <v>77</v>
      </c>
      <c r="AY923" s="214" t="s">
        <v>318</v>
      </c>
    </row>
    <row r="924" spans="2:65" s="230" customFormat="1" x14ac:dyDescent="0.2">
      <c r="B924" s="229"/>
      <c r="D924" s="207" t="s">
        <v>326</v>
      </c>
      <c r="E924" s="231" t="s">
        <v>109</v>
      </c>
      <c r="F924" s="232" t="s">
        <v>400</v>
      </c>
      <c r="H924" s="233">
        <v>189.2</v>
      </c>
      <c r="L924" s="229"/>
      <c r="M924" s="234"/>
      <c r="T924" s="235"/>
      <c r="AT924" s="231" t="s">
        <v>326</v>
      </c>
      <c r="AU924" s="231" t="s">
        <v>90</v>
      </c>
      <c r="AV924" s="230" t="s">
        <v>324</v>
      </c>
      <c r="AW924" s="230" t="s">
        <v>32</v>
      </c>
      <c r="AX924" s="230" t="s">
        <v>85</v>
      </c>
      <c r="AY924" s="231" t="s">
        <v>318</v>
      </c>
    </row>
    <row r="925" spans="2:65" s="121" customFormat="1" ht="24.25" customHeight="1" x14ac:dyDescent="0.2">
      <c r="B925" s="120"/>
      <c r="C925" s="192" t="s">
        <v>1504</v>
      </c>
      <c r="D925" s="192" t="s">
        <v>320</v>
      </c>
      <c r="E925" s="193" t="s">
        <v>1505</v>
      </c>
      <c r="F925" s="194" t="s">
        <v>1506</v>
      </c>
      <c r="G925" s="195" t="s">
        <v>383</v>
      </c>
      <c r="H925" s="196">
        <v>195.1</v>
      </c>
      <c r="I925" s="32"/>
      <c r="J925" s="197">
        <f>ROUND(I925*H925,2)</f>
        <v>0</v>
      </c>
      <c r="K925" s="198"/>
      <c r="L925" s="120"/>
      <c r="M925" s="199" t="s">
        <v>1</v>
      </c>
      <c r="N925" s="200" t="s">
        <v>43</v>
      </c>
      <c r="P925" s="201">
        <f>O925*H925</f>
        <v>0</v>
      </c>
      <c r="Q925" s="201">
        <v>1.259E-2</v>
      </c>
      <c r="R925" s="201">
        <f>Q925*H925</f>
        <v>2.4563090000000001</v>
      </c>
      <c r="S925" s="201">
        <v>0</v>
      </c>
      <c r="T925" s="202">
        <f>S925*H925</f>
        <v>0</v>
      </c>
      <c r="AR925" s="203" t="s">
        <v>407</v>
      </c>
      <c r="AT925" s="203" t="s">
        <v>320</v>
      </c>
      <c r="AU925" s="203" t="s">
        <v>90</v>
      </c>
      <c r="AY925" s="112" t="s">
        <v>318</v>
      </c>
      <c r="BE925" s="204">
        <f>IF(N925="základní",J925,0)</f>
        <v>0</v>
      </c>
      <c r="BF925" s="204">
        <f>IF(N925="snížená",J925,0)</f>
        <v>0</v>
      </c>
      <c r="BG925" s="204">
        <f>IF(N925="zákl. přenesená",J925,0)</f>
        <v>0</v>
      </c>
      <c r="BH925" s="204">
        <f>IF(N925="sníž. přenesená",J925,0)</f>
        <v>0</v>
      </c>
      <c r="BI925" s="204">
        <f>IF(N925="nulová",J925,0)</f>
        <v>0</v>
      </c>
      <c r="BJ925" s="112" t="s">
        <v>90</v>
      </c>
      <c r="BK925" s="204">
        <f>ROUND(I925*H925,2)</f>
        <v>0</v>
      </c>
      <c r="BL925" s="112" t="s">
        <v>407</v>
      </c>
      <c r="BM925" s="203" t="s">
        <v>1507</v>
      </c>
    </row>
    <row r="926" spans="2:65" s="206" customFormat="1" x14ac:dyDescent="0.2">
      <c r="B926" s="205"/>
      <c r="D926" s="207" t="s">
        <v>326</v>
      </c>
      <c r="E926" s="208" t="s">
        <v>1</v>
      </c>
      <c r="F926" s="209" t="s">
        <v>1508</v>
      </c>
      <c r="H926" s="208" t="s">
        <v>1</v>
      </c>
      <c r="L926" s="205"/>
      <c r="M926" s="210"/>
      <c r="T926" s="211"/>
      <c r="AT926" s="208" t="s">
        <v>326</v>
      </c>
      <c r="AU926" s="208" t="s">
        <v>90</v>
      </c>
      <c r="AV926" s="206" t="s">
        <v>85</v>
      </c>
      <c r="AW926" s="206" t="s">
        <v>32</v>
      </c>
      <c r="AX926" s="206" t="s">
        <v>77</v>
      </c>
      <c r="AY926" s="208" t="s">
        <v>318</v>
      </c>
    </row>
    <row r="927" spans="2:65" s="206" customFormat="1" x14ac:dyDescent="0.2">
      <c r="B927" s="205"/>
      <c r="D927" s="207" t="s">
        <v>326</v>
      </c>
      <c r="E927" s="208" t="s">
        <v>1</v>
      </c>
      <c r="F927" s="209" t="s">
        <v>434</v>
      </c>
      <c r="H927" s="208" t="s">
        <v>1</v>
      </c>
      <c r="L927" s="205"/>
      <c r="M927" s="210"/>
      <c r="T927" s="211"/>
      <c r="AT927" s="208" t="s">
        <v>326</v>
      </c>
      <c r="AU927" s="208" t="s">
        <v>90</v>
      </c>
      <c r="AV927" s="206" t="s">
        <v>85</v>
      </c>
      <c r="AW927" s="206" t="s">
        <v>32</v>
      </c>
      <c r="AX927" s="206" t="s">
        <v>77</v>
      </c>
      <c r="AY927" s="208" t="s">
        <v>318</v>
      </c>
    </row>
    <row r="928" spans="2:65" s="213" customFormat="1" x14ac:dyDescent="0.2">
      <c r="B928" s="212"/>
      <c r="D928" s="207" t="s">
        <v>326</v>
      </c>
      <c r="E928" s="214" t="s">
        <v>1</v>
      </c>
      <c r="F928" s="215" t="s">
        <v>1509</v>
      </c>
      <c r="H928" s="216">
        <v>118.1</v>
      </c>
      <c r="L928" s="212"/>
      <c r="M928" s="217"/>
      <c r="T928" s="218"/>
      <c r="AT928" s="214" t="s">
        <v>326</v>
      </c>
      <c r="AU928" s="214" t="s">
        <v>90</v>
      </c>
      <c r="AV928" s="213" t="s">
        <v>90</v>
      </c>
      <c r="AW928" s="213" t="s">
        <v>32</v>
      </c>
      <c r="AX928" s="213" t="s">
        <v>77</v>
      </c>
      <c r="AY928" s="214" t="s">
        <v>318</v>
      </c>
    </row>
    <row r="929" spans="2:65" s="206" customFormat="1" x14ac:dyDescent="0.2">
      <c r="B929" s="205"/>
      <c r="D929" s="207" t="s">
        <v>326</v>
      </c>
      <c r="E929" s="208" t="s">
        <v>1</v>
      </c>
      <c r="F929" s="209" t="s">
        <v>439</v>
      </c>
      <c r="H929" s="208" t="s">
        <v>1</v>
      </c>
      <c r="L929" s="205"/>
      <c r="M929" s="210"/>
      <c r="T929" s="211"/>
      <c r="AT929" s="208" t="s">
        <v>326</v>
      </c>
      <c r="AU929" s="208" t="s">
        <v>90</v>
      </c>
      <c r="AV929" s="206" t="s">
        <v>85</v>
      </c>
      <c r="AW929" s="206" t="s">
        <v>32</v>
      </c>
      <c r="AX929" s="206" t="s">
        <v>77</v>
      </c>
      <c r="AY929" s="208" t="s">
        <v>318</v>
      </c>
    </row>
    <row r="930" spans="2:65" s="213" customFormat="1" x14ac:dyDescent="0.2">
      <c r="B930" s="212"/>
      <c r="D930" s="207" t="s">
        <v>326</v>
      </c>
      <c r="E930" s="214" t="s">
        <v>1</v>
      </c>
      <c r="F930" s="215" t="s">
        <v>821</v>
      </c>
      <c r="H930" s="216">
        <v>77</v>
      </c>
      <c r="L930" s="212"/>
      <c r="M930" s="217"/>
      <c r="T930" s="218"/>
      <c r="AT930" s="214" t="s">
        <v>326</v>
      </c>
      <c r="AU930" s="214" t="s">
        <v>90</v>
      </c>
      <c r="AV930" s="213" t="s">
        <v>90</v>
      </c>
      <c r="AW930" s="213" t="s">
        <v>32</v>
      </c>
      <c r="AX930" s="213" t="s">
        <v>77</v>
      </c>
      <c r="AY930" s="214" t="s">
        <v>318</v>
      </c>
    </row>
    <row r="931" spans="2:65" s="230" customFormat="1" x14ac:dyDescent="0.2">
      <c r="B931" s="229"/>
      <c r="D931" s="207" t="s">
        <v>326</v>
      </c>
      <c r="E931" s="231" t="s">
        <v>113</v>
      </c>
      <c r="F931" s="232" t="s">
        <v>400</v>
      </c>
      <c r="H931" s="233">
        <v>195.1</v>
      </c>
      <c r="L931" s="229"/>
      <c r="M931" s="234"/>
      <c r="T931" s="235"/>
      <c r="AT931" s="231" t="s">
        <v>326</v>
      </c>
      <c r="AU931" s="231" t="s">
        <v>90</v>
      </c>
      <c r="AV931" s="230" t="s">
        <v>324</v>
      </c>
      <c r="AW931" s="230" t="s">
        <v>32</v>
      </c>
      <c r="AX931" s="230" t="s">
        <v>85</v>
      </c>
      <c r="AY931" s="231" t="s">
        <v>318</v>
      </c>
    </row>
    <row r="932" spans="2:65" s="121" customFormat="1" ht="16.5" customHeight="1" x14ac:dyDescent="0.2">
      <c r="B932" s="120"/>
      <c r="C932" s="192" t="s">
        <v>1510</v>
      </c>
      <c r="D932" s="192" t="s">
        <v>320</v>
      </c>
      <c r="E932" s="193" t="s">
        <v>1511</v>
      </c>
      <c r="F932" s="194" t="s">
        <v>1512</v>
      </c>
      <c r="G932" s="195" t="s">
        <v>383</v>
      </c>
      <c r="H932" s="196">
        <v>10</v>
      </c>
      <c r="I932" s="32"/>
      <c r="J932" s="197">
        <f>ROUND(I932*H932,2)</f>
        <v>0</v>
      </c>
      <c r="K932" s="198"/>
      <c r="L932" s="120"/>
      <c r="M932" s="199" t="s">
        <v>1</v>
      </c>
      <c r="N932" s="200" t="s">
        <v>43</v>
      </c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AR932" s="203" t="s">
        <v>407</v>
      </c>
      <c r="AT932" s="203" t="s">
        <v>320</v>
      </c>
      <c r="AU932" s="203" t="s">
        <v>90</v>
      </c>
      <c r="AY932" s="112" t="s">
        <v>318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12" t="s">
        <v>90</v>
      </c>
      <c r="BK932" s="204">
        <f>ROUND(I932*H932,2)</f>
        <v>0</v>
      </c>
      <c r="BL932" s="112" t="s">
        <v>407</v>
      </c>
      <c r="BM932" s="203" t="s">
        <v>1513</v>
      </c>
    </row>
    <row r="933" spans="2:65" s="213" customFormat="1" x14ac:dyDescent="0.2">
      <c r="B933" s="212"/>
      <c r="D933" s="207" t="s">
        <v>326</v>
      </c>
      <c r="E933" s="214" t="s">
        <v>1</v>
      </c>
      <c r="F933" s="215" t="s">
        <v>117</v>
      </c>
      <c r="H933" s="216">
        <v>10</v>
      </c>
      <c r="L933" s="212"/>
      <c r="M933" s="217"/>
      <c r="T933" s="218"/>
      <c r="AT933" s="214" t="s">
        <v>326</v>
      </c>
      <c r="AU933" s="214" t="s">
        <v>90</v>
      </c>
      <c r="AV933" s="213" t="s">
        <v>90</v>
      </c>
      <c r="AW933" s="213" t="s">
        <v>32</v>
      </c>
      <c r="AX933" s="213" t="s">
        <v>85</v>
      </c>
      <c r="AY933" s="214" t="s">
        <v>318</v>
      </c>
    </row>
    <row r="934" spans="2:65" s="121" customFormat="1" ht="24.25" customHeight="1" x14ac:dyDescent="0.2">
      <c r="B934" s="120"/>
      <c r="C934" s="219" t="s">
        <v>1514</v>
      </c>
      <c r="D934" s="219" t="s">
        <v>337</v>
      </c>
      <c r="E934" s="220" t="s">
        <v>1515</v>
      </c>
      <c r="F934" s="221" t="s">
        <v>1516</v>
      </c>
      <c r="G934" s="222" t="s">
        <v>383</v>
      </c>
      <c r="H934" s="223">
        <v>11.234999999999999</v>
      </c>
      <c r="I934" s="33"/>
      <c r="J934" s="224">
        <f>ROUND(I934*H934,2)</f>
        <v>0</v>
      </c>
      <c r="K934" s="225"/>
      <c r="L934" s="226"/>
      <c r="M934" s="227" t="s">
        <v>1</v>
      </c>
      <c r="N934" s="228" t="s">
        <v>43</v>
      </c>
      <c r="P934" s="201">
        <f>O934*H934</f>
        <v>0</v>
      </c>
      <c r="Q934" s="201">
        <v>1.6000000000000001E-4</v>
      </c>
      <c r="R934" s="201">
        <f>Q934*H934</f>
        <v>1.7976000000000001E-3</v>
      </c>
      <c r="S934" s="201">
        <v>0</v>
      </c>
      <c r="T934" s="202">
        <f>S934*H934</f>
        <v>0</v>
      </c>
      <c r="AR934" s="203" t="s">
        <v>497</v>
      </c>
      <c r="AT934" s="203" t="s">
        <v>337</v>
      </c>
      <c r="AU934" s="203" t="s">
        <v>90</v>
      </c>
      <c r="AY934" s="112" t="s">
        <v>318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112" t="s">
        <v>90</v>
      </c>
      <c r="BK934" s="204">
        <f>ROUND(I934*H934,2)</f>
        <v>0</v>
      </c>
      <c r="BL934" s="112" t="s">
        <v>407</v>
      </c>
      <c r="BM934" s="203" t="s">
        <v>1517</v>
      </c>
    </row>
    <row r="935" spans="2:65" s="213" customFormat="1" x14ac:dyDescent="0.2">
      <c r="B935" s="212"/>
      <c r="D935" s="207" t="s">
        <v>326</v>
      </c>
      <c r="F935" s="215" t="s">
        <v>1518</v>
      </c>
      <c r="H935" s="216">
        <v>11.234999999999999</v>
      </c>
      <c r="L935" s="212"/>
      <c r="M935" s="217"/>
      <c r="T935" s="218"/>
      <c r="AT935" s="214" t="s">
        <v>326</v>
      </c>
      <c r="AU935" s="214" t="s">
        <v>90</v>
      </c>
      <c r="AV935" s="213" t="s">
        <v>90</v>
      </c>
      <c r="AW935" s="213" t="s">
        <v>4</v>
      </c>
      <c r="AX935" s="213" t="s">
        <v>85</v>
      </c>
      <c r="AY935" s="214" t="s">
        <v>318</v>
      </c>
    </row>
    <row r="936" spans="2:65" s="121" customFormat="1" ht="24.25" customHeight="1" x14ac:dyDescent="0.2">
      <c r="B936" s="120"/>
      <c r="C936" s="192" t="s">
        <v>1519</v>
      </c>
      <c r="D936" s="192" t="s">
        <v>320</v>
      </c>
      <c r="E936" s="193" t="s">
        <v>1520</v>
      </c>
      <c r="F936" s="194" t="s">
        <v>1521</v>
      </c>
      <c r="G936" s="195" t="s">
        <v>1148</v>
      </c>
      <c r="H936" s="34"/>
      <c r="I936" s="32"/>
      <c r="J936" s="197">
        <f>ROUND(I936*H936,2)</f>
        <v>0</v>
      </c>
      <c r="K936" s="198"/>
      <c r="L936" s="120"/>
      <c r="M936" s="199" t="s">
        <v>1</v>
      </c>
      <c r="N936" s="200" t="s">
        <v>43</v>
      </c>
      <c r="P936" s="201">
        <f>O936*H936</f>
        <v>0</v>
      </c>
      <c r="Q936" s="201">
        <v>0</v>
      </c>
      <c r="R936" s="201">
        <f>Q936*H936</f>
        <v>0</v>
      </c>
      <c r="S936" s="201">
        <v>0</v>
      </c>
      <c r="T936" s="202">
        <f>S936*H936</f>
        <v>0</v>
      </c>
      <c r="AR936" s="203" t="s">
        <v>407</v>
      </c>
      <c r="AT936" s="203" t="s">
        <v>320</v>
      </c>
      <c r="AU936" s="203" t="s">
        <v>90</v>
      </c>
      <c r="AY936" s="112" t="s">
        <v>318</v>
      </c>
      <c r="BE936" s="204">
        <f>IF(N936="základní",J936,0)</f>
        <v>0</v>
      </c>
      <c r="BF936" s="204">
        <f>IF(N936="snížená",J936,0)</f>
        <v>0</v>
      </c>
      <c r="BG936" s="204">
        <f>IF(N936="zákl. přenesená",J936,0)</f>
        <v>0</v>
      </c>
      <c r="BH936" s="204">
        <f>IF(N936="sníž. přenesená",J936,0)</f>
        <v>0</v>
      </c>
      <c r="BI936" s="204">
        <f>IF(N936="nulová",J936,0)</f>
        <v>0</v>
      </c>
      <c r="BJ936" s="112" t="s">
        <v>90</v>
      </c>
      <c r="BK936" s="204">
        <f>ROUND(I936*H936,2)</f>
        <v>0</v>
      </c>
      <c r="BL936" s="112" t="s">
        <v>407</v>
      </c>
      <c r="BM936" s="203" t="s">
        <v>1522</v>
      </c>
    </row>
    <row r="937" spans="2:65" s="181" customFormat="1" ht="22.9" customHeight="1" x14ac:dyDescent="0.25">
      <c r="B937" s="180"/>
      <c r="D937" s="182" t="s">
        <v>76</v>
      </c>
      <c r="E937" s="190" t="s">
        <v>1523</v>
      </c>
      <c r="F937" s="190" t="s">
        <v>1524</v>
      </c>
      <c r="J937" s="191">
        <f>BK937</f>
        <v>0</v>
      </c>
      <c r="L937" s="180"/>
      <c r="M937" s="185"/>
      <c r="P937" s="186">
        <f>SUM(P938:P985)</f>
        <v>0</v>
      </c>
      <c r="R937" s="186">
        <f>SUM(R938:R985)</f>
        <v>0</v>
      </c>
      <c r="T937" s="187">
        <f>SUM(T938:T985)</f>
        <v>0.14715999999999999</v>
      </c>
      <c r="AR937" s="182" t="s">
        <v>90</v>
      </c>
      <c r="AT937" s="188" t="s">
        <v>76</v>
      </c>
      <c r="AU937" s="188" t="s">
        <v>85</v>
      </c>
      <c r="AY937" s="182" t="s">
        <v>318</v>
      </c>
      <c r="BK937" s="189">
        <f>SUM(BK938:BK985)</f>
        <v>0</v>
      </c>
    </row>
    <row r="938" spans="2:65" s="121" customFormat="1" ht="37.9" customHeight="1" x14ac:dyDescent="0.2">
      <c r="B938" s="120"/>
      <c r="C938" s="192" t="s">
        <v>1525</v>
      </c>
      <c r="D938" s="192" t="s">
        <v>320</v>
      </c>
      <c r="E938" s="193" t="s">
        <v>1526</v>
      </c>
      <c r="F938" s="194" t="s">
        <v>1527</v>
      </c>
      <c r="G938" s="195" t="s">
        <v>1528</v>
      </c>
      <c r="H938" s="196">
        <v>4</v>
      </c>
      <c r="I938" s="32"/>
      <c r="J938" s="197">
        <f>ROUND(I938*H938,2)</f>
        <v>0</v>
      </c>
      <c r="K938" s="198"/>
      <c r="L938" s="120"/>
      <c r="M938" s="199" t="s">
        <v>1</v>
      </c>
      <c r="N938" s="200" t="s">
        <v>43</v>
      </c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AR938" s="203" t="s">
        <v>407</v>
      </c>
      <c r="AT938" s="203" t="s">
        <v>320</v>
      </c>
      <c r="AU938" s="203" t="s">
        <v>90</v>
      </c>
      <c r="AY938" s="112" t="s">
        <v>318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12" t="s">
        <v>90</v>
      </c>
      <c r="BK938" s="204">
        <f>ROUND(I938*H938,2)</f>
        <v>0</v>
      </c>
      <c r="BL938" s="112" t="s">
        <v>407</v>
      </c>
      <c r="BM938" s="203" t="s">
        <v>1529</v>
      </c>
    </row>
    <row r="939" spans="2:65" s="121" customFormat="1" ht="16.5" customHeight="1" x14ac:dyDescent="0.2">
      <c r="B939" s="120"/>
      <c r="C939" s="192" t="s">
        <v>1530</v>
      </c>
      <c r="D939" s="192" t="s">
        <v>320</v>
      </c>
      <c r="E939" s="193" t="s">
        <v>1531</v>
      </c>
      <c r="F939" s="194" t="s">
        <v>1532</v>
      </c>
      <c r="G939" s="195" t="s">
        <v>323</v>
      </c>
      <c r="H939" s="196">
        <v>36</v>
      </c>
      <c r="I939" s="32"/>
      <c r="J939" s="197">
        <f>ROUND(I939*H939,2)</f>
        <v>0</v>
      </c>
      <c r="K939" s="198"/>
      <c r="L939" s="120"/>
      <c r="M939" s="199" t="s">
        <v>1</v>
      </c>
      <c r="N939" s="200" t="s">
        <v>43</v>
      </c>
      <c r="P939" s="201">
        <f>O939*H939</f>
        <v>0</v>
      </c>
      <c r="Q939" s="201">
        <v>0</v>
      </c>
      <c r="R939" s="201">
        <f>Q939*H939</f>
        <v>0</v>
      </c>
      <c r="S939" s="201">
        <v>1.6999999999999999E-3</v>
      </c>
      <c r="T939" s="202">
        <f>S939*H939</f>
        <v>6.1199999999999997E-2</v>
      </c>
      <c r="AR939" s="203" t="s">
        <v>407</v>
      </c>
      <c r="AT939" s="203" t="s">
        <v>320</v>
      </c>
      <c r="AU939" s="203" t="s">
        <v>90</v>
      </c>
      <c r="AY939" s="112" t="s">
        <v>318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12" t="s">
        <v>90</v>
      </c>
      <c r="BK939" s="204">
        <f>ROUND(I939*H939,2)</f>
        <v>0</v>
      </c>
      <c r="BL939" s="112" t="s">
        <v>407</v>
      </c>
      <c r="BM939" s="203" t="s">
        <v>1533</v>
      </c>
    </row>
    <row r="940" spans="2:65" s="121" customFormat="1" ht="16.5" customHeight="1" x14ac:dyDescent="0.2">
      <c r="B940" s="120"/>
      <c r="C940" s="192" t="s">
        <v>1534</v>
      </c>
      <c r="D940" s="192" t="s">
        <v>320</v>
      </c>
      <c r="E940" s="193" t="s">
        <v>1535</v>
      </c>
      <c r="F940" s="194" t="s">
        <v>1536</v>
      </c>
      <c r="G940" s="195" t="s">
        <v>323</v>
      </c>
      <c r="H940" s="196">
        <v>14</v>
      </c>
      <c r="I940" s="32"/>
      <c r="J940" s="197">
        <f>ROUND(I940*H940,2)</f>
        <v>0</v>
      </c>
      <c r="K940" s="198"/>
      <c r="L940" s="120"/>
      <c r="M940" s="199" t="s">
        <v>1</v>
      </c>
      <c r="N940" s="200" t="s">
        <v>43</v>
      </c>
      <c r="P940" s="201">
        <f>O940*H940</f>
        <v>0</v>
      </c>
      <c r="Q940" s="201">
        <v>0</v>
      </c>
      <c r="R940" s="201">
        <f>Q940*H940</f>
        <v>0</v>
      </c>
      <c r="S940" s="201">
        <v>1.75E-3</v>
      </c>
      <c r="T940" s="202">
        <f>S940*H940</f>
        <v>2.4500000000000001E-2</v>
      </c>
      <c r="AR940" s="203" t="s">
        <v>407</v>
      </c>
      <c r="AT940" s="203" t="s">
        <v>320</v>
      </c>
      <c r="AU940" s="203" t="s">
        <v>90</v>
      </c>
      <c r="AY940" s="112" t="s">
        <v>318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112" t="s">
        <v>90</v>
      </c>
      <c r="BK940" s="204">
        <f>ROUND(I940*H940,2)</f>
        <v>0</v>
      </c>
      <c r="BL940" s="112" t="s">
        <v>407</v>
      </c>
      <c r="BM940" s="203" t="s">
        <v>1537</v>
      </c>
    </row>
    <row r="941" spans="2:65" s="213" customFormat="1" x14ac:dyDescent="0.2">
      <c r="B941" s="212"/>
      <c r="D941" s="207" t="s">
        <v>326</v>
      </c>
      <c r="E941" s="214" t="s">
        <v>1</v>
      </c>
      <c r="F941" s="215" t="s">
        <v>1538</v>
      </c>
      <c r="H941" s="216">
        <v>14</v>
      </c>
      <c r="L941" s="212"/>
      <c r="M941" s="217"/>
      <c r="T941" s="218"/>
      <c r="AT941" s="214" t="s">
        <v>326</v>
      </c>
      <c r="AU941" s="214" t="s">
        <v>90</v>
      </c>
      <c r="AV941" s="213" t="s">
        <v>90</v>
      </c>
      <c r="AW941" s="213" t="s">
        <v>32</v>
      </c>
      <c r="AX941" s="213" t="s">
        <v>85</v>
      </c>
      <c r="AY941" s="214" t="s">
        <v>318</v>
      </c>
    </row>
    <row r="942" spans="2:65" s="121" customFormat="1" ht="37.9" customHeight="1" x14ac:dyDescent="0.2">
      <c r="B942" s="120"/>
      <c r="C942" s="192" t="s">
        <v>1539</v>
      </c>
      <c r="D942" s="192" t="s">
        <v>320</v>
      </c>
      <c r="E942" s="193" t="s">
        <v>1540</v>
      </c>
      <c r="F942" s="194" t="s">
        <v>1541</v>
      </c>
      <c r="G942" s="195" t="s">
        <v>1528</v>
      </c>
      <c r="H942" s="196">
        <v>1</v>
      </c>
      <c r="I942" s="32"/>
      <c r="J942" s="197">
        <f t="shared" ref="J942:J985" si="0">ROUND(I942*H942,2)</f>
        <v>0</v>
      </c>
      <c r="K942" s="198"/>
      <c r="L942" s="120"/>
      <c r="M942" s="199" t="s">
        <v>1</v>
      </c>
      <c r="N942" s="200" t="s">
        <v>43</v>
      </c>
      <c r="P942" s="201">
        <f t="shared" ref="P942:P985" si="1">O942*H942</f>
        <v>0</v>
      </c>
      <c r="Q942" s="201">
        <v>0</v>
      </c>
      <c r="R942" s="201">
        <f t="shared" ref="R942:R985" si="2">Q942*H942</f>
        <v>0</v>
      </c>
      <c r="S942" s="201">
        <v>0</v>
      </c>
      <c r="T942" s="202">
        <f t="shared" ref="T942:T985" si="3">S942*H942</f>
        <v>0</v>
      </c>
      <c r="AR942" s="203" t="s">
        <v>407</v>
      </c>
      <c r="AT942" s="203" t="s">
        <v>320</v>
      </c>
      <c r="AU942" s="203" t="s">
        <v>90</v>
      </c>
      <c r="AY942" s="112" t="s">
        <v>318</v>
      </c>
      <c r="BE942" s="204">
        <f t="shared" ref="BE942:BE985" si="4">IF(N942="základní",J942,0)</f>
        <v>0</v>
      </c>
      <c r="BF942" s="204">
        <f t="shared" ref="BF942:BF985" si="5">IF(N942="snížená",J942,0)</f>
        <v>0</v>
      </c>
      <c r="BG942" s="204">
        <f t="shared" ref="BG942:BG985" si="6">IF(N942="zákl. přenesená",J942,0)</f>
        <v>0</v>
      </c>
      <c r="BH942" s="204">
        <f t="shared" ref="BH942:BH985" si="7">IF(N942="sníž. přenesená",J942,0)</f>
        <v>0</v>
      </c>
      <c r="BI942" s="204">
        <f t="shared" ref="BI942:BI985" si="8">IF(N942="nulová",J942,0)</f>
        <v>0</v>
      </c>
      <c r="BJ942" s="112" t="s">
        <v>90</v>
      </c>
      <c r="BK942" s="204">
        <f t="shared" ref="BK942:BK985" si="9">ROUND(I942*H942,2)</f>
        <v>0</v>
      </c>
      <c r="BL942" s="112" t="s">
        <v>407</v>
      </c>
      <c r="BM942" s="203" t="s">
        <v>1542</v>
      </c>
    </row>
    <row r="943" spans="2:65" s="121" customFormat="1" ht="37.9" customHeight="1" x14ac:dyDescent="0.2">
      <c r="B943" s="120"/>
      <c r="C943" s="192" t="s">
        <v>1543</v>
      </c>
      <c r="D943" s="192" t="s">
        <v>320</v>
      </c>
      <c r="E943" s="193" t="s">
        <v>1544</v>
      </c>
      <c r="F943" s="194" t="s">
        <v>1545</v>
      </c>
      <c r="G943" s="195" t="s">
        <v>1528</v>
      </c>
      <c r="H943" s="196">
        <v>1</v>
      </c>
      <c r="I943" s="32"/>
      <c r="J943" s="197">
        <f t="shared" si="0"/>
        <v>0</v>
      </c>
      <c r="K943" s="198"/>
      <c r="L943" s="120"/>
      <c r="M943" s="199" t="s">
        <v>1</v>
      </c>
      <c r="N943" s="200" t="s">
        <v>43</v>
      </c>
      <c r="P943" s="201">
        <f t="shared" si="1"/>
        <v>0</v>
      </c>
      <c r="Q943" s="201">
        <v>0</v>
      </c>
      <c r="R943" s="201">
        <f t="shared" si="2"/>
        <v>0</v>
      </c>
      <c r="S943" s="201">
        <v>0</v>
      </c>
      <c r="T943" s="202">
        <f t="shared" si="3"/>
        <v>0</v>
      </c>
      <c r="AR943" s="203" t="s">
        <v>407</v>
      </c>
      <c r="AT943" s="203" t="s">
        <v>320</v>
      </c>
      <c r="AU943" s="203" t="s">
        <v>90</v>
      </c>
      <c r="AY943" s="112" t="s">
        <v>318</v>
      </c>
      <c r="BE943" s="204">
        <f t="shared" si="4"/>
        <v>0</v>
      </c>
      <c r="BF943" s="204">
        <f t="shared" si="5"/>
        <v>0</v>
      </c>
      <c r="BG943" s="204">
        <f t="shared" si="6"/>
        <v>0</v>
      </c>
      <c r="BH943" s="204">
        <f t="shared" si="7"/>
        <v>0</v>
      </c>
      <c r="BI943" s="204">
        <f t="shared" si="8"/>
        <v>0</v>
      </c>
      <c r="BJ943" s="112" t="s">
        <v>90</v>
      </c>
      <c r="BK943" s="204">
        <f t="shared" si="9"/>
        <v>0</v>
      </c>
      <c r="BL943" s="112" t="s">
        <v>407</v>
      </c>
      <c r="BM943" s="203" t="s">
        <v>1546</v>
      </c>
    </row>
    <row r="944" spans="2:65" s="121" customFormat="1" ht="16.5" customHeight="1" x14ac:dyDescent="0.2">
      <c r="B944" s="120"/>
      <c r="C944" s="192" t="s">
        <v>1547</v>
      </c>
      <c r="D944" s="192" t="s">
        <v>320</v>
      </c>
      <c r="E944" s="193" t="s">
        <v>1548</v>
      </c>
      <c r="F944" s="194" t="s">
        <v>1549</v>
      </c>
      <c r="G944" s="195" t="s">
        <v>323</v>
      </c>
      <c r="H944" s="196">
        <v>10</v>
      </c>
      <c r="I944" s="32"/>
      <c r="J944" s="197">
        <f t="shared" si="0"/>
        <v>0</v>
      </c>
      <c r="K944" s="198"/>
      <c r="L944" s="120"/>
      <c r="M944" s="199" t="s">
        <v>1</v>
      </c>
      <c r="N944" s="200" t="s">
        <v>43</v>
      </c>
      <c r="P944" s="201">
        <f t="shared" si="1"/>
        <v>0</v>
      </c>
      <c r="Q944" s="201">
        <v>0</v>
      </c>
      <c r="R944" s="201">
        <f t="shared" si="2"/>
        <v>0</v>
      </c>
      <c r="S944" s="201">
        <v>2.5999999999999999E-3</v>
      </c>
      <c r="T944" s="202">
        <f t="shared" si="3"/>
        <v>2.5999999999999999E-2</v>
      </c>
      <c r="AR944" s="203" t="s">
        <v>407</v>
      </c>
      <c r="AT944" s="203" t="s">
        <v>320</v>
      </c>
      <c r="AU944" s="203" t="s">
        <v>90</v>
      </c>
      <c r="AY944" s="112" t="s">
        <v>318</v>
      </c>
      <c r="BE944" s="204">
        <f t="shared" si="4"/>
        <v>0</v>
      </c>
      <c r="BF944" s="204">
        <f t="shared" si="5"/>
        <v>0</v>
      </c>
      <c r="BG944" s="204">
        <f t="shared" si="6"/>
        <v>0</v>
      </c>
      <c r="BH944" s="204">
        <f t="shared" si="7"/>
        <v>0</v>
      </c>
      <c r="BI944" s="204">
        <f t="shared" si="8"/>
        <v>0</v>
      </c>
      <c r="BJ944" s="112" t="s">
        <v>90</v>
      </c>
      <c r="BK944" s="204">
        <f t="shared" si="9"/>
        <v>0</v>
      </c>
      <c r="BL944" s="112" t="s">
        <v>407</v>
      </c>
      <c r="BM944" s="203" t="s">
        <v>1550</v>
      </c>
    </row>
    <row r="945" spans="2:65" s="121" customFormat="1" ht="16.5" customHeight="1" x14ac:dyDescent="0.2">
      <c r="B945" s="120"/>
      <c r="C945" s="192" t="s">
        <v>1551</v>
      </c>
      <c r="D945" s="192" t="s">
        <v>320</v>
      </c>
      <c r="E945" s="193" t="s">
        <v>1552</v>
      </c>
      <c r="F945" s="194" t="s">
        <v>1553</v>
      </c>
      <c r="G945" s="195" t="s">
        <v>323</v>
      </c>
      <c r="H945" s="196">
        <v>9</v>
      </c>
      <c r="I945" s="32"/>
      <c r="J945" s="197">
        <f t="shared" si="0"/>
        <v>0</v>
      </c>
      <c r="K945" s="198"/>
      <c r="L945" s="120"/>
      <c r="M945" s="199" t="s">
        <v>1</v>
      </c>
      <c r="N945" s="200" t="s">
        <v>43</v>
      </c>
      <c r="P945" s="201">
        <f t="shared" si="1"/>
        <v>0</v>
      </c>
      <c r="Q945" s="201">
        <v>0</v>
      </c>
      <c r="R945" s="201">
        <f t="shared" si="2"/>
        <v>0</v>
      </c>
      <c r="S945" s="201">
        <v>3.9399999999999999E-3</v>
      </c>
      <c r="T945" s="202">
        <f t="shared" si="3"/>
        <v>3.5459999999999998E-2</v>
      </c>
      <c r="AR945" s="203" t="s">
        <v>407</v>
      </c>
      <c r="AT945" s="203" t="s">
        <v>320</v>
      </c>
      <c r="AU945" s="203" t="s">
        <v>90</v>
      </c>
      <c r="AY945" s="112" t="s">
        <v>318</v>
      </c>
      <c r="BE945" s="204">
        <f t="shared" si="4"/>
        <v>0</v>
      </c>
      <c r="BF945" s="204">
        <f t="shared" si="5"/>
        <v>0</v>
      </c>
      <c r="BG945" s="204">
        <f t="shared" si="6"/>
        <v>0</v>
      </c>
      <c r="BH945" s="204">
        <f t="shared" si="7"/>
        <v>0</v>
      </c>
      <c r="BI945" s="204">
        <f t="shared" si="8"/>
        <v>0</v>
      </c>
      <c r="BJ945" s="112" t="s">
        <v>90</v>
      </c>
      <c r="BK945" s="204">
        <f t="shared" si="9"/>
        <v>0</v>
      </c>
      <c r="BL945" s="112" t="s">
        <v>407</v>
      </c>
      <c r="BM945" s="203" t="s">
        <v>1554</v>
      </c>
    </row>
    <row r="946" spans="2:65" s="121" customFormat="1" ht="37.9" customHeight="1" x14ac:dyDescent="0.2">
      <c r="B946" s="120"/>
      <c r="C946" s="192" t="s">
        <v>1555</v>
      </c>
      <c r="D946" s="192" t="s">
        <v>320</v>
      </c>
      <c r="E946" s="193" t="s">
        <v>1556</v>
      </c>
      <c r="F946" s="194" t="s">
        <v>1557</v>
      </c>
      <c r="G946" s="195" t="s">
        <v>1528</v>
      </c>
      <c r="H946" s="196">
        <v>1</v>
      </c>
      <c r="I946" s="32"/>
      <c r="J946" s="197">
        <f t="shared" si="0"/>
        <v>0</v>
      </c>
      <c r="K946" s="198"/>
      <c r="L946" s="120"/>
      <c r="M946" s="199" t="s">
        <v>1</v>
      </c>
      <c r="N946" s="200" t="s">
        <v>43</v>
      </c>
      <c r="P946" s="201">
        <f t="shared" si="1"/>
        <v>0</v>
      </c>
      <c r="Q946" s="201">
        <v>0</v>
      </c>
      <c r="R946" s="201">
        <f t="shared" si="2"/>
        <v>0</v>
      </c>
      <c r="S946" s="201">
        <v>0</v>
      </c>
      <c r="T946" s="202">
        <f t="shared" si="3"/>
        <v>0</v>
      </c>
      <c r="AR946" s="203" t="s">
        <v>407</v>
      </c>
      <c r="AT946" s="203" t="s">
        <v>320</v>
      </c>
      <c r="AU946" s="203" t="s">
        <v>90</v>
      </c>
      <c r="AY946" s="112" t="s">
        <v>318</v>
      </c>
      <c r="BE946" s="204">
        <f t="shared" si="4"/>
        <v>0</v>
      </c>
      <c r="BF946" s="204">
        <f t="shared" si="5"/>
        <v>0</v>
      </c>
      <c r="BG946" s="204">
        <f t="shared" si="6"/>
        <v>0</v>
      </c>
      <c r="BH946" s="204">
        <f t="shared" si="7"/>
        <v>0</v>
      </c>
      <c r="BI946" s="204">
        <f t="shared" si="8"/>
        <v>0</v>
      </c>
      <c r="BJ946" s="112" t="s">
        <v>90</v>
      </c>
      <c r="BK946" s="204">
        <f t="shared" si="9"/>
        <v>0</v>
      </c>
      <c r="BL946" s="112" t="s">
        <v>407</v>
      </c>
      <c r="BM946" s="203" t="s">
        <v>1558</v>
      </c>
    </row>
    <row r="947" spans="2:65" s="121" customFormat="1" ht="37.9" customHeight="1" x14ac:dyDescent="0.2">
      <c r="B947" s="120"/>
      <c r="C947" s="192" t="s">
        <v>1559</v>
      </c>
      <c r="D947" s="192" t="s">
        <v>320</v>
      </c>
      <c r="E947" s="193" t="s">
        <v>1560</v>
      </c>
      <c r="F947" s="194" t="s">
        <v>1561</v>
      </c>
      <c r="G947" s="195" t="s">
        <v>1528</v>
      </c>
      <c r="H947" s="196">
        <v>1</v>
      </c>
      <c r="I947" s="32"/>
      <c r="J947" s="197">
        <f t="shared" si="0"/>
        <v>0</v>
      </c>
      <c r="K947" s="198"/>
      <c r="L947" s="120"/>
      <c r="M947" s="199" t="s">
        <v>1</v>
      </c>
      <c r="N947" s="200" t="s">
        <v>43</v>
      </c>
      <c r="P947" s="201">
        <f t="shared" si="1"/>
        <v>0</v>
      </c>
      <c r="Q947" s="201">
        <v>0</v>
      </c>
      <c r="R947" s="201">
        <f t="shared" si="2"/>
        <v>0</v>
      </c>
      <c r="S947" s="201">
        <v>0</v>
      </c>
      <c r="T947" s="202">
        <f t="shared" si="3"/>
        <v>0</v>
      </c>
      <c r="AR947" s="203" t="s">
        <v>407</v>
      </c>
      <c r="AT947" s="203" t="s">
        <v>320</v>
      </c>
      <c r="AU947" s="203" t="s">
        <v>90</v>
      </c>
      <c r="AY947" s="112" t="s">
        <v>318</v>
      </c>
      <c r="BE947" s="204">
        <f t="shared" si="4"/>
        <v>0</v>
      </c>
      <c r="BF947" s="204">
        <f t="shared" si="5"/>
        <v>0</v>
      </c>
      <c r="BG947" s="204">
        <f t="shared" si="6"/>
        <v>0</v>
      </c>
      <c r="BH947" s="204">
        <f t="shared" si="7"/>
        <v>0</v>
      </c>
      <c r="BI947" s="204">
        <f t="shared" si="8"/>
        <v>0</v>
      </c>
      <c r="BJ947" s="112" t="s">
        <v>90</v>
      </c>
      <c r="BK947" s="204">
        <f t="shared" si="9"/>
        <v>0</v>
      </c>
      <c r="BL947" s="112" t="s">
        <v>407</v>
      </c>
      <c r="BM947" s="203" t="s">
        <v>1562</v>
      </c>
    </row>
    <row r="948" spans="2:65" s="121" customFormat="1" ht="37.9" customHeight="1" x14ac:dyDescent="0.2">
      <c r="B948" s="120"/>
      <c r="C948" s="192" t="s">
        <v>1563</v>
      </c>
      <c r="D948" s="192" t="s">
        <v>320</v>
      </c>
      <c r="E948" s="193" t="s">
        <v>1564</v>
      </c>
      <c r="F948" s="194" t="s">
        <v>1565</v>
      </c>
      <c r="G948" s="195" t="s">
        <v>1528</v>
      </c>
      <c r="H948" s="196">
        <v>5</v>
      </c>
      <c r="I948" s="32"/>
      <c r="J948" s="197">
        <f t="shared" si="0"/>
        <v>0</v>
      </c>
      <c r="K948" s="198"/>
      <c r="L948" s="120"/>
      <c r="M948" s="199" t="s">
        <v>1</v>
      </c>
      <c r="N948" s="200" t="s">
        <v>43</v>
      </c>
      <c r="P948" s="201">
        <f t="shared" si="1"/>
        <v>0</v>
      </c>
      <c r="Q948" s="201">
        <v>0</v>
      </c>
      <c r="R948" s="201">
        <f t="shared" si="2"/>
        <v>0</v>
      </c>
      <c r="S948" s="201">
        <v>0</v>
      </c>
      <c r="T948" s="202">
        <f t="shared" si="3"/>
        <v>0</v>
      </c>
      <c r="AR948" s="203" t="s">
        <v>407</v>
      </c>
      <c r="AT948" s="203" t="s">
        <v>320</v>
      </c>
      <c r="AU948" s="203" t="s">
        <v>90</v>
      </c>
      <c r="AY948" s="112" t="s">
        <v>318</v>
      </c>
      <c r="BE948" s="204">
        <f t="shared" si="4"/>
        <v>0</v>
      </c>
      <c r="BF948" s="204">
        <f t="shared" si="5"/>
        <v>0</v>
      </c>
      <c r="BG948" s="204">
        <f t="shared" si="6"/>
        <v>0</v>
      </c>
      <c r="BH948" s="204">
        <f t="shared" si="7"/>
        <v>0</v>
      </c>
      <c r="BI948" s="204">
        <f t="shared" si="8"/>
        <v>0</v>
      </c>
      <c r="BJ948" s="112" t="s">
        <v>90</v>
      </c>
      <c r="BK948" s="204">
        <f t="shared" si="9"/>
        <v>0</v>
      </c>
      <c r="BL948" s="112" t="s">
        <v>407</v>
      </c>
      <c r="BM948" s="203" t="s">
        <v>1566</v>
      </c>
    </row>
    <row r="949" spans="2:65" s="121" customFormat="1" ht="37.9" customHeight="1" x14ac:dyDescent="0.2">
      <c r="B949" s="120"/>
      <c r="C949" s="192" t="s">
        <v>1567</v>
      </c>
      <c r="D949" s="192" t="s">
        <v>320</v>
      </c>
      <c r="E949" s="193" t="s">
        <v>1568</v>
      </c>
      <c r="F949" s="194" t="s">
        <v>1569</v>
      </c>
      <c r="G949" s="195" t="s">
        <v>1528</v>
      </c>
      <c r="H949" s="196">
        <v>1</v>
      </c>
      <c r="I949" s="32"/>
      <c r="J949" s="197">
        <f t="shared" si="0"/>
        <v>0</v>
      </c>
      <c r="K949" s="198"/>
      <c r="L949" s="120"/>
      <c r="M949" s="199" t="s">
        <v>1</v>
      </c>
      <c r="N949" s="200" t="s">
        <v>43</v>
      </c>
      <c r="P949" s="201">
        <f t="shared" si="1"/>
        <v>0</v>
      </c>
      <c r="Q949" s="201">
        <v>0</v>
      </c>
      <c r="R949" s="201">
        <f t="shared" si="2"/>
        <v>0</v>
      </c>
      <c r="S949" s="201">
        <v>0</v>
      </c>
      <c r="T949" s="202">
        <f t="shared" si="3"/>
        <v>0</v>
      </c>
      <c r="AR949" s="203" t="s">
        <v>407</v>
      </c>
      <c r="AT949" s="203" t="s">
        <v>320</v>
      </c>
      <c r="AU949" s="203" t="s">
        <v>90</v>
      </c>
      <c r="AY949" s="112" t="s">
        <v>318</v>
      </c>
      <c r="BE949" s="204">
        <f t="shared" si="4"/>
        <v>0</v>
      </c>
      <c r="BF949" s="204">
        <f t="shared" si="5"/>
        <v>0</v>
      </c>
      <c r="BG949" s="204">
        <f t="shared" si="6"/>
        <v>0</v>
      </c>
      <c r="BH949" s="204">
        <f t="shared" si="7"/>
        <v>0</v>
      </c>
      <c r="BI949" s="204">
        <f t="shared" si="8"/>
        <v>0</v>
      </c>
      <c r="BJ949" s="112" t="s">
        <v>90</v>
      </c>
      <c r="BK949" s="204">
        <f t="shared" si="9"/>
        <v>0</v>
      </c>
      <c r="BL949" s="112" t="s">
        <v>407</v>
      </c>
      <c r="BM949" s="203" t="s">
        <v>1570</v>
      </c>
    </row>
    <row r="950" spans="2:65" s="121" customFormat="1" ht="37.9" customHeight="1" x14ac:dyDescent="0.2">
      <c r="B950" s="120"/>
      <c r="C950" s="192" t="s">
        <v>1571</v>
      </c>
      <c r="D950" s="192" t="s">
        <v>320</v>
      </c>
      <c r="E950" s="193" t="s">
        <v>1572</v>
      </c>
      <c r="F950" s="194" t="s">
        <v>1573</v>
      </c>
      <c r="G950" s="195" t="s">
        <v>1528</v>
      </c>
      <c r="H950" s="196">
        <v>1</v>
      </c>
      <c r="I950" s="32"/>
      <c r="J950" s="197">
        <f t="shared" si="0"/>
        <v>0</v>
      </c>
      <c r="K950" s="198"/>
      <c r="L950" s="120"/>
      <c r="M950" s="199" t="s">
        <v>1</v>
      </c>
      <c r="N950" s="200" t="s">
        <v>43</v>
      </c>
      <c r="P950" s="201">
        <f t="shared" si="1"/>
        <v>0</v>
      </c>
      <c r="Q950" s="201">
        <v>0</v>
      </c>
      <c r="R950" s="201">
        <f t="shared" si="2"/>
        <v>0</v>
      </c>
      <c r="S950" s="201">
        <v>0</v>
      </c>
      <c r="T950" s="202">
        <f t="shared" si="3"/>
        <v>0</v>
      </c>
      <c r="AR950" s="203" t="s">
        <v>407</v>
      </c>
      <c r="AT950" s="203" t="s">
        <v>320</v>
      </c>
      <c r="AU950" s="203" t="s">
        <v>90</v>
      </c>
      <c r="AY950" s="112" t="s">
        <v>318</v>
      </c>
      <c r="BE950" s="204">
        <f t="shared" si="4"/>
        <v>0</v>
      </c>
      <c r="BF950" s="204">
        <f t="shared" si="5"/>
        <v>0</v>
      </c>
      <c r="BG950" s="204">
        <f t="shared" si="6"/>
        <v>0</v>
      </c>
      <c r="BH950" s="204">
        <f t="shared" si="7"/>
        <v>0</v>
      </c>
      <c r="BI950" s="204">
        <f t="shared" si="8"/>
        <v>0</v>
      </c>
      <c r="BJ950" s="112" t="s">
        <v>90</v>
      </c>
      <c r="BK950" s="204">
        <f t="shared" si="9"/>
        <v>0</v>
      </c>
      <c r="BL950" s="112" t="s">
        <v>407</v>
      </c>
      <c r="BM950" s="203" t="s">
        <v>1574</v>
      </c>
    </row>
    <row r="951" spans="2:65" s="121" customFormat="1" ht="37.9" customHeight="1" x14ac:dyDescent="0.2">
      <c r="B951" s="120"/>
      <c r="C951" s="192" t="s">
        <v>1575</v>
      </c>
      <c r="D951" s="192" t="s">
        <v>320</v>
      </c>
      <c r="E951" s="193" t="s">
        <v>1576</v>
      </c>
      <c r="F951" s="194" t="s">
        <v>1577</v>
      </c>
      <c r="G951" s="195" t="s">
        <v>1528</v>
      </c>
      <c r="H951" s="196">
        <v>1</v>
      </c>
      <c r="I951" s="32"/>
      <c r="J951" s="197">
        <f t="shared" si="0"/>
        <v>0</v>
      </c>
      <c r="K951" s="198"/>
      <c r="L951" s="120"/>
      <c r="M951" s="199" t="s">
        <v>1</v>
      </c>
      <c r="N951" s="200" t="s">
        <v>43</v>
      </c>
      <c r="P951" s="201">
        <f t="shared" si="1"/>
        <v>0</v>
      </c>
      <c r="Q951" s="201">
        <v>0</v>
      </c>
      <c r="R951" s="201">
        <f t="shared" si="2"/>
        <v>0</v>
      </c>
      <c r="S951" s="201">
        <v>0</v>
      </c>
      <c r="T951" s="202">
        <f t="shared" si="3"/>
        <v>0</v>
      </c>
      <c r="AR951" s="203" t="s">
        <v>407</v>
      </c>
      <c r="AT951" s="203" t="s">
        <v>320</v>
      </c>
      <c r="AU951" s="203" t="s">
        <v>90</v>
      </c>
      <c r="AY951" s="112" t="s">
        <v>318</v>
      </c>
      <c r="BE951" s="204">
        <f t="shared" si="4"/>
        <v>0</v>
      </c>
      <c r="BF951" s="204">
        <f t="shared" si="5"/>
        <v>0</v>
      </c>
      <c r="BG951" s="204">
        <f t="shared" si="6"/>
        <v>0</v>
      </c>
      <c r="BH951" s="204">
        <f t="shared" si="7"/>
        <v>0</v>
      </c>
      <c r="BI951" s="204">
        <f t="shared" si="8"/>
        <v>0</v>
      </c>
      <c r="BJ951" s="112" t="s">
        <v>90</v>
      </c>
      <c r="BK951" s="204">
        <f t="shared" si="9"/>
        <v>0</v>
      </c>
      <c r="BL951" s="112" t="s">
        <v>407</v>
      </c>
      <c r="BM951" s="203" t="s">
        <v>1578</v>
      </c>
    </row>
    <row r="952" spans="2:65" s="121" customFormat="1" ht="44.25" customHeight="1" x14ac:dyDescent="0.2">
      <c r="B952" s="120"/>
      <c r="C952" s="192" t="s">
        <v>1579</v>
      </c>
      <c r="D952" s="192" t="s">
        <v>320</v>
      </c>
      <c r="E952" s="193" t="s">
        <v>1580</v>
      </c>
      <c r="F952" s="194" t="s">
        <v>1581</v>
      </c>
      <c r="G952" s="195" t="s">
        <v>1528</v>
      </c>
      <c r="H952" s="196">
        <v>1</v>
      </c>
      <c r="I952" s="32"/>
      <c r="J952" s="197">
        <f t="shared" si="0"/>
        <v>0</v>
      </c>
      <c r="K952" s="198"/>
      <c r="L952" s="120"/>
      <c r="M952" s="199" t="s">
        <v>1</v>
      </c>
      <c r="N952" s="200" t="s">
        <v>43</v>
      </c>
      <c r="P952" s="201">
        <f t="shared" si="1"/>
        <v>0</v>
      </c>
      <c r="Q952" s="201">
        <v>0</v>
      </c>
      <c r="R952" s="201">
        <f t="shared" si="2"/>
        <v>0</v>
      </c>
      <c r="S952" s="201">
        <v>0</v>
      </c>
      <c r="T952" s="202">
        <f t="shared" si="3"/>
        <v>0</v>
      </c>
      <c r="AR952" s="203" t="s">
        <v>407</v>
      </c>
      <c r="AT952" s="203" t="s">
        <v>320</v>
      </c>
      <c r="AU952" s="203" t="s">
        <v>90</v>
      </c>
      <c r="AY952" s="112" t="s">
        <v>318</v>
      </c>
      <c r="BE952" s="204">
        <f t="shared" si="4"/>
        <v>0</v>
      </c>
      <c r="BF952" s="204">
        <f t="shared" si="5"/>
        <v>0</v>
      </c>
      <c r="BG952" s="204">
        <f t="shared" si="6"/>
        <v>0</v>
      </c>
      <c r="BH952" s="204">
        <f t="shared" si="7"/>
        <v>0</v>
      </c>
      <c r="BI952" s="204">
        <f t="shared" si="8"/>
        <v>0</v>
      </c>
      <c r="BJ952" s="112" t="s">
        <v>90</v>
      </c>
      <c r="BK952" s="204">
        <f t="shared" si="9"/>
        <v>0</v>
      </c>
      <c r="BL952" s="112" t="s">
        <v>407</v>
      </c>
      <c r="BM952" s="203" t="s">
        <v>1582</v>
      </c>
    </row>
    <row r="953" spans="2:65" s="121" customFormat="1" ht="37.9" customHeight="1" x14ac:dyDescent="0.2">
      <c r="B953" s="120"/>
      <c r="C953" s="192" t="s">
        <v>1583</v>
      </c>
      <c r="D953" s="192" t="s">
        <v>320</v>
      </c>
      <c r="E953" s="193" t="s">
        <v>1584</v>
      </c>
      <c r="F953" s="194" t="s">
        <v>1585</v>
      </c>
      <c r="G953" s="195" t="s">
        <v>1528</v>
      </c>
      <c r="H953" s="196">
        <v>1</v>
      </c>
      <c r="I953" s="32"/>
      <c r="J953" s="197">
        <f t="shared" si="0"/>
        <v>0</v>
      </c>
      <c r="K953" s="198"/>
      <c r="L953" s="120"/>
      <c r="M953" s="199" t="s">
        <v>1</v>
      </c>
      <c r="N953" s="200" t="s">
        <v>43</v>
      </c>
      <c r="P953" s="201">
        <f t="shared" si="1"/>
        <v>0</v>
      </c>
      <c r="Q953" s="201">
        <v>0</v>
      </c>
      <c r="R953" s="201">
        <f t="shared" si="2"/>
        <v>0</v>
      </c>
      <c r="S953" s="201">
        <v>0</v>
      </c>
      <c r="T953" s="202">
        <f t="shared" si="3"/>
        <v>0</v>
      </c>
      <c r="AR953" s="203" t="s">
        <v>407</v>
      </c>
      <c r="AT953" s="203" t="s">
        <v>320</v>
      </c>
      <c r="AU953" s="203" t="s">
        <v>90</v>
      </c>
      <c r="AY953" s="112" t="s">
        <v>318</v>
      </c>
      <c r="BE953" s="204">
        <f t="shared" si="4"/>
        <v>0</v>
      </c>
      <c r="BF953" s="204">
        <f t="shared" si="5"/>
        <v>0</v>
      </c>
      <c r="BG953" s="204">
        <f t="shared" si="6"/>
        <v>0</v>
      </c>
      <c r="BH953" s="204">
        <f t="shared" si="7"/>
        <v>0</v>
      </c>
      <c r="BI953" s="204">
        <f t="shared" si="8"/>
        <v>0</v>
      </c>
      <c r="BJ953" s="112" t="s">
        <v>90</v>
      </c>
      <c r="BK953" s="204">
        <f t="shared" si="9"/>
        <v>0</v>
      </c>
      <c r="BL953" s="112" t="s">
        <v>407</v>
      </c>
      <c r="BM953" s="203" t="s">
        <v>1586</v>
      </c>
    </row>
    <row r="954" spans="2:65" s="121" customFormat="1" ht="37.9" customHeight="1" x14ac:dyDescent="0.2">
      <c r="B954" s="120"/>
      <c r="C954" s="192" t="s">
        <v>1587</v>
      </c>
      <c r="D954" s="192" t="s">
        <v>320</v>
      </c>
      <c r="E954" s="193" t="s">
        <v>1588</v>
      </c>
      <c r="F954" s="194" t="s">
        <v>1589</v>
      </c>
      <c r="G954" s="195" t="s">
        <v>1528</v>
      </c>
      <c r="H954" s="196">
        <v>1</v>
      </c>
      <c r="I954" s="32"/>
      <c r="J954" s="197">
        <f t="shared" si="0"/>
        <v>0</v>
      </c>
      <c r="K954" s="198"/>
      <c r="L954" s="120"/>
      <c r="M954" s="199" t="s">
        <v>1</v>
      </c>
      <c r="N954" s="200" t="s">
        <v>43</v>
      </c>
      <c r="P954" s="201">
        <f t="shared" si="1"/>
        <v>0</v>
      </c>
      <c r="Q954" s="201">
        <v>0</v>
      </c>
      <c r="R954" s="201">
        <f t="shared" si="2"/>
        <v>0</v>
      </c>
      <c r="S954" s="201">
        <v>0</v>
      </c>
      <c r="T954" s="202">
        <f t="shared" si="3"/>
        <v>0</v>
      </c>
      <c r="AR954" s="203" t="s">
        <v>407</v>
      </c>
      <c r="AT954" s="203" t="s">
        <v>320</v>
      </c>
      <c r="AU954" s="203" t="s">
        <v>90</v>
      </c>
      <c r="AY954" s="112" t="s">
        <v>318</v>
      </c>
      <c r="BE954" s="204">
        <f t="shared" si="4"/>
        <v>0</v>
      </c>
      <c r="BF954" s="204">
        <f t="shared" si="5"/>
        <v>0</v>
      </c>
      <c r="BG954" s="204">
        <f t="shared" si="6"/>
        <v>0</v>
      </c>
      <c r="BH954" s="204">
        <f t="shared" si="7"/>
        <v>0</v>
      </c>
      <c r="BI954" s="204">
        <f t="shared" si="8"/>
        <v>0</v>
      </c>
      <c r="BJ954" s="112" t="s">
        <v>90</v>
      </c>
      <c r="BK954" s="204">
        <f t="shared" si="9"/>
        <v>0</v>
      </c>
      <c r="BL954" s="112" t="s">
        <v>407</v>
      </c>
      <c r="BM954" s="203" t="s">
        <v>1590</v>
      </c>
    </row>
    <row r="955" spans="2:65" s="121" customFormat="1" ht="37.9" customHeight="1" x14ac:dyDescent="0.2">
      <c r="B955" s="120"/>
      <c r="C955" s="192" t="s">
        <v>1591</v>
      </c>
      <c r="D955" s="192" t="s">
        <v>320</v>
      </c>
      <c r="E955" s="193" t="s">
        <v>1592</v>
      </c>
      <c r="F955" s="194" t="s">
        <v>1593</v>
      </c>
      <c r="G955" s="195" t="s">
        <v>1528</v>
      </c>
      <c r="H955" s="196">
        <v>1</v>
      </c>
      <c r="I955" s="32"/>
      <c r="J955" s="197">
        <f t="shared" si="0"/>
        <v>0</v>
      </c>
      <c r="K955" s="198"/>
      <c r="L955" s="120"/>
      <c r="M955" s="199" t="s">
        <v>1</v>
      </c>
      <c r="N955" s="200" t="s">
        <v>43</v>
      </c>
      <c r="P955" s="201">
        <f t="shared" si="1"/>
        <v>0</v>
      </c>
      <c r="Q955" s="201">
        <v>0</v>
      </c>
      <c r="R955" s="201">
        <f t="shared" si="2"/>
        <v>0</v>
      </c>
      <c r="S955" s="201">
        <v>0</v>
      </c>
      <c r="T955" s="202">
        <f t="shared" si="3"/>
        <v>0</v>
      </c>
      <c r="AR955" s="203" t="s">
        <v>407</v>
      </c>
      <c r="AT955" s="203" t="s">
        <v>320</v>
      </c>
      <c r="AU955" s="203" t="s">
        <v>90</v>
      </c>
      <c r="AY955" s="112" t="s">
        <v>318</v>
      </c>
      <c r="BE955" s="204">
        <f t="shared" si="4"/>
        <v>0</v>
      </c>
      <c r="BF955" s="204">
        <f t="shared" si="5"/>
        <v>0</v>
      </c>
      <c r="BG955" s="204">
        <f t="shared" si="6"/>
        <v>0</v>
      </c>
      <c r="BH955" s="204">
        <f t="shared" si="7"/>
        <v>0</v>
      </c>
      <c r="BI955" s="204">
        <f t="shared" si="8"/>
        <v>0</v>
      </c>
      <c r="BJ955" s="112" t="s">
        <v>90</v>
      </c>
      <c r="BK955" s="204">
        <f t="shared" si="9"/>
        <v>0</v>
      </c>
      <c r="BL955" s="112" t="s">
        <v>407</v>
      </c>
      <c r="BM955" s="203" t="s">
        <v>1594</v>
      </c>
    </row>
    <row r="956" spans="2:65" s="121" customFormat="1" ht="37.9" customHeight="1" x14ac:dyDescent="0.2">
      <c r="B956" s="120"/>
      <c r="C956" s="192" t="s">
        <v>1595</v>
      </c>
      <c r="D956" s="192" t="s">
        <v>320</v>
      </c>
      <c r="E956" s="193" t="s">
        <v>1596</v>
      </c>
      <c r="F956" s="194" t="s">
        <v>1597</v>
      </c>
      <c r="G956" s="195" t="s">
        <v>1528</v>
      </c>
      <c r="H956" s="196">
        <v>1</v>
      </c>
      <c r="I956" s="32"/>
      <c r="J956" s="197">
        <f t="shared" si="0"/>
        <v>0</v>
      </c>
      <c r="K956" s="198"/>
      <c r="L956" s="120"/>
      <c r="M956" s="199" t="s">
        <v>1</v>
      </c>
      <c r="N956" s="200" t="s">
        <v>43</v>
      </c>
      <c r="P956" s="201">
        <f t="shared" si="1"/>
        <v>0</v>
      </c>
      <c r="Q956" s="201">
        <v>0</v>
      </c>
      <c r="R956" s="201">
        <f t="shared" si="2"/>
        <v>0</v>
      </c>
      <c r="S956" s="201">
        <v>0</v>
      </c>
      <c r="T956" s="202">
        <f t="shared" si="3"/>
        <v>0</v>
      </c>
      <c r="AR956" s="203" t="s">
        <v>407</v>
      </c>
      <c r="AT956" s="203" t="s">
        <v>320</v>
      </c>
      <c r="AU956" s="203" t="s">
        <v>90</v>
      </c>
      <c r="AY956" s="112" t="s">
        <v>318</v>
      </c>
      <c r="BE956" s="204">
        <f t="shared" si="4"/>
        <v>0</v>
      </c>
      <c r="BF956" s="204">
        <f t="shared" si="5"/>
        <v>0</v>
      </c>
      <c r="BG956" s="204">
        <f t="shared" si="6"/>
        <v>0</v>
      </c>
      <c r="BH956" s="204">
        <f t="shared" si="7"/>
        <v>0</v>
      </c>
      <c r="BI956" s="204">
        <f t="shared" si="8"/>
        <v>0</v>
      </c>
      <c r="BJ956" s="112" t="s">
        <v>90</v>
      </c>
      <c r="BK956" s="204">
        <f t="shared" si="9"/>
        <v>0</v>
      </c>
      <c r="BL956" s="112" t="s">
        <v>407</v>
      </c>
      <c r="BM956" s="203" t="s">
        <v>1598</v>
      </c>
    </row>
    <row r="957" spans="2:65" s="121" customFormat="1" ht="37.9" customHeight="1" x14ac:dyDescent="0.2">
      <c r="B957" s="120"/>
      <c r="C957" s="192" t="s">
        <v>1599</v>
      </c>
      <c r="D957" s="192" t="s">
        <v>320</v>
      </c>
      <c r="E957" s="193" t="s">
        <v>1600</v>
      </c>
      <c r="F957" s="194" t="s">
        <v>1601</v>
      </c>
      <c r="G957" s="195" t="s">
        <v>1528</v>
      </c>
      <c r="H957" s="196">
        <v>1</v>
      </c>
      <c r="I957" s="32"/>
      <c r="J957" s="197">
        <f t="shared" si="0"/>
        <v>0</v>
      </c>
      <c r="K957" s="198"/>
      <c r="L957" s="120"/>
      <c r="M957" s="199" t="s">
        <v>1</v>
      </c>
      <c r="N957" s="200" t="s">
        <v>43</v>
      </c>
      <c r="P957" s="201">
        <f t="shared" si="1"/>
        <v>0</v>
      </c>
      <c r="Q957" s="201">
        <v>0</v>
      </c>
      <c r="R957" s="201">
        <f t="shared" si="2"/>
        <v>0</v>
      </c>
      <c r="S957" s="201">
        <v>0</v>
      </c>
      <c r="T957" s="202">
        <f t="shared" si="3"/>
        <v>0</v>
      </c>
      <c r="AR957" s="203" t="s">
        <v>407</v>
      </c>
      <c r="AT957" s="203" t="s">
        <v>320</v>
      </c>
      <c r="AU957" s="203" t="s">
        <v>90</v>
      </c>
      <c r="AY957" s="112" t="s">
        <v>318</v>
      </c>
      <c r="BE957" s="204">
        <f t="shared" si="4"/>
        <v>0</v>
      </c>
      <c r="BF957" s="204">
        <f t="shared" si="5"/>
        <v>0</v>
      </c>
      <c r="BG957" s="204">
        <f t="shared" si="6"/>
        <v>0</v>
      </c>
      <c r="BH957" s="204">
        <f t="shared" si="7"/>
        <v>0</v>
      </c>
      <c r="BI957" s="204">
        <f t="shared" si="8"/>
        <v>0</v>
      </c>
      <c r="BJ957" s="112" t="s">
        <v>90</v>
      </c>
      <c r="BK957" s="204">
        <f t="shared" si="9"/>
        <v>0</v>
      </c>
      <c r="BL957" s="112" t="s">
        <v>407</v>
      </c>
      <c r="BM957" s="203" t="s">
        <v>1602</v>
      </c>
    </row>
    <row r="958" spans="2:65" s="121" customFormat="1" ht="37.9" customHeight="1" x14ac:dyDescent="0.2">
      <c r="B958" s="120"/>
      <c r="C958" s="192" t="s">
        <v>1603</v>
      </c>
      <c r="D958" s="192" t="s">
        <v>320</v>
      </c>
      <c r="E958" s="193" t="s">
        <v>1604</v>
      </c>
      <c r="F958" s="194" t="s">
        <v>1605</v>
      </c>
      <c r="G958" s="195" t="s">
        <v>1528</v>
      </c>
      <c r="H958" s="196">
        <v>1</v>
      </c>
      <c r="I958" s="32"/>
      <c r="J958" s="197">
        <f t="shared" si="0"/>
        <v>0</v>
      </c>
      <c r="K958" s="198"/>
      <c r="L958" s="120"/>
      <c r="M958" s="199" t="s">
        <v>1</v>
      </c>
      <c r="N958" s="200" t="s">
        <v>43</v>
      </c>
      <c r="P958" s="201">
        <f t="shared" si="1"/>
        <v>0</v>
      </c>
      <c r="Q958" s="201">
        <v>0</v>
      </c>
      <c r="R958" s="201">
        <f t="shared" si="2"/>
        <v>0</v>
      </c>
      <c r="S958" s="201">
        <v>0</v>
      </c>
      <c r="T958" s="202">
        <f t="shared" si="3"/>
        <v>0</v>
      </c>
      <c r="AR958" s="203" t="s">
        <v>407</v>
      </c>
      <c r="AT958" s="203" t="s">
        <v>320</v>
      </c>
      <c r="AU958" s="203" t="s">
        <v>90</v>
      </c>
      <c r="AY958" s="112" t="s">
        <v>318</v>
      </c>
      <c r="BE958" s="204">
        <f t="shared" si="4"/>
        <v>0</v>
      </c>
      <c r="BF958" s="204">
        <f t="shared" si="5"/>
        <v>0</v>
      </c>
      <c r="BG958" s="204">
        <f t="shared" si="6"/>
        <v>0</v>
      </c>
      <c r="BH958" s="204">
        <f t="shared" si="7"/>
        <v>0</v>
      </c>
      <c r="BI958" s="204">
        <f t="shared" si="8"/>
        <v>0</v>
      </c>
      <c r="BJ958" s="112" t="s">
        <v>90</v>
      </c>
      <c r="BK958" s="204">
        <f t="shared" si="9"/>
        <v>0</v>
      </c>
      <c r="BL958" s="112" t="s">
        <v>407</v>
      </c>
      <c r="BM958" s="203" t="s">
        <v>1606</v>
      </c>
    </row>
    <row r="959" spans="2:65" s="121" customFormat="1" ht="37.9" customHeight="1" x14ac:dyDescent="0.2">
      <c r="B959" s="120"/>
      <c r="C959" s="192" t="s">
        <v>1607</v>
      </c>
      <c r="D959" s="192" t="s">
        <v>320</v>
      </c>
      <c r="E959" s="193" t="s">
        <v>1608</v>
      </c>
      <c r="F959" s="194" t="s">
        <v>1609</v>
      </c>
      <c r="G959" s="195" t="s">
        <v>1528</v>
      </c>
      <c r="H959" s="196">
        <v>10</v>
      </c>
      <c r="I959" s="32"/>
      <c r="J959" s="197">
        <f t="shared" si="0"/>
        <v>0</v>
      </c>
      <c r="K959" s="198"/>
      <c r="L959" s="120"/>
      <c r="M959" s="199" t="s">
        <v>1</v>
      </c>
      <c r="N959" s="200" t="s">
        <v>43</v>
      </c>
      <c r="P959" s="201">
        <f t="shared" si="1"/>
        <v>0</v>
      </c>
      <c r="Q959" s="201">
        <v>0</v>
      </c>
      <c r="R959" s="201">
        <f t="shared" si="2"/>
        <v>0</v>
      </c>
      <c r="S959" s="201">
        <v>0</v>
      </c>
      <c r="T959" s="202">
        <f t="shared" si="3"/>
        <v>0</v>
      </c>
      <c r="AR959" s="203" t="s">
        <v>407</v>
      </c>
      <c r="AT959" s="203" t="s">
        <v>320</v>
      </c>
      <c r="AU959" s="203" t="s">
        <v>90</v>
      </c>
      <c r="AY959" s="112" t="s">
        <v>318</v>
      </c>
      <c r="BE959" s="204">
        <f t="shared" si="4"/>
        <v>0</v>
      </c>
      <c r="BF959" s="204">
        <f t="shared" si="5"/>
        <v>0</v>
      </c>
      <c r="BG959" s="204">
        <f t="shared" si="6"/>
        <v>0</v>
      </c>
      <c r="BH959" s="204">
        <f t="shared" si="7"/>
        <v>0</v>
      </c>
      <c r="BI959" s="204">
        <f t="shared" si="8"/>
        <v>0</v>
      </c>
      <c r="BJ959" s="112" t="s">
        <v>90</v>
      </c>
      <c r="BK959" s="204">
        <f t="shared" si="9"/>
        <v>0</v>
      </c>
      <c r="BL959" s="112" t="s">
        <v>407</v>
      </c>
      <c r="BM959" s="203" t="s">
        <v>1610</v>
      </c>
    </row>
    <row r="960" spans="2:65" s="121" customFormat="1" ht="37.9" customHeight="1" x14ac:dyDescent="0.2">
      <c r="B960" s="120"/>
      <c r="C960" s="192" t="s">
        <v>1611</v>
      </c>
      <c r="D960" s="192" t="s">
        <v>320</v>
      </c>
      <c r="E960" s="193" t="s">
        <v>1612</v>
      </c>
      <c r="F960" s="194" t="s">
        <v>1613</v>
      </c>
      <c r="G960" s="195" t="s">
        <v>1528</v>
      </c>
      <c r="H960" s="196">
        <v>1</v>
      </c>
      <c r="I960" s="32"/>
      <c r="J960" s="197">
        <f t="shared" si="0"/>
        <v>0</v>
      </c>
      <c r="K960" s="198"/>
      <c r="L960" s="120"/>
      <c r="M960" s="199" t="s">
        <v>1</v>
      </c>
      <c r="N960" s="200" t="s">
        <v>43</v>
      </c>
      <c r="P960" s="201">
        <f t="shared" si="1"/>
        <v>0</v>
      </c>
      <c r="Q960" s="201">
        <v>0</v>
      </c>
      <c r="R960" s="201">
        <f t="shared" si="2"/>
        <v>0</v>
      </c>
      <c r="S960" s="201">
        <v>0</v>
      </c>
      <c r="T960" s="202">
        <f t="shared" si="3"/>
        <v>0</v>
      </c>
      <c r="AR960" s="203" t="s">
        <v>407</v>
      </c>
      <c r="AT960" s="203" t="s">
        <v>320</v>
      </c>
      <c r="AU960" s="203" t="s">
        <v>90</v>
      </c>
      <c r="AY960" s="112" t="s">
        <v>318</v>
      </c>
      <c r="BE960" s="204">
        <f t="shared" si="4"/>
        <v>0</v>
      </c>
      <c r="BF960" s="204">
        <f t="shared" si="5"/>
        <v>0</v>
      </c>
      <c r="BG960" s="204">
        <f t="shared" si="6"/>
        <v>0</v>
      </c>
      <c r="BH960" s="204">
        <f t="shared" si="7"/>
        <v>0</v>
      </c>
      <c r="BI960" s="204">
        <f t="shared" si="8"/>
        <v>0</v>
      </c>
      <c r="BJ960" s="112" t="s">
        <v>90</v>
      </c>
      <c r="BK960" s="204">
        <f t="shared" si="9"/>
        <v>0</v>
      </c>
      <c r="BL960" s="112" t="s">
        <v>407</v>
      </c>
      <c r="BM960" s="203" t="s">
        <v>1614</v>
      </c>
    </row>
    <row r="961" spans="2:65" s="121" customFormat="1" ht="37.9" customHeight="1" x14ac:dyDescent="0.2">
      <c r="B961" s="120"/>
      <c r="C961" s="192" t="s">
        <v>1615</v>
      </c>
      <c r="D961" s="192" t="s">
        <v>320</v>
      </c>
      <c r="E961" s="193" t="s">
        <v>1616</v>
      </c>
      <c r="F961" s="194" t="s">
        <v>1617</v>
      </c>
      <c r="G961" s="195" t="s">
        <v>1528</v>
      </c>
      <c r="H961" s="196">
        <v>1</v>
      </c>
      <c r="I961" s="32"/>
      <c r="J961" s="197">
        <f t="shared" si="0"/>
        <v>0</v>
      </c>
      <c r="K961" s="198"/>
      <c r="L961" s="120"/>
      <c r="M961" s="199" t="s">
        <v>1</v>
      </c>
      <c r="N961" s="200" t="s">
        <v>43</v>
      </c>
      <c r="P961" s="201">
        <f t="shared" si="1"/>
        <v>0</v>
      </c>
      <c r="Q961" s="201">
        <v>0</v>
      </c>
      <c r="R961" s="201">
        <f t="shared" si="2"/>
        <v>0</v>
      </c>
      <c r="S961" s="201">
        <v>0</v>
      </c>
      <c r="T961" s="202">
        <f t="shared" si="3"/>
        <v>0</v>
      </c>
      <c r="AR961" s="203" t="s">
        <v>407</v>
      </c>
      <c r="AT961" s="203" t="s">
        <v>320</v>
      </c>
      <c r="AU961" s="203" t="s">
        <v>90</v>
      </c>
      <c r="AY961" s="112" t="s">
        <v>318</v>
      </c>
      <c r="BE961" s="204">
        <f t="shared" si="4"/>
        <v>0</v>
      </c>
      <c r="BF961" s="204">
        <f t="shared" si="5"/>
        <v>0</v>
      </c>
      <c r="BG961" s="204">
        <f t="shared" si="6"/>
        <v>0</v>
      </c>
      <c r="BH961" s="204">
        <f t="shared" si="7"/>
        <v>0</v>
      </c>
      <c r="BI961" s="204">
        <f t="shared" si="8"/>
        <v>0</v>
      </c>
      <c r="BJ961" s="112" t="s">
        <v>90</v>
      </c>
      <c r="BK961" s="204">
        <f t="shared" si="9"/>
        <v>0</v>
      </c>
      <c r="BL961" s="112" t="s">
        <v>407</v>
      </c>
      <c r="BM961" s="203" t="s">
        <v>1618</v>
      </c>
    </row>
    <row r="962" spans="2:65" s="121" customFormat="1" ht="37.9" customHeight="1" x14ac:dyDescent="0.2">
      <c r="B962" s="120"/>
      <c r="C962" s="192" t="s">
        <v>1619</v>
      </c>
      <c r="D962" s="192" t="s">
        <v>320</v>
      </c>
      <c r="E962" s="193" t="s">
        <v>1620</v>
      </c>
      <c r="F962" s="194" t="s">
        <v>1621</v>
      </c>
      <c r="G962" s="195" t="s">
        <v>1528</v>
      </c>
      <c r="H962" s="196">
        <v>1</v>
      </c>
      <c r="I962" s="32"/>
      <c r="J962" s="197">
        <f t="shared" si="0"/>
        <v>0</v>
      </c>
      <c r="K962" s="198"/>
      <c r="L962" s="120"/>
      <c r="M962" s="199" t="s">
        <v>1</v>
      </c>
      <c r="N962" s="200" t="s">
        <v>43</v>
      </c>
      <c r="P962" s="201">
        <f t="shared" si="1"/>
        <v>0</v>
      </c>
      <c r="Q962" s="201">
        <v>0</v>
      </c>
      <c r="R962" s="201">
        <f t="shared" si="2"/>
        <v>0</v>
      </c>
      <c r="S962" s="201">
        <v>0</v>
      </c>
      <c r="T962" s="202">
        <f t="shared" si="3"/>
        <v>0</v>
      </c>
      <c r="AR962" s="203" t="s">
        <v>407</v>
      </c>
      <c r="AT962" s="203" t="s">
        <v>320</v>
      </c>
      <c r="AU962" s="203" t="s">
        <v>90</v>
      </c>
      <c r="AY962" s="112" t="s">
        <v>318</v>
      </c>
      <c r="BE962" s="204">
        <f t="shared" si="4"/>
        <v>0</v>
      </c>
      <c r="BF962" s="204">
        <f t="shared" si="5"/>
        <v>0</v>
      </c>
      <c r="BG962" s="204">
        <f t="shared" si="6"/>
        <v>0</v>
      </c>
      <c r="BH962" s="204">
        <f t="shared" si="7"/>
        <v>0</v>
      </c>
      <c r="BI962" s="204">
        <f t="shared" si="8"/>
        <v>0</v>
      </c>
      <c r="BJ962" s="112" t="s">
        <v>90</v>
      </c>
      <c r="BK962" s="204">
        <f t="shared" si="9"/>
        <v>0</v>
      </c>
      <c r="BL962" s="112" t="s">
        <v>407</v>
      </c>
      <c r="BM962" s="203" t="s">
        <v>1622</v>
      </c>
    </row>
    <row r="963" spans="2:65" s="121" customFormat="1" ht="37.9" customHeight="1" x14ac:dyDescent="0.2">
      <c r="B963" s="120"/>
      <c r="C963" s="192" t="s">
        <v>1623</v>
      </c>
      <c r="D963" s="192" t="s">
        <v>320</v>
      </c>
      <c r="E963" s="193" t="s">
        <v>1624</v>
      </c>
      <c r="F963" s="194" t="s">
        <v>1625</v>
      </c>
      <c r="G963" s="195" t="s">
        <v>1528</v>
      </c>
      <c r="H963" s="196">
        <v>1</v>
      </c>
      <c r="I963" s="32"/>
      <c r="J963" s="197">
        <f t="shared" si="0"/>
        <v>0</v>
      </c>
      <c r="K963" s="198"/>
      <c r="L963" s="120"/>
      <c r="M963" s="199" t="s">
        <v>1</v>
      </c>
      <c r="N963" s="200" t="s">
        <v>43</v>
      </c>
      <c r="P963" s="201">
        <f t="shared" si="1"/>
        <v>0</v>
      </c>
      <c r="Q963" s="201">
        <v>0</v>
      </c>
      <c r="R963" s="201">
        <f t="shared" si="2"/>
        <v>0</v>
      </c>
      <c r="S963" s="201">
        <v>0</v>
      </c>
      <c r="T963" s="202">
        <f t="shared" si="3"/>
        <v>0</v>
      </c>
      <c r="AR963" s="203" t="s">
        <v>407</v>
      </c>
      <c r="AT963" s="203" t="s">
        <v>320</v>
      </c>
      <c r="AU963" s="203" t="s">
        <v>90</v>
      </c>
      <c r="AY963" s="112" t="s">
        <v>318</v>
      </c>
      <c r="BE963" s="204">
        <f t="shared" si="4"/>
        <v>0</v>
      </c>
      <c r="BF963" s="204">
        <f t="shared" si="5"/>
        <v>0</v>
      </c>
      <c r="BG963" s="204">
        <f t="shared" si="6"/>
        <v>0</v>
      </c>
      <c r="BH963" s="204">
        <f t="shared" si="7"/>
        <v>0</v>
      </c>
      <c r="BI963" s="204">
        <f t="shared" si="8"/>
        <v>0</v>
      </c>
      <c r="BJ963" s="112" t="s">
        <v>90</v>
      </c>
      <c r="BK963" s="204">
        <f t="shared" si="9"/>
        <v>0</v>
      </c>
      <c r="BL963" s="112" t="s">
        <v>407</v>
      </c>
      <c r="BM963" s="203" t="s">
        <v>1626</v>
      </c>
    </row>
    <row r="964" spans="2:65" s="121" customFormat="1" ht="37.9" customHeight="1" x14ac:dyDescent="0.2">
      <c r="B964" s="120"/>
      <c r="C964" s="192" t="s">
        <v>1627</v>
      </c>
      <c r="D964" s="192" t="s">
        <v>320</v>
      </c>
      <c r="E964" s="193" t="s">
        <v>1628</v>
      </c>
      <c r="F964" s="194" t="s">
        <v>1629</v>
      </c>
      <c r="G964" s="195" t="s">
        <v>1528</v>
      </c>
      <c r="H964" s="196">
        <v>1</v>
      </c>
      <c r="I964" s="32"/>
      <c r="J964" s="197">
        <f t="shared" si="0"/>
        <v>0</v>
      </c>
      <c r="K964" s="198"/>
      <c r="L964" s="120"/>
      <c r="M964" s="199" t="s">
        <v>1</v>
      </c>
      <c r="N964" s="200" t="s">
        <v>43</v>
      </c>
      <c r="P964" s="201">
        <f t="shared" si="1"/>
        <v>0</v>
      </c>
      <c r="Q964" s="201">
        <v>0</v>
      </c>
      <c r="R964" s="201">
        <f t="shared" si="2"/>
        <v>0</v>
      </c>
      <c r="S964" s="201">
        <v>0</v>
      </c>
      <c r="T964" s="202">
        <f t="shared" si="3"/>
        <v>0</v>
      </c>
      <c r="AR964" s="203" t="s">
        <v>407</v>
      </c>
      <c r="AT964" s="203" t="s">
        <v>320</v>
      </c>
      <c r="AU964" s="203" t="s">
        <v>90</v>
      </c>
      <c r="AY964" s="112" t="s">
        <v>318</v>
      </c>
      <c r="BE964" s="204">
        <f t="shared" si="4"/>
        <v>0</v>
      </c>
      <c r="BF964" s="204">
        <f t="shared" si="5"/>
        <v>0</v>
      </c>
      <c r="BG964" s="204">
        <f t="shared" si="6"/>
        <v>0</v>
      </c>
      <c r="BH964" s="204">
        <f t="shared" si="7"/>
        <v>0</v>
      </c>
      <c r="BI964" s="204">
        <f t="shared" si="8"/>
        <v>0</v>
      </c>
      <c r="BJ964" s="112" t="s">
        <v>90</v>
      </c>
      <c r="BK964" s="204">
        <f t="shared" si="9"/>
        <v>0</v>
      </c>
      <c r="BL964" s="112" t="s">
        <v>407</v>
      </c>
      <c r="BM964" s="203" t="s">
        <v>1630</v>
      </c>
    </row>
    <row r="965" spans="2:65" s="121" customFormat="1" ht="37.9" customHeight="1" x14ac:dyDescent="0.2">
      <c r="B965" s="120"/>
      <c r="C965" s="192" t="s">
        <v>1631</v>
      </c>
      <c r="D965" s="192" t="s">
        <v>320</v>
      </c>
      <c r="E965" s="193" t="s">
        <v>1632</v>
      </c>
      <c r="F965" s="194" t="s">
        <v>1633</v>
      </c>
      <c r="G965" s="195" t="s">
        <v>1528</v>
      </c>
      <c r="H965" s="196">
        <v>1</v>
      </c>
      <c r="I965" s="32"/>
      <c r="J965" s="197">
        <f t="shared" si="0"/>
        <v>0</v>
      </c>
      <c r="K965" s="198"/>
      <c r="L965" s="120"/>
      <c r="M965" s="199" t="s">
        <v>1</v>
      </c>
      <c r="N965" s="200" t="s">
        <v>43</v>
      </c>
      <c r="P965" s="201">
        <f t="shared" si="1"/>
        <v>0</v>
      </c>
      <c r="Q965" s="201">
        <v>0</v>
      </c>
      <c r="R965" s="201">
        <f t="shared" si="2"/>
        <v>0</v>
      </c>
      <c r="S965" s="201">
        <v>0</v>
      </c>
      <c r="T965" s="202">
        <f t="shared" si="3"/>
        <v>0</v>
      </c>
      <c r="AR965" s="203" t="s">
        <v>407</v>
      </c>
      <c r="AT965" s="203" t="s">
        <v>320</v>
      </c>
      <c r="AU965" s="203" t="s">
        <v>90</v>
      </c>
      <c r="AY965" s="112" t="s">
        <v>318</v>
      </c>
      <c r="BE965" s="204">
        <f t="shared" si="4"/>
        <v>0</v>
      </c>
      <c r="BF965" s="204">
        <f t="shared" si="5"/>
        <v>0</v>
      </c>
      <c r="BG965" s="204">
        <f t="shared" si="6"/>
        <v>0</v>
      </c>
      <c r="BH965" s="204">
        <f t="shared" si="7"/>
        <v>0</v>
      </c>
      <c r="BI965" s="204">
        <f t="shared" si="8"/>
        <v>0</v>
      </c>
      <c r="BJ965" s="112" t="s">
        <v>90</v>
      </c>
      <c r="BK965" s="204">
        <f t="shared" si="9"/>
        <v>0</v>
      </c>
      <c r="BL965" s="112" t="s">
        <v>407</v>
      </c>
      <c r="BM965" s="203" t="s">
        <v>1634</v>
      </c>
    </row>
    <row r="966" spans="2:65" s="121" customFormat="1" ht="37.9" customHeight="1" x14ac:dyDescent="0.2">
      <c r="B966" s="120"/>
      <c r="C966" s="192" t="s">
        <v>1635</v>
      </c>
      <c r="D966" s="192" t="s">
        <v>320</v>
      </c>
      <c r="E966" s="193" t="s">
        <v>1636</v>
      </c>
      <c r="F966" s="194" t="s">
        <v>1637</v>
      </c>
      <c r="G966" s="195" t="s">
        <v>1528</v>
      </c>
      <c r="H966" s="196">
        <v>1</v>
      </c>
      <c r="I966" s="32"/>
      <c r="J966" s="197">
        <f t="shared" si="0"/>
        <v>0</v>
      </c>
      <c r="K966" s="198"/>
      <c r="L966" s="120"/>
      <c r="M966" s="199" t="s">
        <v>1</v>
      </c>
      <c r="N966" s="200" t="s">
        <v>43</v>
      </c>
      <c r="P966" s="201">
        <f t="shared" si="1"/>
        <v>0</v>
      </c>
      <c r="Q966" s="201">
        <v>0</v>
      </c>
      <c r="R966" s="201">
        <f t="shared" si="2"/>
        <v>0</v>
      </c>
      <c r="S966" s="201">
        <v>0</v>
      </c>
      <c r="T966" s="202">
        <f t="shared" si="3"/>
        <v>0</v>
      </c>
      <c r="AR966" s="203" t="s">
        <v>407</v>
      </c>
      <c r="AT966" s="203" t="s">
        <v>320</v>
      </c>
      <c r="AU966" s="203" t="s">
        <v>90</v>
      </c>
      <c r="AY966" s="112" t="s">
        <v>318</v>
      </c>
      <c r="BE966" s="204">
        <f t="shared" si="4"/>
        <v>0</v>
      </c>
      <c r="BF966" s="204">
        <f t="shared" si="5"/>
        <v>0</v>
      </c>
      <c r="BG966" s="204">
        <f t="shared" si="6"/>
        <v>0</v>
      </c>
      <c r="BH966" s="204">
        <f t="shared" si="7"/>
        <v>0</v>
      </c>
      <c r="BI966" s="204">
        <f t="shared" si="8"/>
        <v>0</v>
      </c>
      <c r="BJ966" s="112" t="s">
        <v>90</v>
      </c>
      <c r="BK966" s="204">
        <f t="shared" si="9"/>
        <v>0</v>
      </c>
      <c r="BL966" s="112" t="s">
        <v>407</v>
      </c>
      <c r="BM966" s="203" t="s">
        <v>1638</v>
      </c>
    </row>
    <row r="967" spans="2:65" s="121" customFormat="1" ht="37.9" customHeight="1" x14ac:dyDescent="0.2">
      <c r="B967" s="120"/>
      <c r="C967" s="192" t="s">
        <v>1639</v>
      </c>
      <c r="D967" s="192" t="s">
        <v>320</v>
      </c>
      <c r="E967" s="193" t="s">
        <v>1640</v>
      </c>
      <c r="F967" s="194" t="s">
        <v>1641</v>
      </c>
      <c r="G967" s="195" t="s">
        <v>1528</v>
      </c>
      <c r="H967" s="196">
        <v>1</v>
      </c>
      <c r="I967" s="32"/>
      <c r="J967" s="197">
        <f t="shared" si="0"/>
        <v>0</v>
      </c>
      <c r="K967" s="198"/>
      <c r="L967" s="120"/>
      <c r="M967" s="199" t="s">
        <v>1</v>
      </c>
      <c r="N967" s="200" t="s">
        <v>43</v>
      </c>
      <c r="P967" s="201">
        <f t="shared" si="1"/>
        <v>0</v>
      </c>
      <c r="Q967" s="201">
        <v>0</v>
      </c>
      <c r="R967" s="201">
        <f t="shared" si="2"/>
        <v>0</v>
      </c>
      <c r="S967" s="201">
        <v>0</v>
      </c>
      <c r="T967" s="202">
        <f t="shared" si="3"/>
        <v>0</v>
      </c>
      <c r="AR967" s="203" t="s">
        <v>407</v>
      </c>
      <c r="AT967" s="203" t="s">
        <v>320</v>
      </c>
      <c r="AU967" s="203" t="s">
        <v>90</v>
      </c>
      <c r="AY967" s="112" t="s">
        <v>318</v>
      </c>
      <c r="BE967" s="204">
        <f t="shared" si="4"/>
        <v>0</v>
      </c>
      <c r="BF967" s="204">
        <f t="shared" si="5"/>
        <v>0</v>
      </c>
      <c r="BG967" s="204">
        <f t="shared" si="6"/>
        <v>0</v>
      </c>
      <c r="BH967" s="204">
        <f t="shared" si="7"/>
        <v>0</v>
      </c>
      <c r="BI967" s="204">
        <f t="shared" si="8"/>
        <v>0</v>
      </c>
      <c r="BJ967" s="112" t="s">
        <v>90</v>
      </c>
      <c r="BK967" s="204">
        <f t="shared" si="9"/>
        <v>0</v>
      </c>
      <c r="BL967" s="112" t="s">
        <v>407</v>
      </c>
      <c r="BM967" s="203" t="s">
        <v>1642</v>
      </c>
    </row>
    <row r="968" spans="2:65" s="121" customFormat="1" ht="37.9" customHeight="1" x14ac:dyDescent="0.2">
      <c r="B968" s="120"/>
      <c r="C968" s="192" t="s">
        <v>1643</v>
      </c>
      <c r="D968" s="192" t="s">
        <v>320</v>
      </c>
      <c r="E968" s="193" t="s">
        <v>1644</v>
      </c>
      <c r="F968" s="194" t="s">
        <v>1645</v>
      </c>
      <c r="G968" s="195" t="s">
        <v>1528</v>
      </c>
      <c r="H968" s="196">
        <v>1</v>
      </c>
      <c r="I968" s="32"/>
      <c r="J968" s="197">
        <f t="shared" si="0"/>
        <v>0</v>
      </c>
      <c r="K968" s="198"/>
      <c r="L968" s="120"/>
      <c r="M968" s="199" t="s">
        <v>1</v>
      </c>
      <c r="N968" s="200" t="s">
        <v>43</v>
      </c>
      <c r="P968" s="201">
        <f t="shared" si="1"/>
        <v>0</v>
      </c>
      <c r="Q968" s="201">
        <v>0</v>
      </c>
      <c r="R968" s="201">
        <f t="shared" si="2"/>
        <v>0</v>
      </c>
      <c r="S968" s="201">
        <v>0</v>
      </c>
      <c r="T968" s="202">
        <f t="shared" si="3"/>
        <v>0</v>
      </c>
      <c r="AR968" s="203" t="s">
        <v>407</v>
      </c>
      <c r="AT968" s="203" t="s">
        <v>320</v>
      </c>
      <c r="AU968" s="203" t="s">
        <v>90</v>
      </c>
      <c r="AY968" s="112" t="s">
        <v>318</v>
      </c>
      <c r="BE968" s="204">
        <f t="shared" si="4"/>
        <v>0</v>
      </c>
      <c r="BF968" s="204">
        <f t="shared" si="5"/>
        <v>0</v>
      </c>
      <c r="BG968" s="204">
        <f t="shared" si="6"/>
        <v>0</v>
      </c>
      <c r="BH968" s="204">
        <f t="shared" si="7"/>
        <v>0</v>
      </c>
      <c r="BI968" s="204">
        <f t="shared" si="8"/>
        <v>0</v>
      </c>
      <c r="BJ968" s="112" t="s">
        <v>90</v>
      </c>
      <c r="BK968" s="204">
        <f t="shared" si="9"/>
        <v>0</v>
      </c>
      <c r="BL968" s="112" t="s">
        <v>407</v>
      </c>
      <c r="BM968" s="203" t="s">
        <v>1646</v>
      </c>
    </row>
    <row r="969" spans="2:65" s="121" customFormat="1" ht="37.9" customHeight="1" x14ac:dyDescent="0.2">
      <c r="B969" s="120"/>
      <c r="C969" s="192" t="s">
        <v>1647</v>
      </c>
      <c r="D969" s="192" t="s">
        <v>320</v>
      </c>
      <c r="E969" s="193" t="s">
        <v>1648</v>
      </c>
      <c r="F969" s="194" t="s">
        <v>1649</v>
      </c>
      <c r="G969" s="195" t="s">
        <v>1528</v>
      </c>
      <c r="H969" s="196">
        <v>1</v>
      </c>
      <c r="I969" s="32"/>
      <c r="J969" s="197">
        <f t="shared" si="0"/>
        <v>0</v>
      </c>
      <c r="K969" s="198"/>
      <c r="L969" s="120"/>
      <c r="M969" s="199" t="s">
        <v>1</v>
      </c>
      <c r="N969" s="200" t="s">
        <v>43</v>
      </c>
      <c r="P969" s="201">
        <f t="shared" si="1"/>
        <v>0</v>
      </c>
      <c r="Q969" s="201">
        <v>0</v>
      </c>
      <c r="R969" s="201">
        <f t="shared" si="2"/>
        <v>0</v>
      </c>
      <c r="S969" s="201">
        <v>0</v>
      </c>
      <c r="T969" s="202">
        <f t="shared" si="3"/>
        <v>0</v>
      </c>
      <c r="AR969" s="203" t="s">
        <v>407</v>
      </c>
      <c r="AT969" s="203" t="s">
        <v>320</v>
      </c>
      <c r="AU969" s="203" t="s">
        <v>90</v>
      </c>
      <c r="AY969" s="112" t="s">
        <v>318</v>
      </c>
      <c r="BE969" s="204">
        <f t="shared" si="4"/>
        <v>0</v>
      </c>
      <c r="BF969" s="204">
        <f t="shared" si="5"/>
        <v>0</v>
      </c>
      <c r="BG969" s="204">
        <f t="shared" si="6"/>
        <v>0</v>
      </c>
      <c r="BH969" s="204">
        <f t="shared" si="7"/>
        <v>0</v>
      </c>
      <c r="BI969" s="204">
        <f t="shared" si="8"/>
        <v>0</v>
      </c>
      <c r="BJ969" s="112" t="s">
        <v>90</v>
      </c>
      <c r="BK969" s="204">
        <f t="shared" si="9"/>
        <v>0</v>
      </c>
      <c r="BL969" s="112" t="s">
        <v>407</v>
      </c>
      <c r="BM969" s="203" t="s">
        <v>1650</v>
      </c>
    </row>
    <row r="970" spans="2:65" s="121" customFormat="1" ht="37.9" customHeight="1" x14ac:dyDescent="0.2">
      <c r="B970" s="120"/>
      <c r="C970" s="192" t="s">
        <v>1651</v>
      </c>
      <c r="D970" s="192" t="s">
        <v>320</v>
      </c>
      <c r="E970" s="193" t="s">
        <v>1652</v>
      </c>
      <c r="F970" s="194" t="s">
        <v>1653</v>
      </c>
      <c r="G970" s="195" t="s">
        <v>1528</v>
      </c>
      <c r="H970" s="196">
        <v>1</v>
      </c>
      <c r="I970" s="32"/>
      <c r="J970" s="197">
        <f t="shared" si="0"/>
        <v>0</v>
      </c>
      <c r="K970" s="198"/>
      <c r="L970" s="120"/>
      <c r="M970" s="199" t="s">
        <v>1</v>
      </c>
      <c r="N970" s="200" t="s">
        <v>43</v>
      </c>
      <c r="P970" s="201">
        <f t="shared" si="1"/>
        <v>0</v>
      </c>
      <c r="Q970" s="201">
        <v>0</v>
      </c>
      <c r="R970" s="201">
        <f t="shared" si="2"/>
        <v>0</v>
      </c>
      <c r="S970" s="201">
        <v>0</v>
      </c>
      <c r="T970" s="202">
        <f t="shared" si="3"/>
        <v>0</v>
      </c>
      <c r="AR970" s="203" t="s">
        <v>407</v>
      </c>
      <c r="AT970" s="203" t="s">
        <v>320</v>
      </c>
      <c r="AU970" s="203" t="s">
        <v>90</v>
      </c>
      <c r="AY970" s="112" t="s">
        <v>318</v>
      </c>
      <c r="BE970" s="204">
        <f t="shared" si="4"/>
        <v>0</v>
      </c>
      <c r="BF970" s="204">
        <f t="shared" si="5"/>
        <v>0</v>
      </c>
      <c r="BG970" s="204">
        <f t="shared" si="6"/>
        <v>0</v>
      </c>
      <c r="BH970" s="204">
        <f t="shared" si="7"/>
        <v>0</v>
      </c>
      <c r="BI970" s="204">
        <f t="shared" si="8"/>
        <v>0</v>
      </c>
      <c r="BJ970" s="112" t="s">
        <v>90</v>
      </c>
      <c r="BK970" s="204">
        <f t="shared" si="9"/>
        <v>0</v>
      </c>
      <c r="BL970" s="112" t="s">
        <v>407</v>
      </c>
      <c r="BM970" s="203" t="s">
        <v>1654</v>
      </c>
    </row>
    <row r="971" spans="2:65" s="121" customFormat="1" ht="37.9" customHeight="1" x14ac:dyDescent="0.2">
      <c r="B971" s="120"/>
      <c r="C971" s="192" t="s">
        <v>1655</v>
      </c>
      <c r="D971" s="192" t="s">
        <v>320</v>
      </c>
      <c r="E971" s="193" t="s">
        <v>1656</v>
      </c>
      <c r="F971" s="194" t="s">
        <v>1657</v>
      </c>
      <c r="G971" s="195" t="s">
        <v>1528</v>
      </c>
      <c r="H971" s="196">
        <v>1</v>
      </c>
      <c r="I971" s="32"/>
      <c r="J971" s="197">
        <f t="shared" si="0"/>
        <v>0</v>
      </c>
      <c r="K971" s="198"/>
      <c r="L971" s="120"/>
      <c r="M971" s="199" t="s">
        <v>1</v>
      </c>
      <c r="N971" s="200" t="s">
        <v>43</v>
      </c>
      <c r="P971" s="201">
        <f t="shared" si="1"/>
        <v>0</v>
      </c>
      <c r="Q971" s="201">
        <v>0</v>
      </c>
      <c r="R971" s="201">
        <f t="shared" si="2"/>
        <v>0</v>
      </c>
      <c r="S971" s="201">
        <v>0</v>
      </c>
      <c r="T971" s="202">
        <f t="shared" si="3"/>
        <v>0</v>
      </c>
      <c r="AR971" s="203" t="s">
        <v>407</v>
      </c>
      <c r="AT971" s="203" t="s">
        <v>320</v>
      </c>
      <c r="AU971" s="203" t="s">
        <v>90</v>
      </c>
      <c r="AY971" s="112" t="s">
        <v>318</v>
      </c>
      <c r="BE971" s="204">
        <f t="shared" si="4"/>
        <v>0</v>
      </c>
      <c r="BF971" s="204">
        <f t="shared" si="5"/>
        <v>0</v>
      </c>
      <c r="BG971" s="204">
        <f t="shared" si="6"/>
        <v>0</v>
      </c>
      <c r="BH971" s="204">
        <f t="shared" si="7"/>
        <v>0</v>
      </c>
      <c r="BI971" s="204">
        <f t="shared" si="8"/>
        <v>0</v>
      </c>
      <c r="BJ971" s="112" t="s">
        <v>90</v>
      </c>
      <c r="BK971" s="204">
        <f t="shared" si="9"/>
        <v>0</v>
      </c>
      <c r="BL971" s="112" t="s">
        <v>407</v>
      </c>
      <c r="BM971" s="203" t="s">
        <v>1658</v>
      </c>
    </row>
    <row r="972" spans="2:65" s="121" customFormat="1" ht="37.9" customHeight="1" x14ac:dyDescent="0.2">
      <c r="B972" s="120"/>
      <c r="C972" s="192" t="s">
        <v>1659</v>
      </c>
      <c r="D972" s="192" t="s">
        <v>320</v>
      </c>
      <c r="E972" s="193" t="s">
        <v>1660</v>
      </c>
      <c r="F972" s="194" t="s">
        <v>1661</v>
      </c>
      <c r="G972" s="195" t="s">
        <v>1528</v>
      </c>
      <c r="H972" s="196">
        <v>1</v>
      </c>
      <c r="I972" s="32"/>
      <c r="J972" s="197">
        <f t="shared" si="0"/>
        <v>0</v>
      </c>
      <c r="K972" s="198"/>
      <c r="L972" s="120"/>
      <c r="M972" s="199" t="s">
        <v>1</v>
      </c>
      <c r="N972" s="200" t="s">
        <v>43</v>
      </c>
      <c r="P972" s="201">
        <f t="shared" si="1"/>
        <v>0</v>
      </c>
      <c r="Q972" s="201">
        <v>0</v>
      </c>
      <c r="R972" s="201">
        <f t="shared" si="2"/>
        <v>0</v>
      </c>
      <c r="S972" s="201">
        <v>0</v>
      </c>
      <c r="T972" s="202">
        <f t="shared" si="3"/>
        <v>0</v>
      </c>
      <c r="AR972" s="203" t="s">
        <v>407</v>
      </c>
      <c r="AT972" s="203" t="s">
        <v>320</v>
      </c>
      <c r="AU972" s="203" t="s">
        <v>90</v>
      </c>
      <c r="AY972" s="112" t="s">
        <v>318</v>
      </c>
      <c r="BE972" s="204">
        <f t="shared" si="4"/>
        <v>0</v>
      </c>
      <c r="BF972" s="204">
        <f t="shared" si="5"/>
        <v>0</v>
      </c>
      <c r="BG972" s="204">
        <f t="shared" si="6"/>
        <v>0</v>
      </c>
      <c r="BH972" s="204">
        <f t="shared" si="7"/>
        <v>0</v>
      </c>
      <c r="BI972" s="204">
        <f t="shared" si="8"/>
        <v>0</v>
      </c>
      <c r="BJ972" s="112" t="s">
        <v>90</v>
      </c>
      <c r="BK972" s="204">
        <f t="shared" si="9"/>
        <v>0</v>
      </c>
      <c r="BL972" s="112" t="s">
        <v>407</v>
      </c>
      <c r="BM972" s="203" t="s">
        <v>1662</v>
      </c>
    </row>
    <row r="973" spans="2:65" s="121" customFormat="1" ht="37.9" customHeight="1" x14ac:dyDescent="0.2">
      <c r="B973" s="120"/>
      <c r="C973" s="192" t="s">
        <v>1663</v>
      </c>
      <c r="D973" s="192" t="s">
        <v>320</v>
      </c>
      <c r="E973" s="193" t="s">
        <v>1664</v>
      </c>
      <c r="F973" s="194" t="s">
        <v>1665</v>
      </c>
      <c r="G973" s="195" t="s">
        <v>1528</v>
      </c>
      <c r="H973" s="196">
        <v>1</v>
      </c>
      <c r="I973" s="32"/>
      <c r="J973" s="197">
        <f t="shared" si="0"/>
        <v>0</v>
      </c>
      <c r="K973" s="198"/>
      <c r="L973" s="120"/>
      <c r="M973" s="199" t="s">
        <v>1</v>
      </c>
      <c r="N973" s="200" t="s">
        <v>43</v>
      </c>
      <c r="P973" s="201">
        <f t="shared" si="1"/>
        <v>0</v>
      </c>
      <c r="Q973" s="201">
        <v>0</v>
      </c>
      <c r="R973" s="201">
        <f t="shared" si="2"/>
        <v>0</v>
      </c>
      <c r="S973" s="201">
        <v>0</v>
      </c>
      <c r="T973" s="202">
        <f t="shared" si="3"/>
        <v>0</v>
      </c>
      <c r="AR973" s="203" t="s">
        <v>407</v>
      </c>
      <c r="AT973" s="203" t="s">
        <v>320</v>
      </c>
      <c r="AU973" s="203" t="s">
        <v>90</v>
      </c>
      <c r="AY973" s="112" t="s">
        <v>318</v>
      </c>
      <c r="BE973" s="204">
        <f t="shared" si="4"/>
        <v>0</v>
      </c>
      <c r="BF973" s="204">
        <f t="shared" si="5"/>
        <v>0</v>
      </c>
      <c r="BG973" s="204">
        <f t="shared" si="6"/>
        <v>0</v>
      </c>
      <c r="BH973" s="204">
        <f t="shared" si="7"/>
        <v>0</v>
      </c>
      <c r="BI973" s="204">
        <f t="shared" si="8"/>
        <v>0</v>
      </c>
      <c r="BJ973" s="112" t="s">
        <v>90</v>
      </c>
      <c r="BK973" s="204">
        <f t="shared" si="9"/>
        <v>0</v>
      </c>
      <c r="BL973" s="112" t="s">
        <v>407</v>
      </c>
      <c r="BM973" s="203" t="s">
        <v>1666</v>
      </c>
    </row>
    <row r="974" spans="2:65" s="121" customFormat="1" ht="37.9" customHeight="1" x14ac:dyDescent="0.2">
      <c r="B974" s="120"/>
      <c r="C974" s="192" t="s">
        <v>1667</v>
      </c>
      <c r="D974" s="192" t="s">
        <v>320</v>
      </c>
      <c r="E974" s="193" t="s">
        <v>1668</v>
      </c>
      <c r="F974" s="194" t="s">
        <v>1669</v>
      </c>
      <c r="G974" s="195" t="s">
        <v>1528</v>
      </c>
      <c r="H974" s="196">
        <v>3</v>
      </c>
      <c r="I974" s="32"/>
      <c r="J974" s="197">
        <f t="shared" si="0"/>
        <v>0</v>
      </c>
      <c r="K974" s="198"/>
      <c r="L974" s="120"/>
      <c r="M974" s="199" t="s">
        <v>1</v>
      </c>
      <c r="N974" s="200" t="s">
        <v>43</v>
      </c>
      <c r="P974" s="201">
        <f t="shared" si="1"/>
        <v>0</v>
      </c>
      <c r="Q974" s="201">
        <v>0</v>
      </c>
      <c r="R974" s="201">
        <f t="shared" si="2"/>
        <v>0</v>
      </c>
      <c r="S974" s="201">
        <v>0</v>
      </c>
      <c r="T974" s="202">
        <f t="shared" si="3"/>
        <v>0</v>
      </c>
      <c r="AR974" s="203" t="s">
        <v>407</v>
      </c>
      <c r="AT974" s="203" t="s">
        <v>320</v>
      </c>
      <c r="AU974" s="203" t="s">
        <v>90</v>
      </c>
      <c r="AY974" s="112" t="s">
        <v>318</v>
      </c>
      <c r="BE974" s="204">
        <f t="shared" si="4"/>
        <v>0</v>
      </c>
      <c r="BF974" s="204">
        <f t="shared" si="5"/>
        <v>0</v>
      </c>
      <c r="BG974" s="204">
        <f t="shared" si="6"/>
        <v>0</v>
      </c>
      <c r="BH974" s="204">
        <f t="shared" si="7"/>
        <v>0</v>
      </c>
      <c r="BI974" s="204">
        <f t="shared" si="8"/>
        <v>0</v>
      </c>
      <c r="BJ974" s="112" t="s">
        <v>90</v>
      </c>
      <c r="BK974" s="204">
        <f t="shared" si="9"/>
        <v>0</v>
      </c>
      <c r="BL974" s="112" t="s">
        <v>407</v>
      </c>
      <c r="BM974" s="203" t="s">
        <v>1670</v>
      </c>
    </row>
    <row r="975" spans="2:65" s="121" customFormat="1" ht="37.9" customHeight="1" x14ac:dyDescent="0.2">
      <c r="B975" s="120"/>
      <c r="C975" s="192" t="s">
        <v>1671</v>
      </c>
      <c r="D975" s="192" t="s">
        <v>320</v>
      </c>
      <c r="E975" s="193" t="s">
        <v>1672</v>
      </c>
      <c r="F975" s="194" t="s">
        <v>1673</v>
      </c>
      <c r="G975" s="195" t="s">
        <v>1528</v>
      </c>
      <c r="H975" s="196">
        <v>5</v>
      </c>
      <c r="I975" s="32"/>
      <c r="J975" s="197">
        <f t="shared" si="0"/>
        <v>0</v>
      </c>
      <c r="K975" s="198"/>
      <c r="L975" s="120"/>
      <c r="M975" s="199" t="s">
        <v>1</v>
      </c>
      <c r="N975" s="200" t="s">
        <v>43</v>
      </c>
      <c r="P975" s="201">
        <f t="shared" si="1"/>
        <v>0</v>
      </c>
      <c r="Q975" s="201">
        <v>0</v>
      </c>
      <c r="R975" s="201">
        <f t="shared" si="2"/>
        <v>0</v>
      </c>
      <c r="S975" s="201">
        <v>0</v>
      </c>
      <c r="T975" s="202">
        <f t="shared" si="3"/>
        <v>0</v>
      </c>
      <c r="AR975" s="203" t="s">
        <v>407</v>
      </c>
      <c r="AT975" s="203" t="s">
        <v>320</v>
      </c>
      <c r="AU975" s="203" t="s">
        <v>90</v>
      </c>
      <c r="AY975" s="112" t="s">
        <v>318</v>
      </c>
      <c r="BE975" s="204">
        <f t="shared" si="4"/>
        <v>0</v>
      </c>
      <c r="BF975" s="204">
        <f t="shared" si="5"/>
        <v>0</v>
      </c>
      <c r="BG975" s="204">
        <f t="shared" si="6"/>
        <v>0</v>
      </c>
      <c r="BH975" s="204">
        <f t="shared" si="7"/>
        <v>0</v>
      </c>
      <c r="BI975" s="204">
        <f t="shared" si="8"/>
        <v>0</v>
      </c>
      <c r="BJ975" s="112" t="s">
        <v>90</v>
      </c>
      <c r="BK975" s="204">
        <f t="shared" si="9"/>
        <v>0</v>
      </c>
      <c r="BL975" s="112" t="s">
        <v>407</v>
      </c>
      <c r="BM975" s="203" t="s">
        <v>1674</v>
      </c>
    </row>
    <row r="976" spans="2:65" s="121" customFormat="1" ht="37.9" customHeight="1" x14ac:dyDescent="0.2">
      <c r="B976" s="120"/>
      <c r="C976" s="192" t="s">
        <v>1675</v>
      </c>
      <c r="D976" s="192" t="s">
        <v>320</v>
      </c>
      <c r="E976" s="193" t="s">
        <v>1676</v>
      </c>
      <c r="F976" s="194" t="s">
        <v>1677</v>
      </c>
      <c r="G976" s="195" t="s">
        <v>1528</v>
      </c>
      <c r="H976" s="196">
        <v>1</v>
      </c>
      <c r="I976" s="32"/>
      <c r="J976" s="197">
        <f t="shared" si="0"/>
        <v>0</v>
      </c>
      <c r="K976" s="198"/>
      <c r="L976" s="120"/>
      <c r="M976" s="199" t="s">
        <v>1</v>
      </c>
      <c r="N976" s="200" t="s">
        <v>43</v>
      </c>
      <c r="P976" s="201">
        <f t="shared" si="1"/>
        <v>0</v>
      </c>
      <c r="Q976" s="201">
        <v>0</v>
      </c>
      <c r="R976" s="201">
        <f t="shared" si="2"/>
        <v>0</v>
      </c>
      <c r="S976" s="201">
        <v>0</v>
      </c>
      <c r="T976" s="202">
        <f t="shared" si="3"/>
        <v>0</v>
      </c>
      <c r="AR976" s="203" t="s">
        <v>407</v>
      </c>
      <c r="AT976" s="203" t="s">
        <v>320</v>
      </c>
      <c r="AU976" s="203" t="s">
        <v>90</v>
      </c>
      <c r="AY976" s="112" t="s">
        <v>318</v>
      </c>
      <c r="BE976" s="204">
        <f t="shared" si="4"/>
        <v>0</v>
      </c>
      <c r="BF976" s="204">
        <f t="shared" si="5"/>
        <v>0</v>
      </c>
      <c r="BG976" s="204">
        <f t="shared" si="6"/>
        <v>0</v>
      </c>
      <c r="BH976" s="204">
        <f t="shared" si="7"/>
        <v>0</v>
      </c>
      <c r="BI976" s="204">
        <f t="shared" si="8"/>
        <v>0</v>
      </c>
      <c r="BJ976" s="112" t="s">
        <v>90</v>
      </c>
      <c r="BK976" s="204">
        <f t="shared" si="9"/>
        <v>0</v>
      </c>
      <c r="BL976" s="112" t="s">
        <v>407</v>
      </c>
      <c r="BM976" s="203" t="s">
        <v>1678</v>
      </c>
    </row>
    <row r="977" spans="2:65" s="121" customFormat="1" ht="37.9" customHeight="1" x14ac:dyDescent="0.2">
      <c r="B977" s="120"/>
      <c r="C977" s="192" t="s">
        <v>1679</v>
      </c>
      <c r="D977" s="192" t="s">
        <v>320</v>
      </c>
      <c r="E977" s="193" t="s">
        <v>1680</v>
      </c>
      <c r="F977" s="194" t="s">
        <v>1681</v>
      </c>
      <c r="G977" s="195" t="s">
        <v>1528</v>
      </c>
      <c r="H977" s="196">
        <v>1</v>
      </c>
      <c r="I977" s="32"/>
      <c r="J977" s="197">
        <f t="shared" si="0"/>
        <v>0</v>
      </c>
      <c r="K977" s="198"/>
      <c r="L977" s="120"/>
      <c r="M977" s="199" t="s">
        <v>1</v>
      </c>
      <c r="N977" s="200" t="s">
        <v>43</v>
      </c>
      <c r="P977" s="201">
        <f t="shared" si="1"/>
        <v>0</v>
      </c>
      <c r="Q977" s="201">
        <v>0</v>
      </c>
      <c r="R977" s="201">
        <f t="shared" si="2"/>
        <v>0</v>
      </c>
      <c r="S977" s="201">
        <v>0</v>
      </c>
      <c r="T977" s="202">
        <f t="shared" si="3"/>
        <v>0</v>
      </c>
      <c r="AR977" s="203" t="s">
        <v>407</v>
      </c>
      <c r="AT977" s="203" t="s">
        <v>320</v>
      </c>
      <c r="AU977" s="203" t="s">
        <v>90</v>
      </c>
      <c r="AY977" s="112" t="s">
        <v>318</v>
      </c>
      <c r="BE977" s="204">
        <f t="shared" si="4"/>
        <v>0</v>
      </c>
      <c r="BF977" s="204">
        <f t="shared" si="5"/>
        <v>0</v>
      </c>
      <c r="BG977" s="204">
        <f t="shared" si="6"/>
        <v>0</v>
      </c>
      <c r="BH977" s="204">
        <f t="shared" si="7"/>
        <v>0</v>
      </c>
      <c r="BI977" s="204">
        <f t="shared" si="8"/>
        <v>0</v>
      </c>
      <c r="BJ977" s="112" t="s">
        <v>90</v>
      </c>
      <c r="BK977" s="204">
        <f t="shared" si="9"/>
        <v>0</v>
      </c>
      <c r="BL977" s="112" t="s">
        <v>407</v>
      </c>
      <c r="BM977" s="203" t="s">
        <v>1682</v>
      </c>
    </row>
    <row r="978" spans="2:65" s="121" customFormat="1" ht="37.9" customHeight="1" x14ac:dyDescent="0.2">
      <c r="B978" s="120"/>
      <c r="C978" s="192" t="s">
        <v>1683</v>
      </c>
      <c r="D978" s="192" t="s">
        <v>320</v>
      </c>
      <c r="E978" s="193" t="s">
        <v>1684</v>
      </c>
      <c r="F978" s="194" t="s">
        <v>1685</v>
      </c>
      <c r="G978" s="195" t="s">
        <v>1528</v>
      </c>
      <c r="H978" s="196">
        <v>1</v>
      </c>
      <c r="I978" s="32"/>
      <c r="J978" s="197">
        <f t="shared" si="0"/>
        <v>0</v>
      </c>
      <c r="K978" s="198"/>
      <c r="L978" s="120"/>
      <c r="M978" s="199" t="s">
        <v>1</v>
      </c>
      <c r="N978" s="200" t="s">
        <v>43</v>
      </c>
      <c r="P978" s="201">
        <f t="shared" si="1"/>
        <v>0</v>
      </c>
      <c r="Q978" s="201">
        <v>0</v>
      </c>
      <c r="R978" s="201">
        <f t="shared" si="2"/>
        <v>0</v>
      </c>
      <c r="S978" s="201">
        <v>0</v>
      </c>
      <c r="T978" s="202">
        <f t="shared" si="3"/>
        <v>0</v>
      </c>
      <c r="AR978" s="203" t="s">
        <v>407</v>
      </c>
      <c r="AT978" s="203" t="s">
        <v>320</v>
      </c>
      <c r="AU978" s="203" t="s">
        <v>90</v>
      </c>
      <c r="AY978" s="112" t="s">
        <v>318</v>
      </c>
      <c r="BE978" s="204">
        <f t="shared" si="4"/>
        <v>0</v>
      </c>
      <c r="BF978" s="204">
        <f t="shared" si="5"/>
        <v>0</v>
      </c>
      <c r="BG978" s="204">
        <f t="shared" si="6"/>
        <v>0</v>
      </c>
      <c r="BH978" s="204">
        <f t="shared" si="7"/>
        <v>0</v>
      </c>
      <c r="BI978" s="204">
        <f t="shared" si="8"/>
        <v>0</v>
      </c>
      <c r="BJ978" s="112" t="s">
        <v>90</v>
      </c>
      <c r="BK978" s="204">
        <f t="shared" si="9"/>
        <v>0</v>
      </c>
      <c r="BL978" s="112" t="s">
        <v>407</v>
      </c>
      <c r="BM978" s="203" t="s">
        <v>1686</v>
      </c>
    </row>
    <row r="979" spans="2:65" s="121" customFormat="1" ht="37.9" customHeight="1" x14ac:dyDescent="0.2">
      <c r="B979" s="120"/>
      <c r="C979" s="192" t="s">
        <v>1687</v>
      </c>
      <c r="D979" s="192" t="s">
        <v>320</v>
      </c>
      <c r="E979" s="193" t="s">
        <v>1688</v>
      </c>
      <c r="F979" s="194" t="s">
        <v>1689</v>
      </c>
      <c r="G979" s="195" t="s">
        <v>1528</v>
      </c>
      <c r="H979" s="196">
        <v>1</v>
      </c>
      <c r="I979" s="32"/>
      <c r="J979" s="197">
        <f t="shared" si="0"/>
        <v>0</v>
      </c>
      <c r="K979" s="198"/>
      <c r="L979" s="120"/>
      <c r="M979" s="199" t="s">
        <v>1</v>
      </c>
      <c r="N979" s="200" t="s">
        <v>43</v>
      </c>
      <c r="P979" s="201">
        <f t="shared" si="1"/>
        <v>0</v>
      </c>
      <c r="Q979" s="201">
        <v>0</v>
      </c>
      <c r="R979" s="201">
        <f t="shared" si="2"/>
        <v>0</v>
      </c>
      <c r="S979" s="201">
        <v>0</v>
      </c>
      <c r="T979" s="202">
        <f t="shared" si="3"/>
        <v>0</v>
      </c>
      <c r="AR979" s="203" t="s">
        <v>407</v>
      </c>
      <c r="AT979" s="203" t="s">
        <v>320</v>
      </c>
      <c r="AU979" s="203" t="s">
        <v>90</v>
      </c>
      <c r="AY979" s="112" t="s">
        <v>318</v>
      </c>
      <c r="BE979" s="204">
        <f t="shared" si="4"/>
        <v>0</v>
      </c>
      <c r="BF979" s="204">
        <f t="shared" si="5"/>
        <v>0</v>
      </c>
      <c r="BG979" s="204">
        <f t="shared" si="6"/>
        <v>0</v>
      </c>
      <c r="BH979" s="204">
        <f t="shared" si="7"/>
        <v>0</v>
      </c>
      <c r="BI979" s="204">
        <f t="shared" si="8"/>
        <v>0</v>
      </c>
      <c r="BJ979" s="112" t="s">
        <v>90</v>
      </c>
      <c r="BK979" s="204">
        <f t="shared" si="9"/>
        <v>0</v>
      </c>
      <c r="BL979" s="112" t="s">
        <v>407</v>
      </c>
      <c r="BM979" s="203" t="s">
        <v>1690</v>
      </c>
    </row>
    <row r="980" spans="2:65" s="121" customFormat="1" ht="37.9" customHeight="1" x14ac:dyDescent="0.2">
      <c r="B980" s="120"/>
      <c r="C980" s="192" t="s">
        <v>1691</v>
      </c>
      <c r="D980" s="192" t="s">
        <v>320</v>
      </c>
      <c r="E980" s="193" t="s">
        <v>1692</v>
      </c>
      <c r="F980" s="194" t="s">
        <v>1693</v>
      </c>
      <c r="G980" s="195" t="s">
        <v>1528</v>
      </c>
      <c r="H980" s="196">
        <v>1</v>
      </c>
      <c r="I980" s="32"/>
      <c r="J980" s="197">
        <f t="shared" si="0"/>
        <v>0</v>
      </c>
      <c r="K980" s="198"/>
      <c r="L980" s="120"/>
      <c r="M980" s="199" t="s">
        <v>1</v>
      </c>
      <c r="N980" s="200" t="s">
        <v>43</v>
      </c>
      <c r="P980" s="201">
        <f t="shared" si="1"/>
        <v>0</v>
      </c>
      <c r="Q980" s="201">
        <v>0</v>
      </c>
      <c r="R980" s="201">
        <f t="shared" si="2"/>
        <v>0</v>
      </c>
      <c r="S980" s="201">
        <v>0</v>
      </c>
      <c r="T980" s="202">
        <f t="shared" si="3"/>
        <v>0</v>
      </c>
      <c r="AR980" s="203" t="s">
        <v>407</v>
      </c>
      <c r="AT980" s="203" t="s">
        <v>320</v>
      </c>
      <c r="AU980" s="203" t="s">
        <v>90</v>
      </c>
      <c r="AY980" s="112" t="s">
        <v>318</v>
      </c>
      <c r="BE980" s="204">
        <f t="shared" si="4"/>
        <v>0</v>
      </c>
      <c r="BF980" s="204">
        <f t="shared" si="5"/>
        <v>0</v>
      </c>
      <c r="BG980" s="204">
        <f t="shared" si="6"/>
        <v>0</v>
      </c>
      <c r="BH980" s="204">
        <f t="shared" si="7"/>
        <v>0</v>
      </c>
      <c r="BI980" s="204">
        <f t="shared" si="8"/>
        <v>0</v>
      </c>
      <c r="BJ980" s="112" t="s">
        <v>90</v>
      </c>
      <c r="BK980" s="204">
        <f t="shared" si="9"/>
        <v>0</v>
      </c>
      <c r="BL980" s="112" t="s">
        <v>407</v>
      </c>
      <c r="BM980" s="203" t="s">
        <v>1694</v>
      </c>
    </row>
    <row r="981" spans="2:65" s="121" customFormat="1" ht="37.9" customHeight="1" x14ac:dyDescent="0.2">
      <c r="B981" s="120"/>
      <c r="C981" s="192" t="s">
        <v>1695</v>
      </c>
      <c r="D981" s="192" t="s">
        <v>320</v>
      </c>
      <c r="E981" s="193" t="s">
        <v>1696</v>
      </c>
      <c r="F981" s="194" t="s">
        <v>1697</v>
      </c>
      <c r="G981" s="195" t="s">
        <v>1528</v>
      </c>
      <c r="H981" s="196">
        <v>1</v>
      </c>
      <c r="I981" s="32"/>
      <c r="J981" s="197">
        <f t="shared" si="0"/>
        <v>0</v>
      </c>
      <c r="K981" s="198"/>
      <c r="L981" s="120"/>
      <c r="M981" s="199" t="s">
        <v>1</v>
      </c>
      <c r="N981" s="200" t="s">
        <v>43</v>
      </c>
      <c r="P981" s="201">
        <f t="shared" si="1"/>
        <v>0</v>
      </c>
      <c r="Q981" s="201">
        <v>0</v>
      </c>
      <c r="R981" s="201">
        <f t="shared" si="2"/>
        <v>0</v>
      </c>
      <c r="S981" s="201">
        <v>0</v>
      </c>
      <c r="T981" s="202">
        <f t="shared" si="3"/>
        <v>0</v>
      </c>
      <c r="AR981" s="203" t="s">
        <v>407</v>
      </c>
      <c r="AT981" s="203" t="s">
        <v>320</v>
      </c>
      <c r="AU981" s="203" t="s">
        <v>90</v>
      </c>
      <c r="AY981" s="112" t="s">
        <v>318</v>
      </c>
      <c r="BE981" s="204">
        <f t="shared" si="4"/>
        <v>0</v>
      </c>
      <c r="BF981" s="204">
        <f t="shared" si="5"/>
        <v>0</v>
      </c>
      <c r="BG981" s="204">
        <f t="shared" si="6"/>
        <v>0</v>
      </c>
      <c r="BH981" s="204">
        <f t="shared" si="7"/>
        <v>0</v>
      </c>
      <c r="BI981" s="204">
        <f t="shared" si="8"/>
        <v>0</v>
      </c>
      <c r="BJ981" s="112" t="s">
        <v>90</v>
      </c>
      <c r="BK981" s="204">
        <f t="shared" si="9"/>
        <v>0</v>
      </c>
      <c r="BL981" s="112" t="s">
        <v>407</v>
      </c>
      <c r="BM981" s="203" t="s">
        <v>1698</v>
      </c>
    </row>
    <row r="982" spans="2:65" s="121" customFormat="1" ht="37.9" customHeight="1" x14ac:dyDescent="0.2">
      <c r="B982" s="120"/>
      <c r="C982" s="192" t="s">
        <v>1699</v>
      </c>
      <c r="D982" s="192" t="s">
        <v>320</v>
      </c>
      <c r="E982" s="193" t="s">
        <v>1700</v>
      </c>
      <c r="F982" s="194" t="s">
        <v>1701</v>
      </c>
      <c r="G982" s="195" t="s">
        <v>1528</v>
      </c>
      <c r="H982" s="196">
        <v>1</v>
      </c>
      <c r="I982" s="32"/>
      <c r="J982" s="197">
        <f t="shared" si="0"/>
        <v>0</v>
      </c>
      <c r="K982" s="198"/>
      <c r="L982" s="120"/>
      <c r="M982" s="199" t="s">
        <v>1</v>
      </c>
      <c r="N982" s="200" t="s">
        <v>43</v>
      </c>
      <c r="P982" s="201">
        <f t="shared" si="1"/>
        <v>0</v>
      </c>
      <c r="Q982" s="201">
        <v>0</v>
      </c>
      <c r="R982" s="201">
        <f t="shared" si="2"/>
        <v>0</v>
      </c>
      <c r="S982" s="201">
        <v>0</v>
      </c>
      <c r="T982" s="202">
        <f t="shared" si="3"/>
        <v>0</v>
      </c>
      <c r="AR982" s="203" t="s">
        <v>407</v>
      </c>
      <c r="AT982" s="203" t="s">
        <v>320</v>
      </c>
      <c r="AU982" s="203" t="s">
        <v>90</v>
      </c>
      <c r="AY982" s="112" t="s">
        <v>318</v>
      </c>
      <c r="BE982" s="204">
        <f t="shared" si="4"/>
        <v>0</v>
      </c>
      <c r="BF982" s="204">
        <f t="shared" si="5"/>
        <v>0</v>
      </c>
      <c r="BG982" s="204">
        <f t="shared" si="6"/>
        <v>0</v>
      </c>
      <c r="BH982" s="204">
        <f t="shared" si="7"/>
        <v>0</v>
      </c>
      <c r="BI982" s="204">
        <f t="shared" si="8"/>
        <v>0</v>
      </c>
      <c r="BJ982" s="112" t="s">
        <v>90</v>
      </c>
      <c r="BK982" s="204">
        <f t="shared" si="9"/>
        <v>0</v>
      </c>
      <c r="BL982" s="112" t="s">
        <v>407</v>
      </c>
      <c r="BM982" s="203" t="s">
        <v>1702</v>
      </c>
    </row>
    <row r="983" spans="2:65" s="121" customFormat="1" ht="37.9" customHeight="1" x14ac:dyDescent="0.2">
      <c r="B983" s="120"/>
      <c r="C983" s="192" t="s">
        <v>1703</v>
      </c>
      <c r="D983" s="192" t="s">
        <v>320</v>
      </c>
      <c r="E983" s="193" t="s">
        <v>1704</v>
      </c>
      <c r="F983" s="194" t="s">
        <v>1705</v>
      </c>
      <c r="G983" s="195" t="s">
        <v>1528</v>
      </c>
      <c r="H983" s="196">
        <v>1</v>
      </c>
      <c r="I983" s="32"/>
      <c r="J983" s="197">
        <f t="shared" si="0"/>
        <v>0</v>
      </c>
      <c r="K983" s="198"/>
      <c r="L983" s="120"/>
      <c r="M983" s="199" t="s">
        <v>1</v>
      </c>
      <c r="N983" s="200" t="s">
        <v>43</v>
      </c>
      <c r="P983" s="201">
        <f t="shared" si="1"/>
        <v>0</v>
      </c>
      <c r="Q983" s="201">
        <v>0</v>
      </c>
      <c r="R983" s="201">
        <f t="shared" si="2"/>
        <v>0</v>
      </c>
      <c r="S983" s="201">
        <v>0</v>
      </c>
      <c r="T983" s="202">
        <f t="shared" si="3"/>
        <v>0</v>
      </c>
      <c r="AR983" s="203" t="s">
        <v>407</v>
      </c>
      <c r="AT983" s="203" t="s">
        <v>320</v>
      </c>
      <c r="AU983" s="203" t="s">
        <v>90</v>
      </c>
      <c r="AY983" s="112" t="s">
        <v>318</v>
      </c>
      <c r="BE983" s="204">
        <f t="shared" si="4"/>
        <v>0</v>
      </c>
      <c r="BF983" s="204">
        <f t="shared" si="5"/>
        <v>0</v>
      </c>
      <c r="BG983" s="204">
        <f t="shared" si="6"/>
        <v>0</v>
      </c>
      <c r="BH983" s="204">
        <f t="shared" si="7"/>
        <v>0</v>
      </c>
      <c r="BI983" s="204">
        <f t="shared" si="8"/>
        <v>0</v>
      </c>
      <c r="BJ983" s="112" t="s">
        <v>90</v>
      </c>
      <c r="BK983" s="204">
        <f t="shared" si="9"/>
        <v>0</v>
      </c>
      <c r="BL983" s="112" t="s">
        <v>407</v>
      </c>
      <c r="BM983" s="203" t="s">
        <v>1706</v>
      </c>
    </row>
    <row r="984" spans="2:65" s="121" customFormat="1" ht="37.9" customHeight="1" x14ac:dyDescent="0.2">
      <c r="B984" s="120"/>
      <c r="C984" s="192" t="s">
        <v>1707</v>
      </c>
      <c r="D984" s="192" t="s">
        <v>320</v>
      </c>
      <c r="E984" s="193" t="s">
        <v>1708</v>
      </c>
      <c r="F984" s="194" t="s">
        <v>1709</v>
      </c>
      <c r="G984" s="195" t="s">
        <v>1528</v>
      </c>
      <c r="H984" s="196">
        <v>1</v>
      </c>
      <c r="I984" s="32"/>
      <c r="J984" s="197">
        <f t="shared" si="0"/>
        <v>0</v>
      </c>
      <c r="K984" s="198"/>
      <c r="L984" s="120"/>
      <c r="M984" s="199" t="s">
        <v>1</v>
      </c>
      <c r="N984" s="200" t="s">
        <v>43</v>
      </c>
      <c r="P984" s="201">
        <f t="shared" si="1"/>
        <v>0</v>
      </c>
      <c r="Q984" s="201">
        <v>0</v>
      </c>
      <c r="R984" s="201">
        <f t="shared" si="2"/>
        <v>0</v>
      </c>
      <c r="S984" s="201">
        <v>0</v>
      </c>
      <c r="T984" s="202">
        <f t="shared" si="3"/>
        <v>0</v>
      </c>
      <c r="AR984" s="203" t="s">
        <v>407</v>
      </c>
      <c r="AT984" s="203" t="s">
        <v>320</v>
      </c>
      <c r="AU984" s="203" t="s">
        <v>90</v>
      </c>
      <c r="AY984" s="112" t="s">
        <v>318</v>
      </c>
      <c r="BE984" s="204">
        <f t="shared" si="4"/>
        <v>0</v>
      </c>
      <c r="BF984" s="204">
        <f t="shared" si="5"/>
        <v>0</v>
      </c>
      <c r="BG984" s="204">
        <f t="shared" si="6"/>
        <v>0</v>
      </c>
      <c r="BH984" s="204">
        <f t="shared" si="7"/>
        <v>0</v>
      </c>
      <c r="BI984" s="204">
        <f t="shared" si="8"/>
        <v>0</v>
      </c>
      <c r="BJ984" s="112" t="s">
        <v>90</v>
      </c>
      <c r="BK984" s="204">
        <f t="shared" si="9"/>
        <v>0</v>
      </c>
      <c r="BL984" s="112" t="s">
        <v>407</v>
      </c>
      <c r="BM984" s="203" t="s">
        <v>1710</v>
      </c>
    </row>
    <row r="985" spans="2:65" s="121" customFormat="1" ht="24.25" customHeight="1" x14ac:dyDescent="0.2">
      <c r="B985" s="120"/>
      <c r="C985" s="192" t="s">
        <v>1711</v>
      </c>
      <c r="D985" s="192" t="s">
        <v>320</v>
      </c>
      <c r="E985" s="193" t="s">
        <v>1712</v>
      </c>
      <c r="F985" s="194" t="s">
        <v>1713</v>
      </c>
      <c r="G985" s="195" t="s">
        <v>1148</v>
      </c>
      <c r="H985" s="34"/>
      <c r="I985" s="32"/>
      <c r="J985" s="197">
        <f t="shared" si="0"/>
        <v>0</v>
      </c>
      <c r="K985" s="198"/>
      <c r="L985" s="120"/>
      <c r="M985" s="199" t="s">
        <v>1</v>
      </c>
      <c r="N985" s="200" t="s">
        <v>43</v>
      </c>
      <c r="P985" s="201">
        <f t="shared" si="1"/>
        <v>0</v>
      </c>
      <c r="Q985" s="201">
        <v>0</v>
      </c>
      <c r="R985" s="201">
        <f t="shared" si="2"/>
        <v>0</v>
      </c>
      <c r="S985" s="201">
        <v>0</v>
      </c>
      <c r="T985" s="202">
        <f t="shared" si="3"/>
        <v>0</v>
      </c>
      <c r="AR985" s="203" t="s">
        <v>407</v>
      </c>
      <c r="AT985" s="203" t="s">
        <v>320</v>
      </c>
      <c r="AU985" s="203" t="s">
        <v>90</v>
      </c>
      <c r="AY985" s="112" t="s">
        <v>318</v>
      </c>
      <c r="BE985" s="204">
        <f t="shared" si="4"/>
        <v>0</v>
      </c>
      <c r="BF985" s="204">
        <f t="shared" si="5"/>
        <v>0</v>
      </c>
      <c r="BG985" s="204">
        <f t="shared" si="6"/>
        <v>0</v>
      </c>
      <c r="BH985" s="204">
        <f t="shared" si="7"/>
        <v>0</v>
      </c>
      <c r="BI985" s="204">
        <f t="shared" si="8"/>
        <v>0</v>
      </c>
      <c r="BJ985" s="112" t="s">
        <v>90</v>
      </c>
      <c r="BK985" s="204">
        <f t="shared" si="9"/>
        <v>0</v>
      </c>
      <c r="BL985" s="112" t="s">
        <v>407</v>
      </c>
      <c r="BM985" s="203" t="s">
        <v>1714</v>
      </c>
    </row>
    <row r="986" spans="2:65" s="181" customFormat="1" ht="22.9" customHeight="1" x14ac:dyDescent="0.25">
      <c r="B986" s="180"/>
      <c r="D986" s="182" t="s">
        <v>76</v>
      </c>
      <c r="E986" s="190" t="s">
        <v>1715</v>
      </c>
      <c r="F986" s="190" t="s">
        <v>1716</v>
      </c>
      <c r="J986" s="191">
        <f>BK986</f>
        <v>0</v>
      </c>
      <c r="L986" s="180"/>
      <c r="M986" s="185"/>
      <c r="P986" s="186">
        <f>P987</f>
        <v>0</v>
      </c>
      <c r="R986" s="186">
        <f>R987</f>
        <v>0</v>
      </c>
      <c r="T986" s="187">
        <f>T987</f>
        <v>7.6593399999999989E-3</v>
      </c>
      <c r="AR986" s="182" t="s">
        <v>90</v>
      </c>
      <c r="AT986" s="188" t="s">
        <v>76</v>
      </c>
      <c r="AU986" s="188" t="s">
        <v>85</v>
      </c>
      <c r="AY986" s="182" t="s">
        <v>318</v>
      </c>
      <c r="BK986" s="189">
        <f>BK987</f>
        <v>0</v>
      </c>
    </row>
    <row r="987" spans="2:65" s="121" customFormat="1" ht="24.25" customHeight="1" x14ac:dyDescent="0.2">
      <c r="B987" s="120"/>
      <c r="C987" s="192" t="s">
        <v>1717</v>
      </c>
      <c r="D987" s="192" t="s">
        <v>320</v>
      </c>
      <c r="E987" s="193" t="s">
        <v>1718</v>
      </c>
      <c r="F987" s="194" t="s">
        <v>1719</v>
      </c>
      <c r="G987" s="195" t="s">
        <v>383</v>
      </c>
      <c r="H987" s="196">
        <v>58.917999999999999</v>
      </c>
      <c r="I987" s="32"/>
      <c r="J987" s="197">
        <f>ROUND(I987*H987,2)</f>
        <v>0</v>
      </c>
      <c r="K987" s="198"/>
      <c r="L987" s="120"/>
      <c r="M987" s="199" t="s">
        <v>1</v>
      </c>
      <c r="N987" s="200" t="s">
        <v>43</v>
      </c>
      <c r="P987" s="201">
        <f>O987*H987</f>
        <v>0</v>
      </c>
      <c r="Q987" s="201">
        <v>0</v>
      </c>
      <c r="R987" s="201">
        <f>Q987*H987</f>
        <v>0</v>
      </c>
      <c r="S987" s="201">
        <v>1.2999999999999999E-4</v>
      </c>
      <c r="T987" s="202">
        <f>S987*H987</f>
        <v>7.6593399999999989E-3</v>
      </c>
      <c r="AR987" s="203" t="s">
        <v>407</v>
      </c>
      <c r="AT987" s="203" t="s">
        <v>320</v>
      </c>
      <c r="AU987" s="203" t="s">
        <v>90</v>
      </c>
      <c r="AY987" s="112" t="s">
        <v>318</v>
      </c>
      <c r="BE987" s="204">
        <f>IF(N987="základní",J987,0)</f>
        <v>0</v>
      </c>
      <c r="BF987" s="204">
        <f>IF(N987="snížená",J987,0)</f>
        <v>0</v>
      </c>
      <c r="BG987" s="204">
        <f>IF(N987="zákl. přenesená",J987,0)</f>
        <v>0</v>
      </c>
      <c r="BH987" s="204">
        <f>IF(N987="sníž. přenesená",J987,0)</f>
        <v>0</v>
      </c>
      <c r="BI987" s="204">
        <f>IF(N987="nulová",J987,0)</f>
        <v>0</v>
      </c>
      <c r="BJ987" s="112" t="s">
        <v>90</v>
      </c>
      <c r="BK987" s="204">
        <f>ROUND(I987*H987,2)</f>
        <v>0</v>
      </c>
      <c r="BL987" s="112" t="s">
        <v>407</v>
      </c>
      <c r="BM987" s="203" t="s">
        <v>1720</v>
      </c>
    </row>
    <row r="988" spans="2:65" s="181" customFormat="1" ht="22.9" customHeight="1" x14ac:dyDescent="0.25">
      <c r="B988" s="180"/>
      <c r="D988" s="182" t="s">
        <v>76</v>
      </c>
      <c r="E988" s="190" t="s">
        <v>1721</v>
      </c>
      <c r="F988" s="190" t="s">
        <v>1722</v>
      </c>
      <c r="J988" s="191">
        <f>BK988</f>
        <v>0</v>
      </c>
      <c r="L988" s="180"/>
      <c r="M988" s="185"/>
      <c r="P988" s="186">
        <f>SUM(P989:P1047)</f>
        <v>0</v>
      </c>
      <c r="R988" s="186">
        <f>SUM(R989:R1047)</f>
        <v>0</v>
      </c>
      <c r="T988" s="187">
        <f>SUM(T989:T1047)</f>
        <v>0.16900000000000001</v>
      </c>
      <c r="AR988" s="182" t="s">
        <v>90</v>
      </c>
      <c r="AT988" s="188" t="s">
        <v>76</v>
      </c>
      <c r="AU988" s="188" t="s">
        <v>85</v>
      </c>
      <c r="AY988" s="182" t="s">
        <v>318</v>
      </c>
      <c r="BK988" s="189">
        <f>SUM(BK989:BK1047)</f>
        <v>0</v>
      </c>
    </row>
    <row r="989" spans="2:65" s="121" customFormat="1" ht="37.9" customHeight="1" x14ac:dyDescent="0.2">
      <c r="B989" s="120"/>
      <c r="C989" s="192" t="s">
        <v>1723</v>
      </c>
      <c r="D989" s="192" t="s">
        <v>320</v>
      </c>
      <c r="E989" s="193" t="s">
        <v>1724</v>
      </c>
      <c r="F989" s="194" t="s">
        <v>1725</v>
      </c>
      <c r="G989" s="195" t="s">
        <v>1528</v>
      </c>
      <c r="H989" s="196">
        <v>2</v>
      </c>
      <c r="I989" s="32"/>
      <c r="J989" s="197">
        <f t="shared" ref="J989:J1020" si="10">ROUND(I989*H989,2)</f>
        <v>0</v>
      </c>
      <c r="K989" s="198"/>
      <c r="L989" s="120"/>
      <c r="M989" s="199" t="s">
        <v>1</v>
      </c>
      <c r="N989" s="200" t="s">
        <v>43</v>
      </c>
      <c r="P989" s="201">
        <f t="shared" ref="P989:P1020" si="11">O989*H989</f>
        <v>0</v>
      </c>
      <c r="Q989" s="201">
        <v>0</v>
      </c>
      <c r="R989" s="201">
        <f t="shared" ref="R989:R1020" si="12">Q989*H989</f>
        <v>0</v>
      </c>
      <c r="S989" s="201">
        <v>0</v>
      </c>
      <c r="T989" s="202">
        <f t="shared" ref="T989:T1020" si="13">S989*H989</f>
        <v>0</v>
      </c>
      <c r="AR989" s="203" t="s">
        <v>407</v>
      </c>
      <c r="AT989" s="203" t="s">
        <v>320</v>
      </c>
      <c r="AU989" s="203" t="s">
        <v>90</v>
      </c>
      <c r="AY989" s="112" t="s">
        <v>318</v>
      </c>
      <c r="BE989" s="204">
        <f t="shared" ref="BE989:BE1020" si="14">IF(N989="základní",J989,0)</f>
        <v>0</v>
      </c>
      <c r="BF989" s="204">
        <f t="shared" ref="BF989:BF1020" si="15">IF(N989="snížená",J989,0)</f>
        <v>0</v>
      </c>
      <c r="BG989" s="204">
        <f t="shared" ref="BG989:BG1020" si="16">IF(N989="zákl. přenesená",J989,0)</f>
        <v>0</v>
      </c>
      <c r="BH989" s="204">
        <f t="shared" ref="BH989:BH1020" si="17">IF(N989="sníž. přenesená",J989,0)</f>
        <v>0</v>
      </c>
      <c r="BI989" s="204">
        <f t="shared" ref="BI989:BI1020" si="18">IF(N989="nulová",J989,0)</f>
        <v>0</v>
      </c>
      <c r="BJ989" s="112" t="s">
        <v>90</v>
      </c>
      <c r="BK989" s="204">
        <f t="shared" ref="BK989:BK1020" si="19">ROUND(I989*H989,2)</f>
        <v>0</v>
      </c>
      <c r="BL989" s="112" t="s">
        <v>407</v>
      </c>
      <c r="BM989" s="203" t="s">
        <v>1726</v>
      </c>
    </row>
    <row r="990" spans="2:65" s="121" customFormat="1" ht="44.25" customHeight="1" x14ac:dyDescent="0.2">
      <c r="B990" s="120"/>
      <c r="C990" s="192" t="s">
        <v>1727</v>
      </c>
      <c r="D990" s="192" t="s">
        <v>320</v>
      </c>
      <c r="E990" s="193" t="s">
        <v>1728</v>
      </c>
      <c r="F990" s="194" t="s">
        <v>1729</v>
      </c>
      <c r="G990" s="195" t="s">
        <v>1528</v>
      </c>
      <c r="H990" s="196">
        <v>1</v>
      </c>
      <c r="I990" s="32"/>
      <c r="J990" s="197">
        <f t="shared" si="10"/>
        <v>0</v>
      </c>
      <c r="K990" s="198"/>
      <c r="L990" s="120"/>
      <c r="M990" s="199" t="s">
        <v>1</v>
      </c>
      <c r="N990" s="200" t="s">
        <v>43</v>
      </c>
      <c r="P990" s="201">
        <f t="shared" si="11"/>
        <v>0</v>
      </c>
      <c r="Q990" s="201">
        <v>0</v>
      </c>
      <c r="R990" s="201">
        <f t="shared" si="12"/>
        <v>0</v>
      </c>
      <c r="S990" s="201">
        <v>0</v>
      </c>
      <c r="T990" s="202">
        <f t="shared" si="13"/>
        <v>0</v>
      </c>
      <c r="AR990" s="203" t="s">
        <v>407</v>
      </c>
      <c r="AT990" s="203" t="s">
        <v>320</v>
      </c>
      <c r="AU990" s="203" t="s">
        <v>90</v>
      </c>
      <c r="AY990" s="112" t="s">
        <v>318</v>
      </c>
      <c r="BE990" s="204">
        <f t="shared" si="14"/>
        <v>0</v>
      </c>
      <c r="BF990" s="204">
        <f t="shared" si="15"/>
        <v>0</v>
      </c>
      <c r="BG990" s="204">
        <f t="shared" si="16"/>
        <v>0</v>
      </c>
      <c r="BH990" s="204">
        <f t="shared" si="17"/>
        <v>0</v>
      </c>
      <c r="BI990" s="204">
        <f t="shared" si="18"/>
        <v>0</v>
      </c>
      <c r="BJ990" s="112" t="s">
        <v>90</v>
      </c>
      <c r="BK990" s="204">
        <f t="shared" si="19"/>
        <v>0</v>
      </c>
      <c r="BL990" s="112" t="s">
        <v>407</v>
      </c>
      <c r="BM990" s="203" t="s">
        <v>1730</v>
      </c>
    </row>
    <row r="991" spans="2:65" s="121" customFormat="1" ht="37.9" customHeight="1" x14ac:dyDescent="0.2">
      <c r="B991" s="120"/>
      <c r="C991" s="192" t="s">
        <v>1731</v>
      </c>
      <c r="D991" s="192" t="s">
        <v>320</v>
      </c>
      <c r="E991" s="193" t="s">
        <v>1732</v>
      </c>
      <c r="F991" s="194" t="s">
        <v>1733</v>
      </c>
      <c r="G991" s="195" t="s">
        <v>1528</v>
      </c>
      <c r="H991" s="196">
        <v>3</v>
      </c>
      <c r="I991" s="32"/>
      <c r="J991" s="197">
        <f t="shared" si="10"/>
        <v>0</v>
      </c>
      <c r="K991" s="198"/>
      <c r="L991" s="120"/>
      <c r="M991" s="199" t="s">
        <v>1</v>
      </c>
      <c r="N991" s="200" t="s">
        <v>43</v>
      </c>
      <c r="P991" s="201">
        <f t="shared" si="11"/>
        <v>0</v>
      </c>
      <c r="Q991" s="201">
        <v>0</v>
      </c>
      <c r="R991" s="201">
        <f t="shared" si="12"/>
        <v>0</v>
      </c>
      <c r="S991" s="201">
        <v>0</v>
      </c>
      <c r="T991" s="202">
        <f t="shared" si="13"/>
        <v>0</v>
      </c>
      <c r="AR991" s="203" t="s">
        <v>407</v>
      </c>
      <c r="AT991" s="203" t="s">
        <v>320</v>
      </c>
      <c r="AU991" s="203" t="s">
        <v>90</v>
      </c>
      <c r="AY991" s="112" t="s">
        <v>318</v>
      </c>
      <c r="BE991" s="204">
        <f t="shared" si="14"/>
        <v>0</v>
      </c>
      <c r="BF991" s="204">
        <f t="shared" si="15"/>
        <v>0</v>
      </c>
      <c r="BG991" s="204">
        <f t="shared" si="16"/>
        <v>0</v>
      </c>
      <c r="BH991" s="204">
        <f t="shared" si="17"/>
        <v>0</v>
      </c>
      <c r="BI991" s="204">
        <f t="shared" si="18"/>
        <v>0</v>
      </c>
      <c r="BJ991" s="112" t="s">
        <v>90</v>
      </c>
      <c r="BK991" s="204">
        <f t="shared" si="19"/>
        <v>0</v>
      </c>
      <c r="BL991" s="112" t="s">
        <v>407</v>
      </c>
      <c r="BM991" s="203" t="s">
        <v>1734</v>
      </c>
    </row>
    <row r="992" spans="2:65" s="121" customFormat="1" ht="37.9" customHeight="1" x14ac:dyDescent="0.2">
      <c r="B992" s="120"/>
      <c r="C992" s="192" t="s">
        <v>1735</v>
      </c>
      <c r="D992" s="192" t="s">
        <v>320</v>
      </c>
      <c r="E992" s="193" t="s">
        <v>1736</v>
      </c>
      <c r="F992" s="194" t="s">
        <v>1737</v>
      </c>
      <c r="G992" s="195" t="s">
        <v>1528</v>
      </c>
      <c r="H992" s="196">
        <v>1</v>
      </c>
      <c r="I992" s="32"/>
      <c r="J992" s="197">
        <f t="shared" si="10"/>
        <v>0</v>
      </c>
      <c r="K992" s="198"/>
      <c r="L992" s="120"/>
      <c r="M992" s="199" t="s">
        <v>1</v>
      </c>
      <c r="N992" s="200" t="s">
        <v>43</v>
      </c>
      <c r="P992" s="201">
        <f t="shared" si="11"/>
        <v>0</v>
      </c>
      <c r="Q992" s="201">
        <v>0</v>
      </c>
      <c r="R992" s="201">
        <f t="shared" si="12"/>
        <v>0</v>
      </c>
      <c r="S992" s="201">
        <v>0</v>
      </c>
      <c r="T992" s="202">
        <f t="shared" si="13"/>
        <v>0</v>
      </c>
      <c r="AR992" s="203" t="s">
        <v>407</v>
      </c>
      <c r="AT992" s="203" t="s">
        <v>320</v>
      </c>
      <c r="AU992" s="203" t="s">
        <v>90</v>
      </c>
      <c r="AY992" s="112" t="s">
        <v>318</v>
      </c>
      <c r="BE992" s="204">
        <f t="shared" si="14"/>
        <v>0</v>
      </c>
      <c r="BF992" s="204">
        <f t="shared" si="15"/>
        <v>0</v>
      </c>
      <c r="BG992" s="204">
        <f t="shared" si="16"/>
        <v>0</v>
      </c>
      <c r="BH992" s="204">
        <f t="shared" si="17"/>
        <v>0</v>
      </c>
      <c r="BI992" s="204">
        <f t="shared" si="18"/>
        <v>0</v>
      </c>
      <c r="BJ992" s="112" t="s">
        <v>90</v>
      </c>
      <c r="BK992" s="204">
        <f t="shared" si="19"/>
        <v>0</v>
      </c>
      <c r="BL992" s="112" t="s">
        <v>407</v>
      </c>
      <c r="BM992" s="203" t="s">
        <v>1738</v>
      </c>
    </row>
    <row r="993" spans="2:65" s="121" customFormat="1" ht="37.9" customHeight="1" x14ac:dyDescent="0.2">
      <c r="B993" s="120"/>
      <c r="C993" s="192" t="s">
        <v>1739</v>
      </c>
      <c r="D993" s="192" t="s">
        <v>320</v>
      </c>
      <c r="E993" s="193" t="s">
        <v>1740</v>
      </c>
      <c r="F993" s="194" t="s">
        <v>1741</v>
      </c>
      <c r="G993" s="195" t="s">
        <v>1528</v>
      </c>
      <c r="H993" s="196">
        <v>1</v>
      </c>
      <c r="I993" s="32"/>
      <c r="J993" s="197">
        <f t="shared" si="10"/>
        <v>0</v>
      </c>
      <c r="K993" s="198"/>
      <c r="L993" s="120"/>
      <c r="M993" s="199" t="s">
        <v>1</v>
      </c>
      <c r="N993" s="200" t="s">
        <v>43</v>
      </c>
      <c r="P993" s="201">
        <f t="shared" si="11"/>
        <v>0</v>
      </c>
      <c r="Q993" s="201">
        <v>0</v>
      </c>
      <c r="R993" s="201">
        <f t="shared" si="12"/>
        <v>0</v>
      </c>
      <c r="S993" s="201">
        <v>0</v>
      </c>
      <c r="T993" s="202">
        <f t="shared" si="13"/>
        <v>0</v>
      </c>
      <c r="AR993" s="203" t="s">
        <v>407</v>
      </c>
      <c r="AT993" s="203" t="s">
        <v>320</v>
      </c>
      <c r="AU993" s="203" t="s">
        <v>90</v>
      </c>
      <c r="AY993" s="112" t="s">
        <v>318</v>
      </c>
      <c r="BE993" s="204">
        <f t="shared" si="14"/>
        <v>0</v>
      </c>
      <c r="BF993" s="204">
        <f t="shared" si="15"/>
        <v>0</v>
      </c>
      <c r="BG993" s="204">
        <f t="shared" si="16"/>
        <v>0</v>
      </c>
      <c r="BH993" s="204">
        <f t="shared" si="17"/>
        <v>0</v>
      </c>
      <c r="BI993" s="204">
        <f t="shared" si="18"/>
        <v>0</v>
      </c>
      <c r="BJ993" s="112" t="s">
        <v>90</v>
      </c>
      <c r="BK993" s="204">
        <f t="shared" si="19"/>
        <v>0</v>
      </c>
      <c r="BL993" s="112" t="s">
        <v>407</v>
      </c>
      <c r="BM993" s="203" t="s">
        <v>1742</v>
      </c>
    </row>
    <row r="994" spans="2:65" s="121" customFormat="1" ht="33" customHeight="1" x14ac:dyDescent="0.2">
      <c r="B994" s="120"/>
      <c r="C994" s="192" t="s">
        <v>1743</v>
      </c>
      <c r="D994" s="192" t="s">
        <v>320</v>
      </c>
      <c r="E994" s="193" t="s">
        <v>1744</v>
      </c>
      <c r="F994" s="194" t="s">
        <v>1745</v>
      </c>
      <c r="G994" s="195" t="s">
        <v>1528</v>
      </c>
      <c r="H994" s="196">
        <v>1</v>
      </c>
      <c r="I994" s="32"/>
      <c r="J994" s="197">
        <f t="shared" si="10"/>
        <v>0</v>
      </c>
      <c r="K994" s="198"/>
      <c r="L994" s="120"/>
      <c r="M994" s="199" t="s">
        <v>1</v>
      </c>
      <c r="N994" s="200" t="s">
        <v>43</v>
      </c>
      <c r="P994" s="201">
        <f t="shared" si="11"/>
        <v>0</v>
      </c>
      <c r="Q994" s="201">
        <v>0</v>
      </c>
      <c r="R994" s="201">
        <f t="shared" si="12"/>
        <v>0</v>
      </c>
      <c r="S994" s="201">
        <v>0</v>
      </c>
      <c r="T994" s="202">
        <f t="shared" si="13"/>
        <v>0</v>
      </c>
      <c r="AR994" s="203" t="s">
        <v>407</v>
      </c>
      <c r="AT994" s="203" t="s">
        <v>320</v>
      </c>
      <c r="AU994" s="203" t="s">
        <v>90</v>
      </c>
      <c r="AY994" s="112" t="s">
        <v>318</v>
      </c>
      <c r="BE994" s="204">
        <f t="shared" si="14"/>
        <v>0</v>
      </c>
      <c r="BF994" s="204">
        <f t="shared" si="15"/>
        <v>0</v>
      </c>
      <c r="BG994" s="204">
        <f t="shared" si="16"/>
        <v>0</v>
      </c>
      <c r="BH994" s="204">
        <f t="shared" si="17"/>
        <v>0</v>
      </c>
      <c r="BI994" s="204">
        <f t="shared" si="18"/>
        <v>0</v>
      </c>
      <c r="BJ994" s="112" t="s">
        <v>90</v>
      </c>
      <c r="BK994" s="204">
        <f t="shared" si="19"/>
        <v>0</v>
      </c>
      <c r="BL994" s="112" t="s">
        <v>407</v>
      </c>
      <c r="BM994" s="203" t="s">
        <v>1746</v>
      </c>
    </row>
    <row r="995" spans="2:65" s="121" customFormat="1" ht="37.9" customHeight="1" x14ac:dyDescent="0.2">
      <c r="B995" s="120"/>
      <c r="C995" s="192" t="s">
        <v>1747</v>
      </c>
      <c r="D995" s="192" t="s">
        <v>320</v>
      </c>
      <c r="E995" s="193" t="s">
        <v>1748</v>
      </c>
      <c r="F995" s="194" t="s">
        <v>1749</v>
      </c>
      <c r="G995" s="195" t="s">
        <v>1528</v>
      </c>
      <c r="H995" s="196">
        <v>1</v>
      </c>
      <c r="I995" s="32"/>
      <c r="J995" s="197">
        <f t="shared" si="10"/>
        <v>0</v>
      </c>
      <c r="K995" s="198"/>
      <c r="L995" s="120"/>
      <c r="M995" s="199" t="s">
        <v>1</v>
      </c>
      <c r="N995" s="200" t="s">
        <v>43</v>
      </c>
      <c r="P995" s="201">
        <f t="shared" si="11"/>
        <v>0</v>
      </c>
      <c r="Q995" s="201">
        <v>0</v>
      </c>
      <c r="R995" s="201">
        <f t="shared" si="12"/>
        <v>0</v>
      </c>
      <c r="S995" s="201">
        <v>0</v>
      </c>
      <c r="T995" s="202">
        <f t="shared" si="13"/>
        <v>0</v>
      </c>
      <c r="AR995" s="203" t="s">
        <v>407</v>
      </c>
      <c r="AT995" s="203" t="s">
        <v>320</v>
      </c>
      <c r="AU995" s="203" t="s">
        <v>90</v>
      </c>
      <c r="AY995" s="112" t="s">
        <v>318</v>
      </c>
      <c r="BE995" s="204">
        <f t="shared" si="14"/>
        <v>0</v>
      </c>
      <c r="BF995" s="204">
        <f t="shared" si="15"/>
        <v>0</v>
      </c>
      <c r="BG995" s="204">
        <f t="shared" si="16"/>
        <v>0</v>
      </c>
      <c r="BH995" s="204">
        <f t="shared" si="17"/>
        <v>0</v>
      </c>
      <c r="BI995" s="204">
        <f t="shared" si="18"/>
        <v>0</v>
      </c>
      <c r="BJ995" s="112" t="s">
        <v>90</v>
      </c>
      <c r="BK995" s="204">
        <f t="shared" si="19"/>
        <v>0</v>
      </c>
      <c r="BL995" s="112" t="s">
        <v>407</v>
      </c>
      <c r="BM995" s="203" t="s">
        <v>1750</v>
      </c>
    </row>
    <row r="996" spans="2:65" s="121" customFormat="1" ht="44.25" customHeight="1" x14ac:dyDescent="0.2">
      <c r="B996" s="120"/>
      <c r="C996" s="192" t="s">
        <v>1751</v>
      </c>
      <c r="D996" s="192" t="s">
        <v>320</v>
      </c>
      <c r="E996" s="193" t="s">
        <v>1752</v>
      </c>
      <c r="F996" s="194" t="s">
        <v>1753</v>
      </c>
      <c r="G996" s="195" t="s">
        <v>1528</v>
      </c>
      <c r="H996" s="196">
        <v>1</v>
      </c>
      <c r="I996" s="32"/>
      <c r="J996" s="197">
        <f t="shared" si="10"/>
        <v>0</v>
      </c>
      <c r="K996" s="198"/>
      <c r="L996" s="120"/>
      <c r="M996" s="199" t="s">
        <v>1</v>
      </c>
      <c r="N996" s="200" t="s">
        <v>43</v>
      </c>
      <c r="P996" s="201">
        <f t="shared" si="11"/>
        <v>0</v>
      </c>
      <c r="Q996" s="201">
        <v>0</v>
      </c>
      <c r="R996" s="201">
        <f t="shared" si="12"/>
        <v>0</v>
      </c>
      <c r="S996" s="201">
        <v>0</v>
      </c>
      <c r="T996" s="202">
        <f t="shared" si="13"/>
        <v>0</v>
      </c>
      <c r="AR996" s="203" t="s">
        <v>407</v>
      </c>
      <c r="AT996" s="203" t="s">
        <v>320</v>
      </c>
      <c r="AU996" s="203" t="s">
        <v>90</v>
      </c>
      <c r="AY996" s="112" t="s">
        <v>318</v>
      </c>
      <c r="BE996" s="204">
        <f t="shared" si="14"/>
        <v>0</v>
      </c>
      <c r="BF996" s="204">
        <f t="shared" si="15"/>
        <v>0</v>
      </c>
      <c r="BG996" s="204">
        <f t="shared" si="16"/>
        <v>0</v>
      </c>
      <c r="BH996" s="204">
        <f t="shared" si="17"/>
        <v>0</v>
      </c>
      <c r="BI996" s="204">
        <f t="shared" si="18"/>
        <v>0</v>
      </c>
      <c r="BJ996" s="112" t="s">
        <v>90</v>
      </c>
      <c r="BK996" s="204">
        <f t="shared" si="19"/>
        <v>0</v>
      </c>
      <c r="BL996" s="112" t="s">
        <v>407</v>
      </c>
      <c r="BM996" s="203" t="s">
        <v>1754</v>
      </c>
    </row>
    <row r="997" spans="2:65" s="121" customFormat="1" ht="44.25" customHeight="1" x14ac:dyDescent="0.2">
      <c r="B997" s="120"/>
      <c r="C997" s="192" t="s">
        <v>1755</v>
      </c>
      <c r="D997" s="192" t="s">
        <v>320</v>
      </c>
      <c r="E997" s="193" t="s">
        <v>1756</v>
      </c>
      <c r="F997" s="194" t="s">
        <v>1757</v>
      </c>
      <c r="G997" s="195" t="s">
        <v>1528</v>
      </c>
      <c r="H997" s="196">
        <v>2</v>
      </c>
      <c r="I997" s="32"/>
      <c r="J997" s="197">
        <f t="shared" si="10"/>
        <v>0</v>
      </c>
      <c r="K997" s="198"/>
      <c r="L997" s="120"/>
      <c r="M997" s="199" t="s">
        <v>1</v>
      </c>
      <c r="N997" s="200" t="s">
        <v>43</v>
      </c>
      <c r="P997" s="201">
        <f t="shared" si="11"/>
        <v>0</v>
      </c>
      <c r="Q997" s="201">
        <v>0</v>
      </c>
      <c r="R997" s="201">
        <f t="shared" si="12"/>
        <v>0</v>
      </c>
      <c r="S997" s="201">
        <v>0</v>
      </c>
      <c r="T997" s="202">
        <f t="shared" si="13"/>
        <v>0</v>
      </c>
      <c r="AR997" s="203" t="s">
        <v>407</v>
      </c>
      <c r="AT997" s="203" t="s">
        <v>320</v>
      </c>
      <c r="AU997" s="203" t="s">
        <v>90</v>
      </c>
      <c r="AY997" s="112" t="s">
        <v>318</v>
      </c>
      <c r="BE997" s="204">
        <f t="shared" si="14"/>
        <v>0</v>
      </c>
      <c r="BF997" s="204">
        <f t="shared" si="15"/>
        <v>0</v>
      </c>
      <c r="BG997" s="204">
        <f t="shared" si="16"/>
        <v>0</v>
      </c>
      <c r="BH997" s="204">
        <f t="shared" si="17"/>
        <v>0</v>
      </c>
      <c r="BI997" s="204">
        <f t="shared" si="18"/>
        <v>0</v>
      </c>
      <c r="BJ997" s="112" t="s">
        <v>90</v>
      </c>
      <c r="BK997" s="204">
        <f t="shared" si="19"/>
        <v>0</v>
      </c>
      <c r="BL997" s="112" t="s">
        <v>407</v>
      </c>
      <c r="BM997" s="203" t="s">
        <v>1758</v>
      </c>
    </row>
    <row r="998" spans="2:65" s="121" customFormat="1" ht="44.25" customHeight="1" x14ac:dyDescent="0.2">
      <c r="B998" s="120"/>
      <c r="C998" s="192" t="s">
        <v>1759</v>
      </c>
      <c r="D998" s="192" t="s">
        <v>320</v>
      </c>
      <c r="E998" s="193" t="s">
        <v>1760</v>
      </c>
      <c r="F998" s="194" t="s">
        <v>1761</v>
      </c>
      <c r="G998" s="195" t="s">
        <v>1528</v>
      </c>
      <c r="H998" s="196">
        <v>1</v>
      </c>
      <c r="I998" s="32"/>
      <c r="J998" s="197">
        <f t="shared" si="10"/>
        <v>0</v>
      </c>
      <c r="K998" s="198"/>
      <c r="L998" s="120"/>
      <c r="M998" s="199" t="s">
        <v>1</v>
      </c>
      <c r="N998" s="200" t="s">
        <v>43</v>
      </c>
      <c r="P998" s="201">
        <f t="shared" si="11"/>
        <v>0</v>
      </c>
      <c r="Q998" s="201">
        <v>0</v>
      </c>
      <c r="R998" s="201">
        <f t="shared" si="12"/>
        <v>0</v>
      </c>
      <c r="S998" s="201">
        <v>0</v>
      </c>
      <c r="T998" s="202">
        <f t="shared" si="13"/>
        <v>0</v>
      </c>
      <c r="AR998" s="203" t="s">
        <v>407</v>
      </c>
      <c r="AT998" s="203" t="s">
        <v>320</v>
      </c>
      <c r="AU998" s="203" t="s">
        <v>90</v>
      </c>
      <c r="AY998" s="112" t="s">
        <v>318</v>
      </c>
      <c r="BE998" s="204">
        <f t="shared" si="14"/>
        <v>0</v>
      </c>
      <c r="BF998" s="204">
        <f t="shared" si="15"/>
        <v>0</v>
      </c>
      <c r="BG998" s="204">
        <f t="shared" si="16"/>
        <v>0</v>
      </c>
      <c r="BH998" s="204">
        <f t="shared" si="17"/>
        <v>0</v>
      </c>
      <c r="BI998" s="204">
        <f t="shared" si="18"/>
        <v>0</v>
      </c>
      <c r="BJ998" s="112" t="s">
        <v>90</v>
      </c>
      <c r="BK998" s="204">
        <f t="shared" si="19"/>
        <v>0</v>
      </c>
      <c r="BL998" s="112" t="s">
        <v>407</v>
      </c>
      <c r="BM998" s="203" t="s">
        <v>1762</v>
      </c>
    </row>
    <row r="999" spans="2:65" s="121" customFormat="1" ht="44.25" customHeight="1" x14ac:dyDescent="0.2">
      <c r="B999" s="120"/>
      <c r="C999" s="192" t="s">
        <v>1763</v>
      </c>
      <c r="D999" s="192" t="s">
        <v>320</v>
      </c>
      <c r="E999" s="193" t="s">
        <v>1764</v>
      </c>
      <c r="F999" s="194" t="s">
        <v>1765</v>
      </c>
      <c r="G999" s="195" t="s">
        <v>1528</v>
      </c>
      <c r="H999" s="196">
        <v>2</v>
      </c>
      <c r="I999" s="32"/>
      <c r="J999" s="197">
        <f t="shared" si="10"/>
        <v>0</v>
      </c>
      <c r="K999" s="198"/>
      <c r="L999" s="120"/>
      <c r="M999" s="199" t="s">
        <v>1</v>
      </c>
      <c r="N999" s="200" t="s">
        <v>43</v>
      </c>
      <c r="P999" s="201">
        <f t="shared" si="11"/>
        <v>0</v>
      </c>
      <c r="Q999" s="201">
        <v>0</v>
      </c>
      <c r="R999" s="201">
        <f t="shared" si="12"/>
        <v>0</v>
      </c>
      <c r="S999" s="201">
        <v>0</v>
      </c>
      <c r="T999" s="202">
        <f t="shared" si="13"/>
        <v>0</v>
      </c>
      <c r="AR999" s="203" t="s">
        <v>407</v>
      </c>
      <c r="AT999" s="203" t="s">
        <v>320</v>
      </c>
      <c r="AU999" s="203" t="s">
        <v>90</v>
      </c>
      <c r="AY999" s="112" t="s">
        <v>318</v>
      </c>
      <c r="BE999" s="204">
        <f t="shared" si="14"/>
        <v>0</v>
      </c>
      <c r="BF999" s="204">
        <f t="shared" si="15"/>
        <v>0</v>
      </c>
      <c r="BG999" s="204">
        <f t="shared" si="16"/>
        <v>0</v>
      </c>
      <c r="BH999" s="204">
        <f t="shared" si="17"/>
        <v>0</v>
      </c>
      <c r="BI999" s="204">
        <f t="shared" si="18"/>
        <v>0</v>
      </c>
      <c r="BJ999" s="112" t="s">
        <v>90</v>
      </c>
      <c r="BK999" s="204">
        <f t="shared" si="19"/>
        <v>0</v>
      </c>
      <c r="BL999" s="112" t="s">
        <v>407</v>
      </c>
      <c r="BM999" s="203" t="s">
        <v>1766</v>
      </c>
    </row>
    <row r="1000" spans="2:65" s="121" customFormat="1" ht="44.25" customHeight="1" x14ac:dyDescent="0.2">
      <c r="B1000" s="120"/>
      <c r="C1000" s="192" t="s">
        <v>1767</v>
      </c>
      <c r="D1000" s="192" t="s">
        <v>320</v>
      </c>
      <c r="E1000" s="193" t="s">
        <v>1768</v>
      </c>
      <c r="F1000" s="194" t="s">
        <v>1769</v>
      </c>
      <c r="G1000" s="195" t="s">
        <v>1528</v>
      </c>
      <c r="H1000" s="196">
        <v>2</v>
      </c>
      <c r="I1000" s="32"/>
      <c r="J1000" s="197">
        <f t="shared" si="10"/>
        <v>0</v>
      </c>
      <c r="K1000" s="198"/>
      <c r="L1000" s="120"/>
      <c r="M1000" s="199" t="s">
        <v>1</v>
      </c>
      <c r="N1000" s="200" t="s">
        <v>43</v>
      </c>
      <c r="P1000" s="201">
        <f t="shared" si="11"/>
        <v>0</v>
      </c>
      <c r="Q1000" s="201">
        <v>0</v>
      </c>
      <c r="R1000" s="201">
        <f t="shared" si="12"/>
        <v>0</v>
      </c>
      <c r="S1000" s="201">
        <v>0</v>
      </c>
      <c r="T1000" s="202">
        <f t="shared" si="13"/>
        <v>0</v>
      </c>
      <c r="AR1000" s="203" t="s">
        <v>407</v>
      </c>
      <c r="AT1000" s="203" t="s">
        <v>320</v>
      </c>
      <c r="AU1000" s="203" t="s">
        <v>90</v>
      </c>
      <c r="AY1000" s="112" t="s">
        <v>318</v>
      </c>
      <c r="BE1000" s="204">
        <f t="shared" si="14"/>
        <v>0</v>
      </c>
      <c r="BF1000" s="204">
        <f t="shared" si="15"/>
        <v>0</v>
      </c>
      <c r="BG1000" s="204">
        <f t="shared" si="16"/>
        <v>0</v>
      </c>
      <c r="BH1000" s="204">
        <f t="shared" si="17"/>
        <v>0</v>
      </c>
      <c r="BI1000" s="204">
        <f t="shared" si="18"/>
        <v>0</v>
      </c>
      <c r="BJ1000" s="112" t="s">
        <v>90</v>
      </c>
      <c r="BK1000" s="204">
        <f t="shared" si="19"/>
        <v>0</v>
      </c>
      <c r="BL1000" s="112" t="s">
        <v>407</v>
      </c>
      <c r="BM1000" s="203" t="s">
        <v>1770</v>
      </c>
    </row>
    <row r="1001" spans="2:65" s="121" customFormat="1" ht="44.25" customHeight="1" x14ac:dyDescent="0.2">
      <c r="B1001" s="120"/>
      <c r="C1001" s="192" t="s">
        <v>1771</v>
      </c>
      <c r="D1001" s="192" t="s">
        <v>320</v>
      </c>
      <c r="E1001" s="193" t="s">
        <v>1772</v>
      </c>
      <c r="F1001" s="194" t="s">
        <v>1773</v>
      </c>
      <c r="G1001" s="195" t="s">
        <v>1528</v>
      </c>
      <c r="H1001" s="196">
        <v>3</v>
      </c>
      <c r="I1001" s="32"/>
      <c r="J1001" s="197">
        <f t="shared" si="10"/>
        <v>0</v>
      </c>
      <c r="K1001" s="198"/>
      <c r="L1001" s="120"/>
      <c r="M1001" s="199" t="s">
        <v>1</v>
      </c>
      <c r="N1001" s="200" t="s">
        <v>43</v>
      </c>
      <c r="P1001" s="201">
        <f t="shared" si="11"/>
        <v>0</v>
      </c>
      <c r="Q1001" s="201">
        <v>0</v>
      </c>
      <c r="R1001" s="201">
        <f t="shared" si="12"/>
        <v>0</v>
      </c>
      <c r="S1001" s="201">
        <v>0</v>
      </c>
      <c r="T1001" s="202">
        <f t="shared" si="13"/>
        <v>0</v>
      </c>
      <c r="AR1001" s="203" t="s">
        <v>407</v>
      </c>
      <c r="AT1001" s="203" t="s">
        <v>320</v>
      </c>
      <c r="AU1001" s="203" t="s">
        <v>90</v>
      </c>
      <c r="AY1001" s="112" t="s">
        <v>318</v>
      </c>
      <c r="BE1001" s="204">
        <f t="shared" si="14"/>
        <v>0</v>
      </c>
      <c r="BF1001" s="204">
        <f t="shared" si="15"/>
        <v>0</v>
      </c>
      <c r="BG1001" s="204">
        <f t="shared" si="16"/>
        <v>0</v>
      </c>
      <c r="BH1001" s="204">
        <f t="shared" si="17"/>
        <v>0</v>
      </c>
      <c r="BI1001" s="204">
        <f t="shared" si="18"/>
        <v>0</v>
      </c>
      <c r="BJ1001" s="112" t="s">
        <v>90</v>
      </c>
      <c r="BK1001" s="204">
        <f t="shared" si="19"/>
        <v>0</v>
      </c>
      <c r="BL1001" s="112" t="s">
        <v>407</v>
      </c>
      <c r="BM1001" s="203" t="s">
        <v>1774</v>
      </c>
    </row>
    <row r="1002" spans="2:65" s="121" customFormat="1" ht="44.25" customHeight="1" x14ac:dyDescent="0.2">
      <c r="B1002" s="120"/>
      <c r="C1002" s="192" t="s">
        <v>1775</v>
      </c>
      <c r="D1002" s="192" t="s">
        <v>320</v>
      </c>
      <c r="E1002" s="193" t="s">
        <v>1776</v>
      </c>
      <c r="F1002" s="194" t="s">
        <v>1777</v>
      </c>
      <c r="G1002" s="195" t="s">
        <v>1528</v>
      </c>
      <c r="H1002" s="196">
        <v>3</v>
      </c>
      <c r="I1002" s="32"/>
      <c r="J1002" s="197">
        <f t="shared" si="10"/>
        <v>0</v>
      </c>
      <c r="K1002" s="198"/>
      <c r="L1002" s="120"/>
      <c r="M1002" s="199" t="s">
        <v>1</v>
      </c>
      <c r="N1002" s="200" t="s">
        <v>43</v>
      </c>
      <c r="P1002" s="201">
        <f t="shared" si="11"/>
        <v>0</v>
      </c>
      <c r="Q1002" s="201">
        <v>0</v>
      </c>
      <c r="R1002" s="201">
        <f t="shared" si="12"/>
        <v>0</v>
      </c>
      <c r="S1002" s="201">
        <v>0</v>
      </c>
      <c r="T1002" s="202">
        <f t="shared" si="13"/>
        <v>0</v>
      </c>
      <c r="AR1002" s="203" t="s">
        <v>407</v>
      </c>
      <c r="AT1002" s="203" t="s">
        <v>320</v>
      </c>
      <c r="AU1002" s="203" t="s">
        <v>90</v>
      </c>
      <c r="AY1002" s="112" t="s">
        <v>318</v>
      </c>
      <c r="BE1002" s="204">
        <f t="shared" si="14"/>
        <v>0</v>
      </c>
      <c r="BF1002" s="204">
        <f t="shared" si="15"/>
        <v>0</v>
      </c>
      <c r="BG1002" s="204">
        <f t="shared" si="16"/>
        <v>0</v>
      </c>
      <c r="BH1002" s="204">
        <f t="shared" si="17"/>
        <v>0</v>
      </c>
      <c r="BI1002" s="204">
        <f t="shared" si="18"/>
        <v>0</v>
      </c>
      <c r="BJ1002" s="112" t="s">
        <v>90</v>
      </c>
      <c r="BK1002" s="204">
        <f t="shared" si="19"/>
        <v>0</v>
      </c>
      <c r="BL1002" s="112" t="s">
        <v>407</v>
      </c>
      <c r="BM1002" s="203" t="s">
        <v>1778</v>
      </c>
    </row>
    <row r="1003" spans="2:65" s="121" customFormat="1" ht="44.25" customHeight="1" x14ac:dyDescent="0.2">
      <c r="B1003" s="120"/>
      <c r="C1003" s="192" t="s">
        <v>1779</v>
      </c>
      <c r="D1003" s="192" t="s">
        <v>320</v>
      </c>
      <c r="E1003" s="193" t="s">
        <v>1780</v>
      </c>
      <c r="F1003" s="194" t="s">
        <v>1781</v>
      </c>
      <c r="G1003" s="195" t="s">
        <v>1528</v>
      </c>
      <c r="H1003" s="196">
        <v>1</v>
      </c>
      <c r="I1003" s="32"/>
      <c r="J1003" s="197">
        <f t="shared" si="10"/>
        <v>0</v>
      </c>
      <c r="K1003" s="198"/>
      <c r="L1003" s="120"/>
      <c r="M1003" s="199" t="s">
        <v>1</v>
      </c>
      <c r="N1003" s="200" t="s">
        <v>43</v>
      </c>
      <c r="P1003" s="201">
        <f t="shared" si="11"/>
        <v>0</v>
      </c>
      <c r="Q1003" s="201">
        <v>0</v>
      </c>
      <c r="R1003" s="201">
        <f t="shared" si="12"/>
        <v>0</v>
      </c>
      <c r="S1003" s="201">
        <v>0</v>
      </c>
      <c r="T1003" s="202">
        <f t="shared" si="13"/>
        <v>0</v>
      </c>
      <c r="AR1003" s="203" t="s">
        <v>407</v>
      </c>
      <c r="AT1003" s="203" t="s">
        <v>320</v>
      </c>
      <c r="AU1003" s="203" t="s">
        <v>90</v>
      </c>
      <c r="AY1003" s="112" t="s">
        <v>318</v>
      </c>
      <c r="BE1003" s="204">
        <f t="shared" si="14"/>
        <v>0</v>
      </c>
      <c r="BF1003" s="204">
        <f t="shared" si="15"/>
        <v>0</v>
      </c>
      <c r="BG1003" s="204">
        <f t="shared" si="16"/>
        <v>0</v>
      </c>
      <c r="BH1003" s="204">
        <f t="shared" si="17"/>
        <v>0</v>
      </c>
      <c r="BI1003" s="204">
        <f t="shared" si="18"/>
        <v>0</v>
      </c>
      <c r="BJ1003" s="112" t="s">
        <v>90</v>
      </c>
      <c r="BK1003" s="204">
        <f t="shared" si="19"/>
        <v>0</v>
      </c>
      <c r="BL1003" s="112" t="s">
        <v>407</v>
      </c>
      <c r="BM1003" s="203" t="s">
        <v>1782</v>
      </c>
    </row>
    <row r="1004" spans="2:65" s="121" customFormat="1" ht="44.25" customHeight="1" x14ac:dyDescent="0.2">
      <c r="B1004" s="120"/>
      <c r="C1004" s="192" t="s">
        <v>1783</v>
      </c>
      <c r="D1004" s="192" t="s">
        <v>320</v>
      </c>
      <c r="E1004" s="193" t="s">
        <v>1784</v>
      </c>
      <c r="F1004" s="194" t="s">
        <v>1785</v>
      </c>
      <c r="G1004" s="195" t="s">
        <v>1528</v>
      </c>
      <c r="H1004" s="196">
        <v>1</v>
      </c>
      <c r="I1004" s="32"/>
      <c r="J1004" s="197">
        <f t="shared" si="10"/>
        <v>0</v>
      </c>
      <c r="K1004" s="198"/>
      <c r="L1004" s="120"/>
      <c r="M1004" s="199" t="s">
        <v>1</v>
      </c>
      <c r="N1004" s="200" t="s">
        <v>43</v>
      </c>
      <c r="P1004" s="201">
        <f t="shared" si="11"/>
        <v>0</v>
      </c>
      <c r="Q1004" s="201">
        <v>0</v>
      </c>
      <c r="R1004" s="201">
        <f t="shared" si="12"/>
        <v>0</v>
      </c>
      <c r="S1004" s="201">
        <v>0</v>
      </c>
      <c r="T1004" s="202">
        <f t="shared" si="13"/>
        <v>0</v>
      </c>
      <c r="AR1004" s="203" t="s">
        <v>407</v>
      </c>
      <c r="AT1004" s="203" t="s">
        <v>320</v>
      </c>
      <c r="AU1004" s="203" t="s">
        <v>90</v>
      </c>
      <c r="AY1004" s="112" t="s">
        <v>318</v>
      </c>
      <c r="BE1004" s="204">
        <f t="shared" si="14"/>
        <v>0</v>
      </c>
      <c r="BF1004" s="204">
        <f t="shared" si="15"/>
        <v>0</v>
      </c>
      <c r="BG1004" s="204">
        <f t="shared" si="16"/>
        <v>0</v>
      </c>
      <c r="BH1004" s="204">
        <f t="shared" si="17"/>
        <v>0</v>
      </c>
      <c r="BI1004" s="204">
        <f t="shared" si="18"/>
        <v>0</v>
      </c>
      <c r="BJ1004" s="112" t="s">
        <v>90</v>
      </c>
      <c r="BK1004" s="204">
        <f t="shared" si="19"/>
        <v>0</v>
      </c>
      <c r="BL1004" s="112" t="s">
        <v>407</v>
      </c>
      <c r="BM1004" s="203" t="s">
        <v>1786</v>
      </c>
    </row>
    <row r="1005" spans="2:65" s="121" customFormat="1" ht="44.25" customHeight="1" x14ac:dyDescent="0.2">
      <c r="B1005" s="120"/>
      <c r="C1005" s="192" t="s">
        <v>1787</v>
      </c>
      <c r="D1005" s="192" t="s">
        <v>320</v>
      </c>
      <c r="E1005" s="193" t="s">
        <v>1788</v>
      </c>
      <c r="F1005" s="194" t="s">
        <v>1789</v>
      </c>
      <c r="G1005" s="195" t="s">
        <v>1528</v>
      </c>
      <c r="H1005" s="196">
        <v>1</v>
      </c>
      <c r="I1005" s="32"/>
      <c r="J1005" s="197">
        <f t="shared" si="10"/>
        <v>0</v>
      </c>
      <c r="K1005" s="198"/>
      <c r="L1005" s="120"/>
      <c r="M1005" s="199" t="s">
        <v>1</v>
      </c>
      <c r="N1005" s="200" t="s">
        <v>43</v>
      </c>
      <c r="P1005" s="201">
        <f t="shared" si="11"/>
        <v>0</v>
      </c>
      <c r="Q1005" s="201">
        <v>0</v>
      </c>
      <c r="R1005" s="201">
        <f t="shared" si="12"/>
        <v>0</v>
      </c>
      <c r="S1005" s="201">
        <v>0</v>
      </c>
      <c r="T1005" s="202">
        <f t="shared" si="13"/>
        <v>0</v>
      </c>
      <c r="AR1005" s="203" t="s">
        <v>407</v>
      </c>
      <c r="AT1005" s="203" t="s">
        <v>320</v>
      </c>
      <c r="AU1005" s="203" t="s">
        <v>90</v>
      </c>
      <c r="AY1005" s="112" t="s">
        <v>318</v>
      </c>
      <c r="BE1005" s="204">
        <f t="shared" si="14"/>
        <v>0</v>
      </c>
      <c r="BF1005" s="204">
        <f t="shared" si="15"/>
        <v>0</v>
      </c>
      <c r="BG1005" s="204">
        <f t="shared" si="16"/>
        <v>0</v>
      </c>
      <c r="BH1005" s="204">
        <f t="shared" si="17"/>
        <v>0</v>
      </c>
      <c r="BI1005" s="204">
        <f t="shared" si="18"/>
        <v>0</v>
      </c>
      <c r="BJ1005" s="112" t="s">
        <v>90</v>
      </c>
      <c r="BK1005" s="204">
        <f t="shared" si="19"/>
        <v>0</v>
      </c>
      <c r="BL1005" s="112" t="s">
        <v>407</v>
      </c>
      <c r="BM1005" s="203" t="s">
        <v>1790</v>
      </c>
    </row>
    <row r="1006" spans="2:65" s="121" customFormat="1" ht="44.25" customHeight="1" x14ac:dyDescent="0.2">
      <c r="B1006" s="120"/>
      <c r="C1006" s="192" t="s">
        <v>1791</v>
      </c>
      <c r="D1006" s="192" t="s">
        <v>320</v>
      </c>
      <c r="E1006" s="193" t="s">
        <v>1792</v>
      </c>
      <c r="F1006" s="194" t="s">
        <v>1793</v>
      </c>
      <c r="G1006" s="195" t="s">
        <v>1528</v>
      </c>
      <c r="H1006" s="196">
        <v>1</v>
      </c>
      <c r="I1006" s="32"/>
      <c r="J1006" s="197">
        <f t="shared" si="10"/>
        <v>0</v>
      </c>
      <c r="K1006" s="198"/>
      <c r="L1006" s="120"/>
      <c r="M1006" s="199" t="s">
        <v>1</v>
      </c>
      <c r="N1006" s="200" t="s">
        <v>43</v>
      </c>
      <c r="P1006" s="201">
        <f t="shared" si="11"/>
        <v>0</v>
      </c>
      <c r="Q1006" s="201">
        <v>0</v>
      </c>
      <c r="R1006" s="201">
        <f t="shared" si="12"/>
        <v>0</v>
      </c>
      <c r="S1006" s="201">
        <v>0</v>
      </c>
      <c r="T1006" s="202">
        <f t="shared" si="13"/>
        <v>0</v>
      </c>
      <c r="AR1006" s="203" t="s">
        <v>407</v>
      </c>
      <c r="AT1006" s="203" t="s">
        <v>320</v>
      </c>
      <c r="AU1006" s="203" t="s">
        <v>90</v>
      </c>
      <c r="AY1006" s="112" t="s">
        <v>318</v>
      </c>
      <c r="BE1006" s="204">
        <f t="shared" si="14"/>
        <v>0</v>
      </c>
      <c r="BF1006" s="204">
        <f t="shared" si="15"/>
        <v>0</v>
      </c>
      <c r="BG1006" s="204">
        <f t="shared" si="16"/>
        <v>0</v>
      </c>
      <c r="BH1006" s="204">
        <f t="shared" si="17"/>
        <v>0</v>
      </c>
      <c r="BI1006" s="204">
        <f t="shared" si="18"/>
        <v>0</v>
      </c>
      <c r="BJ1006" s="112" t="s">
        <v>90</v>
      </c>
      <c r="BK1006" s="204">
        <f t="shared" si="19"/>
        <v>0</v>
      </c>
      <c r="BL1006" s="112" t="s">
        <v>407</v>
      </c>
      <c r="BM1006" s="203" t="s">
        <v>1794</v>
      </c>
    </row>
    <row r="1007" spans="2:65" s="121" customFormat="1" ht="37.9" customHeight="1" x14ac:dyDescent="0.2">
      <c r="B1007" s="120"/>
      <c r="C1007" s="192" t="s">
        <v>1795</v>
      </c>
      <c r="D1007" s="192" t="s">
        <v>320</v>
      </c>
      <c r="E1007" s="193" t="s">
        <v>1796</v>
      </c>
      <c r="F1007" s="194" t="s">
        <v>1797</v>
      </c>
      <c r="G1007" s="195" t="s">
        <v>1528</v>
      </c>
      <c r="H1007" s="196">
        <v>1</v>
      </c>
      <c r="I1007" s="32"/>
      <c r="J1007" s="197">
        <f t="shared" si="10"/>
        <v>0</v>
      </c>
      <c r="K1007" s="198"/>
      <c r="L1007" s="120"/>
      <c r="M1007" s="199" t="s">
        <v>1</v>
      </c>
      <c r="N1007" s="200" t="s">
        <v>43</v>
      </c>
      <c r="P1007" s="201">
        <f t="shared" si="11"/>
        <v>0</v>
      </c>
      <c r="Q1007" s="201">
        <v>0</v>
      </c>
      <c r="R1007" s="201">
        <f t="shared" si="12"/>
        <v>0</v>
      </c>
      <c r="S1007" s="201">
        <v>0</v>
      </c>
      <c r="T1007" s="202">
        <f t="shared" si="13"/>
        <v>0</v>
      </c>
      <c r="AR1007" s="203" t="s">
        <v>407</v>
      </c>
      <c r="AT1007" s="203" t="s">
        <v>320</v>
      </c>
      <c r="AU1007" s="203" t="s">
        <v>90</v>
      </c>
      <c r="AY1007" s="112" t="s">
        <v>318</v>
      </c>
      <c r="BE1007" s="204">
        <f t="shared" si="14"/>
        <v>0</v>
      </c>
      <c r="BF1007" s="204">
        <f t="shared" si="15"/>
        <v>0</v>
      </c>
      <c r="BG1007" s="204">
        <f t="shared" si="16"/>
        <v>0</v>
      </c>
      <c r="BH1007" s="204">
        <f t="shared" si="17"/>
        <v>0</v>
      </c>
      <c r="BI1007" s="204">
        <f t="shared" si="18"/>
        <v>0</v>
      </c>
      <c r="BJ1007" s="112" t="s">
        <v>90</v>
      </c>
      <c r="BK1007" s="204">
        <f t="shared" si="19"/>
        <v>0</v>
      </c>
      <c r="BL1007" s="112" t="s">
        <v>407</v>
      </c>
      <c r="BM1007" s="203" t="s">
        <v>1798</v>
      </c>
    </row>
    <row r="1008" spans="2:65" s="121" customFormat="1" ht="33" customHeight="1" x14ac:dyDescent="0.2">
      <c r="B1008" s="120"/>
      <c r="C1008" s="192" t="s">
        <v>1799</v>
      </c>
      <c r="D1008" s="192" t="s">
        <v>320</v>
      </c>
      <c r="E1008" s="193" t="s">
        <v>1800</v>
      </c>
      <c r="F1008" s="194" t="s">
        <v>1801</v>
      </c>
      <c r="G1008" s="195" t="s">
        <v>1528</v>
      </c>
      <c r="H1008" s="196">
        <v>2</v>
      </c>
      <c r="I1008" s="32"/>
      <c r="J1008" s="197">
        <f t="shared" si="10"/>
        <v>0</v>
      </c>
      <c r="K1008" s="198"/>
      <c r="L1008" s="120"/>
      <c r="M1008" s="199" t="s">
        <v>1</v>
      </c>
      <c r="N1008" s="200" t="s">
        <v>43</v>
      </c>
      <c r="P1008" s="201">
        <f t="shared" si="11"/>
        <v>0</v>
      </c>
      <c r="Q1008" s="201">
        <v>0</v>
      </c>
      <c r="R1008" s="201">
        <f t="shared" si="12"/>
        <v>0</v>
      </c>
      <c r="S1008" s="201">
        <v>0</v>
      </c>
      <c r="T1008" s="202">
        <f t="shared" si="13"/>
        <v>0</v>
      </c>
      <c r="AR1008" s="203" t="s">
        <v>407</v>
      </c>
      <c r="AT1008" s="203" t="s">
        <v>320</v>
      </c>
      <c r="AU1008" s="203" t="s">
        <v>90</v>
      </c>
      <c r="AY1008" s="112" t="s">
        <v>318</v>
      </c>
      <c r="BE1008" s="204">
        <f t="shared" si="14"/>
        <v>0</v>
      </c>
      <c r="BF1008" s="204">
        <f t="shared" si="15"/>
        <v>0</v>
      </c>
      <c r="BG1008" s="204">
        <f t="shared" si="16"/>
        <v>0</v>
      </c>
      <c r="BH1008" s="204">
        <f t="shared" si="17"/>
        <v>0</v>
      </c>
      <c r="BI1008" s="204">
        <f t="shared" si="18"/>
        <v>0</v>
      </c>
      <c r="BJ1008" s="112" t="s">
        <v>90</v>
      </c>
      <c r="BK1008" s="204">
        <f t="shared" si="19"/>
        <v>0</v>
      </c>
      <c r="BL1008" s="112" t="s">
        <v>407</v>
      </c>
      <c r="BM1008" s="203" t="s">
        <v>1802</v>
      </c>
    </row>
    <row r="1009" spans="2:65" s="121" customFormat="1" ht="37.9" customHeight="1" x14ac:dyDescent="0.2">
      <c r="B1009" s="120"/>
      <c r="C1009" s="192" t="s">
        <v>1803</v>
      </c>
      <c r="D1009" s="192" t="s">
        <v>320</v>
      </c>
      <c r="E1009" s="193" t="s">
        <v>1804</v>
      </c>
      <c r="F1009" s="194" t="s">
        <v>1805</v>
      </c>
      <c r="G1009" s="195" t="s">
        <v>1528</v>
      </c>
      <c r="H1009" s="196">
        <v>1</v>
      </c>
      <c r="I1009" s="32"/>
      <c r="J1009" s="197">
        <f t="shared" si="10"/>
        <v>0</v>
      </c>
      <c r="K1009" s="198"/>
      <c r="L1009" s="120"/>
      <c r="M1009" s="199" t="s">
        <v>1</v>
      </c>
      <c r="N1009" s="200" t="s">
        <v>43</v>
      </c>
      <c r="P1009" s="201">
        <f t="shared" si="11"/>
        <v>0</v>
      </c>
      <c r="Q1009" s="201">
        <v>0</v>
      </c>
      <c r="R1009" s="201">
        <f t="shared" si="12"/>
        <v>0</v>
      </c>
      <c r="S1009" s="201">
        <v>0</v>
      </c>
      <c r="T1009" s="202">
        <f t="shared" si="13"/>
        <v>0</v>
      </c>
      <c r="AR1009" s="203" t="s">
        <v>407</v>
      </c>
      <c r="AT1009" s="203" t="s">
        <v>320</v>
      </c>
      <c r="AU1009" s="203" t="s">
        <v>90</v>
      </c>
      <c r="AY1009" s="112" t="s">
        <v>318</v>
      </c>
      <c r="BE1009" s="204">
        <f t="shared" si="14"/>
        <v>0</v>
      </c>
      <c r="BF1009" s="204">
        <f t="shared" si="15"/>
        <v>0</v>
      </c>
      <c r="BG1009" s="204">
        <f t="shared" si="16"/>
        <v>0</v>
      </c>
      <c r="BH1009" s="204">
        <f t="shared" si="17"/>
        <v>0</v>
      </c>
      <c r="BI1009" s="204">
        <f t="shared" si="18"/>
        <v>0</v>
      </c>
      <c r="BJ1009" s="112" t="s">
        <v>90</v>
      </c>
      <c r="BK1009" s="204">
        <f t="shared" si="19"/>
        <v>0</v>
      </c>
      <c r="BL1009" s="112" t="s">
        <v>407</v>
      </c>
      <c r="BM1009" s="203" t="s">
        <v>1806</v>
      </c>
    </row>
    <row r="1010" spans="2:65" s="121" customFormat="1" ht="49.15" customHeight="1" x14ac:dyDescent="0.2">
      <c r="B1010" s="120"/>
      <c r="C1010" s="192" t="s">
        <v>1807</v>
      </c>
      <c r="D1010" s="192" t="s">
        <v>320</v>
      </c>
      <c r="E1010" s="193" t="s">
        <v>1808</v>
      </c>
      <c r="F1010" s="194" t="s">
        <v>1809</v>
      </c>
      <c r="G1010" s="195" t="s">
        <v>1528</v>
      </c>
      <c r="H1010" s="196">
        <v>1</v>
      </c>
      <c r="I1010" s="32"/>
      <c r="J1010" s="197">
        <f t="shared" si="10"/>
        <v>0</v>
      </c>
      <c r="K1010" s="198"/>
      <c r="L1010" s="120"/>
      <c r="M1010" s="199" t="s">
        <v>1</v>
      </c>
      <c r="N1010" s="200" t="s">
        <v>43</v>
      </c>
      <c r="P1010" s="201">
        <f t="shared" si="11"/>
        <v>0</v>
      </c>
      <c r="Q1010" s="201">
        <v>0</v>
      </c>
      <c r="R1010" s="201">
        <f t="shared" si="12"/>
        <v>0</v>
      </c>
      <c r="S1010" s="201">
        <v>0</v>
      </c>
      <c r="T1010" s="202">
        <f t="shared" si="13"/>
        <v>0</v>
      </c>
      <c r="AR1010" s="203" t="s">
        <v>407</v>
      </c>
      <c r="AT1010" s="203" t="s">
        <v>320</v>
      </c>
      <c r="AU1010" s="203" t="s">
        <v>90</v>
      </c>
      <c r="AY1010" s="112" t="s">
        <v>318</v>
      </c>
      <c r="BE1010" s="204">
        <f t="shared" si="14"/>
        <v>0</v>
      </c>
      <c r="BF1010" s="204">
        <f t="shared" si="15"/>
        <v>0</v>
      </c>
      <c r="BG1010" s="204">
        <f t="shared" si="16"/>
        <v>0</v>
      </c>
      <c r="BH1010" s="204">
        <f t="shared" si="17"/>
        <v>0</v>
      </c>
      <c r="BI1010" s="204">
        <f t="shared" si="18"/>
        <v>0</v>
      </c>
      <c r="BJ1010" s="112" t="s">
        <v>90</v>
      </c>
      <c r="BK1010" s="204">
        <f t="shared" si="19"/>
        <v>0</v>
      </c>
      <c r="BL1010" s="112" t="s">
        <v>407</v>
      </c>
      <c r="BM1010" s="203" t="s">
        <v>1810</v>
      </c>
    </row>
    <row r="1011" spans="2:65" s="121" customFormat="1" ht="44.25" customHeight="1" x14ac:dyDescent="0.2">
      <c r="B1011" s="120"/>
      <c r="C1011" s="192" t="s">
        <v>1811</v>
      </c>
      <c r="D1011" s="192" t="s">
        <v>320</v>
      </c>
      <c r="E1011" s="193" t="s">
        <v>1812</v>
      </c>
      <c r="F1011" s="194" t="s">
        <v>1813</v>
      </c>
      <c r="G1011" s="195" t="s">
        <v>1528</v>
      </c>
      <c r="H1011" s="196">
        <v>1</v>
      </c>
      <c r="I1011" s="32"/>
      <c r="J1011" s="197">
        <f t="shared" si="10"/>
        <v>0</v>
      </c>
      <c r="K1011" s="198"/>
      <c r="L1011" s="120"/>
      <c r="M1011" s="199" t="s">
        <v>1</v>
      </c>
      <c r="N1011" s="200" t="s">
        <v>43</v>
      </c>
      <c r="P1011" s="201">
        <f t="shared" si="11"/>
        <v>0</v>
      </c>
      <c r="Q1011" s="201">
        <v>0</v>
      </c>
      <c r="R1011" s="201">
        <f t="shared" si="12"/>
        <v>0</v>
      </c>
      <c r="S1011" s="201">
        <v>0</v>
      </c>
      <c r="T1011" s="202">
        <f t="shared" si="13"/>
        <v>0</v>
      </c>
      <c r="AR1011" s="203" t="s">
        <v>407</v>
      </c>
      <c r="AT1011" s="203" t="s">
        <v>320</v>
      </c>
      <c r="AU1011" s="203" t="s">
        <v>90</v>
      </c>
      <c r="AY1011" s="112" t="s">
        <v>318</v>
      </c>
      <c r="BE1011" s="204">
        <f t="shared" si="14"/>
        <v>0</v>
      </c>
      <c r="BF1011" s="204">
        <f t="shared" si="15"/>
        <v>0</v>
      </c>
      <c r="BG1011" s="204">
        <f t="shared" si="16"/>
        <v>0</v>
      </c>
      <c r="BH1011" s="204">
        <f t="shared" si="17"/>
        <v>0</v>
      </c>
      <c r="BI1011" s="204">
        <f t="shared" si="18"/>
        <v>0</v>
      </c>
      <c r="BJ1011" s="112" t="s">
        <v>90</v>
      </c>
      <c r="BK1011" s="204">
        <f t="shared" si="19"/>
        <v>0</v>
      </c>
      <c r="BL1011" s="112" t="s">
        <v>407</v>
      </c>
      <c r="BM1011" s="203" t="s">
        <v>1814</v>
      </c>
    </row>
    <row r="1012" spans="2:65" s="121" customFormat="1" ht="44.25" customHeight="1" x14ac:dyDescent="0.2">
      <c r="B1012" s="120"/>
      <c r="C1012" s="192" t="s">
        <v>1815</v>
      </c>
      <c r="D1012" s="192" t="s">
        <v>320</v>
      </c>
      <c r="E1012" s="193" t="s">
        <v>1816</v>
      </c>
      <c r="F1012" s="194" t="s">
        <v>1817</v>
      </c>
      <c r="G1012" s="195" t="s">
        <v>1528</v>
      </c>
      <c r="H1012" s="196">
        <v>1</v>
      </c>
      <c r="I1012" s="32"/>
      <c r="J1012" s="197">
        <f t="shared" si="10"/>
        <v>0</v>
      </c>
      <c r="K1012" s="198"/>
      <c r="L1012" s="120"/>
      <c r="M1012" s="199" t="s">
        <v>1</v>
      </c>
      <c r="N1012" s="200" t="s">
        <v>43</v>
      </c>
      <c r="P1012" s="201">
        <f t="shared" si="11"/>
        <v>0</v>
      </c>
      <c r="Q1012" s="201">
        <v>0</v>
      </c>
      <c r="R1012" s="201">
        <f t="shared" si="12"/>
        <v>0</v>
      </c>
      <c r="S1012" s="201">
        <v>0</v>
      </c>
      <c r="T1012" s="202">
        <f t="shared" si="13"/>
        <v>0</v>
      </c>
      <c r="AR1012" s="203" t="s">
        <v>407</v>
      </c>
      <c r="AT1012" s="203" t="s">
        <v>320</v>
      </c>
      <c r="AU1012" s="203" t="s">
        <v>90</v>
      </c>
      <c r="AY1012" s="112" t="s">
        <v>318</v>
      </c>
      <c r="BE1012" s="204">
        <f t="shared" si="14"/>
        <v>0</v>
      </c>
      <c r="BF1012" s="204">
        <f t="shared" si="15"/>
        <v>0</v>
      </c>
      <c r="BG1012" s="204">
        <f t="shared" si="16"/>
        <v>0</v>
      </c>
      <c r="BH1012" s="204">
        <f t="shared" si="17"/>
        <v>0</v>
      </c>
      <c r="BI1012" s="204">
        <f t="shared" si="18"/>
        <v>0</v>
      </c>
      <c r="BJ1012" s="112" t="s">
        <v>90</v>
      </c>
      <c r="BK1012" s="204">
        <f t="shared" si="19"/>
        <v>0</v>
      </c>
      <c r="BL1012" s="112" t="s">
        <v>407</v>
      </c>
      <c r="BM1012" s="203" t="s">
        <v>1818</v>
      </c>
    </row>
    <row r="1013" spans="2:65" s="121" customFormat="1" ht="37.9" customHeight="1" x14ac:dyDescent="0.2">
      <c r="B1013" s="120"/>
      <c r="C1013" s="192" t="s">
        <v>1819</v>
      </c>
      <c r="D1013" s="192" t="s">
        <v>320</v>
      </c>
      <c r="E1013" s="193" t="s">
        <v>1820</v>
      </c>
      <c r="F1013" s="194" t="s">
        <v>1821</v>
      </c>
      <c r="G1013" s="195" t="s">
        <v>1528</v>
      </c>
      <c r="H1013" s="196">
        <v>1</v>
      </c>
      <c r="I1013" s="32"/>
      <c r="J1013" s="197">
        <f t="shared" si="10"/>
        <v>0</v>
      </c>
      <c r="K1013" s="198"/>
      <c r="L1013" s="120"/>
      <c r="M1013" s="199" t="s">
        <v>1</v>
      </c>
      <c r="N1013" s="200" t="s">
        <v>43</v>
      </c>
      <c r="P1013" s="201">
        <f t="shared" si="11"/>
        <v>0</v>
      </c>
      <c r="Q1013" s="201">
        <v>0</v>
      </c>
      <c r="R1013" s="201">
        <f t="shared" si="12"/>
        <v>0</v>
      </c>
      <c r="S1013" s="201">
        <v>0</v>
      </c>
      <c r="T1013" s="202">
        <f t="shared" si="13"/>
        <v>0</v>
      </c>
      <c r="AR1013" s="203" t="s">
        <v>407</v>
      </c>
      <c r="AT1013" s="203" t="s">
        <v>320</v>
      </c>
      <c r="AU1013" s="203" t="s">
        <v>90</v>
      </c>
      <c r="AY1013" s="112" t="s">
        <v>318</v>
      </c>
      <c r="BE1013" s="204">
        <f t="shared" si="14"/>
        <v>0</v>
      </c>
      <c r="BF1013" s="204">
        <f t="shared" si="15"/>
        <v>0</v>
      </c>
      <c r="BG1013" s="204">
        <f t="shared" si="16"/>
        <v>0</v>
      </c>
      <c r="BH1013" s="204">
        <f t="shared" si="17"/>
        <v>0</v>
      </c>
      <c r="BI1013" s="204">
        <f t="shared" si="18"/>
        <v>0</v>
      </c>
      <c r="BJ1013" s="112" t="s">
        <v>90</v>
      </c>
      <c r="BK1013" s="204">
        <f t="shared" si="19"/>
        <v>0</v>
      </c>
      <c r="BL1013" s="112" t="s">
        <v>407</v>
      </c>
      <c r="BM1013" s="203" t="s">
        <v>1822</v>
      </c>
    </row>
    <row r="1014" spans="2:65" s="121" customFormat="1" ht="37.9" customHeight="1" x14ac:dyDescent="0.2">
      <c r="B1014" s="120"/>
      <c r="C1014" s="192" t="s">
        <v>1823</v>
      </c>
      <c r="D1014" s="192" t="s">
        <v>320</v>
      </c>
      <c r="E1014" s="193" t="s">
        <v>1824</v>
      </c>
      <c r="F1014" s="194" t="s">
        <v>1825</v>
      </c>
      <c r="G1014" s="195" t="s">
        <v>1528</v>
      </c>
      <c r="H1014" s="196">
        <v>1</v>
      </c>
      <c r="I1014" s="32"/>
      <c r="J1014" s="197">
        <f t="shared" si="10"/>
        <v>0</v>
      </c>
      <c r="K1014" s="198"/>
      <c r="L1014" s="120"/>
      <c r="M1014" s="199" t="s">
        <v>1</v>
      </c>
      <c r="N1014" s="200" t="s">
        <v>43</v>
      </c>
      <c r="P1014" s="201">
        <f t="shared" si="11"/>
        <v>0</v>
      </c>
      <c r="Q1014" s="201">
        <v>0</v>
      </c>
      <c r="R1014" s="201">
        <f t="shared" si="12"/>
        <v>0</v>
      </c>
      <c r="S1014" s="201">
        <v>0</v>
      </c>
      <c r="T1014" s="202">
        <f t="shared" si="13"/>
        <v>0</v>
      </c>
      <c r="AR1014" s="203" t="s">
        <v>407</v>
      </c>
      <c r="AT1014" s="203" t="s">
        <v>320</v>
      </c>
      <c r="AU1014" s="203" t="s">
        <v>90</v>
      </c>
      <c r="AY1014" s="112" t="s">
        <v>318</v>
      </c>
      <c r="BE1014" s="204">
        <f t="shared" si="14"/>
        <v>0</v>
      </c>
      <c r="BF1014" s="204">
        <f t="shared" si="15"/>
        <v>0</v>
      </c>
      <c r="BG1014" s="204">
        <f t="shared" si="16"/>
        <v>0</v>
      </c>
      <c r="BH1014" s="204">
        <f t="shared" si="17"/>
        <v>0</v>
      </c>
      <c r="BI1014" s="204">
        <f t="shared" si="18"/>
        <v>0</v>
      </c>
      <c r="BJ1014" s="112" t="s">
        <v>90</v>
      </c>
      <c r="BK1014" s="204">
        <f t="shared" si="19"/>
        <v>0</v>
      </c>
      <c r="BL1014" s="112" t="s">
        <v>407</v>
      </c>
      <c r="BM1014" s="203" t="s">
        <v>1826</v>
      </c>
    </row>
    <row r="1015" spans="2:65" s="121" customFormat="1" ht="37.9" customHeight="1" x14ac:dyDescent="0.2">
      <c r="B1015" s="120"/>
      <c r="C1015" s="192" t="s">
        <v>1827</v>
      </c>
      <c r="D1015" s="192" t="s">
        <v>320</v>
      </c>
      <c r="E1015" s="193" t="s">
        <v>1828</v>
      </c>
      <c r="F1015" s="194" t="s">
        <v>1829</v>
      </c>
      <c r="G1015" s="195" t="s">
        <v>1528</v>
      </c>
      <c r="H1015" s="196">
        <v>1</v>
      </c>
      <c r="I1015" s="32"/>
      <c r="J1015" s="197">
        <f t="shared" si="10"/>
        <v>0</v>
      </c>
      <c r="K1015" s="198"/>
      <c r="L1015" s="120"/>
      <c r="M1015" s="199" t="s">
        <v>1</v>
      </c>
      <c r="N1015" s="200" t="s">
        <v>43</v>
      </c>
      <c r="P1015" s="201">
        <f t="shared" si="11"/>
        <v>0</v>
      </c>
      <c r="Q1015" s="201">
        <v>0</v>
      </c>
      <c r="R1015" s="201">
        <f t="shared" si="12"/>
        <v>0</v>
      </c>
      <c r="S1015" s="201">
        <v>0</v>
      </c>
      <c r="T1015" s="202">
        <f t="shared" si="13"/>
        <v>0</v>
      </c>
      <c r="AR1015" s="203" t="s">
        <v>407</v>
      </c>
      <c r="AT1015" s="203" t="s">
        <v>320</v>
      </c>
      <c r="AU1015" s="203" t="s">
        <v>90</v>
      </c>
      <c r="AY1015" s="112" t="s">
        <v>318</v>
      </c>
      <c r="BE1015" s="204">
        <f t="shared" si="14"/>
        <v>0</v>
      </c>
      <c r="BF1015" s="204">
        <f t="shared" si="15"/>
        <v>0</v>
      </c>
      <c r="BG1015" s="204">
        <f t="shared" si="16"/>
        <v>0</v>
      </c>
      <c r="BH1015" s="204">
        <f t="shared" si="17"/>
        <v>0</v>
      </c>
      <c r="BI1015" s="204">
        <f t="shared" si="18"/>
        <v>0</v>
      </c>
      <c r="BJ1015" s="112" t="s">
        <v>90</v>
      </c>
      <c r="BK1015" s="204">
        <f t="shared" si="19"/>
        <v>0</v>
      </c>
      <c r="BL1015" s="112" t="s">
        <v>407</v>
      </c>
      <c r="BM1015" s="203" t="s">
        <v>1830</v>
      </c>
    </row>
    <row r="1016" spans="2:65" s="121" customFormat="1" ht="37.9" customHeight="1" x14ac:dyDescent="0.2">
      <c r="B1016" s="120"/>
      <c r="C1016" s="192" t="s">
        <v>1831</v>
      </c>
      <c r="D1016" s="192" t="s">
        <v>320</v>
      </c>
      <c r="E1016" s="193" t="s">
        <v>1832</v>
      </c>
      <c r="F1016" s="194" t="s">
        <v>1833</v>
      </c>
      <c r="G1016" s="195" t="s">
        <v>1528</v>
      </c>
      <c r="H1016" s="196">
        <v>1</v>
      </c>
      <c r="I1016" s="32"/>
      <c r="J1016" s="197">
        <f t="shared" si="10"/>
        <v>0</v>
      </c>
      <c r="K1016" s="198"/>
      <c r="L1016" s="120"/>
      <c r="M1016" s="199" t="s">
        <v>1</v>
      </c>
      <c r="N1016" s="200" t="s">
        <v>43</v>
      </c>
      <c r="P1016" s="201">
        <f t="shared" si="11"/>
        <v>0</v>
      </c>
      <c r="Q1016" s="201">
        <v>0</v>
      </c>
      <c r="R1016" s="201">
        <f t="shared" si="12"/>
        <v>0</v>
      </c>
      <c r="S1016" s="201">
        <v>0</v>
      </c>
      <c r="T1016" s="202">
        <f t="shared" si="13"/>
        <v>0</v>
      </c>
      <c r="AR1016" s="203" t="s">
        <v>407</v>
      </c>
      <c r="AT1016" s="203" t="s">
        <v>320</v>
      </c>
      <c r="AU1016" s="203" t="s">
        <v>90</v>
      </c>
      <c r="AY1016" s="112" t="s">
        <v>318</v>
      </c>
      <c r="BE1016" s="204">
        <f t="shared" si="14"/>
        <v>0</v>
      </c>
      <c r="BF1016" s="204">
        <f t="shared" si="15"/>
        <v>0</v>
      </c>
      <c r="BG1016" s="204">
        <f t="shared" si="16"/>
        <v>0</v>
      </c>
      <c r="BH1016" s="204">
        <f t="shared" si="17"/>
        <v>0</v>
      </c>
      <c r="BI1016" s="204">
        <f t="shared" si="18"/>
        <v>0</v>
      </c>
      <c r="BJ1016" s="112" t="s">
        <v>90</v>
      </c>
      <c r="BK1016" s="204">
        <f t="shared" si="19"/>
        <v>0</v>
      </c>
      <c r="BL1016" s="112" t="s">
        <v>407</v>
      </c>
      <c r="BM1016" s="203" t="s">
        <v>1834</v>
      </c>
    </row>
    <row r="1017" spans="2:65" s="121" customFormat="1" ht="37.9" customHeight="1" x14ac:dyDescent="0.2">
      <c r="B1017" s="120"/>
      <c r="C1017" s="192" t="s">
        <v>1835</v>
      </c>
      <c r="D1017" s="192" t="s">
        <v>320</v>
      </c>
      <c r="E1017" s="193" t="s">
        <v>1836</v>
      </c>
      <c r="F1017" s="194" t="s">
        <v>1837</v>
      </c>
      <c r="G1017" s="195" t="s">
        <v>1528</v>
      </c>
      <c r="H1017" s="196">
        <v>1</v>
      </c>
      <c r="I1017" s="32"/>
      <c r="J1017" s="197">
        <f t="shared" si="10"/>
        <v>0</v>
      </c>
      <c r="K1017" s="198"/>
      <c r="L1017" s="120"/>
      <c r="M1017" s="199" t="s">
        <v>1</v>
      </c>
      <c r="N1017" s="200" t="s">
        <v>43</v>
      </c>
      <c r="P1017" s="201">
        <f t="shared" si="11"/>
        <v>0</v>
      </c>
      <c r="Q1017" s="201">
        <v>0</v>
      </c>
      <c r="R1017" s="201">
        <f t="shared" si="12"/>
        <v>0</v>
      </c>
      <c r="S1017" s="201">
        <v>0</v>
      </c>
      <c r="T1017" s="202">
        <f t="shared" si="13"/>
        <v>0</v>
      </c>
      <c r="AR1017" s="203" t="s">
        <v>407</v>
      </c>
      <c r="AT1017" s="203" t="s">
        <v>320</v>
      </c>
      <c r="AU1017" s="203" t="s">
        <v>90</v>
      </c>
      <c r="AY1017" s="112" t="s">
        <v>318</v>
      </c>
      <c r="BE1017" s="204">
        <f t="shared" si="14"/>
        <v>0</v>
      </c>
      <c r="BF1017" s="204">
        <f t="shared" si="15"/>
        <v>0</v>
      </c>
      <c r="BG1017" s="204">
        <f t="shared" si="16"/>
        <v>0</v>
      </c>
      <c r="BH1017" s="204">
        <f t="shared" si="17"/>
        <v>0</v>
      </c>
      <c r="BI1017" s="204">
        <f t="shared" si="18"/>
        <v>0</v>
      </c>
      <c r="BJ1017" s="112" t="s">
        <v>90</v>
      </c>
      <c r="BK1017" s="204">
        <f t="shared" si="19"/>
        <v>0</v>
      </c>
      <c r="BL1017" s="112" t="s">
        <v>407</v>
      </c>
      <c r="BM1017" s="203" t="s">
        <v>1838</v>
      </c>
    </row>
    <row r="1018" spans="2:65" s="121" customFormat="1" ht="37.9" customHeight="1" x14ac:dyDescent="0.2">
      <c r="B1018" s="120"/>
      <c r="C1018" s="192" t="s">
        <v>1839</v>
      </c>
      <c r="D1018" s="192" t="s">
        <v>320</v>
      </c>
      <c r="E1018" s="193" t="s">
        <v>1840</v>
      </c>
      <c r="F1018" s="194" t="s">
        <v>1841</v>
      </c>
      <c r="G1018" s="195" t="s">
        <v>1528</v>
      </c>
      <c r="H1018" s="196">
        <v>2</v>
      </c>
      <c r="I1018" s="32"/>
      <c r="J1018" s="197">
        <f t="shared" si="10"/>
        <v>0</v>
      </c>
      <c r="K1018" s="198"/>
      <c r="L1018" s="120"/>
      <c r="M1018" s="199" t="s">
        <v>1</v>
      </c>
      <c r="N1018" s="200" t="s">
        <v>43</v>
      </c>
      <c r="P1018" s="201">
        <f t="shared" si="11"/>
        <v>0</v>
      </c>
      <c r="Q1018" s="201">
        <v>0</v>
      </c>
      <c r="R1018" s="201">
        <f t="shared" si="12"/>
        <v>0</v>
      </c>
      <c r="S1018" s="201">
        <v>0</v>
      </c>
      <c r="T1018" s="202">
        <f t="shared" si="13"/>
        <v>0</v>
      </c>
      <c r="AR1018" s="203" t="s">
        <v>407</v>
      </c>
      <c r="AT1018" s="203" t="s">
        <v>320</v>
      </c>
      <c r="AU1018" s="203" t="s">
        <v>90</v>
      </c>
      <c r="AY1018" s="112" t="s">
        <v>318</v>
      </c>
      <c r="BE1018" s="204">
        <f t="shared" si="14"/>
        <v>0</v>
      </c>
      <c r="BF1018" s="204">
        <f t="shared" si="15"/>
        <v>0</v>
      </c>
      <c r="BG1018" s="204">
        <f t="shared" si="16"/>
        <v>0</v>
      </c>
      <c r="BH1018" s="204">
        <f t="shared" si="17"/>
        <v>0</v>
      </c>
      <c r="BI1018" s="204">
        <f t="shared" si="18"/>
        <v>0</v>
      </c>
      <c r="BJ1018" s="112" t="s">
        <v>90</v>
      </c>
      <c r="BK1018" s="204">
        <f t="shared" si="19"/>
        <v>0</v>
      </c>
      <c r="BL1018" s="112" t="s">
        <v>407</v>
      </c>
      <c r="BM1018" s="203" t="s">
        <v>1842</v>
      </c>
    </row>
    <row r="1019" spans="2:65" s="121" customFormat="1" ht="37.9" customHeight="1" x14ac:dyDescent="0.2">
      <c r="B1019" s="120"/>
      <c r="C1019" s="192" t="s">
        <v>1843</v>
      </c>
      <c r="D1019" s="192" t="s">
        <v>320</v>
      </c>
      <c r="E1019" s="193" t="s">
        <v>1844</v>
      </c>
      <c r="F1019" s="194" t="s">
        <v>1845</v>
      </c>
      <c r="G1019" s="195" t="s">
        <v>1528</v>
      </c>
      <c r="H1019" s="196">
        <v>1</v>
      </c>
      <c r="I1019" s="32"/>
      <c r="J1019" s="197">
        <f t="shared" si="10"/>
        <v>0</v>
      </c>
      <c r="K1019" s="198"/>
      <c r="L1019" s="120"/>
      <c r="M1019" s="199" t="s">
        <v>1</v>
      </c>
      <c r="N1019" s="200" t="s">
        <v>43</v>
      </c>
      <c r="P1019" s="201">
        <f t="shared" si="11"/>
        <v>0</v>
      </c>
      <c r="Q1019" s="201">
        <v>0</v>
      </c>
      <c r="R1019" s="201">
        <f t="shared" si="12"/>
        <v>0</v>
      </c>
      <c r="S1019" s="201">
        <v>0</v>
      </c>
      <c r="T1019" s="202">
        <f t="shared" si="13"/>
        <v>0</v>
      </c>
      <c r="AR1019" s="203" t="s">
        <v>407</v>
      </c>
      <c r="AT1019" s="203" t="s">
        <v>320</v>
      </c>
      <c r="AU1019" s="203" t="s">
        <v>90</v>
      </c>
      <c r="AY1019" s="112" t="s">
        <v>318</v>
      </c>
      <c r="BE1019" s="204">
        <f t="shared" si="14"/>
        <v>0</v>
      </c>
      <c r="BF1019" s="204">
        <f t="shared" si="15"/>
        <v>0</v>
      </c>
      <c r="BG1019" s="204">
        <f t="shared" si="16"/>
        <v>0</v>
      </c>
      <c r="BH1019" s="204">
        <f t="shared" si="17"/>
        <v>0</v>
      </c>
      <c r="BI1019" s="204">
        <f t="shared" si="18"/>
        <v>0</v>
      </c>
      <c r="BJ1019" s="112" t="s">
        <v>90</v>
      </c>
      <c r="BK1019" s="204">
        <f t="shared" si="19"/>
        <v>0</v>
      </c>
      <c r="BL1019" s="112" t="s">
        <v>407</v>
      </c>
      <c r="BM1019" s="203" t="s">
        <v>1846</v>
      </c>
    </row>
    <row r="1020" spans="2:65" s="121" customFormat="1" ht="37.9" customHeight="1" x14ac:dyDescent="0.2">
      <c r="B1020" s="120"/>
      <c r="C1020" s="192" t="s">
        <v>1847</v>
      </c>
      <c r="D1020" s="192" t="s">
        <v>320</v>
      </c>
      <c r="E1020" s="193" t="s">
        <v>1848</v>
      </c>
      <c r="F1020" s="194" t="s">
        <v>1849</v>
      </c>
      <c r="G1020" s="195" t="s">
        <v>1528</v>
      </c>
      <c r="H1020" s="196">
        <v>6</v>
      </c>
      <c r="I1020" s="32"/>
      <c r="J1020" s="197">
        <f t="shared" si="10"/>
        <v>0</v>
      </c>
      <c r="K1020" s="198"/>
      <c r="L1020" s="120"/>
      <c r="M1020" s="199" t="s">
        <v>1</v>
      </c>
      <c r="N1020" s="200" t="s">
        <v>43</v>
      </c>
      <c r="P1020" s="201">
        <f t="shared" si="11"/>
        <v>0</v>
      </c>
      <c r="Q1020" s="201">
        <v>0</v>
      </c>
      <c r="R1020" s="201">
        <f t="shared" si="12"/>
        <v>0</v>
      </c>
      <c r="S1020" s="201">
        <v>0</v>
      </c>
      <c r="T1020" s="202">
        <f t="shared" si="13"/>
        <v>0</v>
      </c>
      <c r="AR1020" s="203" t="s">
        <v>407</v>
      </c>
      <c r="AT1020" s="203" t="s">
        <v>320</v>
      </c>
      <c r="AU1020" s="203" t="s">
        <v>90</v>
      </c>
      <c r="AY1020" s="112" t="s">
        <v>318</v>
      </c>
      <c r="BE1020" s="204">
        <f t="shared" si="14"/>
        <v>0</v>
      </c>
      <c r="BF1020" s="204">
        <f t="shared" si="15"/>
        <v>0</v>
      </c>
      <c r="BG1020" s="204">
        <f t="shared" si="16"/>
        <v>0</v>
      </c>
      <c r="BH1020" s="204">
        <f t="shared" si="17"/>
        <v>0</v>
      </c>
      <c r="BI1020" s="204">
        <f t="shared" si="18"/>
        <v>0</v>
      </c>
      <c r="BJ1020" s="112" t="s">
        <v>90</v>
      </c>
      <c r="BK1020" s="204">
        <f t="shared" si="19"/>
        <v>0</v>
      </c>
      <c r="BL1020" s="112" t="s">
        <v>407</v>
      </c>
      <c r="BM1020" s="203" t="s">
        <v>1850</v>
      </c>
    </row>
    <row r="1021" spans="2:65" s="121" customFormat="1" ht="37.9" customHeight="1" x14ac:dyDescent="0.2">
      <c r="B1021" s="120"/>
      <c r="C1021" s="192" t="s">
        <v>1851</v>
      </c>
      <c r="D1021" s="192" t="s">
        <v>320</v>
      </c>
      <c r="E1021" s="193" t="s">
        <v>1852</v>
      </c>
      <c r="F1021" s="194" t="s">
        <v>1853</v>
      </c>
      <c r="G1021" s="195" t="s">
        <v>1528</v>
      </c>
      <c r="H1021" s="196">
        <v>13</v>
      </c>
      <c r="I1021" s="32"/>
      <c r="J1021" s="197">
        <f t="shared" ref="J1021:J1041" si="20">ROUND(I1021*H1021,2)</f>
        <v>0</v>
      </c>
      <c r="K1021" s="198"/>
      <c r="L1021" s="120"/>
      <c r="M1021" s="199" t="s">
        <v>1</v>
      </c>
      <c r="N1021" s="200" t="s">
        <v>43</v>
      </c>
      <c r="P1021" s="201">
        <f t="shared" ref="P1021:P1041" si="21">O1021*H1021</f>
        <v>0</v>
      </c>
      <c r="Q1021" s="201">
        <v>0</v>
      </c>
      <c r="R1021" s="201">
        <f t="shared" ref="R1021:R1041" si="22">Q1021*H1021</f>
        <v>0</v>
      </c>
      <c r="S1021" s="201">
        <v>0</v>
      </c>
      <c r="T1021" s="202">
        <f t="shared" ref="T1021:T1041" si="23">S1021*H1021</f>
        <v>0</v>
      </c>
      <c r="AR1021" s="203" t="s">
        <v>407</v>
      </c>
      <c r="AT1021" s="203" t="s">
        <v>320</v>
      </c>
      <c r="AU1021" s="203" t="s">
        <v>90</v>
      </c>
      <c r="AY1021" s="112" t="s">
        <v>318</v>
      </c>
      <c r="BE1021" s="204">
        <f t="shared" ref="BE1021:BE1041" si="24">IF(N1021="základní",J1021,0)</f>
        <v>0</v>
      </c>
      <c r="BF1021" s="204">
        <f t="shared" ref="BF1021:BF1041" si="25">IF(N1021="snížená",J1021,0)</f>
        <v>0</v>
      </c>
      <c r="BG1021" s="204">
        <f t="shared" ref="BG1021:BG1041" si="26">IF(N1021="zákl. přenesená",J1021,0)</f>
        <v>0</v>
      </c>
      <c r="BH1021" s="204">
        <f t="shared" ref="BH1021:BH1041" si="27">IF(N1021="sníž. přenesená",J1021,0)</f>
        <v>0</v>
      </c>
      <c r="BI1021" s="204">
        <f t="shared" ref="BI1021:BI1041" si="28">IF(N1021="nulová",J1021,0)</f>
        <v>0</v>
      </c>
      <c r="BJ1021" s="112" t="s">
        <v>90</v>
      </c>
      <c r="BK1021" s="204">
        <f t="shared" ref="BK1021:BK1041" si="29">ROUND(I1021*H1021,2)</f>
        <v>0</v>
      </c>
      <c r="BL1021" s="112" t="s">
        <v>407</v>
      </c>
      <c r="BM1021" s="203" t="s">
        <v>1854</v>
      </c>
    </row>
    <row r="1022" spans="2:65" s="121" customFormat="1" ht="37.9" customHeight="1" x14ac:dyDescent="0.2">
      <c r="B1022" s="120"/>
      <c r="C1022" s="192" t="s">
        <v>1855</v>
      </c>
      <c r="D1022" s="192" t="s">
        <v>320</v>
      </c>
      <c r="E1022" s="193" t="s">
        <v>1856</v>
      </c>
      <c r="F1022" s="194" t="s">
        <v>1857</v>
      </c>
      <c r="G1022" s="195" t="s">
        <v>1528</v>
      </c>
      <c r="H1022" s="196">
        <v>12</v>
      </c>
      <c r="I1022" s="32"/>
      <c r="J1022" s="197">
        <f t="shared" si="20"/>
        <v>0</v>
      </c>
      <c r="K1022" s="198"/>
      <c r="L1022" s="120"/>
      <c r="M1022" s="199" t="s">
        <v>1</v>
      </c>
      <c r="N1022" s="200" t="s">
        <v>43</v>
      </c>
      <c r="P1022" s="201">
        <f t="shared" si="21"/>
        <v>0</v>
      </c>
      <c r="Q1022" s="201">
        <v>0</v>
      </c>
      <c r="R1022" s="201">
        <f t="shared" si="22"/>
        <v>0</v>
      </c>
      <c r="S1022" s="201">
        <v>0</v>
      </c>
      <c r="T1022" s="202">
        <f t="shared" si="23"/>
        <v>0</v>
      </c>
      <c r="AR1022" s="203" t="s">
        <v>407</v>
      </c>
      <c r="AT1022" s="203" t="s">
        <v>320</v>
      </c>
      <c r="AU1022" s="203" t="s">
        <v>90</v>
      </c>
      <c r="AY1022" s="112" t="s">
        <v>318</v>
      </c>
      <c r="BE1022" s="204">
        <f t="shared" si="24"/>
        <v>0</v>
      </c>
      <c r="BF1022" s="204">
        <f t="shared" si="25"/>
        <v>0</v>
      </c>
      <c r="BG1022" s="204">
        <f t="shared" si="26"/>
        <v>0</v>
      </c>
      <c r="BH1022" s="204">
        <f t="shared" si="27"/>
        <v>0</v>
      </c>
      <c r="BI1022" s="204">
        <f t="shared" si="28"/>
        <v>0</v>
      </c>
      <c r="BJ1022" s="112" t="s">
        <v>90</v>
      </c>
      <c r="BK1022" s="204">
        <f t="shared" si="29"/>
        <v>0</v>
      </c>
      <c r="BL1022" s="112" t="s">
        <v>407</v>
      </c>
      <c r="BM1022" s="203" t="s">
        <v>1858</v>
      </c>
    </row>
    <row r="1023" spans="2:65" s="121" customFormat="1" ht="37.9" customHeight="1" x14ac:dyDescent="0.2">
      <c r="B1023" s="120"/>
      <c r="C1023" s="192" t="s">
        <v>1859</v>
      </c>
      <c r="D1023" s="192" t="s">
        <v>320</v>
      </c>
      <c r="E1023" s="193" t="s">
        <v>1860</v>
      </c>
      <c r="F1023" s="194" t="s">
        <v>1861</v>
      </c>
      <c r="G1023" s="195" t="s">
        <v>1528</v>
      </c>
      <c r="H1023" s="196">
        <v>1</v>
      </c>
      <c r="I1023" s="32"/>
      <c r="J1023" s="197">
        <f t="shared" si="20"/>
        <v>0</v>
      </c>
      <c r="K1023" s="198"/>
      <c r="L1023" s="120"/>
      <c r="M1023" s="199" t="s">
        <v>1</v>
      </c>
      <c r="N1023" s="200" t="s">
        <v>43</v>
      </c>
      <c r="P1023" s="201">
        <f t="shared" si="21"/>
        <v>0</v>
      </c>
      <c r="Q1023" s="201">
        <v>0</v>
      </c>
      <c r="R1023" s="201">
        <f t="shared" si="22"/>
        <v>0</v>
      </c>
      <c r="S1023" s="201">
        <v>0</v>
      </c>
      <c r="T1023" s="202">
        <f t="shared" si="23"/>
        <v>0</v>
      </c>
      <c r="AR1023" s="203" t="s">
        <v>407</v>
      </c>
      <c r="AT1023" s="203" t="s">
        <v>320</v>
      </c>
      <c r="AU1023" s="203" t="s">
        <v>90</v>
      </c>
      <c r="AY1023" s="112" t="s">
        <v>318</v>
      </c>
      <c r="BE1023" s="204">
        <f t="shared" si="24"/>
        <v>0</v>
      </c>
      <c r="BF1023" s="204">
        <f t="shared" si="25"/>
        <v>0</v>
      </c>
      <c r="BG1023" s="204">
        <f t="shared" si="26"/>
        <v>0</v>
      </c>
      <c r="BH1023" s="204">
        <f t="shared" si="27"/>
        <v>0</v>
      </c>
      <c r="BI1023" s="204">
        <f t="shared" si="28"/>
        <v>0</v>
      </c>
      <c r="BJ1023" s="112" t="s">
        <v>90</v>
      </c>
      <c r="BK1023" s="204">
        <f t="shared" si="29"/>
        <v>0</v>
      </c>
      <c r="BL1023" s="112" t="s">
        <v>407</v>
      </c>
      <c r="BM1023" s="203" t="s">
        <v>1862</v>
      </c>
    </row>
    <row r="1024" spans="2:65" s="121" customFormat="1" ht="37.9" customHeight="1" x14ac:dyDescent="0.2">
      <c r="B1024" s="120"/>
      <c r="C1024" s="192" t="s">
        <v>1863</v>
      </c>
      <c r="D1024" s="192" t="s">
        <v>320</v>
      </c>
      <c r="E1024" s="193" t="s">
        <v>1864</v>
      </c>
      <c r="F1024" s="194" t="s">
        <v>1865</v>
      </c>
      <c r="G1024" s="195" t="s">
        <v>1528</v>
      </c>
      <c r="H1024" s="196">
        <v>11</v>
      </c>
      <c r="I1024" s="32"/>
      <c r="J1024" s="197">
        <f t="shared" si="20"/>
        <v>0</v>
      </c>
      <c r="K1024" s="198"/>
      <c r="L1024" s="120"/>
      <c r="M1024" s="199" t="s">
        <v>1</v>
      </c>
      <c r="N1024" s="200" t="s">
        <v>43</v>
      </c>
      <c r="P1024" s="201">
        <f t="shared" si="21"/>
        <v>0</v>
      </c>
      <c r="Q1024" s="201">
        <v>0</v>
      </c>
      <c r="R1024" s="201">
        <f t="shared" si="22"/>
        <v>0</v>
      </c>
      <c r="S1024" s="201">
        <v>0</v>
      </c>
      <c r="T1024" s="202">
        <f t="shared" si="23"/>
        <v>0</v>
      </c>
      <c r="AR1024" s="203" t="s">
        <v>407</v>
      </c>
      <c r="AT1024" s="203" t="s">
        <v>320</v>
      </c>
      <c r="AU1024" s="203" t="s">
        <v>90</v>
      </c>
      <c r="AY1024" s="112" t="s">
        <v>318</v>
      </c>
      <c r="BE1024" s="204">
        <f t="shared" si="24"/>
        <v>0</v>
      </c>
      <c r="BF1024" s="204">
        <f t="shared" si="25"/>
        <v>0</v>
      </c>
      <c r="BG1024" s="204">
        <f t="shared" si="26"/>
        <v>0</v>
      </c>
      <c r="BH1024" s="204">
        <f t="shared" si="27"/>
        <v>0</v>
      </c>
      <c r="BI1024" s="204">
        <f t="shared" si="28"/>
        <v>0</v>
      </c>
      <c r="BJ1024" s="112" t="s">
        <v>90</v>
      </c>
      <c r="BK1024" s="204">
        <f t="shared" si="29"/>
        <v>0</v>
      </c>
      <c r="BL1024" s="112" t="s">
        <v>407</v>
      </c>
      <c r="BM1024" s="203" t="s">
        <v>1866</v>
      </c>
    </row>
    <row r="1025" spans="2:65" s="121" customFormat="1" ht="37.9" customHeight="1" x14ac:dyDescent="0.2">
      <c r="B1025" s="120"/>
      <c r="C1025" s="192" t="s">
        <v>1867</v>
      </c>
      <c r="D1025" s="192" t="s">
        <v>320</v>
      </c>
      <c r="E1025" s="193" t="s">
        <v>1868</v>
      </c>
      <c r="F1025" s="194" t="s">
        <v>1869</v>
      </c>
      <c r="G1025" s="195" t="s">
        <v>1528</v>
      </c>
      <c r="H1025" s="196">
        <v>1</v>
      </c>
      <c r="I1025" s="32"/>
      <c r="J1025" s="197">
        <f t="shared" si="20"/>
        <v>0</v>
      </c>
      <c r="K1025" s="198"/>
      <c r="L1025" s="120"/>
      <c r="M1025" s="199" t="s">
        <v>1</v>
      </c>
      <c r="N1025" s="200" t="s">
        <v>43</v>
      </c>
      <c r="P1025" s="201">
        <f t="shared" si="21"/>
        <v>0</v>
      </c>
      <c r="Q1025" s="201">
        <v>0</v>
      </c>
      <c r="R1025" s="201">
        <f t="shared" si="22"/>
        <v>0</v>
      </c>
      <c r="S1025" s="201">
        <v>0</v>
      </c>
      <c r="T1025" s="202">
        <f t="shared" si="23"/>
        <v>0</v>
      </c>
      <c r="AR1025" s="203" t="s">
        <v>407</v>
      </c>
      <c r="AT1025" s="203" t="s">
        <v>320</v>
      </c>
      <c r="AU1025" s="203" t="s">
        <v>90</v>
      </c>
      <c r="AY1025" s="112" t="s">
        <v>318</v>
      </c>
      <c r="BE1025" s="204">
        <f t="shared" si="24"/>
        <v>0</v>
      </c>
      <c r="BF1025" s="204">
        <f t="shared" si="25"/>
        <v>0</v>
      </c>
      <c r="BG1025" s="204">
        <f t="shared" si="26"/>
        <v>0</v>
      </c>
      <c r="BH1025" s="204">
        <f t="shared" si="27"/>
        <v>0</v>
      </c>
      <c r="BI1025" s="204">
        <f t="shared" si="28"/>
        <v>0</v>
      </c>
      <c r="BJ1025" s="112" t="s">
        <v>90</v>
      </c>
      <c r="BK1025" s="204">
        <f t="shared" si="29"/>
        <v>0</v>
      </c>
      <c r="BL1025" s="112" t="s">
        <v>407</v>
      </c>
      <c r="BM1025" s="203" t="s">
        <v>1870</v>
      </c>
    </row>
    <row r="1026" spans="2:65" s="121" customFormat="1" ht="37.9" customHeight="1" x14ac:dyDescent="0.2">
      <c r="B1026" s="120"/>
      <c r="C1026" s="192" t="s">
        <v>1871</v>
      </c>
      <c r="D1026" s="192" t="s">
        <v>320</v>
      </c>
      <c r="E1026" s="193" t="s">
        <v>1872</v>
      </c>
      <c r="F1026" s="194" t="s">
        <v>1873</v>
      </c>
      <c r="G1026" s="195" t="s">
        <v>1528</v>
      </c>
      <c r="H1026" s="196">
        <v>1</v>
      </c>
      <c r="I1026" s="32"/>
      <c r="J1026" s="197">
        <f t="shared" si="20"/>
        <v>0</v>
      </c>
      <c r="K1026" s="198"/>
      <c r="L1026" s="120"/>
      <c r="M1026" s="199" t="s">
        <v>1</v>
      </c>
      <c r="N1026" s="200" t="s">
        <v>43</v>
      </c>
      <c r="P1026" s="201">
        <f t="shared" si="21"/>
        <v>0</v>
      </c>
      <c r="Q1026" s="201">
        <v>0</v>
      </c>
      <c r="R1026" s="201">
        <f t="shared" si="22"/>
        <v>0</v>
      </c>
      <c r="S1026" s="201">
        <v>0</v>
      </c>
      <c r="T1026" s="202">
        <f t="shared" si="23"/>
        <v>0</v>
      </c>
      <c r="AR1026" s="203" t="s">
        <v>407</v>
      </c>
      <c r="AT1026" s="203" t="s">
        <v>320</v>
      </c>
      <c r="AU1026" s="203" t="s">
        <v>90</v>
      </c>
      <c r="AY1026" s="112" t="s">
        <v>318</v>
      </c>
      <c r="BE1026" s="204">
        <f t="shared" si="24"/>
        <v>0</v>
      </c>
      <c r="BF1026" s="204">
        <f t="shared" si="25"/>
        <v>0</v>
      </c>
      <c r="BG1026" s="204">
        <f t="shared" si="26"/>
        <v>0</v>
      </c>
      <c r="BH1026" s="204">
        <f t="shared" si="27"/>
        <v>0</v>
      </c>
      <c r="BI1026" s="204">
        <f t="shared" si="28"/>
        <v>0</v>
      </c>
      <c r="BJ1026" s="112" t="s">
        <v>90</v>
      </c>
      <c r="BK1026" s="204">
        <f t="shared" si="29"/>
        <v>0</v>
      </c>
      <c r="BL1026" s="112" t="s">
        <v>407</v>
      </c>
      <c r="BM1026" s="203" t="s">
        <v>1874</v>
      </c>
    </row>
    <row r="1027" spans="2:65" s="121" customFormat="1" ht="37.9" customHeight="1" x14ac:dyDescent="0.2">
      <c r="B1027" s="120"/>
      <c r="C1027" s="192" t="s">
        <v>1875</v>
      </c>
      <c r="D1027" s="192" t="s">
        <v>320</v>
      </c>
      <c r="E1027" s="193" t="s">
        <v>1876</v>
      </c>
      <c r="F1027" s="194" t="s">
        <v>1877</v>
      </c>
      <c r="G1027" s="195" t="s">
        <v>1528</v>
      </c>
      <c r="H1027" s="196">
        <v>4</v>
      </c>
      <c r="I1027" s="32"/>
      <c r="J1027" s="197">
        <f t="shared" si="20"/>
        <v>0</v>
      </c>
      <c r="K1027" s="198"/>
      <c r="L1027" s="120"/>
      <c r="M1027" s="199" t="s">
        <v>1</v>
      </c>
      <c r="N1027" s="200" t="s">
        <v>43</v>
      </c>
      <c r="P1027" s="201">
        <f t="shared" si="21"/>
        <v>0</v>
      </c>
      <c r="Q1027" s="201">
        <v>0</v>
      </c>
      <c r="R1027" s="201">
        <f t="shared" si="22"/>
        <v>0</v>
      </c>
      <c r="S1027" s="201">
        <v>0</v>
      </c>
      <c r="T1027" s="202">
        <f t="shared" si="23"/>
        <v>0</v>
      </c>
      <c r="AR1027" s="203" t="s">
        <v>407</v>
      </c>
      <c r="AT1027" s="203" t="s">
        <v>320</v>
      </c>
      <c r="AU1027" s="203" t="s">
        <v>90</v>
      </c>
      <c r="AY1027" s="112" t="s">
        <v>318</v>
      </c>
      <c r="BE1027" s="204">
        <f t="shared" si="24"/>
        <v>0</v>
      </c>
      <c r="BF1027" s="204">
        <f t="shared" si="25"/>
        <v>0</v>
      </c>
      <c r="BG1027" s="204">
        <f t="shared" si="26"/>
        <v>0</v>
      </c>
      <c r="BH1027" s="204">
        <f t="shared" si="27"/>
        <v>0</v>
      </c>
      <c r="BI1027" s="204">
        <f t="shared" si="28"/>
        <v>0</v>
      </c>
      <c r="BJ1027" s="112" t="s">
        <v>90</v>
      </c>
      <c r="BK1027" s="204">
        <f t="shared" si="29"/>
        <v>0</v>
      </c>
      <c r="BL1027" s="112" t="s">
        <v>407</v>
      </c>
      <c r="BM1027" s="203" t="s">
        <v>1878</v>
      </c>
    </row>
    <row r="1028" spans="2:65" s="121" customFormat="1" ht="37.9" customHeight="1" x14ac:dyDescent="0.2">
      <c r="B1028" s="120"/>
      <c r="C1028" s="192" t="s">
        <v>1879</v>
      </c>
      <c r="D1028" s="192" t="s">
        <v>320</v>
      </c>
      <c r="E1028" s="193" t="s">
        <v>1880</v>
      </c>
      <c r="F1028" s="194" t="s">
        <v>1881</v>
      </c>
      <c r="G1028" s="195" t="s">
        <v>1528</v>
      </c>
      <c r="H1028" s="196">
        <v>3</v>
      </c>
      <c r="I1028" s="32"/>
      <c r="J1028" s="197">
        <f t="shared" si="20"/>
        <v>0</v>
      </c>
      <c r="K1028" s="198"/>
      <c r="L1028" s="120"/>
      <c r="M1028" s="199" t="s">
        <v>1</v>
      </c>
      <c r="N1028" s="200" t="s">
        <v>43</v>
      </c>
      <c r="P1028" s="201">
        <f t="shared" si="21"/>
        <v>0</v>
      </c>
      <c r="Q1028" s="201">
        <v>0</v>
      </c>
      <c r="R1028" s="201">
        <f t="shared" si="22"/>
        <v>0</v>
      </c>
      <c r="S1028" s="201">
        <v>0</v>
      </c>
      <c r="T1028" s="202">
        <f t="shared" si="23"/>
        <v>0</v>
      </c>
      <c r="AR1028" s="203" t="s">
        <v>407</v>
      </c>
      <c r="AT1028" s="203" t="s">
        <v>320</v>
      </c>
      <c r="AU1028" s="203" t="s">
        <v>90</v>
      </c>
      <c r="AY1028" s="112" t="s">
        <v>318</v>
      </c>
      <c r="BE1028" s="204">
        <f t="shared" si="24"/>
        <v>0</v>
      </c>
      <c r="BF1028" s="204">
        <f t="shared" si="25"/>
        <v>0</v>
      </c>
      <c r="BG1028" s="204">
        <f t="shared" si="26"/>
        <v>0</v>
      </c>
      <c r="BH1028" s="204">
        <f t="shared" si="27"/>
        <v>0</v>
      </c>
      <c r="BI1028" s="204">
        <f t="shared" si="28"/>
        <v>0</v>
      </c>
      <c r="BJ1028" s="112" t="s">
        <v>90</v>
      </c>
      <c r="BK1028" s="204">
        <f t="shared" si="29"/>
        <v>0</v>
      </c>
      <c r="BL1028" s="112" t="s">
        <v>407</v>
      </c>
      <c r="BM1028" s="203" t="s">
        <v>1882</v>
      </c>
    </row>
    <row r="1029" spans="2:65" s="121" customFormat="1" ht="37.9" customHeight="1" x14ac:dyDescent="0.2">
      <c r="B1029" s="120"/>
      <c r="C1029" s="192" t="s">
        <v>1883</v>
      </c>
      <c r="D1029" s="192" t="s">
        <v>320</v>
      </c>
      <c r="E1029" s="193" t="s">
        <v>1884</v>
      </c>
      <c r="F1029" s="194" t="s">
        <v>1885</v>
      </c>
      <c r="G1029" s="195" t="s">
        <v>1528</v>
      </c>
      <c r="H1029" s="196">
        <v>8</v>
      </c>
      <c r="I1029" s="32"/>
      <c r="J1029" s="197">
        <f t="shared" si="20"/>
        <v>0</v>
      </c>
      <c r="K1029" s="198"/>
      <c r="L1029" s="120"/>
      <c r="M1029" s="199" t="s">
        <v>1</v>
      </c>
      <c r="N1029" s="200" t="s">
        <v>43</v>
      </c>
      <c r="P1029" s="201">
        <f t="shared" si="21"/>
        <v>0</v>
      </c>
      <c r="Q1029" s="201">
        <v>0</v>
      </c>
      <c r="R1029" s="201">
        <f t="shared" si="22"/>
        <v>0</v>
      </c>
      <c r="S1029" s="201">
        <v>0</v>
      </c>
      <c r="T1029" s="202">
        <f t="shared" si="23"/>
        <v>0</v>
      </c>
      <c r="AR1029" s="203" t="s">
        <v>407</v>
      </c>
      <c r="AT1029" s="203" t="s">
        <v>320</v>
      </c>
      <c r="AU1029" s="203" t="s">
        <v>90</v>
      </c>
      <c r="AY1029" s="112" t="s">
        <v>318</v>
      </c>
      <c r="BE1029" s="204">
        <f t="shared" si="24"/>
        <v>0</v>
      </c>
      <c r="BF1029" s="204">
        <f t="shared" si="25"/>
        <v>0</v>
      </c>
      <c r="BG1029" s="204">
        <f t="shared" si="26"/>
        <v>0</v>
      </c>
      <c r="BH1029" s="204">
        <f t="shared" si="27"/>
        <v>0</v>
      </c>
      <c r="BI1029" s="204">
        <f t="shared" si="28"/>
        <v>0</v>
      </c>
      <c r="BJ1029" s="112" t="s">
        <v>90</v>
      </c>
      <c r="BK1029" s="204">
        <f t="shared" si="29"/>
        <v>0</v>
      </c>
      <c r="BL1029" s="112" t="s">
        <v>407</v>
      </c>
      <c r="BM1029" s="203" t="s">
        <v>1886</v>
      </c>
    </row>
    <row r="1030" spans="2:65" s="121" customFormat="1" ht="37.9" customHeight="1" x14ac:dyDescent="0.2">
      <c r="B1030" s="120"/>
      <c r="C1030" s="192" t="s">
        <v>1887</v>
      </c>
      <c r="D1030" s="192" t="s">
        <v>320</v>
      </c>
      <c r="E1030" s="193" t="s">
        <v>1888</v>
      </c>
      <c r="F1030" s="194" t="s">
        <v>1889</v>
      </c>
      <c r="G1030" s="195" t="s">
        <v>1528</v>
      </c>
      <c r="H1030" s="196">
        <v>1</v>
      </c>
      <c r="I1030" s="32"/>
      <c r="J1030" s="197">
        <f t="shared" si="20"/>
        <v>0</v>
      </c>
      <c r="K1030" s="198"/>
      <c r="L1030" s="120"/>
      <c r="M1030" s="199" t="s">
        <v>1</v>
      </c>
      <c r="N1030" s="200" t="s">
        <v>43</v>
      </c>
      <c r="P1030" s="201">
        <f t="shared" si="21"/>
        <v>0</v>
      </c>
      <c r="Q1030" s="201">
        <v>0</v>
      </c>
      <c r="R1030" s="201">
        <f t="shared" si="22"/>
        <v>0</v>
      </c>
      <c r="S1030" s="201">
        <v>0</v>
      </c>
      <c r="T1030" s="202">
        <f t="shared" si="23"/>
        <v>0</v>
      </c>
      <c r="AR1030" s="203" t="s">
        <v>407</v>
      </c>
      <c r="AT1030" s="203" t="s">
        <v>320</v>
      </c>
      <c r="AU1030" s="203" t="s">
        <v>90</v>
      </c>
      <c r="AY1030" s="112" t="s">
        <v>318</v>
      </c>
      <c r="BE1030" s="204">
        <f t="shared" si="24"/>
        <v>0</v>
      </c>
      <c r="BF1030" s="204">
        <f t="shared" si="25"/>
        <v>0</v>
      </c>
      <c r="BG1030" s="204">
        <f t="shared" si="26"/>
        <v>0</v>
      </c>
      <c r="BH1030" s="204">
        <f t="shared" si="27"/>
        <v>0</v>
      </c>
      <c r="BI1030" s="204">
        <f t="shared" si="28"/>
        <v>0</v>
      </c>
      <c r="BJ1030" s="112" t="s">
        <v>90</v>
      </c>
      <c r="BK1030" s="204">
        <f t="shared" si="29"/>
        <v>0</v>
      </c>
      <c r="BL1030" s="112" t="s">
        <v>407</v>
      </c>
      <c r="BM1030" s="203" t="s">
        <v>1890</v>
      </c>
    </row>
    <row r="1031" spans="2:65" s="121" customFormat="1" ht="37.9" customHeight="1" x14ac:dyDescent="0.2">
      <c r="B1031" s="120"/>
      <c r="C1031" s="192" t="s">
        <v>1891</v>
      </c>
      <c r="D1031" s="192" t="s">
        <v>320</v>
      </c>
      <c r="E1031" s="193" t="s">
        <v>1892</v>
      </c>
      <c r="F1031" s="194" t="s">
        <v>1893</v>
      </c>
      <c r="G1031" s="195" t="s">
        <v>1528</v>
      </c>
      <c r="H1031" s="196">
        <v>1</v>
      </c>
      <c r="I1031" s="32"/>
      <c r="J1031" s="197">
        <f t="shared" si="20"/>
        <v>0</v>
      </c>
      <c r="K1031" s="198"/>
      <c r="L1031" s="120"/>
      <c r="M1031" s="199" t="s">
        <v>1</v>
      </c>
      <c r="N1031" s="200" t="s">
        <v>43</v>
      </c>
      <c r="P1031" s="201">
        <f t="shared" si="21"/>
        <v>0</v>
      </c>
      <c r="Q1031" s="201">
        <v>0</v>
      </c>
      <c r="R1031" s="201">
        <f t="shared" si="22"/>
        <v>0</v>
      </c>
      <c r="S1031" s="201">
        <v>0</v>
      </c>
      <c r="T1031" s="202">
        <f t="shared" si="23"/>
        <v>0</v>
      </c>
      <c r="AR1031" s="203" t="s">
        <v>407</v>
      </c>
      <c r="AT1031" s="203" t="s">
        <v>320</v>
      </c>
      <c r="AU1031" s="203" t="s">
        <v>90</v>
      </c>
      <c r="AY1031" s="112" t="s">
        <v>318</v>
      </c>
      <c r="BE1031" s="204">
        <f t="shared" si="24"/>
        <v>0</v>
      </c>
      <c r="BF1031" s="204">
        <f t="shared" si="25"/>
        <v>0</v>
      </c>
      <c r="BG1031" s="204">
        <f t="shared" si="26"/>
        <v>0</v>
      </c>
      <c r="BH1031" s="204">
        <f t="shared" si="27"/>
        <v>0</v>
      </c>
      <c r="BI1031" s="204">
        <f t="shared" si="28"/>
        <v>0</v>
      </c>
      <c r="BJ1031" s="112" t="s">
        <v>90</v>
      </c>
      <c r="BK1031" s="204">
        <f t="shared" si="29"/>
        <v>0</v>
      </c>
      <c r="BL1031" s="112" t="s">
        <v>407</v>
      </c>
      <c r="BM1031" s="203" t="s">
        <v>1894</v>
      </c>
    </row>
    <row r="1032" spans="2:65" s="121" customFormat="1" ht="37.9" customHeight="1" x14ac:dyDescent="0.2">
      <c r="B1032" s="120"/>
      <c r="C1032" s="192" t="s">
        <v>1895</v>
      </c>
      <c r="D1032" s="192" t="s">
        <v>320</v>
      </c>
      <c r="E1032" s="193" t="s">
        <v>1896</v>
      </c>
      <c r="F1032" s="194" t="s">
        <v>1897</v>
      </c>
      <c r="G1032" s="195" t="s">
        <v>1528</v>
      </c>
      <c r="H1032" s="196">
        <v>1</v>
      </c>
      <c r="I1032" s="32"/>
      <c r="J1032" s="197">
        <f t="shared" si="20"/>
        <v>0</v>
      </c>
      <c r="K1032" s="198"/>
      <c r="L1032" s="120"/>
      <c r="M1032" s="199" t="s">
        <v>1</v>
      </c>
      <c r="N1032" s="200" t="s">
        <v>43</v>
      </c>
      <c r="P1032" s="201">
        <f t="shared" si="21"/>
        <v>0</v>
      </c>
      <c r="Q1032" s="201">
        <v>0</v>
      </c>
      <c r="R1032" s="201">
        <f t="shared" si="22"/>
        <v>0</v>
      </c>
      <c r="S1032" s="201">
        <v>0</v>
      </c>
      <c r="T1032" s="202">
        <f t="shared" si="23"/>
        <v>0</v>
      </c>
      <c r="AR1032" s="203" t="s">
        <v>407</v>
      </c>
      <c r="AT1032" s="203" t="s">
        <v>320</v>
      </c>
      <c r="AU1032" s="203" t="s">
        <v>90</v>
      </c>
      <c r="AY1032" s="112" t="s">
        <v>318</v>
      </c>
      <c r="BE1032" s="204">
        <f t="shared" si="24"/>
        <v>0</v>
      </c>
      <c r="BF1032" s="204">
        <f t="shared" si="25"/>
        <v>0</v>
      </c>
      <c r="BG1032" s="204">
        <f t="shared" si="26"/>
        <v>0</v>
      </c>
      <c r="BH1032" s="204">
        <f t="shared" si="27"/>
        <v>0</v>
      </c>
      <c r="BI1032" s="204">
        <f t="shared" si="28"/>
        <v>0</v>
      </c>
      <c r="BJ1032" s="112" t="s">
        <v>90</v>
      </c>
      <c r="BK1032" s="204">
        <f t="shared" si="29"/>
        <v>0</v>
      </c>
      <c r="BL1032" s="112" t="s">
        <v>407</v>
      </c>
      <c r="BM1032" s="203" t="s">
        <v>1898</v>
      </c>
    </row>
    <row r="1033" spans="2:65" s="121" customFormat="1" ht="37.9" customHeight="1" x14ac:dyDescent="0.2">
      <c r="B1033" s="120"/>
      <c r="C1033" s="192" t="s">
        <v>1899</v>
      </c>
      <c r="D1033" s="192" t="s">
        <v>320</v>
      </c>
      <c r="E1033" s="193" t="s">
        <v>1900</v>
      </c>
      <c r="F1033" s="194" t="s">
        <v>1901</v>
      </c>
      <c r="G1033" s="195" t="s">
        <v>1528</v>
      </c>
      <c r="H1033" s="196">
        <v>1</v>
      </c>
      <c r="I1033" s="32"/>
      <c r="J1033" s="197">
        <f t="shared" si="20"/>
        <v>0</v>
      </c>
      <c r="K1033" s="198"/>
      <c r="L1033" s="120"/>
      <c r="M1033" s="199" t="s">
        <v>1</v>
      </c>
      <c r="N1033" s="200" t="s">
        <v>43</v>
      </c>
      <c r="P1033" s="201">
        <f t="shared" si="21"/>
        <v>0</v>
      </c>
      <c r="Q1033" s="201">
        <v>0</v>
      </c>
      <c r="R1033" s="201">
        <f t="shared" si="22"/>
        <v>0</v>
      </c>
      <c r="S1033" s="201">
        <v>0</v>
      </c>
      <c r="T1033" s="202">
        <f t="shared" si="23"/>
        <v>0</v>
      </c>
      <c r="AR1033" s="203" t="s">
        <v>407</v>
      </c>
      <c r="AT1033" s="203" t="s">
        <v>320</v>
      </c>
      <c r="AU1033" s="203" t="s">
        <v>90</v>
      </c>
      <c r="AY1033" s="112" t="s">
        <v>318</v>
      </c>
      <c r="BE1033" s="204">
        <f t="shared" si="24"/>
        <v>0</v>
      </c>
      <c r="BF1033" s="204">
        <f t="shared" si="25"/>
        <v>0</v>
      </c>
      <c r="BG1033" s="204">
        <f t="shared" si="26"/>
        <v>0</v>
      </c>
      <c r="BH1033" s="204">
        <f t="shared" si="27"/>
        <v>0</v>
      </c>
      <c r="BI1033" s="204">
        <f t="shared" si="28"/>
        <v>0</v>
      </c>
      <c r="BJ1033" s="112" t="s">
        <v>90</v>
      </c>
      <c r="BK1033" s="204">
        <f t="shared" si="29"/>
        <v>0</v>
      </c>
      <c r="BL1033" s="112" t="s">
        <v>407</v>
      </c>
      <c r="BM1033" s="203" t="s">
        <v>1902</v>
      </c>
    </row>
    <row r="1034" spans="2:65" s="121" customFormat="1" ht="37.9" customHeight="1" x14ac:dyDescent="0.2">
      <c r="B1034" s="120"/>
      <c r="C1034" s="192" t="s">
        <v>1903</v>
      </c>
      <c r="D1034" s="192" t="s">
        <v>320</v>
      </c>
      <c r="E1034" s="193" t="s">
        <v>1904</v>
      </c>
      <c r="F1034" s="194" t="s">
        <v>1905</v>
      </c>
      <c r="G1034" s="195" t="s">
        <v>1528</v>
      </c>
      <c r="H1034" s="196">
        <v>1</v>
      </c>
      <c r="I1034" s="32"/>
      <c r="J1034" s="197">
        <f t="shared" si="20"/>
        <v>0</v>
      </c>
      <c r="K1034" s="198"/>
      <c r="L1034" s="120"/>
      <c r="M1034" s="199" t="s">
        <v>1</v>
      </c>
      <c r="N1034" s="200" t="s">
        <v>43</v>
      </c>
      <c r="P1034" s="201">
        <f t="shared" si="21"/>
        <v>0</v>
      </c>
      <c r="Q1034" s="201">
        <v>0</v>
      </c>
      <c r="R1034" s="201">
        <f t="shared" si="22"/>
        <v>0</v>
      </c>
      <c r="S1034" s="201">
        <v>0</v>
      </c>
      <c r="T1034" s="202">
        <f t="shared" si="23"/>
        <v>0</v>
      </c>
      <c r="AR1034" s="203" t="s">
        <v>407</v>
      </c>
      <c r="AT1034" s="203" t="s">
        <v>320</v>
      </c>
      <c r="AU1034" s="203" t="s">
        <v>90</v>
      </c>
      <c r="AY1034" s="112" t="s">
        <v>318</v>
      </c>
      <c r="BE1034" s="204">
        <f t="shared" si="24"/>
        <v>0</v>
      </c>
      <c r="BF1034" s="204">
        <f t="shared" si="25"/>
        <v>0</v>
      </c>
      <c r="BG1034" s="204">
        <f t="shared" si="26"/>
        <v>0</v>
      </c>
      <c r="BH1034" s="204">
        <f t="shared" si="27"/>
        <v>0</v>
      </c>
      <c r="BI1034" s="204">
        <f t="shared" si="28"/>
        <v>0</v>
      </c>
      <c r="BJ1034" s="112" t="s">
        <v>90</v>
      </c>
      <c r="BK1034" s="204">
        <f t="shared" si="29"/>
        <v>0</v>
      </c>
      <c r="BL1034" s="112" t="s">
        <v>407</v>
      </c>
      <c r="BM1034" s="203" t="s">
        <v>1906</v>
      </c>
    </row>
    <row r="1035" spans="2:65" s="121" customFormat="1" ht="37.9" customHeight="1" x14ac:dyDescent="0.2">
      <c r="B1035" s="120"/>
      <c r="C1035" s="192" t="s">
        <v>1907</v>
      </c>
      <c r="D1035" s="192" t="s">
        <v>320</v>
      </c>
      <c r="E1035" s="193" t="s">
        <v>1908</v>
      </c>
      <c r="F1035" s="194" t="s">
        <v>1909</v>
      </c>
      <c r="G1035" s="195" t="s">
        <v>1528</v>
      </c>
      <c r="H1035" s="196">
        <v>4</v>
      </c>
      <c r="I1035" s="32"/>
      <c r="J1035" s="197">
        <f t="shared" si="20"/>
        <v>0</v>
      </c>
      <c r="K1035" s="198"/>
      <c r="L1035" s="120"/>
      <c r="M1035" s="199" t="s">
        <v>1</v>
      </c>
      <c r="N1035" s="200" t="s">
        <v>43</v>
      </c>
      <c r="P1035" s="201">
        <f t="shared" si="21"/>
        <v>0</v>
      </c>
      <c r="Q1035" s="201">
        <v>0</v>
      </c>
      <c r="R1035" s="201">
        <f t="shared" si="22"/>
        <v>0</v>
      </c>
      <c r="S1035" s="201">
        <v>0</v>
      </c>
      <c r="T1035" s="202">
        <f t="shared" si="23"/>
        <v>0</v>
      </c>
      <c r="AR1035" s="203" t="s">
        <v>407</v>
      </c>
      <c r="AT1035" s="203" t="s">
        <v>320</v>
      </c>
      <c r="AU1035" s="203" t="s">
        <v>90</v>
      </c>
      <c r="AY1035" s="112" t="s">
        <v>318</v>
      </c>
      <c r="BE1035" s="204">
        <f t="shared" si="24"/>
        <v>0</v>
      </c>
      <c r="BF1035" s="204">
        <f t="shared" si="25"/>
        <v>0</v>
      </c>
      <c r="BG1035" s="204">
        <f t="shared" si="26"/>
        <v>0</v>
      </c>
      <c r="BH1035" s="204">
        <f t="shared" si="27"/>
        <v>0</v>
      </c>
      <c r="BI1035" s="204">
        <f t="shared" si="28"/>
        <v>0</v>
      </c>
      <c r="BJ1035" s="112" t="s">
        <v>90</v>
      </c>
      <c r="BK1035" s="204">
        <f t="shared" si="29"/>
        <v>0</v>
      </c>
      <c r="BL1035" s="112" t="s">
        <v>407</v>
      </c>
      <c r="BM1035" s="203" t="s">
        <v>1910</v>
      </c>
    </row>
    <row r="1036" spans="2:65" s="121" customFormat="1" ht="37.9" customHeight="1" x14ac:dyDescent="0.2">
      <c r="B1036" s="120"/>
      <c r="C1036" s="192" t="s">
        <v>1911</v>
      </c>
      <c r="D1036" s="192" t="s">
        <v>320</v>
      </c>
      <c r="E1036" s="193" t="s">
        <v>1912</v>
      </c>
      <c r="F1036" s="194" t="s">
        <v>1913</v>
      </c>
      <c r="G1036" s="195" t="s">
        <v>1528</v>
      </c>
      <c r="H1036" s="196">
        <v>4</v>
      </c>
      <c r="I1036" s="32"/>
      <c r="J1036" s="197">
        <f t="shared" si="20"/>
        <v>0</v>
      </c>
      <c r="K1036" s="198"/>
      <c r="L1036" s="120"/>
      <c r="M1036" s="199" t="s">
        <v>1</v>
      </c>
      <c r="N1036" s="200" t="s">
        <v>43</v>
      </c>
      <c r="P1036" s="201">
        <f t="shared" si="21"/>
        <v>0</v>
      </c>
      <c r="Q1036" s="201">
        <v>0</v>
      </c>
      <c r="R1036" s="201">
        <f t="shared" si="22"/>
        <v>0</v>
      </c>
      <c r="S1036" s="201">
        <v>0</v>
      </c>
      <c r="T1036" s="202">
        <f t="shared" si="23"/>
        <v>0</v>
      </c>
      <c r="AR1036" s="203" t="s">
        <v>407</v>
      </c>
      <c r="AT1036" s="203" t="s">
        <v>320</v>
      </c>
      <c r="AU1036" s="203" t="s">
        <v>90</v>
      </c>
      <c r="AY1036" s="112" t="s">
        <v>318</v>
      </c>
      <c r="BE1036" s="204">
        <f t="shared" si="24"/>
        <v>0</v>
      </c>
      <c r="BF1036" s="204">
        <f t="shared" si="25"/>
        <v>0</v>
      </c>
      <c r="BG1036" s="204">
        <f t="shared" si="26"/>
        <v>0</v>
      </c>
      <c r="BH1036" s="204">
        <f t="shared" si="27"/>
        <v>0</v>
      </c>
      <c r="BI1036" s="204">
        <f t="shared" si="28"/>
        <v>0</v>
      </c>
      <c r="BJ1036" s="112" t="s">
        <v>90</v>
      </c>
      <c r="BK1036" s="204">
        <f t="shared" si="29"/>
        <v>0</v>
      </c>
      <c r="BL1036" s="112" t="s">
        <v>407</v>
      </c>
      <c r="BM1036" s="203" t="s">
        <v>1914</v>
      </c>
    </row>
    <row r="1037" spans="2:65" s="121" customFormat="1" ht="37.9" customHeight="1" x14ac:dyDescent="0.2">
      <c r="B1037" s="120"/>
      <c r="C1037" s="192" t="s">
        <v>1915</v>
      </c>
      <c r="D1037" s="192" t="s">
        <v>320</v>
      </c>
      <c r="E1037" s="193" t="s">
        <v>1916</v>
      </c>
      <c r="F1037" s="194" t="s">
        <v>1917</v>
      </c>
      <c r="G1037" s="195" t="s">
        <v>1528</v>
      </c>
      <c r="H1037" s="196">
        <v>1</v>
      </c>
      <c r="I1037" s="32"/>
      <c r="J1037" s="197">
        <f t="shared" si="20"/>
        <v>0</v>
      </c>
      <c r="K1037" s="198"/>
      <c r="L1037" s="120"/>
      <c r="M1037" s="199" t="s">
        <v>1</v>
      </c>
      <c r="N1037" s="200" t="s">
        <v>43</v>
      </c>
      <c r="P1037" s="201">
        <f t="shared" si="21"/>
        <v>0</v>
      </c>
      <c r="Q1037" s="201">
        <v>0</v>
      </c>
      <c r="R1037" s="201">
        <f t="shared" si="22"/>
        <v>0</v>
      </c>
      <c r="S1037" s="201">
        <v>0</v>
      </c>
      <c r="T1037" s="202">
        <f t="shared" si="23"/>
        <v>0</v>
      </c>
      <c r="AR1037" s="203" t="s">
        <v>407</v>
      </c>
      <c r="AT1037" s="203" t="s">
        <v>320</v>
      </c>
      <c r="AU1037" s="203" t="s">
        <v>90</v>
      </c>
      <c r="AY1037" s="112" t="s">
        <v>318</v>
      </c>
      <c r="BE1037" s="204">
        <f t="shared" si="24"/>
        <v>0</v>
      </c>
      <c r="BF1037" s="204">
        <f t="shared" si="25"/>
        <v>0</v>
      </c>
      <c r="BG1037" s="204">
        <f t="shared" si="26"/>
        <v>0</v>
      </c>
      <c r="BH1037" s="204">
        <f t="shared" si="27"/>
        <v>0</v>
      </c>
      <c r="BI1037" s="204">
        <f t="shared" si="28"/>
        <v>0</v>
      </c>
      <c r="BJ1037" s="112" t="s">
        <v>90</v>
      </c>
      <c r="BK1037" s="204">
        <f t="shared" si="29"/>
        <v>0</v>
      </c>
      <c r="BL1037" s="112" t="s">
        <v>407</v>
      </c>
      <c r="BM1037" s="203" t="s">
        <v>1918</v>
      </c>
    </row>
    <row r="1038" spans="2:65" s="121" customFormat="1" ht="37.9" customHeight="1" x14ac:dyDescent="0.2">
      <c r="B1038" s="120"/>
      <c r="C1038" s="192" t="s">
        <v>1919</v>
      </c>
      <c r="D1038" s="192" t="s">
        <v>320</v>
      </c>
      <c r="E1038" s="193" t="s">
        <v>1920</v>
      </c>
      <c r="F1038" s="194" t="s">
        <v>1921</v>
      </c>
      <c r="G1038" s="195" t="s">
        <v>1528</v>
      </c>
      <c r="H1038" s="196">
        <v>2</v>
      </c>
      <c r="I1038" s="32"/>
      <c r="J1038" s="197">
        <f t="shared" si="20"/>
        <v>0</v>
      </c>
      <c r="K1038" s="198"/>
      <c r="L1038" s="120"/>
      <c r="M1038" s="199" t="s">
        <v>1</v>
      </c>
      <c r="N1038" s="200" t="s">
        <v>43</v>
      </c>
      <c r="P1038" s="201">
        <f t="shared" si="21"/>
        <v>0</v>
      </c>
      <c r="Q1038" s="201">
        <v>0</v>
      </c>
      <c r="R1038" s="201">
        <f t="shared" si="22"/>
        <v>0</v>
      </c>
      <c r="S1038" s="201">
        <v>0</v>
      </c>
      <c r="T1038" s="202">
        <f t="shared" si="23"/>
        <v>0</v>
      </c>
      <c r="AR1038" s="203" t="s">
        <v>407</v>
      </c>
      <c r="AT1038" s="203" t="s">
        <v>320</v>
      </c>
      <c r="AU1038" s="203" t="s">
        <v>90</v>
      </c>
      <c r="AY1038" s="112" t="s">
        <v>318</v>
      </c>
      <c r="BE1038" s="204">
        <f t="shared" si="24"/>
        <v>0</v>
      </c>
      <c r="BF1038" s="204">
        <f t="shared" si="25"/>
        <v>0</v>
      </c>
      <c r="BG1038" s="204">
        <f t="shared" si="26"/>
        <v>0</v>
      </c>
      <c r="BH1038" s="204">
        <f t="shared" si="27"/>
        <v>0</v>
      </c>
      <c r="BI1038" s="204">
        <f t="shared" si="28"/>
        <v>0</v>
      </c>
      <c r="BJ1038" s="112" t="s">
        <v>90</v>
      </c>
      <c r="BK1038" s="204">
        <f t="shared" si="29"/>
        <v>0</v>
      </c>
      <c r="BL1038" s="112" t="s">
        <v>407</v>
      </c>
      <c r="BM1038" s="203" t="s">
        <v>1922</v>
      </c>
    </row>
    <row r="1039" spans="2:65" s="121" customFormat="1" ht="37.9" customHeight="1" x14ac:dyDescent="0.2">
      <c r="B1039" s="120"/>
      <c r="C1039" s="192" t="s">
        <v>1923</v>
      </c>
      <c r="D1039" s="192" t="s">
        <v>320</v>
      </c>
      <c r="E1039" s="193" t="s">
        <v>1924</v>
      </c>
      <c r="F1039" s="194" t="s">
        <v>1925</v>
      </c>
      <c r="G1039" s="195" t="s">
        <v>1528</v>
      </c>
      <c r="H1039" s="196">
        <v>1</v>
      </c>
      <c r="I1039" s="32"/>
      <c r="J1039" s="197">
        <f t="shared" si="20"/>
        <v>0</v>
      </c>
      <c r="K1039" s="198"/>
      <c r="L1039" s="120"/>
      <c r="M1039" s="199" t="s">
        <v>1</v>
      </c>
      <c r="N1039" s="200" t="s">
        <v>43</v>
      </c>
      <c r="P1039" s="201">
        <f t="shared" si="21"/>
        <v>0</v>
      </c>
      <c r="Q1039" s="201">
        <v>0</v>
      </c>
      <c r="R1039" s="201">
        <f t="shared" si="22"/>
        <v>0</v>
      </c>
      <c r="S1039" s="201">
        <v>0</v>
      </c>
      <c r="T1039" s="202">
        <f t="shared" si="23"/>
        <v>0</v>
      </c>
      <c r="AR1039" s="203" t="s">
        <v>407</v>
      </c>
      <c r="AT1039" s="203" t="s">
        <v>320</v>
      </c>
      <c r="AU1039" s="203" t="s">
        <v>90</v>
      </c>
      <c r="AY1039" s="112" t="s">
        <v>318</v>
      </c>
      <c r="BE1039" s="204">
        <f t="shared" si="24"/>
        <v>0</v>
      </c>
      <c r="BF1039" s="204">
        <f t="shared" si="25"/>
        <v>0</v>
      </c>
      <c r="BG1039" s="204">
        <f t="shared" si="26"/>
        <v>0</v>
      </c>
      <c r="BH1039" s="204">
        <f t="shared" si="27"/>
        <v>0</v>
      </c>
      <c r="BI1039" s="204">
        <f t="shared" si="28"/>
        <v>0</v>
      </c>
      <c r="BJ1039" s="112" t="s">
        <v>90</v>
      </c>
      <c r="BK1039" s="204">
        <f t="shared" si="29"/>
        <v>0</v>
      </c>
      <c r="BL1039" s="112" t="s">
        <v>407</v>
      </c>
      <c r="BM1039" s="203" t="s">
        <v>1926</v>
      </c>
    </row>
    <row r="1040" spans="2:65" s="121" customFormat="1" ht="37.9" customHeight="1" x14ac:dyDescent="0.2">
      <c r="B1040" s="120"/>
      <c r="C1040" s="192" t="s">
        <v>1927</v>
      </c>
      <c r="D1040" s="192" t="s">
        <v>320</v>
      </c>
      <c r="E1040" s="193" t="s">
        <v>1928</v>
      </c>
      <c r="F1040" s="194" t="s">
        <v>1929</v>
      </c>
      <c r="G1040" s="195" t="s">
        <v>1528</v>
      </c>
      <c r="H1040" s="196">
        <v>1</v>
      </c>
      <c r="I1040" s="32"/>
      <c r="J1040" s="197">
        <f t="shared" si="20"/>
        <v>0</v>
      </c>
      <c r="K1040" s="198"/>
      <c r="L1040" s="120"/>
      <c r="M1040" s="199" t="s">
        <v>1</v>
      </c>
      <c r="N1040" s="200" t="s">
        <v>43</v>
      </c>
      <c r="P1040" s="201">
        <f t="shared" si="21"/>
        <v>0</v>
      </c>
      <c r="Q1040" s="201">
        <v>0</v>
      </c>
      <c r="R1040" s="201">
        <f t="shared" si="22"/>
        <v>0</v>
      </c>
      <c r="S1040" s="201">
        <v>0</v>
      </c>
      <c r="T1040" s="202">
        <f t="shared" si="23"/>
        <v>0</v>
      </c>
      <c r="AR1040" s="203" t="s">
        <v>407</v>
      </c>
      <c r="AT1040" s="203" t="s">
        <v>320</v>
      </c>
      <c r="AU1040" s="203" t="s">
        <v>90</v>
      </c>
      <c r="AY1040" s="112" t="s">
        <v>318</v>
      </c>
      <c r="BE1040" s="204">
        <f t="shared" si="24"/>
        <v>0</v>
      </c>
      <c r="BF1040" s="204">
        <f t="shared" si="25"/>
        <v>0</v>
      </c>
      <c r="BG1040" s="204">
        <f t="shared" si="26"/>
        <v>0</v>
      </c>
      <c r="BH1040" s="204">
        <f t="shared" si="27"/>
        <v>0</v>
      </c>
      <c r="BI1040" s="204">
        <f t="shared" si="28"/>
        <v>0</v>
      </c>
      <c r="BJ1040" s="112" t="s">
        <v>90</v>
      </c>
      <c r="BK1040" s="204">
        <f t="shared" si="29"/>
        <v>0</v>
      </c>
      <c r="BL1040" s="112" t="s">
        <v>407</v>
      </c>
      <c r="BM1040" s="203" t="s">
        <v>1930</v>
      </c>
    </row>
    <row r="1041" spans="2:65" s="121" customFormat="1" ht="33" customHeight="1" x14ac:dyDescent="0.2">
      <c r="B1041" s="120"/>
      <c r="C1041" s="192" t="s">
        <v>1931</v>
      </c>
      <c r="D1041" s="192" t="s">
        <v>320</v>
      </c>
      <c r="E1041" s="193" t="s">
        <v>1932</v>
      </c>
      <c r="F1041" s="194" t="s">
        <v>1933</v>
      </c>
      <c r="G1041" s="195" t="s">
        <v>455</v>
      </c>
      <c r="H1041" s="196">
        <v>12</v>
      </c>
      <c r="I1041" s="32"/>
      <c r="J1041" s="197">
        <f t="shared" si="20"/>
        <v>0</v>
      </c>
      <c r="K1041" s="198"/>
      <c r="L1041" s="120"/>
      <c r="M1041" s="199" t="s">
        <v>1</v>
      </c>
      <c r="N1041" s="200" t="s">
        <v>43</v>
      </c>
      <c r="P1041" s="201">
        <f t="shared" si="21"/>
        <v>0</v>
      </c>
      <c r="Q1041" s="201">
        <v>0</v>
      </c>
      <c r="R1041" s="201">
        <f t="shared" si="22"/>
        <v>0</v>
      </c>
      <c r="S1041" s="201">
        <v>5.0000000000000001E-3</v>
      </c>
      <c r="T1041" s="202">
        <f t="shared" si="23"/>
        <v>0.06</v>
      </c>
      <c r="AR1041" s="203" t="s">
        <v>407</v>
      </c>
      <c r="AT1041" s="203" t="s">
        <v>320</v>
      </c>
      <c r="AU1041" s="203" t="s">
        <v>90</v>
      </c>
      <c r="AY1041" s="112" t="s">
        <v>318</v>
      </c>
      <c r="BE1041" s="204">
        <f t="shared" si="24"/>
        <v>0</v>
      </c>
      <c r="BF1041" s="204">
        <f t="shared" si="25"/>
        <v>0</v>
      </c>
      <c r="BG1041" s="204">
        <f t="shared" si="26"/>
        <v>0</v>
      </c>
      <c r="BH1041" s="204">
        <f t="shared" si="27"/>
        <v>0</v>
      </c>
      <c r="BI1041" s="204">
        <f t="shared" si="28"/>
        <v>0</v>
      </c>
      <c r="BJ1041" s="112" t="s">
        <v>90</v>
      </c>
      <c r="BK1041" s="204">
        <f t="shared" si="29"/>
        <v>0</v>
      </c>
      <c r="BL1041" s="112" t="s">
        <v>407</v>
      </c>
      <c r="BM1041" s="203" t="s">
        <v>1934</v>
      </c>
    </row>
    <row r="1042" spans="2:65" s="213" customFormat="1" x14ac:dyDescent="0.2">
      <c r="B1042" s="212"/>
      <c r="D1042" s="207" t="s">
        <v>326</v>
      </c>
      <c r="E1042" s="214" t="s">
        <v>1</v>
      </c>
      <c r="F1042" s="215" t="s">
        <v>1935</v>
      </c>
      <c r="H1042" s="216">
        <v>12</v>
      </c>
      <c r="L1042" s="212"/>
      <c r="M1042" s="217"/>
      <c r="T1042" s="218"/>
      <c r="AT1042" s="214" t="s">
        <v>326</v>
      </c>
      <c r="AU1042" s="214" t="s">
        <v>90</v>
      </c>
      <c r="AV1042" s="213" t="s">
        <v>90</v>
      </c>
      <c r="AW1042" s="213" t="s">
        <v>32</v>
      </c>
      <c r="AX1042" s="213" t="s">
        <v>85</v>
      </c>
      <c r="AY1042" s="214" t="s">
        <v>318</v>
      </c>
    </row>
    <row r="1043" spans="2:65" s="121" customFormat="1" ht="16.5" customHeight="1" x14ac:dyDescent="0.2">
      <c r="B1043" s="120"/>
      <c r="C1043" s="192" t="s">
        <v>1936</v>
      </c>
      <c r="D1043" s="192" t="s">
        <v>320</v>
      </c>
      <c r="E1043" s="193" t="s">
        <v>1937</v>
      </c>
      <c r="F1043" s="194" t="s">
        <v>1938</v>
      </c>
      <c r="G1043" s="195" t="s">
        <v>455</v>
      </c>
      <c r="H1043" s="196">
        <v>3</v>
      </c>
      <c r="I1043" s="32"/>
      <c r="J1043" s="197">
        <f>ROUND(I1043*H1043,2)</f>
        <v>0</v>
      </c>
      <c r="K1043" s="198"/>
      <c r="L1043" s="120"/>
      <c r="M1043" s="199" t="s">
        <v>1</v>
      </c>
      <c r="N1043" s="200" t="s">
        <v>43</v>
      </c>
      <c r="P1043" s="201">
        <f>O1043*H1043</f>
        <v>0</v>
      </c>
      <c r="Q1043" s="201">
        <v>0</v>
      </c>
      <c r="R1043" s="201">
        <f>Q1043*H1043</f>
        <v>0</v>
      </c>
      <c r="S1043" s="201">
        <v>1E-3</v>
      </c>
      <c r="T1043" s="202">
        <f>S1043*H1043</f>
        <v>3.0000000000000001E-3</v>
      </c>
      <c r="AR1043" s="203" t="s">
        <v>407</v>
      </c>
      <c r="AT1043" s="203" t="s">
        <v>320</v>
      </c>
      <c r="AU1043" s="203" t="s">
        <v>90</v>
      </c>
      <c r="AY1043" s="112" t="s">
        <v>318</v>
      </c>
      <c r="BE1043" s="204">
        <f>IF(N1043="základní",J1043,0)</f>
        <v>0</v>
      </c>
      <c r="BF1043" s="204">
        <f>IF(N1043="snížená",J1043,0)</f>
        <v>0</v>
      </c>
      <c r="BG1043" s="204">
        <f>IF(N1043="zákl. přenesená",J1043,0)</f>
        <v>0</v>
      </c>
      <c r="BH1043" s="204">
        <f>IF(N1043="sníž. přenesená",J1043,0)</f>
        <v>0</v>
      </c>
      <c r="BI1043" s="204">
        <f>IF(N1043="nulová",J1043,0)</f>
        <v>0</v>
      </c>
      <c r="BJ1043" s="112" t="s">
        <v>90</v>
      </c>
      <c r="BK1043" s="204">
        <f>ROUND(I1043*H1043,2)</f>
        <v>0</v>
      </c>
      <c r="BL1043" s="112" t="s">
        <v>407</v>
      </c>
      <c r="BM1043" s="203" t="s">
        <v>1939</v>
      </c>
    </row>
    <row r="1044" spans="2:65" s="121" customFormat="1" ht="16.5" customHeight="1" x14ac:dyDescent="0.2">
      <c r="B1044" s="120"/>
      <c r="C1044" s="192" t="s">
        <v>1940</v>
      </c>
      <c r="D1044" s="192" t="s">
        <v>320</v>
      </c>
      <c r="E1044" s="193" t="s">
        <v>1941</v>
      </c>
      <c r="F1044" s="194" t="s">
        <v>1942</v>
      </c>
      <c r="G1044" s="195" t="s">
        <v>455</v>
      </c>
      <c r="H1044" s="196">
        <v>2</v>
      </c>
      <c r="I1044" s="32"/>
      <c r="J1044" s="197">
        <f>ROUND(I1044*H1044,2)</f>
        <v>0</v>
      </c>
      <c r="K1044" s="198"/>
      <c r="L1044" s="120"/>
      <c r="M1044" s="199" t="s">
        <v>1</v>
      </c>
      <c r="N1044" s="200" t="s">
        <v>43</v>
      </c>
      <c r="P1044" s="201">
        <f>O1044*H1044</f>
        <v>0</v>
      </c>
      <c r="Q1044" s="201">
        <v>0</v>
      </c>
      <c r="R1044" s="201">
        <f>Q1044*H1044</f>
        <v>0</v>
      </c>
      <c r="S1044" s="201">
        <v>3.0000000000000001E-3</v>
      </c>
      <c r="T1044" s="202">
        <f>S1044*H1044</f>
        <v>6.0000000000000001E-3</v>
      </c>
      <c r="AR1044" s="203" t="s">
        <v>407</v>
      </c>
      <c r="AT1044" s="203" t="s">
        <v>320</v>
      </c>
      <c r="AU1044" s="203" t="s">
        <v>90</v>
      </c>
      <c r="AY1044" s="112" t="s">
        <v>318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12" t="s">
        <v>90</v>
      </c>
      <c r="BK1044" s="204">
        <f>ROUND(I1044*H1044,2)</f>
        <v>0</v>
      </c>
      <c r="BL1044" s="112" t="s">
        <v>407</v>
      </c>
      <c r="BM1044" s="203" t="s">
        <v>1943</v>
      </c>
    </row>
    <row r="1045" spans="2:65" s="121" customFormat="1" ht="24.25" customHeight="1" x14ac:dyDescent="0.2">
      <c r="B1045" s="120"/>
      <c r="C1045" s="192" t="s">
        <v>1944</v>
      </c>
      <c r="D1045" s="192" t="s">
        <v>320</v>
      </c>
      <c r="E1045" s="193" t="s">
        <v>1945</v>
      </c>
      <c r="F1045" s="194" t="s">
        <v>1946</v>
      </c>
      <c r="G1045" s="195" t="s">
        <v>455</v>
      </c>
      <c r="H1045" s="196">
        <v>3</v>
      </c>
      <c r="I1045" s="32"/>
      <c r="J1045" s="197">
        <f>ROUND(I1045*H1045,2)</f>
        <v>0</v>
      </c>
      <c r="K1045" s="198"/>
      <c r="L1045" s="120"/>
      <c r="M1045" s="199" t="s">
        <v>1</v>
      </c>
      <c r="N1045" s="200" t="s">
        <v>43</v>
      </c>
      <c r="P1045" s="201">
        <f>O1045*H1045</f>
        <v>0</v>
      </c>
      <c r="Q1045" s="201">
        <v>0</v>
      </c>
      <c r="R1045" s="201">
        <f>Q1045*H1045</f>
        <v>0</v>
      </c>
      <c r="S1045" s="201">
        <v>2.4E-2</v>
      </c>
      <c r="T1045" s="202">
        <f>S1045*H1045</f>
        <v>7.2000000000000008E-2</v>
      </c>
      <c r="AR1045" s="203" t="s">
        <v>407</v>
      </c>
      <c r="AT1045" s="203" t="s">
        <v>320</v>
      </c>
      <c r="AU1045" s="203" t="s">
        <v>90</v>
      </c>
      <c r="AY1045" s="112" t="s">
        <v>318</v>
      </c>
      <c r="BE1045" s="204">
        <f>IF(N1045="základní",J1045,0)</f>
        <v>0</v>
      </c>
      <c r="BF1045" s="204">
        <f>IF(N1045="snížená",J1045,0)</f>
        <v>0</v>
      </c>
      <c r="BG1045" s="204">
        <f>IF(N1045="zákl. přenesená",J1045,0)</f>
        <v>0</v>
      </c>
      <c r="BH1045" s="204">
        <f>IF(N1045="sníž. přenesená",J1045,0)</f>
        <v>0</v>
      </c>
      <c r="BI1045" s="204">
        <f>IF(N1045="nulová",J1045,0)</f>
        <v>0</v>
      </c>
      <c r="BJ1045" s="112" t="s">
        <v>90</v>
      </c>
      <c r="BK1045" s="204">
        <f>ROUND(I1045*H1045,2)</f>
        <v>0</v>
      </c>
      <c r="BL1045" s="112" t="s">
        <v>407</v>
      </c>
      <c r="BM1045" s="203" t="s">
        <v>1947</v>
      </c>
    </row>
    <row r="1046" spans="2:65" s="121" customFormat="1" ht="24.25" customHeight="1" x14ac:dyDescent="0.2">
      <c r="B1046" s="120"/>
      <c r="C1046" s="192" t="s">
        <v>1948</v>
      </c>
      <c r="D1046" s="192" t="s">
        <v>320</v>
      </c>
      <c r="E1046" s="193" t="s">
        <v>1949</v>
      </c>
      <c r="F1046" s="194" t="s">
        <v>1950</v>
      </c>
      <c r="G1046" s="195" t="s">
        <v>455</v>
      </c>
      <c r="H1046" s="196">
        <v>1</v>
      </c>
      <c r="I1046" s="32"/>
      <c r="J1046" s="197">
        <f>ROUND(I1046*H1046,2)</f>
        <v>0</v>
      </c>
      <c r="K1046" s="198"/>
      <c r="L1046" s="120"/>
      <c r="M1046" s="199" t="s">
        <v>1</v>
      </c>
      <c r="N1046" s="200" t="s">
        <v>43</v>
      </c>
      <c r="P1046" s="201">
        <f>O1046*H1046</f>
        <v>0</v>
      </c>
      <c r="Q1046" s="201">
        <v>0</v>
      </c>
      <c r="R1046" s="201">
        <f>Q1046*H1046</f>
        <v>0</v>
      </c>
      <c r="S1046" s="201">
        <v>2.8000000000000001E-2</v>
      </c>
      <c r="T1046" s="202">
        <f>S1046*H1046</f>
        <v>2.8000000000000001E-2</v>
      </c>
      <c r="AR1046" s="203" t="s">
        <v>407</v>
      </c>
      <c r="AT1046" s="203" t="s">
        <v>320</v>
      </c>
      <c r="AU1046" s="203" t="s">
        <v>90</v>
      </c>
      <c r="AY1046" s="112" t="s">
        <v>318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12" t="s">
        <v>90</v>
      </c>
      <c r="BK1046" s="204">
        <f>ROUND(I1046*H1046,2)</f>
        <v>0</v>
      </c>
      <c r="BL1046" s="112" t="s">
        <v>407</v>
      </c>
      <c r="BM1046" s="203" t="s">
        <v>1951</v>
      </c>
    </row>
    <row r="1047" spans="2:65" s="121" customFormat="1" ht="24.25" customHeight="1" x14ac:dyDescent="0.2">
      <c r="B1047" s="120"/>
      <c r="C1047" s="192" t="s">
        <v>1952</v>
      </c>
      <c r="D1047" s="192" t="s">
        <v>320</v>
      </c>
      <c r="E1047" s="193" t="s">
        <v>1953</v>
      </c>
      <c r="F1047" s="194" t="s">
        <v>1954</v>
      </c>
      <c r="G1047" s="195" t="s">
        <v>1148</v>
      </c>
      <c r="H1047" s="34"/>
      <c r="I1047" s="32"/>
      <c r="J1047" s="197">
        <f>ROUND(I1047*H1047,2)</f>
        <v>0</v>
      </c>
      <c r="K1047" s="198"/>
      <c r="L1047" s="120"/>
      <c r="M1047" s="199" t="s">
        <v>1</v>
      </c>
      <c r="N1047" s="200" t="s">
        <v>43</v>
      </c>
      <c r="P1047" s="201">
        <f>O1047*H1047</f>
        <v>0</v>
      </c>
      <c r="Q1047" s="201">
        <v>0</v>
      </c>
      <c r="R1047" s="201">
        <f>Q1047*H1047</f>
        <v>0</v>
      </c>
      <c r="S1047" s="201">
        <v>0</v>
      </c>
      <c r="T1047" s="202">
        <f>S1047*H1047</f>
        <v>0</v>
      </c>
      <c r="AR1047" s="203" t="s">
        <v>407</v>
      </c>
      <c r="AT1047" s="203" t="s">
        <v>320</v>
      </c>
      <c r="AU1047" s="203" t="s">
        <v>90</v>
      </c>
      <c r="AY1047" s="112" t="s">
        <v>318</v>
      </c>
      <c r="BE1047" s="204">
        <f>IF(N1047="základní",J1047,0)</f>
        <v>0</v>
      </c>
      <c r="BF1047" s="204">
        <f>IF(N1047="snížená",J1047,0)</f>
        <v>0</v>
      </c>
      <c r="BG1047" s="204">
        <f>IF(N1047="zákl. přenesená",J1047,0)</f>
        <v>0</v>
      </c>
      <c r="BH1047" s="204">
        <f>IF(N1047="sníž. přenesená",J1047,0)</f>
        <v>0</v>
      </c>
      <c r="BI1047" s="204">
        <f>IF(N1047="nulová",J1047,0)</f>
        <v>0</v>
      </c>
      <c r="BJ1047" s="112" t="s">
        <v>90</v>
      </c>
      <c r="BK1047" s="204">
        <f>ROUND(I1047*H1047,2)</f>
        <v>0</v>
      </c>
      <c r="BL1047" s="112" t="s">
        <v>407</v>
      </c>
      <c r="BM1047" s="203" t="s">
        <v>1955</v>
      </c>
    </row>
    <row r="1048" spans="2:65" s="181" customFormat="1" ht="22.9" customHeight="1" x14ac:dyDescent="0.25">
      <c r="B1048" s="180"/>
      <c r="D1048" s="182" t="s">
        <v>76</v>
      </c>
      <c r="E1048" s="190" t="s">
        <v>1956</v>
      </c>
      <c r="F1048" s="190" t="s">
        <v>1957</v>
      </c>
      <c r="J1048" s="191">
        <f>BK1048</f>
        <v>0</v>
      </c>
      <c r="L1048" s="180"/>
      <c r="M1048" s="185"/>
      <c r="P1048" s="186">
        <f>SUM(P1049:P1152)</f>
        <v>0</v>
      </c>
      <c r="R1048" s="186">
        <f>SUM(R1049:R1152)</f>
        <v>2.778000000000001E-2</v>
      </c>
      <c r="T1048" s="187">
        <f>SUM(T1049:T1152)</f>
        <v>0</v>
      </c>
      <c r="AR1048" s="182" t="s">
        <v>90</v>
      </c>
      <c r="AT1048" s="188" t="s">
        <v>76</v>
      </c>
      <c r="AU1048" s="188" t="s">
        <v>85</v>
      </c>
      <c r="AY1048" s="182" t="s">
        <v>318</v>
      </c>
      <c r="BK1048" s="189">
        <f>SUM(BK1049:BK1152)</f>
        <v>0</v>
      </c>
    </row>
    <row r="1049" spans="2:65" s="121" customFormat="1" ht="49.15" customHeight="1" x14ac:dyDescent="0.2">
      <c r="B1049" s="120"/>
      <c r="C1049" s="192" t="s">
        <v>1958</v>
      </c>
      <c r="D1049" s="192" t="s">
        <v>320</v>
      </c>
      <c r="E1049" s="193" t="s">
        <v>1959</v>
      </c>
      <c r="F1049" s="194" t="s">
        <v>1960</v>
      </c>
      <c r="G1049" s="195" t="s">
        <v>1528</v>
      </c>
      <c r="H1049" s="196">
        <v>1</v>
      </c>
      <c r="I1049" s="32"/>
      <c r="J1049" s="197">
        <f t="shared" ref="J1049:J1080" si="30">ROUND(I1049*H1049,2)</f>
        <v>0</v>
      </c>
      <c r="K1049" s="198"/>
      <c r="L1049" s="120"/>
      <c r="M1049" s="199" t="s">
        <v>1</v>
      </c>
      <c r="N1049" s="200" t="s">
        <v>43</v>
      </c>
      <c r="P1049" s="201">
        <f t="shared" ref="P1049:P1080" si="31">O1049*H1049</f>
        <v>0</v>
      </c>
      <c r="Q1049" s="201">
        <v>6.0000000000000002E-5</v>
      </c>
      <c r="R1049" s="201">
        <f t="shared" ref="R1049:R1080" si="32">Q1049*H1049</f>
        <v>6.0000000000000002E-5</v>
      </c>
      <c r="S1049" s="201">
        <v>0</v>
      </c>
      <c r="T1049" s="202">
        <f t="shared" ref="T1049:T1080" si="33">S1049*H1049</f>
        <v>0</v>
      </c>
      <c r="AR1049" s="203" t="s">
        <v>407</v>
      </c>
      <c r="AT1049" s="203" t="s">
        <v>320</v>
      </c>
      <c r="AU1049" s="203" t="s">
        <v>90</v>
      </c>
      <c r="AY1049" s="112" t="s">
        <v>318</v>
      </c>
      <c r="BE1049" s="204">
        <f t="shared" ref="BE1049:BE1080" si="34">IF(N1049="základní",J1049,0)</f>
        <v>0</v>
      </c>
      <c r="BF1049" s="204">
        <f t="shared" ref="BF1049:BF1080" si="35">IF(N1049="snížená",J1049,0)</f>
        <v>0</v>
      </c>
      <c r="BG1049" s="204">
        <f t="shared" ref="BG1049:BG1080" si="36">IF(N1049="zákl. přenesená",J1049,0)</f>
        <v>0</v>
      </c>
      <c r="BH1049" s="204">
        <f t="shared" ref="BH1049:BH1080" si="37">IF(N1049="sníž. přenesená",J1049,0)</f>
        <v>0</v>
      </c>
      <c r="BI1049" s="204">
        <f t="shared" ref="BI1049:BI1080" si="38">IF(N1049="nulová",J1049,0)</f>
        <v>0</v>
      </c>
      <c r="BJ1049" s="112" t="s">
        <v>90</v>
      </c>
      <c r="BK1049" s="204">
        <f t="shared" ref="BK1049:BK1080" si="39">ROUND(I1049*H1049,2)</f>
        <v>0</v>
      </c>
      <c r="BL1049" s="112" t="s">
        <v>407</v>
      </c>
      <c r="BM1049" s="203" t="s">
        <v>1961</v>
      </c>
    </row>
    <row r="1050" spans="2:65" s="121" customFormat="1" ht="44.25" customHeight="1" x14ac:dyDescent="0.2">
      <c r="B1050" s="120"/>
      <c r="C1050" s="192" t="s">
        <v>1962</v>
      </c>
      <c r="D1050" s="192" t="s">
        <v>320</v>
      </c>
      <c r="E1050" s="193" t="s">
        <v>1963</v>
      </c>
      <c r="F1050" s="194" t="s">
        <v>1964</v>
      </c>
      <c r="G1050" s="195" t="s">
        <v>1528</v>
      </c>
      <c r="H1050" s="196">
        <v>1</v>
      </c>
      <c r="I1050" s="32"/>
      <c r="J1050" s="197">
        <f t="shared" si="30"/>
        <v>0</v>
      </c>
      <c r="K1050" s="198"/>
      <c r="L1050" s="120"/>
      <c r="M1050" s="199" t="s">
        <v>1</v>
      </c>
      <c r="N1050" s="200" t="s">
        <v>43</v>
      </c>
      <c r="P1050" s="201">
        <f t="shared" si="31"/>
        <v>0</v>
      </c>
      <c r="Q1050" s="201">
        <v>6.0000000000000002E-5</v>
      </c>
      <c r="R1050" s="201">
        <f t="shared" si="32"/>
        <v>6.0000000000000002E-5</v>
      </c>
      <c r="S1050" s="201">
        <v>0</v>
      </c>
      <c r="T1050" s="202">
        <f t="shared" si="33"/>
        <v>0</v>
      </c>
      <c r="AR1050" s="203" t="s">
        <v>407</v>
      </c>
      <c r="AT1050" s="203" t="s">
        <v>320</v>
      </c>
      <c r="AU1050" s="203" t="s">
        <v>90</v>
      </c>
      <c r="AY1050" s="112" t="s">
        <v>318</v>
      </c>
      <c r="BE1050" s="204">
        <f t="shared" si="34"/>
        <v>0</v>
      </c>
      <c r="BF1050" s="204">
        <f t="shared" si="35"/>
        <v>0</v>
      </c>
      <c r="BG1050" s="204">
        <f t="shared" si="36"/>
        <v>0</v>
      </c>
      <c r="BH1050" s="204">
        <f t="shared" si="37"/>
        <v>0</v>
      </c>
      <c r="BI1050" s="204">
        <f t="shared" si="38"/>
        <v>0</v>
      </c>
      <c r="BJ1050" s="112" t="s">
        <v>90</v>
      </c>
      <c r="BK1050" s="204">
        <f t="shared" si="39"/>
        <v>0</v>
      </c>
      <c r="BL1050" s="112" t="s">
        <v>407</v>
      </c>
      <c r="BM1050" s="203" t="s">
        <v>1965</v>
      </c>
    </row>
    <row r="1051" spans="2:65" s="121" customFormat="1" ht="44.25" customHeight="1" x14ac:dyDescent="0.2">
      <c r="B1051" s="120"/>
      <c r="C1051" s="192" t="s">
        <v>1966</v>
      </c>
      <c r="D1051" s="192" t="s">
        <v>320</v>
      </c>
      <c r="E1051" s="193" t="s">
        <v>1967</v>
      </c>
      <c r="F1051" s="194" t="s">
        <v>1968</v>
      </c>
      <c r="G1051" s="195" t="s">
        <v>1528</v>
      </c>
      <c r="H1051" s="196">
        <v>1</v>
      </c>
      <c r="I1051" s="32"/>
      <c r="J1051" s="197">
        <f t="shared" si="30"/>
        <v>0</v>
      </c>
      <c r="K1051" s="198"/>
      <c r="L1051" s="120"/>
      <c r="M1051" s="199" t="s">
        <v>1</v>
      </c>
      <c r="N1051" s="200" t="s">
        <v>43</v>
      </c>
      <c r="P1051" s="201">
        <f t="shared" si="31"/>
        <v>0</v>
      </c>
      <c r="Q1051" s="201">
        <v>6.0000000000000002E-5</v>
      </c>
      <c r="R1051" s="201">
        <f t="shared" si="32"/>
        <v>6.0000000000000002E-5</v>
      </c>
      <c r="S1051" s="201">
        <v>0</v>
      </c>
      <c r="T1051" s="202">
        <f t="shared" si="33"/>
        <v>0</v>
      </c>
      <c r="AR1051" s="203" t="s">
        <v>407</v>
      </c>
      <c r="AT1051" s="203" t="s">
        <v>320</v>
      </c>
      <c r="AU1051" s="203" t="s">
        <v>90</v>
      </c>
      <c r="AY1051" s="112" t="s">
        <v>318</v>
      </c>
      <c r="BE1051" s="204">
        <f t="shared" si="34"/>
        <v>0</v>
      </c>
      <c r="BF1051" s="204">
        <f t="shared" si="35"/>
        <v>0</v>
      </c>
      <c r="BG1051" s="204">
        <f t="shared" si="36"/>
        <v>0</v>
      </c>
      <c r="BH1051" s="204">
        <f t="shared" si="37"/>
        <v>0</v>
      </c>
      <c r="BI1051" s="204">
        <f t="shared" si="38"/>
        <v>0</v>
      </c>
      <c r="BJ1051" s="112" t="s">
        <v>90</v>
      </c>
      <c r="BK1051" s="204">
        <f t="shared" si="39"/>
        <v>0</v>
      </c>
      <c r="BL1051" s="112" t="s">
        <v>407</v>
      </c>
      <c r="BM1051" s="203" t="s">
        <v>1969</v>
      </c>
    </row>
    <row r="1052" spans="2:65" s="121" customFormat="1" ht="37.9" customHeight="1" x14ac:dyDescent="0.2">
      <c r="B1052" s="120"/>
      <c r="C1052" s="192" t="s">
        <v>1970</v>
      </c>
      <c r="D1052" s="192" t="s">
        <v>320</v>
      </c>
      <c r="E1052" s="193" t="s">
        <v>1971</v>
      </c>
      <c r="F1052" s="194" t="s">
        <v>1972</v>
      </c>
      <c r="G1052" s="195" t="s">
        <v>1528</v>
      </c>
      <c r="H1052" s="196">
        <v>1</v>
      </c>
      <c r="I1052" s="32"/>
      <c r="J1052" s="197">
        <f t="shared" si="30"/>
        <v>0</v>
      </c>
      <c r="K1052" s="198"/>
      <c r="L1052" s="120"/>
      <c r="M1052" s="199" t="s">
        <v>1</v>
      </c>
      <c r="N1052" s="200" t="s">
        <v>43</v>
      </c>
      <c r="P1052" s="201">
        <f t="shared" si="31"/>
        <v>0</v>
      </c>
      <c r="Q1052" s="201">
        <v>6.0000000000000002E-5</v>
      </c>
      <c r="R1052" s="201">
        <f t="shared" si="32"/>
        <v>6.0000000000000002E-5</v>
      </c>
      <c r="S1052" s="201">
        <v>0</v>
      </c>
      <c r="T1052" s="202">
        <f t="shared" si="33"/>
        <v>0</v>
      </c>
      <c r="AR1052" s="203" t="s">
        <v>407</v>
      </c>
      <c r="AT1052" s="203" t="s">
        <v>320</v>
      </c>
      <c r="AU1052" s="203" t="s">
        <v>90</v>
      </c>
      <c r="AY1052" s="112" t="s">
        <v>318</v>
      </c>
      <c r="BE1052" s="204">
        <f t="shared" si="34"/>
        <v>0</v>
      </c>
      <c r="BF1052" s="204">
        <f t="shared" si="35"/>
        <v>0</v>
      </c>
      <c r="BG1052" s="204">
        <f t="shared" si="36"/>
        <v>0</v>
      </c>
      <c r="BH1052" s="204">
        <f t="shared" si="37"/>
        <v>0</v>
      </c>
      <c r="BI1052" s="204">
        <f t="shared" si="38"/>
        <v>0</v>
      </c>
      <c r="BJ1052" s="112" t="s">
        <v>90</v>
      </c>
      <c r="BK1052" s="204">
        <f t="shared" si="39"/>
        <v>0</v>
      </c>
      <c r="BL1052" s="112" t="s">
        <v>407</v>
      </c>
      <c r="BM1052" s="203" t="s">
        <v>1973</v>
      </c>
    </row>
    <row r="1053" spans="2:65" s="121" customFormat="1" ht="44.25" customHeight="1" x14ac:dyDescent="0.2">
      <c r="B1053" s="120"/>
      <c r="C1053" s="192" t="s">
        <v>1974</v>
      </c>
      <c r="D1053" s="192" t="s">
        <v>320</v>
      </c>
      <c r="E1053" s="193" t="s">
        <v>1975</v>
      </c>
      <c r="F1053" s="194" t="s">
        <v>1976</v>
      </c>
      <c r="G1053" s="195" t="s">
        <v>1528</v>
      </c>
      <c r="H1053" s="196">
        <v>1</v>
      </c>
      <c r="I1053" s="32"/>
      <c r="J1053" s="197">
        <f t="shared" si="30"/>
        <v>0</v>
      </c>
      <c r="K1053" s="198"/>
      <c r="L1053" s="120"/>
      <c r="M1053" s="199" t="s">
        <v>1</v>
      </c>
      <c r="N1053" s="200" t="s">
        <v>43</v>
      </c>
      <c r="P1053" s="201">
        <f t="shared" si="31"/>
        <v>0</v>
      </c>
      <c r="Q1053" s="201">
        <v>6.0000000000000002E-5</v>
      </c>
      <c r="R1053" s="201">
        <f t="shared" si="32"/>
        <v>6.0000000000000002E-5</v>
      </c>
      <c r="S1053" s="201">
        <v>0</v>
      </c>
      <c r="T1053" s="202">
        <f t="shared" si="33"/>
        <v>0</v>
      </c>
      <c r="AR1053" s="203" t="s">
        <v>407</v>
      </c>
      <c r="AT1053" s="203" t="s">
        <v>320</v>
      </c>
      <c r="AU1053" s="203" t="s">
        <v>90</v>
      </c>
      <c r="AY1053" s="112" t="s">
        <v>318</v>
      </c>
      <c r="BE1053" s="204">
        <f t="shared" si="34"/>
        <v>0</v>
      </c>
      <c r="BF1053" s="204">
        <f t="shared" si="35"/>
        <v>0</v>
      </c>
      <c r="BG1053" s="204">
        <f t="shared" si="36"/>
        <v>0</v>
      </c>
      <c r="BH1053" s="204">
        <f t="shared" si="37"/>
        <v>0</v>
      </c>
      <c r="BI1053" s="204">
        <f t="shared" si="38"/>
        <v>0</v>
      </c>
      <c r="BJ1053" s="112" t="s">
        <v>90</v>
      </c>
      <c r="BK1053" s="204">
        <f t="shared" si="39"/>
        <v>0</v>
      </c>
      <c r="BL1053" s="112" t="s">
        <v>407</v>
      </c>
      <c r="BM1053" s="203" t="s">
        <v>1977</v>
      </c>
    </row>
    <row r="1054" spans="2:65" s="121" customFormat="1" ht="44.25" customHeight="1" x14ac:dyDescent="0.2">
      <c r="B1054" s="120"/>
      <c r="C1054" s="192" t="s">
        <v>1978</v>
      </c>
      <c r="D1054" s="192" t="s">
        <v>320</v>
      </c>
      <c r="E1054" s="193" t="s">
        <v>1979</v>
      </c>
      <c r="F1054" s="194" t="s">
        <v>1980</v>
      </c>
      <c r="G1054" s="195" t="s">
        <v>1528</v>
      </c>
      <c r="H1054" s="196">
        <v>1</v>
      </c>
      <c r="I1054" s="32"/>
      <c r="J1054" s="197">
        <f t="shared" si="30"/>
        <v>0</v>
      </c>
      <c r="K1054" s="198"/>
      <c r="L1054" s="120"/>
      <c r="M1054" s="199" t="s">
        <v>1</v>
      </c>
      <c r="N1054" s="200" t="s">
        <v>43</v>
      </c>
      <c r="P1054" s="201">
        <f t="shared" si="31"/>
        <v>0</v>
      </c>
      <c r="Q1054" s="201">
        <v>6.0000000000000002E-5</v>
      </c>
      <c r="R1054" s="201">
        <f t="shared" si="32"/>
        <v>6.0000000000000002E-5</v>
      </c>
      <c r="S1054" s="201">
        <v>0</v>
      </c>
      <c r="T1054" s="202">
        <f t="shared" si="33"/>
        <v>0</v>
      </c>
      <c r="AR1054" s="203" t="s">
        <v>407</v>
      </c>
      <c r="AT1054" s="203" t="s">
        <v>320</v>
      </c>
      <c r="AU1054" s="203" t="s">
        <v>90</v>
      </c>
      <c r="AY1054" s="112" t="s">
        <v>318</v>
      </c>
      <c r="BE1054" s="204">
        <f t="shared" si="34"/>
        <v>0</v>
      </c>
      <c r="BF1054" s="204">
        <f t="shared" si="35"/>
        <v>0</v>
      </c>
      <c r="BG1054" s="204">
        <f t="shared" si="36"/>
        <v>0</v>
      </c>
      <c r="BH1054" s="204">
        <f t="shared" si="37"/>
        <v>0</v>
      </c>
      <c r="BI1054" s="204">
        <f t="shared" si="38"/>
        <v>0</v>
      </c>
      <c r="BJ1054" s="112" t="s">
        <v>90</v>
      </c>
      <c r="BK1054" s="204">
        <f t="shared" si="39"/>
        <v>0</v>
      </c>
      <c r="BL1054" s="112" t="s">
        <v>407</v>
      </c>
      <c r="BM1054" s="203" t="s">
        <v>1981</v>
      </c>
    </row>
    <row r="1055" spans="2:65" s="121" customFormat="1" ht="37.9" customHeight="1" x14ac:dyDescent="0.2">
      <c r="B1055" s="120"/>
      <c r="C1055" s="192" t="s">
        <v>1982</v>
      </c>
      <c r="D1055" s="192" t="s">
        <v>320</v>
      </c>
      <c r="E1055" s="193" t="s">
        <v>1983</v>
      </c>
      <c r="F1055" s="194" t="s">
        <v>1984</v>
      </c>
      <c r="G1055" s="195" t="s">
        <v>1528</v>
      </c>
      <c r="H1055" s="196">
        <v>1</v>
      </c>
      <c r="I1055" s="32"/>
      <c r="J1055" s="197">
        <f t="shared" si="30"/>
        <v>0</v>
      </c>
      <c r="K1055" s="198"/>
      <c r="L1055" s="120"/>
      <c r="M1055" s="199" t="s">
        <v>1</v>
      </c>
      <c r="N1055" s="200" t="s">
        <v>43</v>
      </c>
      <c r="P1055" s="201">
        <f t="shared" si="31"/>
        <v>0</v>
      </c>
      <c r="Q1055" s="201">
        <v>6.0000000000000002E-5</v>
      </c>
      <c r="R1055" s="201">
        <f t="shared" si="32"/>
        <v>6.0000000000000002E-5</v>
      </c>
      <c r="S1055" s="201">
        <v>0</v>
      </c>
      <c r="T1055" s="202">
        <f t="shared" si="33"/>
        <v>0</v>
      </c>
      <c r="AR1055" s="203" t="s">
        <v>407</v>
      </c>
      <c r="AT1055" s="203" t="s">
        <v>320</v>
      </c>
      <c r="AU1055" s="203" t="s">
        <v>90</v>
      </c>
      <c r="AY1055" s="112" t="s">
        <v>318</v>
      </c>
      <c r="BE1055" s="204">
        <f t="shared" si="34"/>
        <v>0</v>
      </c>
      <c r="BF1055" s="204">
        <f t="shared" si="35"/>
        <v>0</v>
      </c>
      <c r="BG1055" s="204">
        <f t="shared" si="36"/>
        <v>0</v>
      </c>
      <c r="BH1055" s="204">
        <f t="shared" si="37"/>
        <v>0</v>
      </c>
      <c r="BI1055" s="204">
        <f t="shared" si="38"/>
        <v>0</v>
      </c>
      <c r="BJ1055" s="112" t="s">
        <v>90</v>
      </c>
      <c r="BK1055" s="204">
        <f t="shared" si="39"/>
        <v>0</v>
      </c>
      <c r="BL1055" s="112" t="s">
        <v>407</v>
      </c>
      <c r="BM1055" s="203" t="s">
        <v>1985</v>
      </c>
    </row>
    <row r="1056" spans="2:65" s="121" customFormat="1" ht="49.15" customHeight="1" x14ac:dyDescent="0.2">
      <c r="B1056" s="120"/>
      <c r="C1056" s="192" t="s">
        <v>1986</v>
      </c>
      <c r="D1056" s="192" t="s">
        <v>320</v>
      </c>
      <c r="E1056" s="193" t="s">
        <v>1987</v>
      </c>
      <c r="F1056" s="194" t="s">
        <v>1988</v>
      </c>
      <c r="G1056" s="195" t="s">
        <v>1528</v>
      </c>
      <c r="H1056" s="196">
        <v>1</v>
      </c>
      <c r="I1056" s="32"/>
      <c r="J1056" s="197">
        <f t="shared" si="30"/>
        <v>0</v>
      </c>
      <c r="K1056" s="198"/>
      <c r="L1056" s="120"/>
      <c r="M1056" s="199" t="s">
        <v>1</v>
      </c>
      <c r="N1056" s="200" t="s">
        <v>43</v>
      </c>
      <c r="P1056" s="201">
        <f t="shared" si="31"/>
        <v>0</v>
      </c>
      <c r="Q1056" s="201">
        <v>6.0000000000000002E-5</v>
      </c>
      <c r="R1056" s="201">
        <f t="shared" si="32"/>
        <v>6.0000000000000002E-5</v>
      </c>
      <c r="S1056" s="201">
        <v>0</v>
      </c>
      <c r="T1056" s="202">
        <f t="shared" si="33"/>
        <v>0</v>
      </c>
      <c r="AR1056" s="203" t="s">
        <v>407</v>
      </c>
      <c r="AT1056" s="203" t="s">
        <v>320</v>
      </c>
      <c r="AU1056" s="203" t="s">
        <v>90</v>
      </c>
      <c r="AY1056" s="112" t="s">
        <v>318</v>
      </c>
      <c r="BE1056" s="204">
        <f t="shared" si="34"/>
        <v>0</v>
      </c>
      <c r="BF1056" s="204">
        <f t="shared" si="35"/>
        <v>0</v>
      </c>
      <c r="BG1056" s="204">
        <f t="shared" si="36"/>
        <v>0</v>
      </c>
      <c r="BH1056" s="204">
        <f t="shared" si="37"/>
        <v>0</v>
      </c>
      <c r="BI1056" s="204">
        <f t="shared" si="38"/>
        <v>0</v>
      </c>
      <c r="BJ1056" s="112" t="s">
        <v>90</v>
      </c>
      <c r="BK1056" s="204">
        <f t="shared" si="39"/>
        <v>0</v>
      </c>
      <c r="BL1056" s="112" t="s">
        <v>407</v>
      </c>
      <c r="BM1056" s="203" t="s">
        <v>1989</v>
      </c>
    </row>
    <row r="1057" spans="2:65" s="121" customFormat="1" ht="44.25" customHeight="1" x14ac:dyDescent="0.2">
      <c r="B1057" s="120"/>
      <c r="C1057" s="192" t="s">
        <v>1990</v>
      </c>
      <c r="D1057" s="192" t="s">
        <v>320</v>
      </c>
      <c r="E1057" s="193" t="s">
        <v>1991</v>
      </c>
      <c r="F1057" s="194" t="s">
        <v>1992</v>
      </c>
      <c r="G1057" s="195" t="s">
        <v>1528</v>
      </c>
      <c r="H1057" s="196">
        <v>1</v>
      </c>
      <c r="I1057" s="32"/>
      <c r="J1057" s="197">
        <f t="shared" si="30"/>
        <v>0</v>
      </c>
      <c r="K1057" s="198"/>
      <c r="L1057" s="120"/>
      <c r="M1057" s="199" t="s">
        <v>1</v>
      </c>
      <c r="N1057" s="200" t="s">
        <v>43</v>
      </c>
      <c r="P1057" s="201">
        <f t="shared" si="31"/>
        <v>0</v>
      </c>
      <c r="Q1057" s="201">
        <v>6.0000000000000002E-5</v>
      </c>
      <c r="R1057" s="201">
        <f t="shared" si="32"/>
        <v>6.0000000000000002E-5</v>
      </c>
      <c r="S1057" s="201">
        <v>0</v>
      </c>
      <c r="T1057" s="202">
        <f t="shared" si="33"/>
        <v>0</v>
      </c>
      <c r="AR1057" s="203" t="s">
        <v>407</v>
      </c>
      <c r="AT1057" s="203" t="s">
        <v>320</v>
      </c>
      <c r="AU1057" s="203" t="s">
        <v>90</v>
      </c>
      <c r="AY1057" s="112" t="s">
        <v>318</v>
      </c>
      <c r="BE1057" s="204">
        <f t="shared" si="34"/>
        <v>0</v>
      </c>
      <c r="BF1057" s="204">
        <f t="shared" si="35"/>
        <v>0</v>
      </c>
      <c r="BG1057" s="204">
        <f t="shared" si="36"/>
        <v>0</v>
      </c>
      <c r="BH1057" s="204">
        <f t="shared" si="37"/>
        <v>0</v>
      </c>
      <c r="BI1057" s="204">
        <f t="shared" si="38"/>
        <v>0</v>
      </c>
      <c r="BJ1057" s="112" t="s">
        <v>90</v>
      </c>
      <c r="BK1057" s="204">
        <f t="shared" si="39"/>
        <v>0</v>
      </c>
      <c r="BL1057" s="112" t="s">
        <v>407</v>
      </c>
      <c r="BM1057" s="203" t="s">
        <v>1993</v>
      </c>
    </row>
    <row r="1058" spans="2:65" s="121" customFormat="1" ht="44.25" customHeight="1" x14ac:dyDescent="0.2">
      <c r="B1058" s="120"/>
      <c r="C1058" s="192" t="s">
        <v>1994</v>
      </c>
      <c r="D1058" s="192" t="s">
        <v>320</v>
      </c>
      <c r="E1058" s="193" t="s">
        <v>1995</v>
      </c>
      <c r="F1058" s="194" t="s">
        <v>1996</v>
      </c>
      <c r="G1058" s="195" t="s">
        <v>1528</v>
      </c>
      <c r="H1058" s="196">
        <v>1</v>
      </c>
      <c r="I1058" s="32"/>
      <c r="J1058" s="197">
        <f t="shared" si="30"/>
        <v>0</v>
      </c>
      <c r="K1058" s="198"/>
      <c r="L1058" s="120"/>
      <c r="M1058" s="199" t="s">
        <v>1</v>
      </c>
      <c r="N1058" s="200" t="s">
        <v>43</v>
      </c>
      <c r="P1058" s="201">
        <f t="shared" si="31"/>
        <v>0</v>
      </c>
      <c r="Q1058" s="201">
        <v>6.0000000000000002E-5</v>
      </c>
      <c r="R1058" s="201">
        <f t="shared" si="32"/>
        <v>6.0000000000000002E-5</v>
      </c>
      <c r="S1058" s="201">
        <v>0</v>
      </c>
      <c r="T1058" s="202">
        <f t="shared" si="33"/>
        <v>0</v>
      </c>
      <c r="AR1058" s="203" t="s">
        <v>407</v>
      </c>
      <c r="AT1058" s="203" t="s">
        <v>320</v>
      </c>
      <c r="AU1058" s="203" t="s">
        <v>90</v>
      </c>
      <c r="AY1058" s="112" t="s">
        <v>318</v>
      </c>
      <c r="BE1058" s="204">
        <f t="shared" si="34"/>
        <v>0</v>
      </c>
      <c r="BF1058" s="204">
        <f t="shared" si="35"/>
        <v>0</v>
      </c>
      <c r="BG1058" s="204">
        <f t="shared" si="36"/>
        <v>0</v>
      </c>
      <c r="BH1058" s="204">
        <f t="shared" si="37"/>
        <v>0</v>
      </c>
      <c r="BI1058" s="204">
        <f t="shared" si="38"/>
        <v>0</v>
      </c>
      <c r="BJ1058" s="112" t="s">
        <v>90</v>
      </c>
      <c r="BK1058" s="204">
        <f t="shared" si="39"/>
        <v>0</v>
      </c>
      <c r="BL1058" s="112" t="s">
        <v>407</v>
      </c>
      <c r="BM1058" s="203" t="s">
        <v>1997</v>
      </c>
    </row>
    <row r="1059" spans="2:65" s="121" customFormat="1" ht="44.25" customHeight="1" x14ac:dyDescent="0.2">
      <c r="B1059" s="120"/>
      <c r="C1059" s="192" t="s">
        <v>1998</v>
      </c>
      <c r="D1059" s="192" t="s">
        <v>320</v>
      </c>
      <c r="E1059" s="193" t="s">
        <v>1999</v>
      </c>
      <c r="F1059" s="194" t="s">
        <v>2000</v>
      </c>
      <c r="G1059" s="195" t="s">
        <v>1528</v>
      </c>
      <c r="H1059" s="196">
        <v>1</v>
      </c>
      <c r="I1059" s="32"/>
      <c r="J1059" s="197">
        <f t="shared" si="30"/>
        <v>0</v>
      </c>
      <c r="K1059" s="198"/>
      <c r="L1059" s="120"/>
      <c r="M1059" s="199" t="s">
        <v>1</v>
      </c>
      <c r="N1059" s="200" t="s">
        <v>43</v>
      </c>
      <c r="P1059" s="201">
        <f t="shared" si="31"/>
        <v>0</v>
      </c>
      <c r="Q1059" s="201">
        <v>6.0000000000000002E-5</v>
      </c>
      <c r="R1059" s="201">
        <f t="shared" si="32"/>
        <v>6.0000000000000002E-5</v>
      </c>
      <c r="S1059" s="201">
        <v>0</v>
      </c>
      <c r="T1059" s="202">
        <f t="shared" si="33"/>
        <v>0</v>
      </c>
      <c r="AR1059" s="203" t="s">
        <v>407</v>
      </c>
      <c r="AT1059" s="203" t="s">
        <v>320</v>
      </c>
      <c r="AU1059" s="203" t="s">
        <v>90</v>
      </c>
      <c r="AY1059" s="112" t="s">
        <v>318</v>
      </c>
      <c r="BE1059" s="204">
        <f t="shared" si="34"/>
        <v>0</v>
      </c>
      <c r="BF1059" s="204">
        <f t="shared" si="35"/>
        <v>0</v>
      </c>
      <c r="BG1059" s="204">
        <f t="shared" si="36"/>
        <v>0</v>
      </c>
      <c r="BH1059" s="204">
        <f t="shared" si="37"/>
        <v>0</v>
      </c>
      <c r="BI1059" s="204">
        <f t="shared" si="38"/>
        <v>0</v>
      </c>
      <c r="BJ1059" s="112" t="s">
        <v>90</v>
      </c>
      <c r="BK1059" s="204">
        <f t="shared" si="39"/>
        <v>0</v>
      </c>
      <c r="BL1059" s="112" t="s">
        <v>407</v>
      </c>
      <c r="BM1059" s="203" t="s">
        <v>2001</v>
      </c>
    </row>
    <row r="1060" spans="2:65" s="121" customFormat="1" ht="44.25" customHeight="1" x14ac:dyDescent="0.2">
      <c r="B1060" s="120"/>
      <c r="C1060" s="192" t="s">
        <v>2002</v>
      </c>
      <c r="D1060" s="192" t="s">
        <v>320</v>
      </c>
      <c r="E1060" s="193" t="s">
        <v>2003</v>
      </c>
      <c r="F1060" s="194" t="s">
        <v>2004</v>
      </c>
      <c r="G1060" s="195" t="s">
        <v>1528</v>
      </c>
      <c r="H1060" s="196">
        <v>1</v>
      </c>
      <c r="I1060" s="32"/>
      <c r="J1060" s="197">
        <f t="shared" si="30"/>
        <v>0</v>
      </c>
      <c r="K1060" s="198"/>
      <c r="L1060" s="120"/>
      <c r="M1060" s="199" t="s">
        <v>1</v>
      </c>
      <c r="N1060" s="200" t="s">
        <v>43</v>
      </c>
      <c r="P1060" s="201">
        <f t="shared" si="31"/>
        <v>0</v>
      </c>
      <c r="Q1060" s="201">
        <v>6.0000000000000002E-5</v>
      </c>
      <c r="R1060" s="201">
        <f t="shared" si="32"/>
        <v>6.0000000000000002E-5</v>
      </c>
      <c r="S1060" s="201">
        <v>0</v>
      </c>
      <c r="T1060" s="202">
        <f t="shared" si="33"/>
        <v>0</v>
      </c>
      <c r="AR1060" s="203" t="s">
        <v>407</v>
      </c>
      <c r="AT1060" s="203" t="s">
        <v>320</v>
      </c>
      <c r="AU1060" s="203" t="s">
        <v>90</v>
      </c>
      <c r="AY1060" s="112" t="s">
        <v>318</v>
      </c>
      <c r="BE1060" s="204">
        <f t="shared" si="34"/>
        <v>0</v>
      </c>
      <c r="BF1060" s="204">
        <f t="shared" si="35"/>
        <v>0</v>
      </c>
      <c r="BG1060" s="204">
        <f t="shared" si="36"/>
        <v>0</v>
      </c>
      <c r="BH1060" s="204">
        <f t="shared" si="37"/>
        <v>0</v>
      </c>
      <c r="BI1060" s="204">
        <f t="shared" si="38"/>
        <v>0</v>
      </c>
      <c r="BJ1060" s="112" t="s">
        <v>90</v>
      </c>
      <c r="BK1060" s="204">
        <f t="shared" si="39"/>
        <v>0</v>
      </c>
      <c r="BL1060" s="112" t="s">
        <v>407</v>
      </c>
      <c r="BM1060" s="203" t="s">
        <v>2005</v>
      </c>
    </row>
    <row r="1061" spans="2:65" s="121" customFormat="1" ht="37.9" customHeight="1" x14ac:dyDescent="0.2">
      <c r="B1061" s="120"/>
      <c r="C1061" s="192" t="s">
        <v>2006</v>
      </c>
      <c r="D1061" s="192" t="s">
        <v>320</v>
      </c>
      <c r="E1061" s="193" t="s">
        <v>2007</v>
      </c>
      <c r="F1061" s="194" t="s">
        <v>2008</v>
      </c>
      <c r="G1061" s="195" t="s">
        <v>1528</v>
      </c>
      <c r="H1061" s="196">
        <v>1</v>
      </c>
      <c r="I1061" s="32"/>
      <c r="J1061" s="197">
        <f t="shared" si="30"/>
        <v>0</v>
      </c>
      <c r="K1061" s="198"/>
      <c r="L1061" s="120"/>
      <c r="M1061" s="199" t="s">
        <v>1</v>
      </c>
      <c r="N1061" s="200" t="s">
        <v>43</v>
      </c>
      <c r="P1061" s="201">
        <f t="shared" si="31"/>
        <v>0</v>
      </c>
      <c r="Q1061" s="201">
        <v>6.0000000000000002E-5</v>
      </c>
      <c r="R1061" s="201">
        <f t="shared" si="32"/>
        <v>6.0000000000000002E-5</v>
      </c>
      <c r="S1061" s="201">
        <v>0</v>
      </c>
      <c r="T1061" s="202">
        <f t="shared" si="33"/>
        <v>0</v>
      </c>
      <c r="AR1061" s="203" t="s">
        <v>407</v>
      </c>
      <c r="AT1061" s="203" t="s">
        <v>320</v>
      </c>
      <c r="AU1061" s="203" t="s">
        <v>90</v>
      </c>
      <c r="AY1061" s="112" t="s">
        <v>318</v>
      </c>
      <c r="BE1061" s="204">
        <f t="shared" si="34"/>
        <v>0</v>
      </c>
      <c r="BF1061" s="204">
        <f t="shared" si="35"/>
        <v>0</v>
      </c>
      <c r="BG1061" s="204">
        <f t="shared" si="36"/>
        <v>0</v>
      </c>
      <c r="BH1061" s="204">
        <f t="shared" si="37"/>
        <v>0</v>
      </c>
      <c r="BI1061" s="204">
        <f t="shared" si="38"/>
        <v>0</v>
      </c>
      <c r="BJ1061" s="112" t="s">
        <v>90</v>
      </c>
      <c r="BK1061" s="204">
        <f t="shared" si="39"/>
        <v>0</v>
      </c>
      <c r="BL1061" s="112" t="s">
        <v>407</v>
      </c>
      <c r="BM1061" s="203" t="s">
        <v>2009</v>
      </c>
    </row>
    <row r="1062" spans="2:65" s="121" customFormat="1" ht="44.25" customHeight="1" x14ac:dyDescent="0.2">
      <c r="B1062" s="120"/>
      <c r="C1062" s="192" t="s">
        <v>2010</v>
      </c>
      <c r="D1062" s="192" t="s">
        <v>320</v>
      </c>
      <c r="E1062" s="193" t="s">
        <v>2011</v>
      </c>
      <c r="F1062" s="194" t="s">
        <v>2012</v>
      </c>
      <c r="G1062" s="195" t="s">
        <v>1528</v>
      </c>
      <c r="H1062" s="196">
        <v>1</v>
      </c>
      <c r="I1062" s="32"/>
      <c r="J1062" s="197">
        <f t="shared" si="30"/>
        <v>0</v>
      </c>
      <c r="K1062" s="198"/>
      <c r="L1062" s="120"/>
      <c r="M1062" s="199" t="s">
        <v>1</v>
      </c>
      <c r="N1062" s="200" t="s">
        <v>43</v>
      </c>
      <c r="P1062" s="201">
        <f t="shared" si="31"/>
        <v>0</v>
      </c>
      <c r="Q1062" s="201">
        <v>6.0000000000000002E-5</v>
      </c>
      <c r="R1062" s="201">
        <f t="shared" si="32"/>
        <v>6.0000000000000002E-5</v>
      </c>
      <c r="S1062" s="201">
        <v>0</v>
      </c>
      <c r="T1062" s="202">
        <f t="shared" si="33"/>
        <v>0</v>
      </c>
      <c r="AR1062" s="203" t="s">
        <v>407</v>
      </c>
      <c r="AT1062" s="203" t="s">
        <v>320</v>
      </c>
      <c r="AU1062" s="203" t="s">
        <v>90</v>
      </c>
      <c r="AY1062" s="112" t="s">
        <v>318</v>
      </c>
      <c r="BE1062" s="204">
        <f t="shared" si="34"/>
        <v>0</v>
      </c>
      <c r="BF1062" s="204">
        <f t="shared" si="35"/>
        <v>0</v>
      </c>
      <c r="BG1062" s="204">
        <f t="shared" si="36"/>
        <v>0</v>
      </c>
      <c r="BH1062" s="204">
        <f t="shared" si="37"/>
        <v>0</v>
      </c>
      <c r="BI1062" s="204">
        <f t="shared" si="38"/>
        <v>0</v>
      </c>
      <c r="BJ1062" s="112" t="s">
        <v>90</v>
      </c>
      <c r="BK1062" s="204">
        <f t="shared" si="39"/>
        <v>0</v>
      </c>
      <c r="BL1062" s="112" t="s">
        <v>407</v>
      </c>
      <c r="BM1062" s="203" t="s">
        <v>2013</v>
      </c>
    </row>
    <row r="1063" spans="2:65" s="121" customFormat="1" ht="37.9" customHeight="1" x14ac:dyDescent="0.2">
      <c r="B1063" s="120"/>
      <c r="C1063" s="192" t="s">
        <v>2014</v>
      </c>
      <c r="D1063" s="192" t="s">
        <v>320</v>
      </c>
      <c r="E1063" s="193" t="s">
        <v>2015</v>
      </c>
      <c r="F1063" s="194" t="s">
        <v>2016</v>
      </c>
      <c r="G1063" s="195" t="s">
        <v>1528</v>
      </c>
      <c r="H1063" s="196">
        <v>1</v>
      </c>
      <c r="I1063" s="32"/>
      <c r="J1063" s="197">
        <f t="shared" si="30"/>
        <v>0</v>
      </c>
      <c r="K1063" s="198"/>
      <c r="L1063" s="120"/>
      <c r="M1063" s="199" t="s">
        <v>1</v>
      </c>
      <c r="N1063" s="200" t="s">
        <v>43</v>
      </c>
      <c r="P1063" s="201">
        <f t="shared" si="31"/>
        <v>0</v>
      </c>
      <c r="Q1063" s="201">
        <v>6.0000000000000002E-5</v>
      </c>
      <c r="R1063" s="201">
        <f t="shared" si="32"/>
        <v>6.0000000000000002E-5</v>
      </c>
      <c r="S1063" s="201">
        <v>0</v>
      </c>
      <c r="T1063" s="202">
        <f t="shared" si="33"/>
        <v>0</v>
      </c>
      <c r="AR1063" s="203" t="s">
        <v>407</v>
      </c>
      <c r="AT1063" s="203" t="s">
        <v>320</v>
      </c>
      <c r="AU1063" s="203" t="s">
        <v>90</v>
      </c>
      <c r="AY1063" s="112" t="s">
        <v>318</v>
      </c>
      <c r="BE1063" s="204">
        <f t="shared" si="34"/>
        <v>0</v>
      </c>
      <c r="BF1063" s="204">
        <f t="shared" si="35"/>
        <v>0</v>
      </c>
      <c r="BG1063" s="204">
        <f t="shared" si="36"/>
        <v>0</v>
      </c>
      <c r="BH1063" s="204">
        <f t="shared" si="37"/>
        <v>0</v>
      </c>
      <c r="BI1063" s="204">
        <f t="shared" si="38"/>
        <v>0</v>
      </c>
      <c r="BJ1063" s="112" t="s">
        <v>90</v>
      </c>
      <c r="BK1063" s="204">
        <f t="shared" si="39"/>
        <v>0</v>
      </c>
      <c r="BL1063" s="112" t="s">
        <v>407</v>
      </c>
      <c r="BM1063" s="203" t="s">
        <v>2017</v>
      </c>
    </row>
    <row r="1064" spans="2:65" s="121" customFormat="1" ht="37.9" customHeight="1" x14ac:dyDescent="0.2">
      <c r="B1064" s="120"/>
      <c r="C1064" s="192" t="s">
        <v>2018</v>
      </c>
      <c r="D1064" s="192" t="s">
        <v>320</v>
      </c>
      <c r="E1064" s="193" t="s">
        <v>2019</v>
      </c>
      <c r="F1064" s="194" t="s">
        <v>2020</v>
      </c>
      <c r="G1064" s="195" t="s">
        <v>1528</v>
      </c>
      <c r="H1064" s="196">
        <v>1</v>
      </c>
      <c r="I1064" s="32"/>
      <c r="J1064" s="197">
        <f t="shared" si="30"/>
        <v>0</v>
      </c>
      <c r="K1064" s="198"/>
      <c r="L1064" s="120"/>
      <c r="M1064" s="199" t="s">
        <v>1</v>
      </c>
      <c r="N1064" s="200" t="s">
        <v>43</v>
      </c>
      <c r="P1064" s="201">
        <f t="shared" si="31"/>
        <v>0</v>
      </c>
      <c r="Q1064" s="201">
        <v>6.0000000000000002E-5</v>
      </c>
      <c r="R1064" s="201">
        <f t="shared" si="32"/>
        <v>6.0000000000000002E-5</v>
      </c>
      <c r="S1064" s="201">
        <v>0</v>
      </c>
      <c r="T1064" s="202">
        <f t="shared" si="33"/>
        <v>0</v>
      </c>
      <c r="AR1064" s="203" t="s">
        <v>407</v>
      </c>
      <c r="AT1064" s="203" t="s">
        <v>320</v>
      </c>
      <c r="AU1064" s="203" t="s">
        <v>90</v>
      </c>
      <c r="AY1064" s="112" t="s">
        <v>318</v>
      </c>
      <c r="BE1064" s="204">
        <f t="shared" si="34"/>
        <v>0</v>
      </c>
      <c r="BF1064" s="204">
        <f t="shared" si="35"/>
        <v>0</v>
      </c>
      <c r="BG1064" s="204">
        <f t="shared" si="36"/>
        <v>0</v>
      </c>
      <c r="BH1064" s="204">
        <f t="shared" si="37"/>
        <v>0</v>
      </c>
      <c r="BI1064" s="204">
        <f t="shared" si="38"/>
        <v>0</v>
      </c>
      <c r="BJ1064" s="112" t="s">
        <v>90</v>
      </c>
      <c r="BK1064" s="204">
        <f t="shared" si="39"/>
        <v>0</v>
      </c>
      <c r="BL1064" s="112" t="s">
        <v>407</v>
      </c>
      <c r="BM1064" s="203" t="s">
        <v>2021</v>
      </c>
    </row>
    <row r="1065" spans="2:65" s="121" customFormat="1" ht="37.9" customHeight="1" x14ac:dyDescent="0.2">
      <c r="B1065" s="120"/>
      <c r="C1065" s="192" t="s">
        <v>2022</v>
      </c>
      <c r="D1065" s="192" t="s">
        <v>320</v>
      </c>
      <c r="E1065" s="193" t="s">
        <v>2023</v>
      </c>
      <c r="F1065" s="194" t="s">
        <v>2024</v>
      </c>
      <c r="G1065" s="195" t="s">
        <v>1528</v>
      </c>
      <c r="H1065" s="196">
        <v>11</v>
      </c>
      <c r="I1065" s="32"/>
      <c r="J1065" s="197">
        <f t="shared" si="30"/>
        <v>0</v>
      </c>
      <c r="K1065" s="198"/>
      <c r="L1065" s="120"/>
      <c r="M1065" s="199" t="s">
        <v>1</v>
      </c>
      <c r="N1065" s="200" t="s">
        <v>43</v>
      </c>
      <c r="P1065" s="201">
        <f t="shared" si="31"/>
        <v>0</v>
      </c>
      <c r="Q1065" s="201">
        <v>6.0000000000000002E-5</v>
      </c>
      <c r="R1065" s="201">
        <f t="shared" si="32"/>
        <v>6.6E-4</v>
      </c>
      <c r="S1065" s="201">
        <v>0</v>
      </c>
      <c r="T1065" s="202">
        <f t="shared" si="33"/>
        <v>0</v>
      </c>
      <c r="AR1065" s="203" t="s">
        <v>407</v>
      </c>
      <c r="AT1065" s="203" t="s">
        <v>320</v>
      </c>
      <c r="AU1065" s="203" t="s">
        <v>90</v>
      </c>
      <c r="AY1065" s="112" t="s">
        <v>318</v>
      </c>
      <c r="BE1065" s="204">
        <f t="shared" si="34"/>
        <v>0</v>
      </c>
      <c r="BF1065" s="204">
        <f t="shared" si="35"/>
        <v>0</v>
      </c>
      <c r="BG1065" s="204">
        <f t="shared" si="36"/>
        <v>0</v>
      </c>
      <c r="BH1065" s="204">
        <f t="shared" si="37"/>
        <v>0</v>
      </c>
      <c r="BI1065" s="204">
        <f t="shared" si="38"/>
        <v>0</v>
      </c>
      <c r="BJ1065" s="112" t="s">
        <v>90</v>
      </c>
      <c r="BK1065" s="204">
        <f t="shared" si="39"/>
        <v>0</v>
      </c>
      <c r="BL1065" s="112" t="s">
        <v>407</v>
      </c>
      <c r="BM1065" s="203" t="s">
        <v>2025</v>
      </c>
    </row>
    <row r="1066" spans="2:65" s="121" customFormat="1" ht="37.9" customHeight="1" x14ac:dyDescent="0.2">
      <c r="B1066" s="120"/>
      <c r="C1066" s="192" t="s">
        <v>2026</v>
      </c>
      <c r="D1066" s="192" t="s">
        <v>320</v>
      </c>
      <c r="E1066" s="193" t="s">
        <v>2027</v>
      </c>
      <c r="F1066" s="194" t="s">
        <v>2028</v>
      </c>
      <c r="G1066" s="195" t="s">
        <v>1528</v>
      </c>
      <c r="H1066" s="196">
        <v>1</v>
      </c>
      <c r="I1066" s="32"/>
      <c r="J1066" s="197">
        <f t="shared" si="30"/>
        <v>0</v>
      </c>
      <c r="K1066" s="198"/>
      <c r="L1066" s="120"/>
      <c r="M1066" s="199" t="s">
        <v>1</v>
      </c>
      <c r="N1066" s="200" t="s">
        <v>43</v>
      </c>
      <c r="P1066" s="201">
        <f t="shared" si="31"/>
        <v>0</v>
      </c>
      <c r="Q1066" s="201">
        <v>6.0000000000000002E-5</v>
      </c>
      <c r="R1066" s="201">
        <f t="shared" si="32"/>
        <v>6.0000000000000002E-5</v>
      </c>
      <c r="S1066" s="201">
        <v>0</v>
      </c>
      <c r="T1066" s="202">
        <f t="shared" si="33"/>
        <v>0</v>
      </c>
      <c r="AR1066" s="203" t="s">
        <v>407</v>
      </c>
      <c r="AT1066" s="203" t="s">
        <v>320</v>
      </c>
      <c r="AU1066" s="203" t="s">
        <v>90</v>
      </c>
      <c r="AY1066" s="112" t="s">
        <v>318</v>
      </c>
      <c r="BE1066" s="204">
        <f t="shared" si="34"/>
        <v>0</v>
      </c>
      <c r="BF1066" s="204">
        <f t="shared" si="35"/>
        <v>0</v>
      </c>
      <c r="BG1066" s="204">
        <f t="shared" si="36"/>
        <v>0</v>
      </c>
      <c r="BH1066" s="204">
        <f t="shared" si="37"/>
        <v>0</v>
      </c>
      <c r="BI1066" s="204">
        <f t="shared" si="38"/>
        <v>0</v>
      </c>
      <c r="BJ1066" s="112" t="s">
        <v>90</v>
      </c>
      <c r="BK1066" s="204">
        <f t="shared" si="39"/>
        <v>0</v>
      </c>
      <c r="BL1066" s="112" t="s">
        <v>407</v>
      </c>
      <c r="BM1066" s="203" t="s">
        <v>2029</v>
      </c>
    </row>
    <row r="1067" spans="2:65" s="121" customFormat="1" ht="37.9" customHeight="1" x14ac:dyDescent="0.2">
      <c r="B1067" s="120"/>
      <c r="C1067" s="192" t="s">
        <v>2030</v>
      </c>
      <c r="D1067" s="192" t="s">
        <v>320</v>
      </c>
      <c r="E1067" s="193" t="s">
        <v>2031</v>
      </c>
      <c r="F1067" s="194" t="s">
        <v>2032</v>
      </c>
      <c r="G1067" s="195" t="s">
        <v>1528</v>
      </c>
      <c r="H1067" s="196">
        <v>1</v>
      </c>
      <c r="I1067" s="32"/>
      <c r="J1067" s="197">
        <f t="shared" si="30"/>
        <v>0</v>
      </c>
      <c r="K1067" s="198"/>
      <c r="L1067" s="120"/>
      <c r="M1067" s="199" t="s">
        <v>1</v>
      </c>
      <c r="N1067" s="200" t="s">
        <v>43</v>
      </c>
      <c r="P1067" s="201">
        <f t="shared" si="31"/>
        <v>0</v>
      </c>
      <c r="Q1067" s="201">
        <v>6.0000000000000002E-5</v>
      </c>
      <c r="R1067" s="201">
        <f t="shared" si="32"/>
        <v>6.0000000000000002E-5</v>
      </c>
      <c r="S1067" s="201">
        <v>0</v>
      </c>
      <c r="T1067" s="202">
        <f t="shared" si="33"/>
        <v>0</v>
      </c>
      <c r="AR1067" s="203" t="s">
        <v>407</v>
      </c>
      <c r="AT1067" s="203" t="s">
        <v>320</v>
      </c>
      <c r="AU1067" s="203" t="s">
        <v>90</v>
      </c>
      <c r="AY1067" s="112" t="s">
        <v>318</v>
      </c>
      <c r="BE1067" s="204">
        <f t="shared" si="34"/>
        <v>0</v>
      </c>
      <c r="BF1067" s="204">
        <f t="shared" si="35"/>
        <v>0</v>
      </c>
      <c r="BG1067" s="204">
        <f t="shared" si="36"/>
        <v>0</v>
      </c>
      <c r="BH1067" s="204">
        <f t="shared" si="37"/>
        <v>0</v>
      </c>
      <c r="BI1067" s="204">
        <f t="shared" si="38"/>
        <v>0</v>
      </c>
      <c r="BJ1067" s="112" t="s">
        <v>90</v>
      </c>
      <c r="BK1067" s="204">
        <f t="shared" si="39"/>
        <v>0</v>
      </c>
      <c r="BL1067" s="112" t="s">
        <v>407</v>
      </c>
      <c r="BM1067" s="203" t="s">
        <v>2033</v>
      </c>
    </row>
    <row r="1068" spans="2:65" s="121" customFormat="1" ht="37.9" customHeight="1" x14ac:dyDescent="0.2">
      <c r="B1068" s="120"/>
      <c r="C1068" s="192" t="s">
        <v>2034</v>
      </c>
      <c r="D1068" s="192" t="s">
        <v>320</v>
      </c>
      <c r="E1068" s="193" t="s">
        <v>2035</v>
      </c>
      <c r="F1068" s="194" t="s">
        <v>2036</v>
      </c>
      <c r="G1068" s="195" t="s">
        <v>1528</v>
      </c>
      <c r="H1068" s="196">
        <v>1</v>
      </c>
      <c r="I1068" s="32"/>
      <c r="J1068" s="197">
        <f t="shared" si="30"/>
        <v>0</v>
      </c>
      <c r="K1068" s="198"/>
      <c r="L1068" s="120"/>
      <c r="M1068" s="199" t="s">
        <v>1</v>
      </c>
      <c r="N1068" s="200" t="s">
        <v>43</v>
      </c>
      <c r="P1068" s="201">
        <f t="shared" si="31"/>
        <v>0</v>
      </c>
      <c r="Q1068" s="201">
        <v>6.0000000000000002E-5</v>
      </c>
      <c r="R1068" s="201">
        <f t="shared" si="32"/>
        <v>6.0000000000000002E-5</v>
      </c>
      <c r="S1068" s="201">
        <v>0</v>
      </c>
      <c r="T1068" s="202">
        <f t="shared" si="33"/>
        <v>0</v>
      </c>
      <c r="AR1068" s="203" t="s">
        <v>407</v>
      </c>
      <c r="AT1068" s="203" t="s">
        <v>320</v>
      </c>
      <c r="AU1068" s="203" t="s">
        <v>90</v>
      </c>
      <c r="AY1068" s="112" t="s">
        <v>318</v>
      </c>
      <c r="BE1068" s="204">
        <f t="shared" si="34"/>
        <v>0</v>
      </c>
      <c r="BF1068" s="204">
        <f t="shared" si="35"/>
        <v>0</v>
      </c>
      <c r="BG1068" s="204">
        <f t="shared" si="36"/>
        <v>0</v>
      </c>
      <c r="BH1068" s="204">
        <f t="shared" si="37"/>
        <v>0</v>
      </c>
      <c r="BI1068" s="204">
        <f t="shared" si="38"/>
        <v>0</v>
      </c>
      <c r="BJ1068" s="112" t="s">
        <v>90</v>
      </c>
      <c r="BK1068" s="204">
        <f t="shared" si="39"/>
        <v>0</v>
      </c>
      <c r="BL1068" s="112" t="s">
        <v>407</v>
      </c>
      <c r="BM1068" s="203" t="s">
        <v>2037</v>
      </c>
    </row>
    <row r="1069" spans="2:65" s="121" customFormat="1" ht="37.9" customHeight="1" x14ac:dyDescent="0.2">
      <c r="B1069" s="120"/>
      <c r="C1069" s="192" t="s">
        <v>2038</v>
      </c>
      <c r="D1069" s="192" t="s">
        <v>320</v>
      </c>
      <c r="E1069" s="193" t="s">
        <v>2039</v>
      </c>
      <c r="F1069" s="194" t="s">
        <v>2040</v>
      </c>
      <c r="G1069" s="195" t="s">
        <v>1528</v>
      </c>
      <c r="H1069" s="196">
        <v>1</v>
      </c>
      <c r="I1069" s="32"/>
      <c r="J1069" s="197">
        <f t="shared" si="30"/>
        <v>0</v>
      </c>
      <c r="K1069" s="198"/>
      <c r="L1069" s="120"/>
      <c r="M1069" s="199" t="s">
        <v>1</v>
      </c>
      <c r="N1069" s="200" t="s">
        <v>43</v>
      </c>
      <c r="P1069" s="201">
        <f t="shared" si="31"/>
        <v>0</v>
      </c>
      <c r="Q1069" s="201">
        <v>6.0000000000000002E-5</v>
      </c>
      <c r="R1069" s="201">
        <f t="shared" si="32"/>
        <v>6.0000000000000002E-5</v>
      </c>
      <c r="S1069" s="201">
        <v>0</v>
      </c>
      <c r="T1069" s="202">
        <f t="shared" si="33"/>
        <v>0</v>
      </c>
      <c r="AR1069" s="203" t="s">
        <v>407</v>
      </c>
      <c r="AT1069" s="203" t="s">
        <v>320</v>
      </c>
      <c r="AU1069" s="203" t="s">
        <v>90</v>
      </c>
      <c r="AY1069" s="112" t="s">
        <v>318</v>
      </c>
      <c r="BE1069" s="204">
        <f t="shared" si="34"/>
        <v>0</v>
      </c>
      <c r="BF1069" s="204">
        <f t="shared" si="35"/>
        <v>0</v>
      </c>
      <c r="BG1069" s="204">
        <f t="shared" si="36"/>
        <v>0</v>
      </c>
      <c r="BH1069" s="204">
        <f t="shared" si="37"/>
        <v>0</v>
      </c>
      <c r="BI1069" s="204">
        <f t="shared" si="38"/>
        <v>0</v>
      </c>
      <c r="BJ1069" s="112" t="s">
        <v>90</v>
      </c>
      <c r="BK1069" s="204">
        <f t="shared" si="39"/>
        <v>0</v>
      </c>
      <c r="BL1069" s="112" t="s">
        <v>407</v>
      </c>
      <c r="BM1069" s="203" t="s">
        <v>2041</v>
      </c>
    </row>
    <row r="1070" spans="2:65" s="121" customFormat="1" ht="37.9" customHeight="1" x14ac:dyDescent="0.2">
      <c r="B1070" s="120"/>
      <c r="C1070" s="192" t="s">
        <v>2042</v>
      </c>
      <c r="D1070" s="192" t="s">
        <v>320</v>
      </c>
      <c r="E1070" s="193" t="s">
        <v>2043</v>
      </c>
      <c r="F1070" s="194" t="s">
        <v>2044</v>
      </c>
      <c r="G1070" s="195" t="s">
        <v>1528</v>
      </c>
      <c r="H1070" s="196">
        <v>1</v>
      </c>
      <c r="I1070" s="32"/>
      <c r="J1070" s="197">
        <f t="shared" si="30"/>
        <v>0</v>
      </c>
      <c r="K1070" s="198"/>
      <c r="L1070" s="120"/>
      <c r="M1070" s="199" t="s">
        <v>1</v>
      </c>
      <c r="N1070" s="200" t="s">
        <v>43</v>
      </c>
      <c r="P1070" s="201">
        <f t="shared" si="31"/>
        <v>0</v>
      </c>
      <c r="Q1070" s="201">
        <v>6.0000000000000002E-5</v>
      </c>
      <c r="R1070" s="201">
        <f t="shared" si="32"/>
        <v>6.0000000000000002E-5</v>
      </c>
      <c r="S1070" s="201">
        <v>0</v>
      </c>
      <c r="T1070" s="202">
        <f t="shared" si="33"/>
        <v>0</v>
      </c>
      <c r="AR1070" s="203" t="s">
        <v>407</v>
      </c>
      <c r="AT1070" s="203" t="s">
        <v>320</v>
      </c>
      <c r="AU1070" s="203" t="s">
        <v>90</v>
      </c>
      <c r="AY1070" s="112" t="s">
        <v>318</v>
      </c>
      <c r="BE1070" s="204">
        <f t="shared" si="34"/>
        <v>0</v>
      </c>
      <c r="BF1070" s="204">
        <f t="shared" si="35"/>
        <v>0</v>
      </c>
      <c r="BG1070" s="204">
        <f t="shared" si="36"/>
        <v>0</v>
      </c>
      <c r="BH1070" s="204">
        <f t="shared" si="37"/>
        <v>0</v>
      </c>
      <c r="BI1070" s="204">
        <f t="shared" si="38"/>
        <v>0</v>
      </c>
      <c r="BJ1070" s="112" t="s">
        <v>90</v>
      </c>
      <c r="BK1070" s="204">
        <f t="shared" si="39"/>
        <v>0</v>
      </c>
      <c r="BL1070" s="112" t="s">
        <v>407</v>
      </c>
      <c r="BM1070" s="203" t="s">
        <v>2045</v>
      </c>
    </row>
    <row r="1071" spans="2:65" s="121" customFormat="1" ht="37.9" customHeight="1" x14ac:dyDescent="0.2">
      <c r="B1071" s="120"/>
      <c r="C1071" s="192" t="s">
        <v>2046</v>
      </c>
      <c r="D1071" s="192" t="s">
        <v>320</v>
      </c>
      <c r="E1071" s="193" t="s">
        <v>2047</v>
      </c>
      <c r="F1071" s="194" t="s">
        <v>2048</v>
      </c>
      <c r="G1071" s="195" t="s">
        <v>1528</v>
      </c>
      <c r="H1071" s="196">
        <v>1</v>
      </c>
      <c r="I1071" s="32"/>
      <c r="J1071" s="197">
        <f t="shared" si="30"/>
        <v>0</v>
      </c>
      <c r="K1071" s="198"/>
      <c r="L1071" s="120"/>
      <c r="M1071" s="199" t="s">
        <v>1</v>
      </c>
      <c r="N1071" s="200" t="s">
        <v>43</v>
      </c>
      <c r="P1071" s="201">
        <f t="shared" si="31"/>
        <v>0</v>
      </c>
      <c r="Q1071" s="201">
        <v>6.0000000000000002E-5</v>
      </c>
      <c r="R1071" s="201">
        <f t="shared" si="32"/>
        <v>6.0000000000000002E-5</v>
      </c>
      <c r="S1071" s="201">
        <v>0</v>
      </c>
      <c r="T1071" s="202">
        <f t="shared" si="33"/>
        <v>0</v>
      </c>
      <c r="AR1071" s="203" t="s">
        <v>407</v>
      </c>
      <c r="AT1071" s="203" t="s">
        <v>320</v>
      </c>
      <c r="AU1071" s="203" t="s">
        <v>90</v>
      </c>
      <c r="AY1071" s="112" t="s">
        <v>318</v>
      </c>
      <c r="BE1071" s="204">
        <f t="shared" si="34"/>
        <v>0</v>
      </c>
      <c r="BF1071" s="204">
        <f t="shared" si="35"/>
        <v>0</v>
      </c>
      <c r="BG1071" s="204">
        <f t="shared" si="36"/>
        <v>0</v>
      </c>
      <c r="BH1071" s="204">
        <f t="shared" si="37"/>
        <v>0</v>
      </c>
      <c r="BI1071" s="204">
        <f t="shared" si="38"/>
        <v>0</v>
      </c>
      <c r="BJ1071" s="112" t="s">
        <v>90</v>
      </c>
      <c r="BK1071" s="204">
        <f t="shared" si="39"/>
        <v>0</v>
      </c>
      <c r="BL1071" s="112" t="s">
        <v>407</v>
      </c>
      <c r="BM1071" s="203" t="s">
        <v>2049</v>
      </c>
    </row>
    <row r="1072" spans="2:65" s="121" customFormat="1" ht="44.25" customHeight="1" x14ac:dyDescent="0.2">
      <c r="B1072" s="120"/>
      <c r="C1072" s="192" t="s">
        <v>2050</v>
      </c>
      <c r="D1072" s="192" t="s">
        <v>320</v>
      </c>
      <c r="E1072" s="193" t="s">
        <v>2051</v>
      </c>
      <c r="F1072" s="194" t="s">
        <v>2052</v>
      </c>
      <c r="G1072" s="195" t="s">
        <v>1528</v>
      </c>
      <c r="H1072" s="196">
        <v>1</v>
      </c>
      <c r="I1072" s="32"/>
      <c r="J1072" s="197">
        <f t="shared" si="30"/>
        <v>0</v>
      </c>
      <c r="K1072" s="198"/>
      <c r="L1072" s="120"/>
      <c r="M1072" s="199" t="s">
        <v>1</v>
      </c>
      <c r="N1072" s="200" t="s">
        <v>43</v>
      </c>
      <c r="P1072" s="201">
        <f t="shared" si="31"/>
        <v>0</v>
      </c>
      <c r="Q1072" s="201">
        <v>6.0000000000000002E-5</v>
      </c>
      <c r="R1072" s="201">
        <f t="shared" si="32"/>
        <v>6.0000000000000002E-5</v>
      </c>
      <c r="S1072" s="201">
        <v>0</v>
      </c>
      <c r="T1072" s="202">
        <f t="shared" si="33"/>
        <v>0</v>
      </c>
      <c r="AR1072" s="203" t="s">
        <v>407</v>
      </c>
      <c r="AT1072" s="203" t="s">
        <v>320</v>
      </c>
      <c r="AU1072" s="203" t="s">
        <v>90</v>
      </c>
      <c r="AY1072" s="112" t="s">
        <v>318</v>
      </c>
      <c r="BE1072" s="204">
        <f t="shared" si="34"/>
        <v>0</v>
      </c>
      <c r="BF1072" s="204">
        <f t="shared" si="35"/>
        <v>0</v>
      </c>
      <c r="BG1072" s="204">
        <f t="shared" si="36"/>
        <v>0</v>
      </c>
      <c r="BH1072" s="204">
        <f t="shared" si="37"/>
        <v>0</v>
      </c>
      <c r="BI1072" s="204">
        <f t="shared" si="38"/>
        <v>0</v>
      </c>
      <c r="BJ1072" s="112" t="s">
        <v>90</v>
      </c>
      <c r="BK1072" s="204">
        <f t="shared" si="39"/>
        <v>0</v>
      </c>
      <c r="BL1072" s="112" t="s">
        <v>407</v>
      </c>
      <c r="BM1072" s="203" t="s">
        <v>2053</v>
      </c>
    </row>
    <row r="1073" spans="2:65" s="121" customFormat="1" ht="44.25" customHeight="1" x14ac:dyDescent="0.2">
      <c r="B1073" s="120"/>
      <c r="C1073" s="192" t="s">
        <v>2054</v>
      </c>
      <c r="D1073" s="192" t="s">
        <v>320</v>
      </c>
      <c r="E1073" s="193" t="s">
        <v>2055</v>
      </c>
      <c r="F1073" s="194" t="s">
        <v>2056</v>
      </c>
      <c r="G1073" s="195" t="s">
        <v>1528</v>
      </c>
      <c r="H1073" s="196">
        <v>1</v>
      </c>
      <c r="I1073" s="32"/>
      <c r="J1073" s="197">
        <f t="shared" si="30"/>
        <v>0</v>
      </c>
      <c r="K1073" s="198"/>
      <c r="L1073" s="120"/>
      <c r="M1073" s="199" t="s">
        <v>1</v>
      </c>
      <c r="N1073" s="200" t="s">
        <v>43</v>
      </c>
      <c r="P1073" s="201">
        <f t="shared" si="31"/>
        <v>0</v>
      </c>
      <c r="Q1073" s="201">
        <v>6.0000000000000002E-5</v>
      </c>
      <c r="R1073" s="201">
        <f t="shared" si="32"/>
        <v>6.0000000000000002E-5</v>
      </c>
      <c r="S1073" s="201">
        <v>0</v>
      </c>
      <c r="T1073" s="202">
        <f t="shared" si="33"/>
        <v>0</v>
      </c>
      <c r="AR1073" s="203" t="s">
        <v>407</v>
      </c>
      <c r="AT1073" s="203" t="s">
        <v>320</v>
      </c>
      <c r="AU1073" s="203" t="s">
        <v>90</v>
      </c>
      <c r="AY1073" s="112" t="s">
        <v>318</v>
      </c>
      <c r="BE1073" s="204">
        <f t="shared" si="34"/>
        <v>0</v>
      </c>
      <c r="BF1073" s="204">
        <f t="shared" si="35"/>
        <v>0</v>
      </c>
      <c r="BG1073" s="204">
        <f t="shared" si="36"/>
        <v>0</v>
      </c>
      <c r="BH1073" s="204">
        <f t="shared" si="37"/>
        <v>0</v>
      </c>
      <c r="BI1073" s="204">
        <f t="shared" si="38"/>
        <v>0</v>
      </c>
      <c r="BJ1073" s="112" t="s">
        <v>90</v>
      </c>
      <c r="BK1073" s="204">
        <f t="shared" si="39"/>
        <v>0</v>
      </c>
      <c r="BL1073" s="112" t="s">
        <v>407</v>
      </c>
      <c r="BM1073" s="203" t="s">
        <v>2057</v>
      </c>
    </row>
    <row r="1074" spans="2:65" s="121" customFormat="1" ht="37.9" customHeight="1" x14ac:dyDescent="0.2">
      <c r="B1074" s="120"/>
      <c r="C1074" s="192" t="s">
        <v>2058</v>
      </c>
      <c r="D1074" s="192" t="s">
        <v>320</v>
      </c>
      <c r="E1074" s="193" t="s">
        <v>2059</v>
      </c>
      <c r="F1074" s="194" t="s">
        <v>2060</v>
      </c>
      <c r="G1074" s="195" t="s">
        <v>1528</v>
      </c>
      <c r="H1074" s="196">
        <v>1</v>
      </c>
      <c r="I1074" s="32"/>
      <c r="J1074" s="197">
        <f t="shared" si="30"/>
        <v>0</v>
      </c>
      <c r="K1074" s="198"/>
      <c r="L1074" s="120"/>
      <c r="M1074" s="199" t="s">
        <v>1</v>
      </c>
      <c r="N1074" s="200" t="s">
        <v>43</v>
      </c>
      <c r="P1074" s="201">
        <f t="shared" si="31"/>
        <v>0</v>
      </c>
      <c r="Q1074" s="201">
        <v>6.0000000000000002E-5</v>
      </c>
      <c r="R1074" s="201">
        <f t="shared" si="32"/>
        <v>6.0000000000000002E-5</v>
      </c>
      <c r="S1074" s="201">
        <v>0</v>
      </c>
      <c r="T1074" s="202">
        <f t="shared" si="33"/>
        <v>0</v>
      </c>
      <c r="AR1074" s="203" t="s">
        <v>407</v>
      </c>
      <c r="AT1074" s="203" t="s">
        <v>320</v>
      </c>
      <c r="AU1074" s="203" t="s">
        <v>90</v>
      </c>
      <c r="AY1074" s="112" t="s">
        <v>318</v>
      </c>
      <c r="BE1074" s="204">
        <f t="shared" si="34"/>
        <v>0</v>
      </c>
      <c r="BF1074" s="204">
        <f t="shared" si="35"/>
        <v>0</v>
      </c>
      <c r="BG1074" s="204">
        <f t="shared" si="36"/>
        <v>0</v>
      </c>
      <c r="BH1074" s="204">
        <f t="shared" si="37"/>
        <v>0</v>
      </c>
      <c r="BI1074" s="204">
        <f t="shared" si="38"/>
        <v>0</v>
      </c>
      <c r="BJ1074" s="112" t="s">
        <v>90</v>
      </c>
      <c r="BK1074" s="204">
        <f t="shared" si="39"/>
        <v>0</v>
      </c>
      <c r="BL1074" s="112" t="s">
        <v>407</v>
      </c>
      <c r="BM1074" s="203" t="s">
        <v>2061</v>
      </c>
    </row>
    <row r="1075" spans="2:65" s="121" customFormat="1" ht="37.9" customHeight="1" x14ac:dyDescent="0.2">
      <c r="B1075" s="120"/>
      <c r="C1075" s="192" t="s">
        <v>2062</v>
      </c>
      <c r="D1075" s="192" t="s">
        <v>320</v>
      </c>
      <c r="E1075" s="193" t="s">
        <v>2063</v>
      </c>
      <c r="F1075" s="194" t="s">
        <v>2064</v>
      </c>
      <c r="G1075" s="195" t="s">
        <v>1528</v>
      </c>
      <c r="H1075" s="196">
        <v>1</v>
      </c>
      <c r="I1075" s="32"/>
      <c r="J1075" s="197">
        <f t="shared" si="30"/>
        <v>0</v>
      </c>
      <c r="K1075" s="198"/>
      <c r="L1075" s="120"/>
      <c r="M1075" s="199" t="s">
        <v>1</v>
      </c>
      <c r="N1075" s="200" t="s">
        <v>43</v>
      </c>
      <c r="P1075" s="201">
        <f t="shared" si="31"/>
        <v>0</v>
      </c>
      <c r="Q1075" s="201">
        <v>6.0000000000000002E-5</v>
      </c>
      <c r="R1075" s="201">
        <f t="shared" si="32"/>
        <v>6.0000000000000002E-5</v>
      </c>
      <c r="S1075" s="201">
        <v>0</v>
      </c>
      <c r="T1075" s="202">
        <f t="shared" si="33"/>
        <v>0</v>
      </c>
      <c r="AR1075" s="203" t="s">
        <v>407</v>
      </c>
      <c r="AT1075" s="203" t="s">
        <v>320</v>
      </c>
      <c r="AU1075" s="203" t="s">
        <v>90</v>
      </c>
      <c r="AY1075" s="112" t="s">
        <v>318</v>
      </c>
      <c r="BE1075" s="204">
        <f t="shared" si="34"/>
        <v>0</v>
      </c>
      <c r="BF1075" s="204">
        <f t="shared" si="35"/>
        <v>0</v>
      </c>
      <c r="BG1075" s="204">
        <f t="shared" si="36"/>
        <v>0</v>
      </c>
      <c r="BH1075" s="204">
        <f t="shared" si="37"/>
        <v>0</v>
      </c>
      <c r="BI1075" s="204">
        <f t="shared" si="38"/>
        <v>0</v>
      </c>
      <c r="BJ1075" s="112" t="s">
        <v>90</v>
      </c>
      <c r="BK1075" s="204">
        <f t="shared" si="39"/>
        <v>0</v>
      </c>
      <c r="BL1075" s="112" t="s">
        <v>407</v>
      </c>
      <c r="BM1075" s="203" t="s">
        <v>2065</v>
      </c>
    </row>
    <row r="1076" spans="2:65" s="121" customFormat="1" ht="37.9" customHeight="1" x14ac:dyDescent="0.2">
      <c r="B1076" s="120"/>
      <c r="C1076" s="192" t="s">
        <v>2066</v>
      </c>
      <c r="D1076" s="192" t="s">
        <v>320</v>
      </c>
      <c r="E1076" s="193" t="s">
        <v>2067</v>
      </c>
      <c r="F1076" s="194" t="s">
        <v>2068</v>
      </c>
      <c r="G1076" s="195" t="s">
        <v>1528</v>
      </c>
      <c r="H1076" s="196">
        <v>1</v>
      </c>
      <c r="I1076" s="32"/>
      <c r="J1076" s="197">
        <f t="shared" si="30"/>
        <v>0</v>
      </c>
      <c r="K1076" s="198"/>
      <c r="L1076" s="120"/>
      <c r="M1076" s="199" t="s">
        <v>1</v>
      </c>
      <c r="N1076" s="200" t="s">
        <v>43</v>
      </c>
      <c r="P1076" s="201">
        <f t="shared" si="31"/>
        <v>0</v>
      </c>
      <c r="Q1076" s="201">
        <v>6.0000000000000002E-5</v>
      </c>
      <c r="R1076" s="201">
        <f t="shared" si="32"/>
        <v>6.0000000000000002E-5</v>
      </c>
      <c r="S1076" s="201">
        <v>0</v>
      </c>
      <c r="T1076" s="202">
        <f t="shared" si="33"/>
        <v>0</v>
      </c>
      <c r="AR1076" s="203" t="s">
        <v>407</v>
      </c>
      <c r="AT1076" s="203" t="s">
        <v>320</v>
      </c>
      <c r="AU1076" s="203" t="s">
        <v>90</v>
      </c>
      <c r="AY1076" s="112" t="s">
        <v>318</v>
      </c>
      <c r="BE1076" s="204">
        <f t="shared" si="34"/>
        <v>0</v>
      </c>
      <c r="BF1076" s="204">
        <f t="shared" si="35"/>
        <v>0</v>
      </c>
      <c r="BG1076" s="204">
        <f t="shared" si="36"/>
        <v>0</v>
      </c>
      <c r="BH1076" s="204">
        <f t="shared" si="37"/>
        <v>0</v>
      </c>
      <c r="BI1076" s="204">
        <f t="shared" si="38"/>
        <v>0</v>
      </c>
      <c r="BJ1076" s="112" t="s">
        <v>90</v>
      </c>
      <c r="BK1076" s="204">
        <f t="shared" si="39"/>
        <v>0</v>
      </c>
      <c r="BL1076" s="112" t="s">
        <v>407</v>
      </c>
      <c r="BM1076" s="203" t="s">
        <v>2069</v>
      </c>
    </row>
    <row r="1077" spans="2:65" s="121" customFormat="1" ht="33" customHeight="1" x14ac:dyDescent="0.2">
      <c r="B1077" s="120"/>
      <c r="C1077" s="192" t="s">
        <v>2070</v>
      </c>
      <c r="D1077" s="192" t="s">
        <v>320</v>
      </c>
      <c r="E1077" s="193" t="s">
        <v>2071</v>
      </c>
      <c r="F1077" s="194" t="s">
        <v>2072</v>
      </c>
      <c r="G1077" s="195" t="s">
        <v>1528</v>
      </c>
      <c r="H1077" s="196">
        <v>1</v>
      </c>
      <c r="I1077" s="32"/>
      <c r="J1077" s="197">
        <f t="shared" si="30"/>
        <v>0</v>
      </c>
      <c r="K1077" s="198"/>
      <c r="L1077" s="120"/>
      <c r="M1077" s="199" t="s">
        <v>1</v>
      </c>
      <c r="N1077" s="200" t="s">
        <v>43</v>
      </c>
      <c r="P1077" s="201">
        <f t="shared" si="31"/>
        <v>0</v>
      </c>
      <c r="Q1077" s="201">
        <v>6.0000000000000002E-5</v>
      </c>
      <c r="R1077" s="201">
        <f t="shared" si="32"/>
        <v>6.0000000000000002E-5</v>
      </c>
      <c r="S1077" s="201">
        <v>0</v>
      </c>
      <c r="T1077" s="202">
        <f t="shared" si="33"/>
        <v>0</v>
      </c>
      <c r="AR1077" s="203" t="s">
        <v>407</v>
      </c>
      <c r="AT1077" s="203" t="s">
        <v>320</v>
      </c>
      <c r="AU1077" s="203" t="s">
        <v>90</v>
      </c>
      <c r="AY1077" s="112" t="s">
        <v>318</v>
      </c>
      <c r="BE1077" s="204">
        <f t="shared" si="34"/>
        <v>0</v>
      </c>
      <c r="BF1077" s="204">
        <f t="shared" si="35"/>
        <v>0</v>
      </c>
      <c r="BG1077" s="204">
        <f t="shared" si="36"/>
        <v>0</v>
      </c>
      <c r="BH1077" s="204">
        <f t="shared" si="37"/>
        <v>0</v>
      </c>
      <c r="BI1077" s="204">
        <f t="shared" si="38"/>
        <v>0</v>
      </c>
      <c r="BJ1077" s="112" t="s">
        <v>90</v>
      </c>
      <c r="BK1077" s="204">
        <f t="shared" si="39"/>
        <v>0</v>
      </c>
      <c r="BL1077" s="112" t="s">
        <v>407</v>
      </c>
      <c r="BM1077" s="203" t="s">
        <v>2073</v>
      </c>
    </row>
    <row r="1078" spans="2:65" s="121" customFormat="1" ht="37.9" customHeight="1" x14ac:dyDescent="0.2">
      <c r="B1078" s="120"/>
      <c r="C1078" s="192" t="s">
        <v>2074</v>
      </c>
      <c r="D1078" s="192" t="s">
        <v>320</v>
      </c>
      <c r="E1078" s="193" t="s">
        <v>2075</v>
      </c>
      <c r="F1078" s="194" t="s">
        <v>2076</v>
      </c>
      <c r="G1078" s="195" t="s">
        <v>1528</v>
      </c>
      <c r="H1078" s="196">
        <v>1</v>
      </c>
      <c r="I1078" s="32"/>
      <c r="J1078" s="197">
        <f t="shared" si="30"/>
        <v>0</v>
      </c>
      <c r="K1078" s="198"/>
      <c r="L1078" s="120"/>
      <c r="M1078" s="199" t="s">
        <v>1</v>
      </c>
      <c r="N1078" s="200" t="s">
        <v>43</v>
      </c>
      <c r="P1078" s="201">
        <f t="shared" si="31"/>
        <v>0</v>
      </c>
      <c r="Q1078" s="201">
        <v>6.0000000000000002E-5</v>
      </c>
      <c r="R1078" s="201">
        <f t="shared" si="32"/>
        <v>6.0000000000000002E-5</v>
      </c>
      <c r="S1078" s="201">
        <v>0</v>
      </c>
      <c r="T1078" s="202">
        <f t="shared" si="33"/>
        <v>0</v>
      </c>
      <c r="AR1078" s="203" t="s">
        <v>407</v>
      </c>
      <c r="AT1078" s="203" t="s">
        <v>320</v>
      </c>
      <c r="AU1078" s="203" t="s">
        <v>90</v>
      </c>
      <c r="AY1078" s="112" t="s">
        <v>318</v>
      </c>
      <c r="BE1078" s="204">
        <f t="shared" si="34"/>
        <v>0</v>
      </c>
      <c r="BF1078" s="204">
        <f t="shared" si="35"/>
        <v>0</v>
      </c>
      <c r="BG1078" s="204">
        <f t="shared" si="36"/>
        <v>0</v>
      </c>
      <c r="BH1078" s="204">
        <f t="shared" si="37"/>
        <v>0</v>
      </c>
      <c r="BI1078" s="204">
        <f t="shared" si="38"/>
        <v>0</v>
      </c>
      <c r="BJ1078" s="112" t="s">
        <v>90</v>
      </c>
      <c r="BK1078" s="204">
        <f t="shared" si="39"/>
        <v>0</v>
      </c>
      <c r="BL1078" s="112" t="s">
        <v>407</v>
      </c>
      <c r="BM1078" s="203" t="s">
        <v>2077</v>
      </c>
    </row>
    <row r="1079" spans="2:65" s="121" customFormat="1" ht="37.9" customHeight="1" x14ac:dyDescent="0.2">
      <c r="B1079" s="120"/>
      <c r="C1079" s="192" t="s">
        <v>2078</v>
      </c>
      <c r="D1079" s="192" t="s">
        <v>320</v>
      </c>
      <c r="E1079" s="193" t="s">
        <v>2079</v>
      </c>
      <c r="F1079" s="194" t="s">
        <v>2080</v>
      </c>
      <c r="G1079" s="195" t="s">
        <v>1528</v>
      </c>
      <c r="H1079" s="196">
        <v>1</v>
      </c>
      <c r="I1079" s="32"/>
      <c r="J1079" s="197">
        <f t="shared" si="30"/>
        <v>0</v>
      </c>
      <c r="K1079" s="198"/>
      <c r="L1079" s="120"/>
      <c r="M1079" s="199" t="s">
        <v>1</v>
      </c>
      <c r="N1079" s="200" t="s">
        <v>43</v>
      </c>
      <c r="P1079" s="201">
        <f t="shared" si="31"/>
        <v>0</v>
      </c>
      <c r="Q1079" s="201">
        <v>6.0000000000000002E-5</v>
      </c>
      <c r="R1079" s="201">
        <f t="shared" si="32"/>
        <v>6.0000000000000002E-5</v>
      </c>
      <c r="S1079" s="201">
        <v>0</v>
      </c>
      <c r="T1079" s="202">
        <f t="shared" si="33"/>
        <v>0</v>
      </c>
      <c r="AR1079" s="203" t="s">
        <v>407</v>
      </c>
      <c r="AT1079" s="203" t="s">
        <v>320</v>
      </c>
      <c r="AU1079" s="203" t="s">
        <v>90</v>
      </c>
      <c r="AY1079" s="112" t="s">
        <v>318</v>
      </c>
      <c r="BE1079" s="204">
        <f t="shared" si="34"/>
        <v>0</v>
      </c>
      <c r="BF1079" s="204">
        <f t="shared" si="35"/>
        <v>0</v>
      </c>
      <c r="BG1079" s="204">
        <f t="shared" si="36"/>
        <v>0</v>
      </c>
      <c r="BH1079" s="204">
        <f t="shared" si="37"/>
        <v>0</v>
      </c>
      <c r="BI1079" s="204">
        <f t="shared" si="38"/>
        <v>0</v>
      </c>
      <c r="BJ1079" s="112" t="s">
        <v>90</v>
      </c>
      <c r="BK1079" s="204">
        <f t="shared" si="39"/>
        <v>0</v>
      </c>
      <c r="BL1079" s="112" t="s">
        <v>407</v>
      </c>
      <c r="BM1079" s="203" t="s">
        <v>2081</v>
      </c>
    </row>
    <row r="1080" spans="2:65" s="121" customFormat="1" ht="37.9" customHeight="1" x14ac:dyDescent="0.2">
      <c r="B1080" s="120"/>
      <c r="C1080" s="192" t="s">
        <v>2082</v>
      </c>
      <c r="D1080" s="192" t="s">
        <v>320</v>
      </c>
      <c r="E1080" s="193" t="s">
        <v>2083</v>
      </c>
      <c r="F1080" s="194" t="s">
        <v>2084</v>
      </c>
      <c r="G1080" s="195" t="s">
        <v>1528</v>
      </c>
      <c r="H1080" s="196">
        <v>1</v>
      </c>
      <c r="I1080" s="32"/>
      <c r="J1080" s="197">
        <f t="shared" si="30"/>
        <v>0</v>
      </c>
      <c r="K1080" s="198"/>
      <c r="L1080" s="120"/>
      <c r="M1080" s="199" t="s">
        <v>1</v>
      </c>
      <c r="N1080" s="200" t="s">
        <v>43</v>
      </c>
      <c r="P1080" s="201">
        <f t="shared" si="31"/>
        <v>0</v>
      </c>
      <c r="Q1080" s="201">
        <v>6.0000000000000002E-5</v>
      </c>
      <c r="R1080" s="201">
        <f t="shared" si="32"/>
        <v>6.0000000000000002E-5</v>
      </c>
      <c r="S1080" s="201">
        <v>0</v>
      </c>
      <c r="T1080" s="202">
        <f t="shared" si="33"/>
        <v>0</v>
      </c>
      <c r="AR1080" s="203" t="s">
        <v>407</v>
      </c>
      <c r="AT1080" s="203" t="s">
        <v>320</v>
      </c>
      <c r="AU1080" s="203" t="s">
        <v>90</v>
      </c>
      <c r="AY1080" s="112" t="s">
        <v>318</v>
      </c>
      <c r="BE1080" s="204">
        <f t="shared" si="34"/>
        <v>0</v>
      </c>
      <c r="BF1080" s="204">
        <f t="shared" si="35"/>
        <v>0</v>
      </c>
      <c r="BG1080" s="204">
        <f t="shared" si="36"/>
        <v>0</v>
      </c>
      <c r="BH1080" s="204">
        <f t="shared" si="37"/>
        <v>0</v>
      </c>
      <c r="BI1080" s="204">
        <f t="shared" si="38"/>
        <v>0</v>
      </c>
      <c r="BJ1080" s="112" t="s">
        <v>90</v>
      </c>
      <c r="BK1080" s="204">
        <f t="shared" si="39"/>
        <v>0</v>
      </c>
      <c r="BL1080" s="112" t="s">
        <v>407</v>
      </c>
      <c r="BM1080" s="203" t="s">
        <v>2085</v>
      </c>
    </row>
    <row r="1081" spans="2:65" s="121" customFormat="1" ht="37.9" customHeight="1" x14ac:dyDescent="0.2">
      <c r="B1081" s="120"/>
      <c r="C1081" s="192" t="s">
        <v>2086</v>
      </c>
      <c r="D1081" s="192" t="s">
        <v>320</v>
      </c>
      <c r="E1081" s="193" t="s">
        <v>2087</v>
      </c>
      <c r="F1081" s="194" t="s">
        <v>2088</v>
      </c>
      <c r="G1081" s="195" t="s">
        <v>1528</v>
      </c>
      <c r="H1081" s="196">
        <v>1</v>
      </c>
      <c r="I1081" s="32"/>
      <c r="J1081" s="197">
        <f t="shared" ref="J1081:J1112" si="40">ROUND(I1081*H1081,2)</f>
        <v>0</v>
      </c>
      <c r="K1081" s="198"/>
      <c r="L1081" s="120"/>
      <c r="M1081" s="199" t="s">
        <v>1</v>
      </c>
      <c r="N1081" s="200" t="s">
        <v>43</v>
      </c>
      <c r="P1081" s="201">
        <f t="shared" ref="P1081:P1112" si="41">O1081*H1081</f>
        <v>0</v>
      </c>
      <c r="Q1081" s="201">
        <v>6.0000000000000002E-5</v>
      </c>
      <c r="R1081" s="201">
        <f t="shared" ref="R1081:R1112" si="42">Q1081*H1081</f>
        <v>6.0000000000000002E-5</v>
      </c>
      <c r="S1081" s="201">
        <v>0</v>
      </c>
      <c r="T1081" s="202">
        <f t="shared" ref="T1081:T1112" si="43">S1081*H1081</f>
        <v>0</v>
      </c>
      <c r="AR1081" s="203" t="s">
        <v>407</v>
      </c>
      <c r="AT1081" s="203" t="s">
        <v>320</v>
      </c>
      <c r="AU1081" s="203" t="s">
        <v>90</v>
      </c>
      <c r="AY1081" s="112" t="s">
        <v>318</v>
      </c>
      <c r="BE1081" s="204">
        <f t="shared" ref="BE1081:BE1112" si="44">IF(N1081="základní",J1081,0)</f>
        <v>0</v>
      </c>
      <c r="BF1081" s="204">
        <f t="shared" ref="BF1081:BF1112" si="45">IF(N1081="snížená",J1081,0)</f>
        <v>0</v>
      </c>
      <c r="BG1081" s="204">
        <f t="shared" ref="BG1081:BG1112" si="46">IF(N1081="zákl. přenesená",J1081,0)</f>
        <v>0</v>
      </c>
      <c r="BH1081" s="204">
        <f t="shared" ref="BH1081:BH1112" si="47">IF(N1081="sníž. přenesená",J1081,0)</f>
        <v>0</v>
      </c>
      <c r="BI1081" s="204">
        <f t="shared" ref="BI1081:BI1112" si="48">IF(N1081="nulová",J1081,0)</f>
        <v>0</v>
      </c>
      <c r="BJ1081" s="112" t="s">
        <v>90</v>
      </c>
      <c r="BK1081" s="204">
        <f t="shared" ref="BK1081:BK1112" si="49">ROUND(I1081*H1081,2)</f>
        <v>0</v>
      </c>
      <c r="BL1081" s="112" t="s">
        <v>407</v>
      </c>
      <c r="BM1081" s="203" t="s">
        <v>2089</v>
      </c>
    </row>
    <row r="1082" spans="2:65" s="121" customFormat="1" ht="37.9" customHeight="1" x14ac:dyDescent="0.2">
      <c r="B1082" s="120"/>
      <c r="C1082" s="192" t="s">
        <v>2090</v>
      </c>
      <c r="D1082" s="192" t="s">
        <v>320</v>
      </c>
      <c r="E1082" s="193" t="s">
        <v>2091</v>
      </c>
      <c r="F1082" s="194" t="s">
        <v>2092</v>
      </c>
      <c r="G1082" s="195" t="s">
        <v>1528</v>
      </c>
      <c r="H1082" s="196">
        <v>1</v>
      </c>
      <c r="I1082" s="32"/>
      <c r="J1082" s="197">
        <f t="shared" si="40"/>
        <v>0</v>
      </c>
      <c r="K1082" s="198"/>
      <c r="L1082" s="120"/>
      <c r="M1082" s="199" t="s">
        <v>1</v>
      </c>
      <c r="N1082" s="200" t="s">
        <v>43</v>
      </c>
      <c r="P1082" s="201">
        <f t="shared" si="41"/>
        <v>0</v>
      </c>
      <c r="Q1082" s="201">
        <v>6.0000000000000002E-5</v>
      </c>
      <c r="R1082" s="201">
        <f t="shared" si="42"/>
        <v>6.0000000000000002E-5</v>
      </c>
      <c r="S1082" s="201">
        <v>0</v>
      </c>
      <c r="T1082" s="202">
        <f t="shared" si="43"/>
        <v>0</v>
      </c>
      <c r="AR1082" s="203" t="s">
        <v>407</v>
      </c>
      <c r="AT1082" s="203" t="s">
        <v>320</v>
      </c>
      <c r="AU1082" s="203" t="s">
        <v>90</v>
      </c>
      <c r="AY1082" s="112" t="s">
        <v>318</v>
      </c>
      <c r="BE1082" s="204">
        <f t="shared" si="44"/>
        <v>0</v>
      </c>
      <c r="BF1082" s="204">
        <f t="shared" si="45"/>
        <v>0</v>
      </c>
      <c r="BG1082" s="204">
        <f t="shared" si="46"/>
        <v>0</v>
      </c>
      <c r="BH1082" s="204">
        <f t="shared" si="47"/>
        <v>0</v>
      </c>
      <c r="BI1082" s="204">
        <f t="shared" si="48"/>
        <v>0</v>
      </c>
      <c r="BJ1082" s="112" t="s">
        <v>90</v>
      </c>
      <c r="BK1082" s="204">
        <f t="shared" si="49"/>
        <v>0</v>
      </c>
      <c r="BL1082" s="112" t="s">
        <v>407</v>
      </c>
      <c r="BM1082" s="203" t="s">
        <v>2093</v>
      </c>
    </row>
    <row r="1083" spans="2:65" s="121" customFormat="1" ht="37.9" customHeight="1" x14ac:dyDescent="0.2">
      <c r="B1083" s="120"/>
      <c r="C1083" s="192" t="s">
        <v>2094</v>
      </c>
      <c r="D1083" s="192" t="s">
        <v>320</v>
      </c>
      <c r="E1083" s="193" t="s">
        <v>2095</v>
      </c>
      <c r="F1083" s="194" t="s">
        <v>2096</v>
      </c>
      <c r="G1083" s="195" t="s">
        <v>1528</v>
      </c>
      <c r="H1083" s="196">
        <v>1</v>
      </c>
      <c r="I1083" s="32"/>
      <c r="J1083" s="197">
        <f t="shared" si="40"/>
        <v>0</v>
      </c>
      <c r="K1083" s="198"/>
      <c r="L1083" s="120"/>
      <c r="M1083" s="199" t="s">
        <v>1</v>
      </c>
      <c r="N1083" s="200" t="s">
        <v>43</v>
      </c>
      <c r="P1083" s="201">
        <f t="shared" si="41"/>
        <v>0</v>
      </c>
      <c r="Q1083" s="201">
        <v>6.0000000000000002E-5</v>
      </c>
      <c r="R1083" s="201">
        <f t="shared" si="42"/>
        <v>6.0000000000000002E-5</v>
      </c>
      <c r="S1083" s="201">
        <v>0</v>
      </c>
      <c r="T1083" s="202">
        <f t="shared" si="43"/>
        <v>0</v>
      </c>
      <c r="AR1083" s="203" t="s">
        <v>407</v>
      </c>
      <c r="AT1083" s="203" t="s">
        <v>320</v>
      </c>
      <c r="AU1083" s="203" t="s">
        <v>90</v>
      </c>
      <c r="AY1083" s="112" t="s">
        <v>318</v>
      </c>
      <c r="BE1083" s="204">
        <f t="shared" si="44"/>
        <v>0</v>
      </c>
      <c r="BF1083" s="204">
        <f t="shared" si="45"/>
        <v>0</v>
      </c>
      <c r="BG1083" s="204">
        <f t="shared" si="46"/>
        <v>0</v>
      </c>
      <c r="BH1083" s="204">
        <f t="shared" si="47"/>
        <v>0</v>
      </c>
      <c r="BI1083" s="204">
        <f t="shared" si="48"/>
        <v>0</v>
      </c>
      <c r="BJ1083" s="112" t="s">
        <v>90</v>
      </c>
      <c r="BK1083" s="204">
        <f t="shared" si="49"/>
        <v>0</v>
      </c>
      <c r="BL1083" s="112" t="s">
        <v>407</v>
      </c>
      <c r="BM1083" s="203" t="s">
        <v>2097</v>
      </c>
    </row>
    <row r="1084" spans="2:65" s="121" customFormat="1" ht="37.9" customHeight="1" x14ac:dyDescent="0.2">
      <c r="B1084" s="120"/>
      <c r="C1084" s="192" t="s">
        <v>2098</v>
      </c>
      <c r="D1084" s="192" t="s">
        <v>320</v>
      </c>
      <c r="E1084" s="193" t="s">
        <v>2099</v>
      </c>
      <c r="F1084" s="194" t="s">
        <v>2100</v>
      </c>
      <c r="G1084" s="195" t="s">
        <v>1528</v>
      </c>
      <c r="H1084" s="196">
        <v>1</v>
      </c>
      <c r="I1084" s="32"/>
      <c r="J1084" s="197">
        <f t="shared" si="40"/>
        <v>0</v>
      </c>
      <c r="K1084" s="198"/>
      <c r="L1084" s="120"/>
      <c r="M1084" s="199" t="s">
        <v>1</v>
      </c>
      <c r="N1084" s="200" t="s">
        <v>43</v>
      </c>
      <c r="P1084" s="201">
        <f t="shared" si="41"/>
        <v>0</v>
      </c>
      <c r="Q1084" s="201">
        <v>6.0000000000000002E-5</v>
      </c>
      <c r="R1084" s="201">
        <f t="shared" si="42"/>
        <v>6.0000000000000002E-5</v>
      </c>
      <c r="S1084" s="201">
        <v>0</v>
      </c>
      <c r="T1084" s="202">
        <f t="shared" si="43"/>
        <v>0</v>
      </c>
      <c r="AR1084" s="203" t="s">
        <v>407</v>
      </c>
      <c r="AT1084" s="203" t="s">
        <v>320</v>
      </c>
      <c r="AU1084" s="203" t="s">
        <v>90</v>
      </c>
      <c r="AY1084" s="112" t="s">
        <v>318</v>
      </c>
      <c r="BE1084" s="204">
        <f t="shared" si="44"/>
        <v>0</v>
      </c>
      <c r="BF1084" s="204">
        <f t="shared" si="45"/>
        <v>0</v>
      </c>
      <c r="BG1084" s="204">
        <f t="shared" si="46"/>
        <v>0</v>
      </c>
      <c r="BH1084" s="204">
        <f t="shared" si="47"/>
        <v>0</v>
      </c>
      <c r="BI1084" s="204">
        <f t="shared" si="48"/>
        <v>0</v>
      </c>
      <c r="BJ1084" s="112" t="s">
        <v>90</v>
      </c>
      <c r="BK1084" s="204">
        <f t="shared" si="49"/>
        <v>0</v>
      </c>
      <c r="BL1084" s="112" t="s">
        <v>407</v>
      </c>
      <c r="BM1084" s="203" t="s">
        <v>2101</v>
      </c>
    </row>
    <row r="1085" spans="2:65" s="121" customFormat="1" ht="37.9" customHeight="1" x14ac:dyDescent="0.2">
      <c r="B1085" s="120"/>
      <c r="C1085" s="192" t="s">
        <v>2102</v>
      </c>
      <c r="D1085" s="192" t="s">
        <v>320</v>
      </c>
      <c r="E1085" s="193" t="s">
        <v>2103</v>
      </c>
      <c r="F1085" s="194" t="s">
        <v>2104</v>
      </c>
      <c r="G1085" s="195" t="s">
        <v>1528</v>
      </c>
      <c r="H1085" s="196">
        <v>1</v>
      </c>
      <c r="I1085" s="32"/>
      <c r="J1085" s="197">
        <f t="shared" si="40"/>
        <v>0</v>
      </c>
      <c r="K1085" s="198"/>
      <c r="L1085" s="120"/>
      <c r="M1085" s="199" t="s">
        <v>1</v>
      </c>
      <c r="N1085" s="200" t="s">
        <v>43</v>
      </c>
      <c r="P1085" s="201">
        <f t="shared" si="41"/>
        <v>0</v>
      </c>
      <c r="Q1085" s="201">
        <v>6.0000000000000002E-5</v>
      </c>
      <c r="R1085" s="201">
        <f t="shared" si="42"/>
        <v>6.0000000000000002E-5</v>
      </c>
      <c r="S1085" s="201">
        <v>0</v>
      </c>
      <c r="T1085" s="202">
        <f t="shared" si="43"/>
        <v>0</v>
      </c>
      <c r="AR1085" s="203" t="s">
        <v>407</v>
      </c>
      <c r="AT1085" s="203" t="s">
        <v>320</v>
      </c>
      <c r="AU1085" s="203" t="s">
        <v>90</v>
      </c>
      <c r="AY1085" s="112" t="s">
        <v>318</v>
      </c>
      <c r="BE1085" s="204">
        <f t="shared" si="44"/>
        <v>0</v>
      </c>
      <c r="BF1085" s="204">
        <f t="shared" si="45"/>
        <v>0</v>
      </c>
      <c r="BG1085" s="204">
        <f t="shared" si="46"/>
        <v>0</v>
      </c>
      <c r="BH1085" s="204">
        <f t="shared" si="47"/>
        <v>0</v>
      </c>
      <c r="BI1085" s="204">
        <f t="shared" si="48"/>
        <v>0</v>
      </c>
      <c r="BJ1085" s="112" t="s">
        <v>90</v>
      </c>
      <c r="BK1085" s="204">
        <f t="shared" si="49"/>
        <v>0</v>
      </c>
      <c r="BL1085" s="112" t="s">
        <v>407</v>
      </c>
      <c r="BM1085" s="203" t="s">
        <v>2105</v>
      </c>
    </row>
    <row r="1086" spans="2:65" s="121" customFormat="1" ht="37.9" customHeight="1" x14ac:dyDescent="0.2">
      <c r="B1086" s="120"/>
      <c r="C1086" s="192" t="s">
        <v>2106</v>
      </c>
      <c r="D1086" s="192" t="s">
        <v>320</v>
      </c>
      <c r="E1086" s="193" t="s">
        <v>2107</v>
      </c>
      <c r="F1086" s="194" t="s">
        <v>2108</v>
      </c>
      <c r="G1086" s="195" t="s">
        <v>1528</v>
      </c>
      <c r="H1086" s="196">
        <v>1</v>
      </c>
      <c r="I1086" s="32"/>
      <c r="J1086" s="197">
        <f t="shared" si="40"/>
        <v>0</v>
      </c>
      <c r="K1086" s="198"/>
      <c r="L1086" s="120"/>
      <c r="M1086" s="199" t="s">
        <v>1</v>
      </c>
      <c r="N1086" s="200" t="s">
        <v>43</v>
      </c>
      <c r="P1086" s="201">
        <f t="shared" si="41"/>
        <v>0</v>
      </c>
      <c r="Q1086" s="201">
        <v>6.0000000000000002E-5</v>
      </c>
      <c r="R1086" s="201">
        <f t="shared" si="42"/>
        <v>6.0000000000000002E-5</v>
      </c>
      <c r="S1086" s="201">
        <v>0</v>
      </c>
      <c r="T1086" s="202">
        <f t="shared" si="43"/>
        <v>0</v>
      </c>
      <c r="AR1086" s="203" t="s">
        <v>407</v>
      </c>
      <c r="AT1086" s="203" t="s">
        <v>320</v>
      </c>
      <c r="AU1086" s="203" t="s">
        <v>90</v>
      </c>
      <c r="AY1086" s="112" t="s">
        <v>318</v>
      </c>
      <c r="BE1086" s="204">
        <f t="shared" si="44"/>
        <v>0</v>
      </c>
      <c r="BF1086" s="204">
        <f t="shared" si="45"/>
        <v>0</v>
      </c>
      <c r="BG1086" s="204">
        <f t="shared" si="46"/>
        <v>0</v>
      </c>
      <c r="BH1086" s="204">
        <f t="shared" si="47"/>
        <v>0</v>
      </c>
      <c r="BI1086" s="204">
        <f t="shared" si="48"/>
        <v>0</v>
      </c>
      <c r="BJ1086" s="112" t="s">
        <v>90</v>
      </c>
      <c r="BK1086" s="204">
        <f t="shared" si="49"/>
        <v>0</v>
      </c>
      <c r="BL1086" s="112" t="s">
        <v>407</v>
      </c>
      <c r="BM1086" s="203" t="s">
        <v>2109</v>
      </c>
    </row>
    <row r="1087" spans="2:65" s="121" customFormat="1" ht="37.9" customHeight="1" x14ac:dyDescent="0.2">
      <c r="B1087" s="120"/>
      <c r="C1087" s="192" t="s">
        <v>2110</v>
      </c>
      <c r="D1087" s="192" t="s">
        <v>320</v>
      </c>
      <c r="E1087" s="193" t="s">
        <v>2111</v>
      </c>
      <c r="F1087" s="194" t="s">
        <v>2112</v>
      </c>
      <c r="G1087" s="195" t="s">
        <v>1528</v>
      </c>
      <c r="H1087" s="196">
        <v>1</v>
      </c>
      <c r="I1087" s="32"/>
      <c r="J1087" s="197">
        <f t="shared" si="40"/>
        <v>0</v>
      </c>
      <c r="K1087" s="198"/>
      <c r="L1087" s="120"/>
      <c r="M1087" s="199" t="s">
        <v>1</v>
      </c>
      <c r="N1087" s="200" t="s">
        <v>43</v>
      </c>
      <c r="P1087" s="201">
        <f t="shared" si="41"/>
        <v>0</v>
      </c>
      <c r="Q1087" s="201">
        <v>6.0000000000000002E-5</v>
      </c>
      <c r="R1087" s="201">
        <f t="shared" si="42"/>
        <v>6.0000000000000002E-5</v>
      </c>
      <c r="S1087" s="201">
        <v>0</v>
      </c>
      <c r="T1087" s="202">
        <f t="shared" si="43"/>
        <v>0</v>
      </c>
      <c r="AR1087" s="203" t="s">
        <v>407</v>
      </c>
      <c r="AT1087" s="203" t="s">
        <v>320</v>
      </c>
      <c r="AU1087" s="203" t="s">
        <v>90</v>
      </c>
      <c r="AY1087" s="112" t="s">
        <v>318</v>
      </c>
      <c r="BE1087" s="204">
        <f t="shared" si="44"/>
        <v>0</v>
      </c>
      <c r="BF1087" s="204">
        <f t="shared" si="45"/>
        <v>0</v>
      </c>
      <c r="BG1087" s="204">
        <f t="shared" si="46"/>
        <v>0</v>
      </c>
      <c r="BH1087" s="204">
        <f t="shared" si="47"/>
        <v>0</v>
      </c>
      <c r="BI1087" s="204">
        <f t="shared" si="48"/>
        <v>0</v>
      </c>
      <c r="BJ1087" s="112" t="s">
        <v>90</v>
      </c>
      <c r="BK1087" s="204">
        <f t="shared" si="49"/>
        <v>0</v>
      </c>
      <c r="BL1087" s="112" t="s">
        <v>407</v>
      </c>
      <c r="BM1087" s="203" t="s">
        <v>2113</v>
      </c>
    </row>
    <row r="1088" spans="2:65" s="121" customFormat="1" ht="37.9" customHeight="1" x14ac:dyDescent="0.2">
      <c r="B1088" s="120"/>
      <c r="C1088" s="192" t="s">
        <v>2114</v>
      </c>
      <c r="D1088" s="192" t="s">
        <v>320</v>
      </c>
      <c r="E1088" s="193" t="s">
        <v>2115</v>
      </c>
      <c r="F1088" s="194" t="s">
        <v>2116</v>
      </c>
      <c r="G1088" s="195" t="s">
        <v>1528</v>
      </c>
      <c r="H1088" s="196">
        <v>1</v>
      </c>
      <c r="I1088" s="32"/>
      <c r="J1088" s="197">
        <f t="shared" si="40"/>
        <v>0</v>
      </c>
      <c r="K1088" s="198"/>
      <c r="L1088" s="120"/>
      <c r="M1088" s="199" t="s">
        <v>1</v>
      </c>
      <c r="N1088" s="200" t="s">
        <v>43</v>
      </c>
      <c r="P1088" s="201">
        <f t="shared" si="41"/>
        <v>0</v>
      </c>
      <c r="Q1088" s="201">
        <v>6.0000000000000002E-5</v>
      </c>
      <c r="R1088" s="201">
        <f t="shared" si="42"/>
        <v>6.0000000000000002E-5</v>
      </c>
      <c r="S1088" s="201">
        <v>0</v>
      </c>
      <c r="T1088" s="202">
        <f t="shared" si="43"/>
        <v>0</v>
      </c>
      <c r="AR1088" s="203" t="s">
        <v>407</v>
      </c>
      <c r="AT1088" s="203" t="s">
        <v>320</v>
      </c>
      <c r="AU1088" s="203" t="s">
        <v>90</v>
      </c>
      <c r="AY1088" s="112" t="s">
        <v>318</v>
      </c>
      <c r="BE1088" s="204">
        <f t="shared" si="44"/>
        <v>0</v>
      </c>
      <c r="BF1088" s="204">
        <f t="shared" si="45"/>
        <v>0</v>
      </c>
      <c r="BG1088" s="204">
        <f t="shared" si="46"/>
        <v>0</v>
      </c>
      <c r="BH1088" s="204">
        <f t="shared" si="47"/>
        <v>0</v>
      </c>
      <c r="BI1088" s="204">
        <f t="shared" si="48"/>
        <v>0</v>
      </c>
      <c r="BJ1088" s="112" t="s">
        <v>90</v>
      </c>
      <c r="BK1088" s="204">
        <f t="shared" si="49"/>
        <v>0</v>
      </c>
      <c r="BL1088" s="112" t="s">
        <v>407</v>
      </c>
      <c r="BM1088" s="203" t="s">
        <v>2117</v>
      </c>
    </row>
    <row r="1089" spans="2:65" s="121" customFormat="1" ht="37.9" customHeight="1" x14ac:dyDescent="0.2">
      <c r="B1089" s="120"/>
      <c r="C1089" s="192" t="s">
        <v>2118</v>
      </c>
      <c r="D1089" s="192" t="s">
        <v>320</v>
      </c>
      <c r="E1089" s="193" t="s">
        <v>2119</v>
      </c>
      <c r="F1089" s="194" t="s">
        <v>2120</v>
      </c>
      <c r="G1089" s="195" t="s">
        <v>1528</v>
      </c>
      <c r="H1089" s="196">
        <v>4</v>
      </c>
      <c r="I1089" s="32"/>
      <c r="J1089" s="197">
        <f t="shared" si="40"/>
        <v>0</v>
      </c>
      <c r="K1089" s="198"/>
      <c r="L1089" s="120"/>
      <c r="M1089" s="199" t="s">
        <v>1</v>
      </c>
      <c r="N1089" s="200" t="s">
        <v>43</v>
      </c>
      <c r="P1089" s="201">
        <f t="shared" si="41"/>
        <v>0</v>
      </c>
      <c r="Q1089" s="201">
        <v>6.0000000000000002E-5</v>
      </c>
      <c r="R1089" s="201">
        <f t="shared" si="42"/>
        <v>2.4000000000000001E-4</v>
      </c>
      <c r="S1089" s="201">
        <v>0</v>
      </c>
      <c r="T1089" s="202">
        <f t="shared" si="43"/>
        <v>0</v>
      </c>
      <c r="AR1089" s="203" t="s">
        <v>407</v>
      </c>
      <c r="AT1089" s="203" t="s">
        <v>320</v>
      </c>
      <c r="AU1089" s="203" t="s">
        <v>90</v>
      </c>
      <c r="AY1089" s="112" t="s">
        <v>318</v>
      </c>
      <c r="BE1089" s="204">
        <f t="shared" si="44"/>
        <v>0</v>
      </c>
      <c r="BF1089" s="204">
        <f t="shared" si="45"/>
        <v>0</v>
      </c>
      <c r="BG1089" s="204">
        <f t="shared" si="46"/>
        <v>0</v>
      </c>
      <c r="BH1089" s="204">
        <f t="shared" si="47"/>
        <v>0</v>
      </c>
      <c r="BI1089" s="204">
        <f t="shared" si="48"/>
        <v>0</v>
      </c>
      <c r="BJ1089" s="112" t="s">
        <v>90</v>
      </c>
      <c r="BK1089" s="204">
        <f t="shared" si="49"/>
        <v>0</v>
      </c>
      <c r="BL1089" s="112" t="s">
        <v>407</v>
      </c>
      <c r="BM1089" s="203" t="s">
        <v>2121</v>
      </c>
    </row>
    <row r="1090" spans="2:65" s="121" customFormat="1" ht="37.9" customHeight="1" x14ac:dyDescent="0.2">
      <c r="B1090" s="120"/>
      <c r="C1090" s="192" t="s">
        <v>2122</v>
      </c>
      <c r="D1090" s="192" t="s">
        <v>320</v>
      </c>
      <c r="E1090" s="193" t="s">
        <v>2123</v>
      </c>
      <c r="F1090" s="194" t="s">
        <v>2124</v>
      </c>
      <c r="G1090" s="195" t="s">
        <v>1528</v>
      </c>
      <c r="H1090" s="196">
        <v>1</v>
      </c>
      <c r="I1090" s="32"/>
      <c r="J1090" s="197">
        <f t="shared" si="40"/>
        <v>0</v>
      </c>
      <c r="K1090" s="198"/>
      <c r="L1090" s="120"/>
      <c r="M1090" s="199" t="s">
        <v>1</v>
      </c>
      <c r="N1090" s="200" t="s">
        <v>43</v>
      </c>
      <c r="P1090" s="201">
        <f t="shared" si="41"/>
        <v>0</v>
      </c>
      <c r="Q1090" s="201">
        <v>6.0000000000000002E-5</v>
      </c>
      <c r="R1090" s="201">
        <f t="shared" si="42"/>
        <v>6.0000000000000002E-5</v>
      </c>
      <c r="S1090" s="201">
        <v>0</v>
      </c>
      <c r="T1090" s="202">
        <f t="shared" si="43"/>
        <v>0</v>
      </c>
      <c r="AR1090" s="203" t="s">
        <v>407</v>
      </c>
      <c r="AT1090" s="203" t="s">
        <v>320</v>
      </c>
      <c r="AU1090" s="203" t="s">
        <v>90</v>
      </c>
      <c r="AY1090" s="112" t="s">
        <v>318</v>
      </c>
      <c r="BE1090" s="204">
        <f t="shared" si="44"/>
        <v>0</v>
      </c>
      <c r="BF1090" s="204">
        <f t="shared" si="45"/>
        <v>0</v>
      </c>
      <c r="BG1090" s="204">
        <f t="shared" si="46"/>
        <v>0</v>
      </c>
      <c r="BH1090" s="204">
        <f t="shared" si="47"/>
        <v>0</v>
      </c>
      <c r="BI1090" s="204">
        <f t="shared" si="48"/>
        <v>0</v>
      </c>
      <c r="BJ1090" s="112" t="s">
        <v>90</v>
      </c>
      <c r="BK1090" s="204">
        <f t="shared" si="49"/>
        <v>0</v>
      </c>
      <c r="BL1090" s="112" t="s">
        <v>407</v>
      </c>
      <c r="BM1090" s="203" t="s">
        <v>2125</v>
      </c>
    </row>
    <row r="1091" spans="2:65" s="121" customFormat="1" ht="37.9" customHeight="1" x14ac:dyDescent="0.2">
      <c r="B1091" s="120"/>
      <c r="C1091" s="192" t="s">
        <v>2126</v>
      </c>
      <c r="D1091" s="192" t="s">
        <v>320</v>
      </c>
      <c r="E1091" s="193" t="s">
        <v>2127</v>
      </c>
      <c r="F1091" s="194" t="s">
        <v>2128</v>
      </c>
      <c r="G1091" s="195" t="s">
        <v>1528</v>
      </c>
      <c r="H1091" s="196">
        <v>1</v>
      </c>
      <c r="I1091" s="32"/>
      <c r="J1091" s="197">
        <f t="shared" si="40"/>
        <v>0</v>
      </c>
      <c r="K1091" s="198"/>
      <c r="L1091" s="120"/>
      <c r="M1091" s="199" t="s">
        <v>1</v>
      </c>
      <c r="N1091" s="200" t="s">
        <v>43</v>
      </c>
      <c r="P1091" s="201">
        <f t="shared" si="41"/>
        <v>0</v>
      </c>
      <c r="Q1091" s="201">
        <v>6.0000000000000002E-5</v>
      </c>
      <c r="R1091" s="201">
        <f t="shared" si="42"/>
        <v>6.0000000000000002E-5</v>
      </c>
      <c r="S1091" s="201">
        <v>0</v>
      </c>
      <c r="T1091" s="202">
        <f t="shared" si="43"/>
        <v>0</v>
      </c>
      <c r="AR1091" s="203" t="s">
        <v>407</v>
      </c>
      <c r="AT1091" s="203" t="s">
        <v>320</v>
      </c>
      <c r="AU1091" s="203" t="s">
        <v>90</v>
      </c>
      <c r="AY1091" s="112" t="s">
        <v>318</v>
      </c>
      <c r="BE1091" s="204">
        <f t="shared" si="44"/>
        <v>0</v>
      </c>
      <c r="BF1091" s="204">
        <f t="shared" si="45"/>
        <v>0</v>
      </c>
      <c r="BG1091" s="204">
        <f t="shared" si="46"/>
        <v>0</v>
      </c>
      <c r="BH1091" s="204">
        <f t="shared" si="47"/>
        <v>0</v>
      </c>
      <c r="BI1091" s="204">
        <f t="shared" si="48"/>
        <v>0</v>
      </c>
      <c r="BJ1091" s="112" t="s">
        <v>90</v>
      </c>
      <c r="BK1091" s="204">
        <f t="shared" si="49"/>
        <v>0</v>
      </c>
      <c r="BL1091" s="112" t="s">
        <v>407</v>
      </c>
      <c r="BM1091" s="203" t="s">
        <v>2129</v>
      </c>
    </row>
    <row r="1092" spans="2:65" s="121" customFormat="1" ht="37.9" customHeight="1" x14ac:dyDescent="0.2">
      <c r="B1092" s="120"/>
      <c r="C1092" s="192" t="s">
        <v>2130</v>
      </c>
      <c r="D1092" s="192" t="s">
        <v>320</v>
      </c>
      <c r="E1092" s="193" t="s">
        <v>2131</v>
      </c>
      <c r="F1092" s="194" t="s">
        <v>2132</v>
      </c>
      <c r="G1092" s="195" t="s">
        <v>1528</v>
      </c>
      <c r="H1092" s="196">
        <v>1</v>
      </c>
      <c r="I1092" s="32"/>
      <c r="J1092" s="197">
        <f t="shared" si="40"/>
        <v>0</v>
      </c>
      <c r="K1092" s="198"/>
      <c r="L1092" s="120"/>
      <c r="M1092" s="199" t="s">
        <v>1</v>
      </c>
      <c r="N1092" s="200" t="s">
        <v>43</v>
      </c>
      <c r="P1092" s="201">
        <f t="shared" si="41"/>
        <v>0</v>
      </c>
      <c r="Q1092" s="201">
        <v>6.0000000000000002E-5</v>
      </c>
      <c r="R1092" s="201">
        <f t="shared" si="42"/>
        <v>6.0000000000000002E-5</v>
      </c>
      <c r="S1092" s="201">
        <v>0</v>
      </c>
      <c r="T1092" s="202">
        <f t="shared" si="43"/>
        <v>0</v>
      </c>
      <c r="AR1092" s="203" t="s">
        <v>407</v>
      </c>
      <c r="AT1092" s="203" t="s">
        <v>320</v>
      </c>
      <c r="AU1092" s="203" t="s">
        <v>90</v>
      </c>
      <c r="AY1092" s="112" t="s">
        <v>318</v>
      </c>
      <c r="BE1092" s="204">
        <f t="shared" si="44"/>
        <v>0</v>
      </c>
      <c r="BF1092" s="204">
        <f t="shared" si="45"/>
        <v>0</v>
      </c>
      <c r="BG1092" s="204">
        <f t="shared" si="46"/>
        <v>0</v>
      </c>
      <c r="BH1092" s="204">
        <f t="shared" si="47"/>
        <v>0</v>
      </c>
      <c r="BI1092" s="204">
        <f t="shared" si="48"/>
        <v>0</v>
      </c>
      <c r="BJ1092" s="112" t="s">
        <v>90</v>
      </c>
      <c r="BK1092" s="204">
        <f t="shared" si="49"/>
        <v>0</v>
      </c>
      <c r="BL1092" s="112" t="s">
        <v>407</v>
      </c>
      <c r="BM1092" s="203" t="s">
        <v>2133</v>
      </c>
    </row>
    <row r="1093" spans="2:65" s="121" customFormat="1" ht="37.9" customHeight="1" x14ac:dyDescent="0.2">
      <c r="B1093" s="120"/>
      <c r="C1093" s="192" t="s">
        <v>2134</v>
      </c>
      <c r="D1093" s="192" t="s">
        <v>320</v>
      </c>
      <c r="E1093" s="193" t="s">
        <v>2135</v>
      </c>
      <c r="F1093" s="194" t="s">
        <v>2136</v>
      </c>
      <c r="G1093" s="195" t="s">
        <v>1528</v>
      </c>
      <c r="H1093" s="196">
        <v>1</v>
      </c>
      <c r="I1093" s="32"/>
      <c r="J1093" s="197">
        <f t="shared" si="40"/>
        <v>0</v>
      </c>
      <c r="K1093" s="198"/>
      <c r="L1093" s="120"/>
      <c r="M1093" s="199" t="s">
        <v>1</v>
      </c>
      <c r="N1093" s="200" t="s">
        <v>43</v>
      </c>
      <c r="P1093" s="201">
        <f t="shared" si="41"/>
        <v>0</v>
      </c>
      <c r="Q1093" s="201">
        <v>6.0000000000000002E-5</v>
      </c>
      <c r="R1093" s="201">
        <f t="shared" si="42"/>
        <v>6.0000000000000002E-5</v>
      </c>
      <c r="S1093" s="201">
        <v>0</v>
      </c>
      <c r="T1093" s="202">
        <f t="shared" si="43"/>
        <v>0</v>
      </c>
      <c r="AR1093" s="203" t="s">
        <v>407</v>
      </c>
      <c r="AT1093" s="203" t="s">
        <v>320</v>
      </c>
      <c r="AU1093" s="203" t="s">
        <v>90</v>
      </c>
      <c r="AY1093" s="112" t="s">
        <v>318</v>
      </c>
      <c r="BE1093" s="204">
        <f t="shared" si="44"/>
        <v>0</v>
      </c>
      <c r="BF1093" s="204">
        <f t="shared" si="45"/>
        <v>0</v>
      </c>
      <c r="BG1093" s="204">
        <f t="shared" si="46"/>
        <v>0</v>
      </c>
      <c r="BH1093" s="204">
        <f t="shared" si="47"/>
        <v>0</v>
      </c>
      <c r="BI1093" s="204">
        <f t="shared" si="48"/>
        <v>0</v>
      </c>
      <c r="BJ1093" s="112" t="s">
        <v>90</v>
      </c>
      <c r="BK1093" s="204">
        <f t="shared" si="49"/>
        <v>0</v>
      </c>
      <c r="BL1093" s="112" t="s">
        <v>407</v>
      </c>
      <c r="BM1093" s="203" t="s">
        <v>2137</v>
      </c>
    </row>
    <row r="1094" spans="2:65" s="121" customFormat="1" ht="37.9" customHeight="1" x14ac:dyDescent="0.2">
      <c r="B1094" s="120"/>
      <c r="C1094" s="192" t="s">
        <v>2138</v>
      </c>
      <c r="D1094" s="192" t="s">
        <v>320</v>
      </c>
      <c r="E1094" s="193" t="s">
        <v>2139</v>
      </c>
      <c r="F1094" s="194" t="s">
        <v>2140</v>
      </c>
      <c r="G1094" s="195" t="s">
        <v>1528</v>
      </c>
      <c r="H1094" s="196">
        <v>2</v>
      </c>
      <c r="I1094" s="32"/>
      <c r="J1094" s="197">
        <f t="shared" si="40"/>
        <v>0</v>
      </c>
      <c r="K1094" s="198"/>
      <c r="L1094" s="120"/>
      <c r="M1094" s="199" t="s">
        <v>1</v>
      </c>
      <c r="N1094" s="200" t="s">
        <v>43</v>
      </c>
      <c r="P1094" s="201">
        <f t="shared" si="41"/>
        <v>0</v>
      </c>
      <c r="Q1094" s="201">
        <v>6.0000000000000002E-5</v>
      </c>
      <c r="R1094" s="201">
        <f t="shared" si="42"/>
        <v>1.2E-4</v>
      </c>
      <c r="S1094" s="201">
        <v>0</v>
      </c>
      <c r="T1094" s="202">
        <f t="shared" si="43"/>
        <v>0</v>
      </c>
      <c r="AR1094" s="203" t="s">
        <v>407</v>
      </c>
      <c r="AT1094" s="203" t="s">
        <v>320</v>
      </c>
      <c r="AU1094" s="203" t="s">
        <v>90</v>
      </c>
      <c r="AY1094" s="112" t="s">
        <v>318</v>
      </c>
      <c r="BE1094" s="204">
        <f t="shared" si="44"/>
        <v>0</v>
      </c>
      <c r="BF1094" s="204">
        <f t="shared" si="45"/>
        <v>0</v>
      </c>
      <c r="BG1094" s="204">
        <f t="shared" si="46"/>
        <v>0</v>
      </c>
      <c r="BH1094" s="204">
        <f t="shared" si="47"/>
        <v>0</v>
      </c>
      <c r="BI1094" s="204">
        <f t="shared" si="48"/>
        <v>0</v>
      </c>
      <c r="BJ1094" s="112" t="s">
        <v>90</v>
      </c>
      <c r="BK1094" s="204">
        <f t="shared" si="49"/>
        <v>0</v>
      </c>
      <c r="BL1094" s="112" t="s">
        <v>407</v>
      </c>
      <c r="BM1094" s="203" t="s">
        <v>2141</v>
      </c>
    </row>
    <row r="1095" spans="2:65" s="121" customFormat="1" ht="37.9" customHeight="1" x14ac:dyDescent="0.2">
      <c r="B1095" s="120"/>
      <c r="C1095" s="192" t="s">
        <v>2142</v>
      </c>
      <c r="D1095" s="192" t="s">
        <v>320</v>
      </c>
      <c r="E1095" s="193" t="s">
        <v>2143</v>
      </c>
      <c r="F1095" s="194" t="s">
        <v>2144</v>
      </c>
      <c r="G1095" s="195" t="s">
        <v>1528</v>
      </c>
      <c r="H1095" s="196">
        <v>1</v>
      </c>
      <c r="I1095" s="32"/>
      <c r="J1095" s="197">
        <f t="shared" si="40"/>
        <v>0</v>
      </c>
      <c r="K1095" s="198"/>
      <c r="L1095" s="120"/>
      <c r="M1095" s="199" t="s">
        <v>1</v>
      </c>
      <c r="N1095" s="200" t="s">
        <v>43</v>
      </c>
      <c r="P1095" s="201">
        <f t="shared" si="41"/>
        <v>0</v>
      </c>
      <c r="Q1095" s="201">
        <v>6.0000000000000002E-5</v>
      </c>
      <c r="R1095" s="201">
        <f t="shared" si="42"/>
        <v>6.0000000000000002E-5</v>
      </c>
      <c r="S1095" s="201">
        <v>0</v>
      </c>
      <c r="T1095" s="202">
        <f t="shared" si="43"/>
        <v>0</v>
      </c>
      <c r="AR1095" s="203" t="s">
        <v>407</v>
      </c>
      <c r="AT1095" s="203" t="s">
        <v>320</v>
      </c>
      <c r="AU1095" s="203" t="s">
        <v>90</v>
      </c>
      <c r="AY1095" s="112" t="s">
        <v>318</v>
      </c>
      <c r="BE1095" s="204">
        <f t="shared" si="44"/>
        <v>0</v>
      </c>
      <c r="BF1095" s="204">
        <f t="shared" si="45"/>
        <v>0</v>
      </c>
      <c r="BG1095" s="204">
        <f t="shared" si="46"/>
        <v>0</v>
      </c>
      <c r="BH1095" s="204">
        <f t="shared" si="47"/>
        <v>0</v>
      </c>
      <c r="BI1095" s="204">
        <f t="shared" si="48"/>
        <v>0</v>
      </c>
      <c r="BJ1095" s="112" t="s">
        <v>90</v>
      </c>
      <c r="BK1095" s="204">
        <f t="shared" si="49"/>
        <v>0</v>
      </c>
      <c r="BL1095" s="112" t="s">
        <v>407</v>
      </c>
      <c r="BM1095" s="203" t="s">
        <v>2145</v>
      </c>
    </row>
    <row r="1096" spans="2:65" s="121" customFormat="1" ht="37.9" customHeight="1" x14ac:dyDescent="0.2">
      <c r="B1096" s="120"/>
      <c r="C1096" s="192" t="s">
        <v>2146</v>
      </c>
      <c r="D1096" s="192" t="s">
        <v>320</v>
      </c>
      <c r="E1096" s="193" t="s">
        <v>2147</v>
      </c>
      <c r="F1096" s="194" t="s">
        <v>2148</v>
      </c>
      <c r="G1096" s="195" t="s">
        <v>1528</v>
      </c>
      <c r="H1096" s="196">
        <v>2</v>
      </c>
      <c r="I1096" s="32"/>
      <c r="J1096" s="197">
        <f t="shared" si="40"/>
        <v>0</v>
      </c>
      <c r="K1096" s="198"/>
      <c r="L1096" s="120"/>
      <c r="M1096" s="199" t="s">
        <v>1</v>
      </c>
      <c r="N1096" s="200" t="s">
        <v>43</v>
      </c>
      <c r="P1096" s="201">
        <f t="shared" si="41"/>
        <v>0</v>
      </c>
      <c r="Q1096" s="201">
        <v>6.0000000000000002E-5</v>
      </c>
      <c r="R1096" s="201">
        <f t="shared" si="42"/>
        <v>1.2E-4</v>
      </c>
      <c r="S1096" s="201">
        <v>0</v>
      </c>
      <c r="T1096" s="202">
        <f t="shared" si="43"/>
        <v>0</v>
      </c>
      <c r="AR1096" s="203" t="s">
        <v>407</v>
      </c>
      <c r="AT1096" s="203" t="s">
        <v>320</v>
      </c>
      <c r="AU1096" s="203" t="s">
        <v>90</v>
      </c>
      <c r="AY1096" s="112" t="s">
        <v>318</v>
      </c>
      <c r="BE1096" s="204">
        <f t="shared" si="44"/>
        <v>0</v>
      </c>
      <c r="BF1096" s="204">
        <f t="shared" si="45"/>
        <v>0</v>
      </c>
      <c r="BG1096" s="204">
        <f t="shared" si="46"/>
        <v>0</v>
      </c>
      <c r="BH1096" s="204">
        <f t="shared" si="47"/>
        <v>0</v>
      </c>
      <c r="BI1096" s="204">
        <f t="shared" si="48"/>
        <v>0</v>
      </c>
      <c r="BJ1096" s="112" t="s">
        <v>90</v>
      </c>
      <c r="BK1096" s="204">
        <f t="shared" si="49"/>
        <v>0</v>
      </c>
      <c r="BL1096" s="112" t="s">
        <v>407</v>
      </c>
      <c r="BM1096" s="203" t="s">
        <v>2149</v>
      </c>
    </row>
    <row r="1097" spans="2:65" s="121" customFormat="1" ht="37.9" customHeight="1" x14ac:dyDescent="0.2">
      <c r="B1097" s="120"/>
      <c r="C1097" s="192" t="s">
        <v>2150</v>
      </c>
      <c r="D1097" s="192" t="s">
        <v>320</v>
      </c>
      <c r="E1097" s="193" t="s">
        <v>2151</v>
      </c>
      <c r="F1097" s="194" t="s">
        <v>2152</v>
      </c>
      <c r="G1097" s="195" t="s">
        <v>1528</v>
      </c>
      <c r="H1097" s="196">
        <v>2</v>
      </c>
      <c r="I1097" s="32"/>
      <c r="J1097" s="197">
        <f t="shared" si="40"/>
        <v>0</v>
      </c>
      <c r="K1097" s="198"/>
      <c r="L1097" s="120"/>
      <c r="M1097" s="199" t="s">
        <v>1</v>
      </c>
      <c r="N1097" s="200" t="s">
        <v>43</v>
      </c>
      <c r="P1097" s="201">
        <f t="shared" si="41"/>
        <v>0</v>
      </c>
      <c r="Q1097" s="201">
        <v>6.0000000000000002E-5</v>
      </c>
      <c r="R1097" s="201">
        <f t="shared" si="42"/>
        <v>1.2E-4</v>
      </c>
      <c r="S1097" s="201">
        <v>0</v>
      </c>
      <c r="T1097" s="202">
        <f t="shared" si="43"/>
        <v>0</v>
      </c>
      <c r="AR1097" s="203" t="s">
        <v>407</v>
      </c>
      <c r="AT1097" s="203" t="s">
        <v>320</v>
      </c>
      <c r="AU1097" s="203" t="s">
        <v>90</v>
      </c>
      <c r="AY1097" s="112" t="s">
        <v>318</v>
      </c>
      <c r="BE1097" s="204">
        <f t="shared" si="44"/>
        <v>0</v>
      </c>
      <c r="BF1097" s="204">
        <f t="shared" si="45"/>
        <v>0</v>
      </c>
      <c r="BG1097" s="204">
        <f t="shared" si="46"/>
        <v>0</v>
      </c>
      <c r="BH1097" s="204">
        <f t="shared" si="47"/>
        <v>0</v>
      </c>
      <c r="BI1097" s="204">
        <f t="shared" si="48"/>
        <v>0</v>
      </c>
      <c r="BJ1097" s="112" t="s">
        <v>90</v>
      </c>
      <c r="BK1097" s="204">
        <f t="shared" si="49"/>
        <v>0</v>
      </c>
      <c r="BL1097" s="112" t="s">
        <v>407</v>
      </c>
      <c r="BM1097" s="203" t="s">
        <v>2153</v>
      </c>
    </row>
    <row r="1098" spans="2:65" s="121" customFormat="1" ht="37.9" customHeight="1" x14ac:dyDescent="0.2">
      <c r="B1098" s="120"/>
      <c r="C1098" s="192" t="s">
        <v>2154</v>
      </c>
      <c r="D1098" s="192" t="s">
        <v>320</v>
      </c>
      <c r="E1098" s="193" t="s">
        <v>2155</v>
      </c>
      <c r="F1098" s="194" t="s">
        <v>2156</v>
      </c>
      <c r="G1098" s="195" t="s">
        <v>1528</v>
      </c>
      <c r="H1098" s="196">
        <v>3</v>
      </c>
      <c r="I1098" s="32"/>
      <c r="J1098" s="197">
        <f t="shared" si="40"/>
        <v>0</v>
      </c>
      <c r="K1098" s="198"/>
      <c r="L1098" s="120"/>
      <c r="M1098" s="199" t="s">
        <v>1</v>
      </c>
      <c r="N1098" s="200" t="s">
        <v>43</v>
      </c>
      <c r="P1098" s="201">
        <f t="shared" si="41"/>
        <v>0</v>
      </c>
      <c r="Q1098" s="201">
        <v>6.0000000000000002E-5</v>
      </c>
      <c r="R1098" s="201">
        <f t="shared" si="42"/>
        <v>1.8000000000000001E-4</v>
      </c>
      <c r="S1098" s="201">
        <v>0</v>
      </c>
      <c r="T1098" s="202">
        <f t="shared" si="43"/>
        <v>0</v>
      </c>
      <c r="AR1098" s="203" t="s">
        <v>407</v>
      </c>
      <c r="AT1098" s="203" t="s">
        <v>320</v>
      </c>
      <c r="AU1098" s="203" t="s">
        <v>90</v>
      </c>
      <c r="AY1098" s="112" t="s">
        <v>318</v>
      </c>
      <c r="BE1098" s="204">
        <f t="shared" si="44"/>
        <v>0</v>
      </c>
      <c r="BF1098" s="204">
        <f t="shared" si="45"/>
        <v>0</v>
      </c>
      <c r="BG1098" s="204">
        <f t="shared" si="46"/>
        <v>0</v>
      </c>
      <c r="BH1098" s="204">
        <f t="shared" si="47"/>
        <v>0</v>
      </c>
      <c r="BI1098" s="204">
        <f t="shared" si="48"/>
        <v>0</v>
      </c>
      <c r="BJ1098" s="112" t="s">
        <v>90</v>
      </c>
      <c r="BK1098" s="204">
        <f t="shared" si="49"/>
        <v>0</v>
      </c>
      <c r="BL1098" s="112" t="s">
        <v>407</v>
      </c>
      <c r="BM1098" s="203" t="s">
        <v>2157</v>
      </c>
    </row>
    <row r="1099" spans="2:65" s="121" customFormat="1" ht="37.9" customHeight="1" x14ac:dyDescent="0.2">
      <c r="B1099" s="120"/>
      <c r="C1099" s="192" t="s">
        <v>2158</v>
      </c>
      <c r="D1099" s="192" t="s">
        <v>320</v>
      </c>
      <c r="E1099" s="193" t="s">
        <v>2159</v>
      </c>
      <c r="F1099" s="194" t="s">
        <v>2160</v>
      </c>
      <c r="G1099" s="195" t="s">
        <v>1528</v>
      </c>
      <c r="H1099" s="196">
        <v>3</v>
      </c>
      <c r="I1099" s="32"/>
      <c r="J1099" s="197">
        <f t="shared" si="40"/>
        <v>0</v>
      </c>
      <c r="K1099" s="198"/>
      <c r="L1099" s="120"/>
      <c r="M1099" s="199" t="s">
        <v>1</v>
      </c>
      <c r="N1099" s="200" t="s">
        <v>43</v>
      </c>
      <c r="P1099" s="201">
        <f t="shared" si="41"/>
        <v>0</v>
      </c>
      <c r="Q1099" s="201">
        <v>6.0000000000000002E-5</v>
      </c>
      <c r="R1099" s="201">
        <f t="shared" si="42"/>
        <v>1.8000000000000001E-4</v>
      </c>
      <c r="S1099" s="201">
        <v>0</v>
      </c>
      <c r="T1099" s="202">
        <f t="shared" si="43"/>
        <v>0</v>
      </c>
      <c r="AR1099" s="203" t="s">
        <v>407</v>
      </c>
      <c r="AT1099" s="203" t="s">
        <v>320</v>
      </c>
      <c r="AU1099" s="203" t="s">
        <v>90</v>
      </c>
      <c r="AY1099" s="112" t="s">
        <v>318</v>
      </c>
      <c r="BE1099" s="204">
        <f t="shared" si="44"/>
        <v>0</v>
      </c>
      <c r="BF1099" s="204">
        <f t="shared" si="45"/>
        <v>0</v>
      </c>
      <c r="BG1099" s="204">
        <f t="shared" si="46"/>
        <v>0</v>
      </c>
      <c r="BH1099" s="204">
        <f t="shared" si="47"/>
        <v>0</v>
      </c>
      <c r="BI1099" s="204">
        <f t="shared" si="48"/>
        <v>0</v>
      </c>
      <c r="BJ1099" s="112" t="s">
        <v>90</v>
      </c>
      <c r="BK1099" s="204">
        <f t="shared" si="49"/>
        <v>0</v>
      </c>
      <c r="BL1099" s="112" t="s">
        <v>407</v>
      </c>
      <c r="BM1099" s="203" t="s">
        <v>2161</v>
      </c>
    </row>
    <row r="1100" spans="2:65" s="121" customFormat="1" ht="44.25" customHeight="1" x14ac:dyDescent="0.2">
      <c r="B1100" s="120"/>
      <c r="C1100" s="192" t="s">
        <v>2162</v>
      </c>
      <c r="D1100" s="192" t="s">
        <v>320</v>
      </c>
      <c r="E1100" s="193" t="s">
        <v>2163</v>
      </c>
      <c r="F1100" s="194" t="s">
        <v>2164</v>
      </c>
      <c r="G1100" s="195" t="s">
        <v>1528</v>
      </c>
      <c r="H1100" s="196">
        <v>1</v>
      </c>
      <c r="I1100" s="32"/>
      <c r="J1100" s="197">
        <f t="shared" si="40"/>
        <v>0</v>
      </c>
      <c r="K1100" s="198"/>
      <c r="L1100" s="120"/>
      <c r="M1100" s="199" t="s">
        <v>1</v>
      </c>
      <c r="N1100" s="200" t="s">
        <v>43</v>
      </c>
      <c r="P1100" s="201">
        <f t="shared" si="41"/>
        <v>0</v>
      </c>
      <c r="Q1100" s="201">
        <v>6.0000000000000002E-5</v>
      </c>
      <c r="R1100" s="201">
        <f t="shared" si="42"/>
        <v>6.0000000000000002E-5</v>
      </c>
      <c r="S1100" s="201">
        <v>0</v>
      </c>
      <c r="T1100" s="202">
        <f t="shared" si="43"/>
        <v>0</v>
      </c>
      <c r="AR1100" s="203" t="s">
        <v>407</v>
      </c>
      <c r="AT1100" s="203" t="s">
        <v>320</v>
      </c>
      <c r="AU1100" s="203" t="s">
        <v>90</v>
      </c>
      <c r="AY1100" s="112" t="s">
        <v>318</v>
      </c>
      <c r="BE1100" s="204">
        <f t="shared" si="44"/>
        <v>0</v>
      </c>
      <c r="BF1100" s="204">
        <f t="shared" si="45"/>
        <v>0</v>
      </c>
      <c r="BG1100" s="204">
        <f t="shared" si="46"/>
        <v>0</v>
      </c>
      <c r="BH1100" s="204">
        <f t="shared" si="47"/>
        <v>0</v>
      </c>
      <c r="BI1100" s="204">
        <f t="shared" si="48"/>
        <v>0</v>
      </c>
      <c r="BJ1100" s="112" t="s">
        <v>90</v>
      </c>
      <c r="BK1100" s="204">
        <f t="shared" si="49"/>
        <v>0</v>
      </c>
      <c r="BL1100" s="112" t="s">
        <v>407</v>
      </c>
      <c r="BM1100" s="203" t="s">
        <v>2165</v>
      </c>
    </row>
    <row r="1101" spans="2:65" s="121" customFormat="1" ht="44.25" customHeight="1" x14ac:dyDescent="0.2">
      <c r="B1101" s="120"/>
      <c r="C1101" s="192" t="s">
        <v>2166</v>
      </c>
      <c r="D1101" s="192" t="s">
        <v>320</v>
      </c>
      <c r="E1101" s="193" t="s">
        <v>2167</v>
      </c>
      <c r="F1101" s="194" t="s">
        <v>2168</v>
      </c>
      <c r="G1101" s="195" t="s">
        <v>1528</v>
      </c>
      <c r="H1101" s="196">
        <v>1</v>
      </c>
      <c r="I1101" s="32"/>
      <c r="J1101" s="197">
        <f t="shared" si="40"/>
        <v>0</v>
      </c>
      <c r="K1101" s="198"/>
      <c r="L1101" s="120"/>
      <c r="M1101" s="199" t="s">
        <v>1</v>
      </c>
      <c r="N1101" s="200" t="s">
        <v>43</v>
      </c>
      <c r="P1101" s="201">
        <f t="shared" si="41"/>
        <v>0</v>
      </c>
      <c r="Q1101" s="201">
        <v>6.0000000000000002E-5</v>
      </c>
      <c r="R1101" s="201">
        <f t="shared" si="42"/>
        <v>6.0000000000000002E-5</v>
      </c>
      <c r="S1101" s="201">
        <v>0</v>
      </c>
      <c r="T1101" s="202">
        <f t="shared" si="43"/>
        <v>0</v>
      </c>
      <c r="AR1101" s="203" t="s">
        <v>407</v>
      </c>
      <c r="AT1101" s="203" t="s">
        <v>320</v>
      </c>
      <c r="AU1101" s="203" t="s">
        <v>90</v>
      </c>
      <c r="AY1101" s="112" t="s">
        <v>318</v>
      </c>
      <c r="BE1101" s="204">
        <f t="shared" si="44"/>
        <v>0</v>
      </c>
      <c r="BF1101" s="204">
        <f t="shared" si="45"/>
        <v>0</v>
      </c>
      <c r="BG1101" s="204">
        <f t="shared" si="46"/>
        <v>0</v>
      </c>
      <c r="BH1101" s="204">
        <f t="shared" si="47"/>
        <v>0</v>
      </c>
      <c r="BI1101" s="204">
        <f t="shared" si="48"/>
        <v>0</v>
      </c>
      <c r="BJ1101" s="112" t="s">
        <v>90</v>
      </c>
      <c r="BK1101" s="204">
        <f t="shared" si="49"/>
        <v>0</v>
      </c>
      <c r="BL1101" s="112" t="s">
        <v>407</v>
      </c>
      <c r="BM1101" s="203" t="s">
        <v>2169</v>
      </c>
    </row>
    <row r="1102" spans="2:65" s="121" customFormat="1" ht="37.9" customHeight="1" x14ac:dyDescent="0.2">
      <c r="B1102" s="120"/>
      <c r="C1102" s="192" t="s">
        <v>2170</v>
      </c>
      <c r="D1102" s="192" t="s">
        <v>320</v>
      </c>
      <c r="E1102" s="193" t="s">
        <v>2171</v>
      </c>
      <c r="F1102" s="194" t="s">
        <v>2172</v>
      </c>
      <c r="G1102" s="195" t="s">
        <v>1528</v>
      </c>
      <c r="H1102" s="196">
        <v>1</v>
      </c>
      <c r="I1102" s="32"/>
      <c r="J1102" s="197">
        <f t="shared" si="40"/>
        <v>0</v>
      </c>
      <c r="K1102" s="198"/>
      <c r="L1102" s="120"/>
      <c r="M1102" s="199" t="s">
        <v>1</v>
      </c>
      <c r="N1102" s="200" t="s">
        <v>43</v>
      </c>
      <c r="P1102" s="201">
        <f t="shared" si="41"/>
        <v>0</v>
      </c>
      <c r="Q1102" s="201">
        <v>6.0000000000000002E-5</v>
      </c>
      <c r="R1102" s="201">
        <f t="shared" si="42"/>
        <v>6.0000000000000002E-5</v>
      </c>
      <c r="S1102" s="201">
        <v>0</v>
      </c>
      <c r="T1102" s="202">
        <f t="shared" si="43"/>
        <v>0</v>
      </c>
      <c r="AR1102" s="203" t="s">
        <v>407</v>
      </c>
      <c r="AT1102" s="203" t="s">
        <v>320</v>
      </c>
      <c r="AU1102" s="203" t="s">
        <v>90</v>
      </c>
      <c r="AY1102" s="112" t="s">
        <v>318</v>
      </c>
      <c r="BE1102" s="204">
        <f t="shared" si="44"/>
        <v>0</v>
      </c>
      <c r="BF1102" s="204">
        <f t="shared" si="45"/>
        <v>0</v>
      </c>
      <c r="BG1102" s="204">
        <f t="shared" si="46"/>
        <v>0</v>
      </c>
      <c r="BH1102" s="204">
        <f t="shared" si="47"/>
        <v>0</v>
      </c>
      <c r="BI1102" s="204">
        <f t="shared" si="48"/>
        <v>0</v>
      </c>
      <c r="BJ1102" s="112" t="s">
        <v>90</v>
      </c>
      <c r="BK1102" s="204">
        <f t="shared" si="49"/>
        <v>0</v>
      </c>
      <c r="BL1102" s="112" t="s">
        <v>407</v>
      </c>
      <c r="BM1102" s="203" t="s">
        <v>2173</v>
      </c>
    </row>
    <row r="1103" spans="2:65" s="121" customFormat="1" ht="37.9" customHeight="1" x14ac:dyDescent="0.2">
      <c r="B1103" s="120"/>
      <c r="C1103" s="192" t="s">
        <v>2174</v>
      </c>
      <c r="D1103" s="192" t="s">
        <v>320</v>
      </c>
      <c r="E1103" s="193" t="s">
        <v>2175</v>
      </c>
      <c r="F1103" s="194" t="s">
        <v>2176</v>
      </c>
      <c r="G1103" s="195" t="s">
        <v>1528</v>
      </c>
      <c r="H1103" s="196">
        <v>1</v>
      </c>
      <c r="I1103" s="32"/>
      <c r="J1103" s="197">
        <f t="shared" si="40"/>
        <v>0</v>
      </c>
      <c r="K1103" s="198"/>
      <c r="L1103" s="120"/>
      <c r="M1103" s="199" t="s">
        <v>1</v>
      </c>
      <c r="N1103" s="200" t="s">
        <v>43</v>
      </c>
      <c r="P1103" s="201">
        <f t="shared" si="41"/>
        <v>0</v>
      </c>
      <c r="Q1103" s="201">
        <v>6.0000000000000002E-5</v>
      </c>
      <c r="R1103" s="201">
        <f t="shared" si="42"/>
        <v>6.0000000000000002E-5</v>
      </c>
      <c r="S1103" s="201">
        <v>0</v>
      </c>
      <c r="T1103" s="202">
        <f t="shared" si="43"/>
        <v>0</v>
      </c>
      <c r="AR1103" s="203" t="s">
        <v>407</v>
      </c>
      <c r="AT1103" s="203" t="s">
        <v>320</v>
      </c>
      <c r="AU1103" s="203" t="s">
        <v>90</v>
      </c>
      <c r="AY1103" s="112" t="s">
        <v>318</v>
      </c>
      <c r="BE1103" s="204">
        <f t="shared" si="44"/>
        <v>0</v>
      </c>
      <c r="BF1103" s="204">
        <f t="shared" si="45"/>
        <v>0</v>
      </c>
      <c r="BG1103" s="204">
        <f t="shared" si="46"/>
        <v>0</v>
      </c>
      <c r="BH1103" s="204">
        <f t="shared" si="47"/>
        <v>0</v>
      </c>
      <c r="BI1103" s="204">
        <f t="shared" si="48"/>
        <v>0</v>
      </c>
      <c r="BJ1103" s="112" t="s">
        <v>90</v>
      </c>
      <c r="BK1103" s="204">
        <f t="shared" si="49"/>
        <v>0</v>
      </c>
      <c r="BL1103" s="112" t="s">
        <v>407</v>
      </c>
      <c r="BM1103" s="203" t="s">
        <v>2177</v>
      </c>
    </row>
    <row r="1104" spans="2:65" s="121" customFormat="1" ht="37.9" customHeight="1" x14ac:dyDescent="0.2">
      <c r="B1104" s="120"/>
      <c r="C1104" s="192" t="s">
        <v>2178</v>
      </c>
      <c r="D1104" s="192" t="s">
        <v>320</v>
      </c>
      <c r="E1104" s="193" t="s">
        <v>2179</v>
      </c>
      <c r="F1104" s="194" t="s">
        <v>2180</v>
      </c>
      <c r="G1104" s="195" t="s">
        <v>1528</v>
      </c>
      <c r="H1104" s="196">
        <v>1</v>
      </c>
      <c r="I1104" s="32"/>
      <c r="J1104" s="197">
        <f t="shared" si="40"/>
        <v>0</v>
      </c>
      <c r="K1104" s="198"/>
      <c r="L1104" s="120"/>
      <c r="M1104" s="199" t="s">
        <v>1</v>
      </c>
      <c r="N1104" s="200" t="s">
        <v>43</v>
      </c>
      <c r="P1104" s="201">
        <f t="shared" si="41"/>
        <v>0</v>
      </c>
      <c r="Q1104" s="201">
        <v>6.0000000000000002E-5</v>
      </c>
      <c r="R1104" s="201">
        <f t="shared" si="42"/>
        <v>6.0000000000000002E-5</v>
      </c>
      <c r="S1104" s="201">
        <v>0</v>
      </c>
      <c r="T1104" s="202">
        <f t="shared" si="43"/>
        <v>0</v>
      </c>
      <c r="AR1104" s="203" t="s">
        <v>407</v>
      </c>
      <c r="AT1104" s="203" t="s">
        <v>320</v>
      </c>
      <c r="AU1104" s="203" t="s">
        <v>90</v>
      </c>
      <c r="AY1104" s="112" t="s">
        <v>318</v>
      </c>
      <c r="BE1104" s="204">
        <f t="shared" si="44"/>
        <v>0</v>
      </c>
      <c r="BF1104" s="204">
        <f t="shared" si="45"/>
        <v>0</v>
      </c>
      <c r="BG1104" s="204">
        <f t="shared" si="46"/>
        <v>0</v>
      </c>
      <c r="BH1104" s="204">
        <f t="shared" si="47"/>
        <v>0</v>
      </c>
      <c r="BI1104" s="204">
        <f t="shared" si="48"/>
        <v>0</v>
      </c>
      <c r="BJ1104" s="112" t="s">
        <v>90</v>
      </c>
      <c r="BK1104" s="204">
        <f t="shared" si="49"/>
        <v>0</v>
      </c>
      <c r="BL1104" s="112" t="s">
        <v>407</v>
      </c>
      <c r="BM1104" s="203" t="s">
        <v>2181</v>
      </c>
    </row>
    <row r="1105" spans="2:65" s="121" customFormat="1" ht="37.9" customHeight="1" x14ac:dyDescent="0.2">
      <c r="B1105" s="120"/>
      <c r="C1105" s="192" t="s">
        <v>2182</v>
      </c>
      <c r="D1105" s="192" t="s">
        <v>320</v>
      </c>
      <c r="E1105" s="193" t="s">
        <v>2183</v>
      </c>
      <c r="F1105" s="194" t="s">
        <v>2184</v>
      </c>
      <c r="G1105" s="195" t="s">
        <v>1528</v>
      </c>
      <c r="H1105" s="196">
        <v>2</v>
      </c>
      <c r="I1105" s="32"/>
      <c r="J1105" s="197">
        <f t="shared" si="40"/>
        <v>0</v>
      </c>
      <c r="K1105" s="198"/>
      <c r="L1105" s="120"/>
      <c r="M1105" s="199" t="s">
        <v>1</v>
      </c>
      <c r="N1105" s="200" t="s">
        <v>43</v>
      </c>
      <c r="P1105" s="201">
        <f t="shared" si="41"/>
        <v>0</v>
      </c>
      <c r="Q1105" s="201">
        <v>6.0000000000000002E-5</v>
      </c>
      <c r="R1105" s="201">
        <f t="shared" si="42"/>
        <v>1.2E-4</v>
      </c>
      <c r="S1105" s="201">
        <v>0</v>
      </c>
      <c r="T1105" s="202">
        <f t="shared" si="43"/>
        <v>0</v>
      </c>
      <c r="AR1105" s="203" t="s">
        <v>407</v>
      </c>
      <c r="AT1105" s="203" t="s">
        <v>320</v>
      </c>
      <c r="AU1105" s="203" t="s">
        <v>90</v>
      </c>
      <c r="AY1105" s="112" t="s">
        <v>318</v>
      </c>
      <c r="BE1105" s="204">
        <f t="shared" si="44"/>
        <v>0</v>
      </c>
      <c r="BF1105" s="204">
        <f t="shared" si="45"/>
        <v>0</v>
      </c>
      <c r="BG1105" s="204">
        <f t="shared" si="46"/>
        <v>0</v>
      </c>
      <c r="BH1105" s="204">
        <f t="shared" si="47"/>
        <v>0</v>
      </c>
      <c r="BI1105" s="204">
        <f t="shared" si="48"/>
        <v>0</v>
      </c>
      <c r="BJ1105" s="112" t="s">
        <v>90</v>
      </c>
      <c r="BK1105" s="204">
        <f t="shared" si="49"/>
        <v>0</v>
      </c>
      <c r="BL1105" s="112" t="s">
        <v>407</v>
      </c>
      <c r="BM1105" s="203" t="s">
        <v>2185</v>
      </c>
    </row>
    <row r="1106" spans="2:65" s="121" customFormat="1" ht="37.9" customHeight="1" x14ac:dyDescent="0.2">
      <c r="B1106" s="120"/>
      <c r="C1106" s="192" t="s">
        <v>2186</v>
      </c>
      <c r="D1106" s="192" t="s">
        <v>320</v>
      </c>
      <c r="E1106" s="193" t="s">
        <v>2187</v>
      </c>
      <c r="F1106" s="194" t="s">
        <v>2188</v>
      </c>
      <c r="G1106" s="195" t="s">
        <v>1528</v>
      </c>
      <c r="H1106" s="196">
        <v>1</v>
      </c>
      <c r="I1106" s="32"/>
      <c r="J1106" s="197">
        <f t="shared" si="40"/>
        <v>0</v>
      </c>
      <c r="K1106" s="198"/>
      <c r="L1106" s="120"/>
      <c r="M1106" s="199" t="s">
        <v>1</v>
      </c>
      <c r="N1106" s="200" t="s">
        <v>43</v>
      </c>
      <c r="P1106" s="201">
        <f t="shared" si="41"/>
        <v>0</v>
      </c>
      <c r="Q1106" s="201">
        <v>6.0000000000000002E-5</v>
      </c>
      <c r="R1106" s="201">
        <f t="shared" si="42"/>
        <v>6.0000000000000002E-5</v>
      </c>
      <c r="S1106" s="201">
        <v>0</v>
      </c>
      <c r="T1106" s="202">
        <f t="shared" si="43"/>
        <v>0</v>
      </c>
      <c r="AR1106" s="203" t="s">
        <v>407</v>
      </c>
      <c r="AT1106" s="203" t="s">
        <v>320</v>
      </c>
      <c r="AU1106" s="203" t="s">
        <v>90</v>
      </c>
      <c r="AY1106" s="112" t="s">
        <v>318</v>
      </c>
      <c r="BE1106" s="204">
        <f t="shared" si="44"/>
        <v>0</v>
      </c>
      <c r="BF1106" s="204">
        <f t="shared" si="45"/>
        <v>0</v>
      </c>
      <c r="BG1106" s="204">
        <f t="shared" si="46"/>
        <v>0</v>
      </c>
      <c r="BH1106" s="204">
        <f t="shared" si="47"/>
        <v>0</v>
      </c>
      <c r="BI1106" s="204">
        <f t="shared" si="48"/>
        <v>0</v>
      </c>
      <c r="BJ1106" s="112" t="s">
        <v>90</v>
      </c>
      <c r="BK1106" s="204">
        <f t="shared" si="49"/>
        <v>0</v>
      </c>
      <c r="BL1106" s="112" t="s">
        <v>407</v>
      </c>
      <c r="BM1106" s="203" t="s">
        <v>2189</v>
      </c>
    </row>
    <row r="1107" spans="2:65" s="121" customFormat="1" ht="44.25" customHeight="1" x14ac:dyDescent="0.2">
      <c r="B1107" s="120"/>
      <c r="C1107" s="192" t="s">
        <v>2190</v>
      </c>
      <c r="D1107" s="192" t="s">
        <v>320</v>
      </c>
      <c r="E1107" s="193" t="s">
        <v>2191</v>
      </c>
      <c r="F1107" s="194" t="s">
        <v>2192</v>
      </c>
      <c r="G1107" s="195" t="s">
        <v>1528</v>
      </c>
      <c r="H1107" s="196">
        <v>1</v>
      </c>
      <c r="I1107" s="32"/>
      <c r="J1107" s="197">
        <f t="shared" si="40"/>
        <v>0</v>
      </c>
      <c r="K1107" s="198"/>
      <c r="L1107" s="120"/>
      <c r="M1107" s="199" t="s">
        <v>1</v>
      </c>
      <c r="N1107" s="200" t="s">
        <v>43</v>
      </c>
      <c r="P1107" s="201">
        <f t="shared" si="41"/>
        <v>0</v>
      </c>
      <c r="Q1107" s="201">
        <v>6.0000000000000002E-5</v>
      </c>
      <c r="R1107" s="201">
        <f t="shared" si="42"/>
        <v>6.0000000000000002E-5</v>
      </c>
      <c r="S1107" s="201">
        <v>0</v>
      </c>
      <c r="T1107" s="202">
        <f t="shared" si="43"/>
        <v>0</v>
      </c>
      <c r="AR1107" s="203" t="s">
        <v>407</v>
      </c>
      <c r="AT1107" s="203" t="s">
        <v>320</v>
      </c>
      <c r="AU1107" s="203" t="s">
        <v>90</v>
      </c>
      <c r="AY1107" s="112" t="s">
        <v>318</v>
      </c>
      <c r="BE1107" s="204">
        <f t="shared" si="44"/>
        <v>0</v>
      </c>
      <c r="BF1107" s="204">
        <f t="shared" si="45"/>
        <v>0</v>
      </c>
      <c r="BG1107" s="204">
        <f t="shared" si="46"/>
        <v>0</v>
      </c>
      <c r="BH1107" s="204">
        <f t="shared" si="47"/>
        <v>0</v>
      </c>
      <c r="BI1107" s="204">
        <f t="shared" si="48"/>
        <v>0</v>
      </c>
      <c r="BJ1107" s="112" t="s">
        <v>90</v>
      </c>
      <c r="BK1107" s="204">
        <f t="shared" si="49"/>
        <v>0</v>
      </c>
      <c r="BL1107" s="112" t="s">
        <v>407</v>
      </c>
      <c r="BM1107" s="203" t="s">
        <v>2193</v>
      </c>
    </row>
    <row r="1108" spans="2:65" s="121" customFormat="1" ht="37.9" customHeight="1" x14ac:dyDescent="0.2">
      <c r="B1108" s="120"/>
      <c r="C1108" s="192" t="s">
        <v>2194</v>
      </c>
      <c r="D1108" s="192" t="s">
        <v>320</v>
      </c>
      <c r="E1108" s="193" t="s">
        <v>2195</v>
      </c>
      <c r="F1108" s="194" t="s">
        <v>2196</v>
      </c>
      <c r="G1108" s="195" t="s">
        <v>1528</v>
      </c>
      <c r="H1108" s="196">
        <v>1</v>
      </c>
      <c r="I1108" s="32"/>
      <c r="J1108" s="197">
        <f t="shared" si="40"/>
        <v>0</v>
      </c>
      <c r="K1108" s="198"/>
      <c r="L1108" s="120"/>
      <c r="M1108" s="199" t="s">
        <v>1</v>
      </c>
      <c r="N1108" s="200" t="s">
        <v>43</v>
      </c>
      <c r="P1108" s="201">
        <f t="shared" si="41"/>
        <v>0</v>
      </c>
      <c r="Q1108" s="201">
        <v>6.0000000000000002E-5</v>
      </c>
      <c r="R1108" s="201">
        <f t="shared" si="42"/>
        <v>6.0000000000000002E-5</v>
      </c>
      <c r="S1108" s="201">
        <v>0</v>
      </c>
      <c r="T1108" s="202">
        <f t="shared" si="43"/>
        <v>0</v>
      </c>
      <c r="AR1108" s="203" t="s">
        <v>407</v>
      </c>
      <c r="AT1108" s="203" t="s">
        <v>320</v>
      </c>
      <c r="AU1108" s="203" t="s">
        <v>90</v>
      </c>
      <c r="AY1108" s="112" t="s">
        <v>318</v>
      </c>
      <c r="BE1108" s="204">
        <f t="shared" si="44"/>
        <v>0</v>
      </c>
      <c r="BF1108" s="204">
        <f t="shared" si="45"/>
        <v>0</v>
      </c>
      <c r="BG1108" s="204">
        <f t="shared" si="46"/>
        <v>0</v>
      </c>
      <c r="BH1108" s="204">
        <f t="shared" si="47"/>
        <v>0</v>
      </c>
      <c r="BI1108" s="204">
        <f t="shared" si="48"/>
        <v>0</v>
      </c>
      <c r="BJ1108" s="112" t="s">
        <v>90</v>
      </c>
      <c r="BK1108" s="204">
        <f t="shared" si="49"/>
        <v>0</v>
      </c>
      <c r="BL1108" s="112" t="s">
        <v>407</v>
      </c>
      <c r="BM1108" s="203" t="s">
        <v>2197</v>
      </c>
    </row>
    <row r="1109" spans="2:65" s="121" customFormat="1" ht="37.9" customHeight="1" x14ac:dyDescent="0.2">
      <c r="B1109" s="120"/>
      <c r="C1109" s="192" t="s">
        <v>2198</v>
      </c>
      <c r="D1109" s="192" t="s">
        <v>320</v>
      </c>
      <c r="E1109" s="193" t="s">
        <v>2199</v>
      </c>
      <c r="F1109" s="194" t="s">
        <v>2200</v>
      </c>
      <c r="G1109" s="195" t="s">
        <v>1528</v>
      </c>
      <c r="H1109" s="196">
        <v>1</v>
      </c>
      <c r="I1109" s="32"/>
      <c r="J1109" s="197">
        <f t="shared" si="40"/>
        <v>0</v>
      </c>
      <c r="K1109" s="198"/>
      <c r="L1109" s="120"/>
      <c r="M1109" s="199" t="s">
        <v>1</v>
      </c>
      <c r="N1109" s="200" t="s">
        <v>43</v>
      </c>
      <c r="P1109" s="201">
        <f t="shared" si="41"/>
        <v>0</v>
      </c>
      <c r="Q1109" s="201">
        <v>6.0000000000000002E-5</v>
      </c>
      <c r="R1109" s="201">
        <f t="shared" si="42"/>
        <v>6.0000000000000002E-5</v>
      </c>
      <c r="S1109" s="201">
        <v>0</v>
      </c>
      <c r="T1109" s="202">
        <f t="shared" si="43"/>
        <v>0</v>
      </c>
      <c r="AR1109" s="203" t="s">
        <v>407</v>
      </c>
      <c r="AT1109" s="203" t="s">
        <v>320</v>
      </c>
      <c r="AU1109" s="203" t="s">
        <v>90</v>
      </c>
      <c r="AY1109" s="112" t="s">
        <v>318</v>
      </c>
      <c r="BE1109" s="204">
        <f t="shared" si="44"/>
        <v>0</v>
      </c>
      <c r="BF1109" s="204">
        <f t="shared" si="45"/>
        <v>0</v>
      </c>
      <c r="BG1109" s="204">
        <f t="shared" si="46"/>
        <v>0</v>
      </c>
      <c r="BH1109" s="204">
        <f t="shared" si="47"/>
        <v>0</v>
      </c>
      <c r="BI1109" s="204">
        <f t="shared" si="48"/>
        <v>0</v>
      </c>
      <c r="BJ1109" s="112" t="s">
        <v>90</v>
      </c>
      <c r="BK1109" s="204">
        <f t="shared" si="49"/>
        <v>0</v>
      </c>
      <c r="BL1109" s="112" t="s">
        <v>407</v>
      </c>
      <c r="BM1109" s="203" t="s">
        <v>2201</v>
      </c>
    </row>
    <row r="1110" spans="2:65" s="121" customFormat="1" ht="37.9" customHeight="1" x14ac:dyDescent="0.2">
      <c r="B1110" s="120"/>
      <c r="C1110" s="192" t="s">
        <v>2202</v>
      </c>
      <c r="D1110" s="192" t="s">
        <v>320</v>
      </c>
      <c r="E1110" s="193" t="s">
        <v>2203</v>
      </c>
      <c r="F1110" s="194" t="s">
        <v>2204</v>
      </c>
      <c r="G1110" s="195" t="s">
        <v>1528</v>
      </c>
      <c r="H1110" s="196">
        <v>2</v>
      </c>
      <c r="I1110" s="32"/>
      <c r="J1110" s="197">
        <f t="shared" si="40"/>
        <v>0</v>
      </c>
      <c r="K1110" s="198"/>
      <c r="L1110" s="120"/>
      <c r="M1110" s="199" t="s">
        <v>1</v>
      </c>
      <c r="N1110" s="200" t="s">
        <v>43</v>
      </c>
      <c r="P1110" s="201">
        <f t="shared" si="41"/>
        <v>0</v>
      </c>
      <c r="Q1110" s="201">
        <v>6.0000000000000002E-5</v>
      </c>
      <c r="R1110" s="201">
        <f t="shared" si="42"/>
        <v>1.2E-4</v>
      </c>
      <c r="S1110" s="201">
        <v>0</v>
      </c>
      <c r="T1110" s="202">
        <f t="shared" si="43"/>
        <v>0</v>
      </c>
      <c r="AR1110" s="203" t="s">
        <v>407</v>
      </c>
      <c r="AT1110" s="203" t="s">
        <v>320</v>
      </c>
      <c r="AU1110" s="203" t="s">
        <v>90</v>
      </c>
      <c r="AY1110" s="112" t="s">
        <v>318</v>
      </c>
      <c r="BE1110" s="204">
        <f t="shared" si="44"/>
        <v>0</v>
      </c>
      <c r="BF1110" s="204">
        <f t="shared" si="45"/>
        <v>0</v>
      </c>
      <c r="BG1110" s="204">
        <f t="shared" si="46"/>
        <v>0</v>
      </c>
      <c r="BH1110" s="204">
        <f t="shared" si="47"/>
        <v>0</v>
      </c>
      <c r="BI1110" s="204">
        <f t="shared" si="48"/>
        <v>0</v>
      </c>
      <c r="BJ1110" s="112" t="s">
        <v>90</v>
      </c>
      <c r="BK1110" s="204">
        <f t="shared" si="49"/>
        <v>0</v>
      </c>
      <c r="BL1110" s="112" t="s">
        <v>407</v>
      </c>
      <c r="BM1110" s="203" t="s">
        <v>2205</v>
      </c>
    </row>
    <row r="1111" spans="2:65" s="121" customFormat="1" ht="44.25" customHeight="1" x14ac:dyDescent="0.2">
      <c r="B1111" s="120"/>
      <c r="C1111" s="192" t="s">
        <v>2206</v>
      </c>
      <c r="D1111" s="192" t="s">
        <v>320</v>
      </c>
      <c r="E1111" s="193" t="s">
        <v>2207</v>
      </c>
      <c r="F1111" s="194" t="s">
        <v>2208</v>
      </c>
      <c r="G1111" s="195" t="s">
        <v>1528</v>
      </c>
      <c r="H1111" s="196">
        <v>7</v>
      </c>
      <c r="I1111" s="32"/>
      <c r="J1111" s="197">
        <f t="shared" si="40"/>
        <v>0</v>
      </c>
      <c r="K1111" s="198"/>
      <c r="L1111" s="120"/>
      <c r="M1111" s="199" t="s">
        <v>1</v>
      </c>
      <c r="N1111" s="200" t="s">
        <v>43</v>
      </c>
      <c r="P1111" s="201">
        <f t="shared" si="41"/>
        <v>0</v>
      </c>
      <c r="Q1111" s="201">
        <v>6.0000000000000002E-5</v>
      </c>
      <c r="R1111" s="201">
        <f t="shared" si="42"/>
        <v>4.2000000000000002E-4</v>
      </c>
      <c r="S1111" s="201">
        <v>0</v>
      </c>
      <c r="T1111" s="202">
        <f t="shared" si="43"/>
        <v>0</v>
      </c>
      <c r="AR1111" s="203" t="s">
        <v>407</v>
      </c>
      <c r="AT1111" s="203" t="s">
        <v>320</v>
      </c>
      <c r="AU1111" s="203" t="s">
        <v>90</v>
      </c>
      <c r="AY1111" s="112" t="s">
        <v>318</v>
      </c>
      <c r="BE1111" s="204">
        <f t="shared" si="44"/>
        <v>0</v>
      </c>
      <c r="BF1111" s="204">
        <f t="shared" si="45"/>
        <v>0</v>
      </c>
      <c r="BG1111" s="204">
        <f t="shared" si="46"/>
        <v>0</v>
      </c>
      <c r="BH1111" s="204">
        <f t="shared" si="47"/>
        <v>0</v>
      </c>
      <c r="BI1111" s="204">
        <f t="shared" si="48"/>
        <v>0</v>
      </c>
      <c r="BJ1111" s="112" t="s">
        <v>90</v>
      </c>
      <c r="BK1111" s="204">
        <f t="shared" si="49"/>
        <v>0</v>
      </c>
      <c r="BL1111" s="112" t="s">
        <v>407</v>
      </c>
      <c r="BM1111" s="203" t="s">
        <v>2209</v>
      </c>
    </row>
    <row r="1112" spans="2:65" s="121" customFormat="1" ht="33" customHeight="1" x14ac:dyDescent="0.2">
      <c r="B1112" s="120"/>
      <c r="C1112" s="192" t="s">
        <v>2210</v>
      </c>
      <c r="D1112" s="192" t="s">
        <v>320</v>
      </c>
      <c r="E1112" s="193" t="s">
        <v>2211</v>
      </c>
      <c r="F1112" s="194" t="s">
        <v>2212</v>
      </c>
      <c r="G1112" s="195" t="s">
        <v>1528</v>
      </c>
      <c r="H1112" s="196">
        <v>8</v>
      </c>
      <c r="I1112" s="32"/>
      <c r="J1112" s="197">
        <f t="shared" si="40"/>
        <v>0</v>
      </c>
      <c r="K1112" s="198"/>
      <c r="L1112" s="120"/>
      <c r="M1112" s="199" t="s">
        <v>1</v>
      </c>
      <c r="N1112" s="200" t="s">
        <v>43</v>
      </c>
      <c r="P1112" s="201">
        <f t="shared" si="41"/>
        <v>0</v>
      </c>
      <c r="Q1112" s="201">
        <v>6.0000000000000002E-5</v>
      </c>
      <c r="R1112" s="201">
        <f t="shared" si="42"/>
        <v>4.8000000000000001E-4</v>
      </c>
      <c r="S1112" s="201">
        <v>0</v>
      </c>
      <c r="T1112" s="202">
        <f t="shared" si="43"/>
        <v>0</v>
      </c>
      <c r="AR1112" s="203" t="s">
        <v>407</v>
      </c>
      <c r="AT1112" s="203" t="s">
        <v>320</v>
      </c>
      <c r="AU1112" s="203" t="s">
        <v>90</v>
      </c>
      <c r="AY1112" s="112" t="s">
        <v>318</v>
      </c>
      <c r="BE1112" s="204">
        <f t="shared" si="44"/>
        <v>0</v>
      </c>
      <c r="BF1112" s="204">
        <f t="shared" si="45"/>
        <v>0</v>
      </c>
      <c r="BG1112" s="204">
        <f t="shared" si="46"/>
        <v>0</v>
      </c>
      <c r="BH1112" s="204">
        <f t="shared" si="47"/>
        <v>0</v>
      </c>
      <c r="BI1112" s="204">
        <f t="shared" si="48"/>
        <v>0</v>
      </c>
      <c r="BJ1112" s="112" t="s">
        <v>90</v>
      </c>
      <c r="BK1112" s="204">
        <f t="shared" si="49"/>
        <v>0</v>
      </c>
      <c r="BL1112" s="112" t="s">
        <v>407</v>
      </c>
      <c r="BM1112" s="203" t="s">
        <v>2213</v>
      </c>
    </row>
    <row r="1113" spans="2:65" s="121" customFormat="1" ht="44.25" customHeight="1" x14ac:dyDescent="0.2">
      <c r="B1113" s="120"/>
      <c r="C1113" s="192" t="s">
        <v>2214</v>
      </c>
      <c r="D1113" s="192" t="s">
        <v>320</v>
      </c>
      <c r="E1113" s="193" t="s">
        <v>2215</v>
      </c>
      <c r="F1113" s="194" t="s">
        <v>2216</v>
      </c>
      <c r="G1113" s="195" t="s">
        <v>1528</v>
      </c>
      <c r="H1113" s="196">
        <v>1</v>
      </c>
      <c r="I1113" s="32"/>
      <c r="J1113" s="197">
        <f t="shared" ref="J1113:J1140" si="50">ROUND(I1113*H1113,2)</f>
        <v>0</v>
      </c>
      <c r="K1113" s="198"/>
      <c r="L1113" s="120"/>
      <c r="M1113" s="199" t="s">
        <v>1</v>
      </c>
      <c r="N1113" s="200" t="s">
        <v>43</v>
      </c>
      <c r="P1113" s="201">
        <f t="shared" ref="P1113:P1140" si="51">O1113*H1113</f>
        <v>0</v>
      </c>
      <c r="Q1113" s="201">
        <v>6.0000000000000002E-5</v>
      </c>
      <c r="R1113" s="201">
        <f t="shared" ref="R1113:R1140" si="52">Q1113*H1113</f>
        <v>6.0000000000000002E-5</v>
      </c>
      <c r="S1113" s="201">
        <v>0</v>
      </c>
      <c r="T1113" s="202">
        <f t="shared" ref="T1113:T1140" si="53">S1113*H1113</f>
        <v>0</v>
      </c>
      <c r="AR1113" s="203" t="s">
        <v>407</v>
      </c>
      <c r="AT1113" s="203" t="s">
        <v>320</v>
      </c>
      <c r="AU1113" s="203" t="s">
        <v>90</v>
      </c>
      <c r="AY1113" s="112" t="s">
        <v>318</v>
      </c>
      <c r="BE1113" s="204">
        <f t="shared" ref="BE1113:BE1140" si="54">IF(N1113="základní",J1113,0)</f>
        <v>0</v>
      </c>
      <c r="BF1113" s="204">
        <f t="shared" ref="BF1113:BF1140" si="55">IF(N1113="snížená",J1113,0)</f>
        <v>0</v>
      </c>
      <c r="BG1113" s="204">
        <f t="shared" ref="BG1113:BG1140" si="56">IF(N1113="zákl. přenesená",J1113,0)</f>
        <v>0</v>
      </c>
      <c r="BH1113" s="204">
        <f t="shared" ref="BH1113:BH1140" si="57">IF(N1113="sníž. přenesená",J1113,0)</f>
        <v>0</v>
      </c>
      <c r="BI1113" s="204">
        <f t="shared" ref="BI1113:BI1140" si="58">IF(N1113="nulová",J1113,0)</f>
        <v>0</v>
      </c>
      <c r="BJ1113" s="112" t="s">
        <v>90</v>
      </c>
      <c r="BK1113" s="204">
        <f t="shared" ref="BK1113:BK1140" si="59">ROUND(I1113*H1113,2)</f>
        <v>0</v>
      </c>
      <c r="BL1113" s="112" t="s">
        <v>407</v>
      </c>
      <c r="BM1113" s="203" t="s">
        <v>2217</v>
      </c>
    </row>
    <row r="1114" spans="2:65" s="121" customFormat="1" ht="44.25" customHeight="1" x14ac:dyDescent="0.2">
      <c r="B1114" s="120"/>
      <c r="C1114" s="192" t="s">
        <v>2218</v>
      </c>
      <c r="D1114" s="192" t="s">
        <v>320</v>
      </c>
      <c r="E1114" s="193" t="s">
        <v>2219</v>
      </c>
      <c r="F1114" s="194" t="s">
        <v>2220</v>
      </c>
      <c r="G1114" s="195" t="s">
        <v>1528</v>
      </c>
      <c r="H1114" s="196">
        <v>1</v>
      </c>
      <c r="I1114" s="32"/>
      <c r="J1114" s="197">
        <f t="shared" si="50"/>
        <v>0</v>
      </c>
      <c r="K1114" s="198"/>
      <c r="L1114" s="120"/>
      <c r="M1114" s="199" t="s">
        <v>1</v>
      </c>
      <c r="N1114" s="200" t="s">
        <v>43</v>
      </c>
      <c r="P1114" s="201">
        <f t="shared" si="51"/>
        <v>0</v>
      </c>
      <c r="Q1114" s="201">
        <v>6.0000000000000002E-5</v>
      </c>
      <c r="R1114" s="201">
        <f t="shared" si="52"/>
        <v>6.0000000000000002E-5</v>
      </c>
      <c r="S1114" s="201">
        <v>0</v>
      </c>
      <c r="T1114" s="202">
        <f t="shared" si="53"/>
        <v>0</v>
      </c>
      <c r="AR1114" s="203" t="s">
        <v>407</v>
      </c>
      <c r="AT1114" s="203" t="s">
        <v>320</v>
      </c>
      <c r="AU1114" s="203" t="s">
        <v>90</v>
      </c>
      <c r="AY1114" s="112" t="s">
        <v>318</v>
      </c>
      <c r="BE1114" s="204">
        <f t="shared" si="54"/>
        <v>0</v>
      </c>
      <c r="BF1114" s="204">
        <f t="shared" si="55"/>
        <v>0</v>
      </c>
      <c r="BG1114" s="204">
        <f t="shared" si="56"/>
        <v>0</v>
      </c>
      <c r="BH1114" s="204">
        <f t="shared" si="57"/>
        <v>0</v>
      </c>
      <c r="BI1114" s="204">
        <f t="shared" si="58"/>
        <v>0</v>
      </c>
      <c r="BJ1114" s="112" t="s">
        <v>90</v>
      </c>
      <c r="BK1114" s="204">
        <f t="shared" si="59"/>
        <v>0</v>
      </c>
      <c r="BL1114" s="112" t="s">
        <v>407</v>
      </c>
      <c r="BM1114" s="203" t="s">
        <v>2221</v>
      </c>
    </row>
    <row r="1115" spans="2:65" s="121" customFormat="1" ht="44.25" customHeight="1" x14ac:dyDescent="0.2">
      <c r="B1115" s="120"/>
      <c r="C1115" s="192" t="s">
        <v>2222</v>
      </c>
      <c r="D1115" s="192" t="s">
        <v>320</v>
      </c>
      <c r="E1115" s="193" t="s">
        <v>2223</v>
      </c>
      <c r="F1115" s="194" t="s">
        <v>2224</v>
      </c>
      <c r="G1115" s="195" t="s">
        <v>1528</v>
      </c>
      <c r="H1115" s="196">
        <v>5</v>
      </c>
      <c r="I1115" s="32"/>
      <c r="J1115" s="197">
        <f t="shared" si="50"/>
        <v>0</v>
      </c>
      <c r="K1115" s="198"/>
      <c r="L1115" s="120"/>
      <c r="M1115" s="199" t="s">
        <v>1</v>
      </c>
      <c r="N1115" s="200" t="s">
        <v>43</v>
      </c>
      <c r="P1115" s="201">
        <f t="shared" si="51"/>
        <v>0</v>
      </c>
      <c r="Q1115" s="201">
        <v>6.0000000000000002E-5</v>
      </c>
      <c r="R1115" s="201">
        <f t="shared" si="52"/>
        <v>3.0000000000000003E-4</v>
      </c>
      <c r="S1115" s="201">
        <v>0</v>
      </c>
      <c r="T1115" s="202">
        <f t="shared" si="53"/>
        <v>0</v>
      </c>
      <c r="AR1115" s="203" t="s">
        <v>407</v>
      </c>
      <c r="AT1115" s="203" t="s">
        <v>320</v>
      </c>
      <c r="AU1115" s="203" t="s">
        <v>90</v>
      </c>
      <c r="AY1115" s="112" t="s">
        <v>318</v>
      </c>
      <c r="BE1115" s="204">
        <f t="shared" si="54"/>
        <v>0</v>
      </c>
      <c r="BF1115" s="204">
        <f t="shared" si="55"/>
        <v>0</v>
      </c>
      <c r="BG1115" s="204">
        <f t="shared" si="56"/>
        <v>0</v>
      </c>
      <c r="BH1115" s="204">
        <f t="shared" si="57"/>
        <v>0</v>
      </c>
      <c r="BI1115" s="204">
        <f t="shared" si="58"/>
        <v>0</v>
      </c>
      <c r="BJ1115" s="112" t="s">
        <v>90</v>
      </c>
      <c r="BK1115" s="204">
        <f t="shared" si="59"/>
        <v>0</v>
      </c>
      <c r="BL1115" s="112" t="s">
        <v>407</v>
      </c>
      <c r="BM1115" s="203" t="s">
        <v>2225</v>
      </c>
    </row>
    <row r="1116" spans="2:65" s="121" customFormat="1" ht="44.25" customHeight="1" x14ac:dyDescent="0.2">
      <c r="B1116" s="120"/>
      <c r="C1116" s="192" t="s">
        <v>2226</v>
      </c>
      <c r="D1116" s="192" t="s">
        <v>320</v>
      </c>
      <c r="E1116" s="193" t="s">
        <v>2227</v>
      </c>
      <c r="F1116" s="194" t="s">
        <v>2228</v>
      </c>
      <c r="G1116" s="195" t="s">
        <v>1528</v>
      </c>
      <c r="H1116" s="196">
        <v>5</v>
      </c>
      <c r="I1116" s="32"/>
      <c r="J1116" s="197">
        <f t="shared" si="50"/>
        <v>0</v>
      </c>
      <c r="K1116" s="198"/>
      <c r="L1116" s="120"/>
      <c r="M1116" s="199" t="s">
        <v>1</v>
      </c>
      <c r="N1116" s="200" t="s">
        <v>43</v>
      </c>
      <c r="P1116" s="201">
        <f t="shared" si="51"/>
        <v>0</v>
      </c>
      <c r="Q1116" s="201">
        <v>6.0000000000000002E-5</v>
      </c>
      <c r="R1116" s="201">
        <f t="shared" si="52"/>
        <v>3.0000000000000003E-4</v>
      </c>
      <c r="S1116" s="201">
        <v>0</v>
      </c>
      <c r="T1116" s="202">
        <f t="shared" si="53"/>
        <v>0</v>
      </c>
      <c r="AR1116" s="203" t="s">
        <v>407</v>
      </c>
      <c r="AT1116" s="203" t="s">
        <v>320</v>
      </c>
      <c r="AU1116" s="203" t="s">
        <v>90</v>
      </c>
      <c r="AY1116" s="112" t="s">
        <v>318</v>
      </c>
      <c r="BE1116" s="204">
        <f t="shared" si="54"/>
        <v>0</v>
      </c>
      <c r="BF1116" s="204">
        <f t="shared" si="55"/>
        <v>0</v>
      </c>
      <c r="BG1116" s="204">
        <f t="shared" si="56"/>
        <v>0</v>
      </c>
      <c r="BH1116" s="204">
        <f t="shared" si="57"/>
        <v>0</v>
      </c>
      <c r="BI1116" s="204">
        <f t="shared" si="58"/>
        <v>0</v>
      </c>
      <c r="BJ1116" s="112" t="s">
        <v>90</v>
      </c>
      <c r="BK1116" s="204">
        <f t="shared" si="59"/>
        <v>0</v>
      </c>
      <c r="BL1116" s="112" t="s">
        <v>407</v>
      </c>
      <c r="BM1116" s="203" t="s">
        <v>2229</v>
      </c>
    </row>
    <row r="1117" spans="2:65" s="121" customFormat="1" ht="44.25" customHeight="1" x14ac:dyDescent="0.2">
      <c r="B1117" s="120"/>
      <c r="C1117" s="192" t="s">
        <v>2230</v>
      </c>
      <c r="D1117" s="192" t="s">
        <v>320</v>
      </c>
      <c r="E1117" s="193" t="s">
        <v>2231</v>
      </c>
      <c r="F1117" s="194" t="s">
        <v>2232</v>
      </c>
      <c r="G1117" s="195" t="s">
        <v>1528</v>
      </c>
      <c r="H1117" s="196">
        <v>2</v>
      </c>
      <c r="I1117" s="32"/>
      <c r="J1117" s="197">
        <f t="shared" si="50"/>
        <v>0</v>
      </c>
      <c r="K1117" s="198"/>
      <c r="L1117" s="120"/>
      <c r="M1117" s="199" t="s">
        <v>1</v>
      </c>
      <c r="N1117" s="200" t="s">
        <v>43</v>
      </c>
      <c r="P1117" s="201">
        <f t="shared" si="51"/>
        <v>0</v>
      </c>
      <c r="Q1117" s="201">
        <v>6.0000000000000002E-5</v>
      </c>
      <c r="R1117" s="201">
        <f t="shared" si="52"/>
        <v>1.2E-4</v>
      </c>
      <c r="S1117" s="201">
        <v>0</v>
      </c>
      <c r="T1117" s="202">
        <f t="shared" si="53"/>
        <v>0</v>
      </c>
      <c r="AR1117" s="203" t="s">
        <v>407</v>
      </c>
      <c r="AT1117" s="203" t="s">
        <v>320</v>
      </c>
      <c r="AU1117" s="203" t="s">
        <v>90</v>
      </c>
      <c r="AY1117" s="112" t="s">
        <v>318</v>
      </c>
      <c r="BE1117" s="204">
        <f t="shared" si="54"/>
        <v>0</v>
      </c>
      <c r="BF1117" s="204">
        <f t="shared" si="55"/>
        <v>0</v>
      </c>
      <c r="BG1117" s="204">
        <f t="shared" si="56"/>
        <v>0</v>
      </c>
      <c r="BH1117" s="204">
        <f t="shared" si="57"/>
        <v>0</v>
      </c>
      <c r="BI1117" s="204">
        <f t="shared" si="58"/>
        <v>0</v>
      </c>
      <c r="BJ1117" s="112" t="s">
        <v>90</v>
      </c>
      <c r="BK1117" s="204">
        <f t="shared" si="59"/>
        <v>0</v>
      </c>
      <c r="BL1117" s="112" t="s">
        <v>407</v>
      </c>
      <c r="BM1117" s="203" t="s">
        <v>2233</v>
      </c>
    </row>
    <row r="1118" spans="2:65" s="121" customFormat="1" ht="44.25" customHeight="1" x14ac:dyDescent="0.2">
      <c r="B1118" s="120"/>
      <c r="C1118" s="192" t="s">
        <v>2234</v>
      </c>
      <c r="D1118" s="192" t="s">
        <v>320</v>
      </c>
      <c r="E1118" s="193" t="s">
        <v>2235</v>
      </c>
      <c r="F1118" s="194" t="s">
        <v>2236</v>
      </c>
      <c r="G1118" s="195" t="s">
        <v>1528</v>
      </c>
      <c r="H1118" s="196">
        <v>2</v>
      </c>
      <c r="I1118" s="32"/>
      <c r="J1118" s="197">
        <f t="shared" si="50"/>
        <v>0</v>
      </c>
      <c r="K1118" s="198"/>
      <c r="L1118" s="120"/>
      <c r="M1118" s="199" t="s">
        <v>1</v>
      </c>
      <c r="N1118" s="200" t="s">
        <v>43</v>
      </c>
      <c r="P1118" s="201">
        <f t="shared" si="51"/>
        <v>0</v>
      </c>
      <c r="Q1118" s="201">
        <v>6.0000000000000002E-5</v>
      </c>
      <c r="R1118" s="201">
        <f t="shared" si="52"/>
        <v>1.2E-4</v>
      </c>
      <c r="S1118" s="201">
        <v>0</v>
      </c>
      <c r="T1118" s="202">
        <f t="shared" si="53"/>
        <v>0</v>
      </c>
      <c r="AR1118" s="203" t="s">
        <v>407</v>
      </c>
      <c r="AT1118" s="203" t="s">
        <v>320</v>
      </c>
      <c r="AU1118" s="203" t="s">
        <v>90</v>
      </c>
      <c r="AY1118" s="112" t="s">
        <v>318</v>
      </c>
      <c r="BE1118" s="204">
        <f t="shared" si="54"/>
        <v>0</v>
      </c>
      <c r="BF1118" s="204">
        <f t="shared" si="55"/>
        <v>0</v>
      </c>
      <c r="BG1118" s="204">
        <f t="shared" si="56"/>
        <v>0</v>
      </c>
      <c r="BH1118" s="204">
        <f t="shared" si="57"/>
        <v>0</v>
      </c>
      <c r="BI1118" s="204">
        <f t="shared" si="58"/>
        <v>0</v>
      </c>
      <c r="BJ1118" s="112" t="s">
        <v>90</v>
      </c>
      <c r="BK1118" s="204">
        <f t="shared" si="59"/>
        <v>0</v>
      </c>
      <c r="BL1118" s="112" t="s">
        <v>407</v>
      </c>
      <c r="BM1118" s="203" t="s">
        <v>2237</v>
      </c>
    </row>
    <row r="1119" spans="2:65" s="121" customFormat="1" ht="44.25" customHeight="1" x14ac:dyDescent="0.2">
      <c r="B1119" s="120"/>
      <c r="C1119" s="192" t="s">
        <v>2238</v>
      </c>
      <c r="D1119" s="192" t="s">
        <v>320</v>
      </c>
      <c r="E1119" s="193" t="s">
        <v>2239</v>
      </c>
      <c r="F1119" s="194" t="s">
        <v>2240</v>
      </c>
      <c r="G1119" s="195" t="s">
        <v>1528</v>
      </c>
      <c r="H1119" s="196">
        <v>2</v>
      </c>
      <c r="I1119" s="32"/>
      <c r="J1119" s="197">
        <f t="shared" si="50"/>
        <v>0</v>
      </c>
      <c r="K1119" s="198"/>
      <c r="L1119" s="120"/>
      <c r="M1119" s="199" t="s">
        <v>1</v>
      </c>
      <c r="N1119" s="200" t="s">
        <v>43</v>
      </c>
      <c r="P1119" s="201">
        <f t="shared" si="51"/>
        <v>0</v>
      </c>
      <c r="Q1119" s="201">
        <v>6.0000000000000002E-5</v>
      </c>
      <c r="R1119" s="201">
        <f t="shared" si="52"/>
        <v>1.2E-4</v>
      </c>
      <c r="S1119" s="201">
        <v>0</v>
      </c>
      <c r="T1119" s="202">
        <f t="shared" si="53"/>
        <v>0</v>
      </c>
      <c r="AR1119" s="203" t="s">
        <v>407</v>
      </c>
      <c r="AT1119" s="203" t="s">
        <v>320</v>
      </c>
      <c r="AU1119" s="203" t="s">
        <v>90</v>
      </c>
      <c r="AY1119" s="112" t="s">
        <v>318</v>
      </c>
      <c r="BE1119" s="204">
        <f t="shared" si="54"/>
        <v>0</v>
      </c>
      <c r="BF1119" s="204">
        <f t="shared" si="55"/>
        <v>0</v>
      </c>
      <c r="BG1119" s="204">
        <f t="shared" si="56"/>
        <v>0</v>
      </c>
      <c r="BH1119" s="204">
        <f t="shared" si="57"/>
        <v>0</v>
      </c>
      <c r="BI1119" s="204">
        <f t="shared" si="58"/>
        <v>0</v>
      </c>
      <c r="BJ1119" s="112" t="s">
        <v>90</v>
      </c>
      <c r="BK1119" s="204">
        <f t="shared" si="59"/>
        <v>0</v>
      </c>
      <c r="BL1119" s="112" t="s">
        <v>407</v>
      </c>
      <c r="BM1119" s="203" t="s">
        <v>2241</v>
      </c>
    </row>
    <row r="1120" spans="2:65" s="121" customFormat="1" ht="44.25" customHeight="1" x14ac:dyDescent="0.2">
      <c r="B1120" s="120"/>
      <c r="C1120" s="192" t="s">
        <v>2242</v>
      </c>
      <c r="D1120" s="192" t="s">
        <v>320</v>
      </c>
      <c r="E1120" s="193" t="s">
        <v>2243</v>
      </c>
      <c r="F1120" s="194" t="s">
        <v>2244</v>
      </c>
      <c r="G1120" s="195" t="s">
        <v>1528</v>
      </c>
      <c r="H1120" s="196">
        <v>1</v>
      </c>
      <c r="I1120" s="32"/>
      <c r="J1120" s="197">
        <f t="shared" si="50"/>
        <v>0</v>
      </c>
      <c r="K1120" s="198"/>
      <c r="L1120" s="120"/>
      <c r="M1120" s="199" t="s">
        <v>1</v>
      </c>
      <c r="N1120" s="200" t="s">
        <v>43</v>
      </c>
      <c r="P1120" s="201">
        <f t="shared" si="51"/>
        <v>0</v>
      </c>
      <c r="Q1120" s="201">
        <v>6.0000000000000002E-5</v>
      </c>
      <c r="R1120" s="201">
        <f t="shared" si="52"/>
        <v>6.0000000000000002E-5</v>
      </c>
      <c r="S1120" s="201">
        <v>0</v>
      </c>
      <c r="T1120" s="202">
        <f t="shared" si="53"/>
        <v>0</v>
      </c>
      <c r="AR1120" s="203" t="s">
        <v>407</v>
      </c>
      <c r="AT1120" s="203" t="s">
        <v>320</v>
      </c>
      <c r="AU1120" s="203" t="s">
        <v>90</v>
      </c>
      <c r="AY1120" s="112" t="s">
        <v>318</v>
      </c>
      <c r="BE1120" s="204">
        <f t="shared" si="54"/>
        <v>0</v>
      </c>
      <c r="BF1120" s="204">
        <f t="shared" si="55"/>
        <v>0</v>
      </c>
      <c r="BG1120" s="204">
        <f t="shared" si="56"/>
        <v>0</v>
      </c>
      <c r="BH1120" s="204">
        <f t="shared" si="57"/>
        <v>0</v>
      </c>
      <c r="BI1120" s="204">
        <f t="shared" si="58"/>
        <v>0</v>
      </c>
      <c r="BJ1120" s="112" t="s">
        <v>90</v>
      </c>
      <c r="BK1120" s="204">
        <f t="shared" si="59"/>
        <v>0</v>
      </c>
      <c r="BL1120" s="112" t="s">
        <v>407</v>
      </c>
      <c r="BM1120" s="203" t="s">
        <v>2245</v>
      </c>
    </row>
    <row r="1121" spans="2:65" s="121" customFormat="1" ht="37.9" customHeight="1" x14ac:dyDescent="0.2">
      <c r="B1121" s="120"/>
      <c r="C1121" s="192" t="s">
        <v>2246</v>
      </c>
      <c r="D1121" s="192" t="s">
        <v>320</v>
      </c>
      <c r="E1121" s="193" t="s">
        <v>2247</v>
      </c>
      <c r="F1121" s="194" t="s">
        <v>2248</v>
      </c>
      <c r="G1121" s="195" t="s">
        <v>1528</v>
      </c>
      <c r="H1121" s="196">
        <v>1</v>
      </c>
      <c r="I1121" s="32"/>
      <c r="J1121" s="197">
        <f t="shared" si="50"/>
        <v>0</v>
      </c>
      <c r="K1121" s="198"/>
      <c r="L1121" s="120"/>
      <c r="M1121" s="199" t="s">
        <v>1</v>
      </c>
      <c r="N1121" s="200" t="s">
        <v>43</v>
      </c>
      <c r="P1121" s="201">
        <f t="shared" si="51"/>
        <v>0</v>
      </c>
      <c r="Q1121" s="201">
        <v>6.0000000000000002E-5</v>
      </c>
      <c r="R1121" s="201">
        <f t="shared" si="52"/>
        <v>6.0000000000000002E-5</v>
      </c>
      <c r="S1121" s="201">
        <v>0</v>
      </c>
      <c r="T1121" s="202">
        <f t="shared" si="53"/>
        <v>0</v>
      </c>
      <c r="AR1121" s="203" t="s">
        <v>407</v>
      </c>
      <c r="AT1121" s="203" t="s">
        <v>320</v>
      </c>
      <c r="AU1121" s="203" t="s">
        <v>90</v>
      </c>
      <c r="AY1121" s="112" t="s">
        <v>318</v>
      </c>
      <c r="BE1121" s="204">
        <f t="shared" si="54"/>
        <v>0</v>
      </c>
      <c r="BF1121" s="204">
        <f t="shared" si="55"/>
        <v>0</v>
      </c>
      <c r="BG1121" s="204">
        <f t="shared" si="56"/>
        <v>0</v>
      </c>
      <c r="BH1121" s="204">
        <f t="shared" si="57"/>
        <v>0</v>
      </c>
      <c r="BI1121" s="204">
        <f t="shared" si="58"/>
        <v>0</v>
      </c>
      <c r="BJ1121" s="112" t="s">
        <v>90</v>
      </c>
      <c r="BK1121" s="204">
        <f t="shared" si="59"/>
        <v>0</v>
      </c>
      <c r="BL1121" s="112" t="s">
        <v>407</v>
      </c>
      <c r="BM1121" s="203" t="s">
        <v>2249</v>
      </c>
    </row>
    <row r="1122" spans="2:65" s="121" customFormat="1" ht="37.9" customHeight="1" x14ac:dyDescent="0.2">
      <c r="B1122" s="120"/>
      <c r="C1122" s="192" t="s">
        <v>2250</v>
      </c>
      <c r="D1122" s="192" t="s">
        <v>320</v>
      </c>
      <c r="E1122" s="193" t="s">
        <v>2251</v>
      </c>
      <c r="F1122" s="194" t="s">
        <v>2252</v>
      </c>
      <c r="G1122" s="195" t="s">
        <v>1528</v>
      </c>
      <c r="H1122" s="196">
        <v>1</v>
      </c>
      <c r="I1122" s="32"/>
      <c r="J1122" s="197">
        <f t="shared" si="50"/>
        <v>0</v>
      </c>
      <c r="K1122" s="198"/>
      <c r="L1122" s="120"/>
      <c r="M1122" s="199" t="s">
        <v>1</v>
      </c>
      <c r="N1122" s="200" t="s">
        <v>43</v>
      </c>
      <c r="P1122" s="201">
        <f t="shared" si="51"/>
        <v>0</v>
      </c>
      <c r="Q1122" s="201">
        <v>6.0000000000000002E-5</v>
      </c>
      <c r="R1122" s="201">
        <f t="shared" si="52"/>
        <v>6.0000000000000002E-5</v>
      </c>
      <c r="S1122" s="201">
        <v>0</v>
      </c>
      <c r="T1122" s="202">
        <f t="shared" si="53"/>
        <v>0</v>
      </c>
      <c r="AR1122" s="203" t="s">
        <v>407</v>
      </c>
      <c r="AT1122" s="203" t="s">
        <v>320</v>
      </c>
      <c r="AU1122" s="203" t="s">
        <v>90</v>
      </c>
      <c r="AY1122" s="112" t="s">
        <v>318</v>
      </c>
      <c r="BE1122" s="204">
        <f t="shared" si="54"/>
        <v>0</v>
      </c>
      <c r="BF1122" s="204">
        <f t="shared" si="55"/>
        <v>0</v>
      </c>
      <c r="BG1122" s="204">
        <f t="shared" si="56"/>
        <v>0</v>
      </c>
      <c r="BH1122" s="204">
        <f t="shared" si="57"/>
        <v>0</v>
      </c>
      <c r="BI1122" s="204">
        <f t="shared" si="58"/>
        <v>0</v>
      </c>
      <c r="BJ1122" s="112" t="s">
        <v>90</v>
      </c>
      <c r="BK1122" s="204">
        <f t="shared" si="59"/>
        <v>0</v>
      </c>
      <c r="BL1122" s="112" t="s">
        <v>407</v>
      </c>
      <c r="BM1122" s="203" t="s">
        <v>2253</v>
      </c>
    </row>
    <row r="1123" spans="2:65" s="121" customFormat="1" ht="37.9" customHeight="1" x14ac:dyDescent="0.2">
      <c r="B1123" s="120"/>
      <c r="C1123" s="192" t="s">
        <v>2254</v>
      </c>
      <c r="D1123" s="192" t="s">
        <v>320</v>
      </c>
      <c r="E1123" s="193" t="s">
        <v>2255</v>
      </c>
      <c r="F1123" s="194" t="s">
        <v>2256</v>
      </c>
      <c r="G1123" s="195" t="s">
        <v>1528</v>
      </c>
      <c r="H1123" s="196">
        <v>1</v>
      </c>
      <c r="I1123" s="32"/>
      <c r="J1123" s="197">
        <f t="shared" si="50"/>
        <v>0</v>
      </c>
      <c r="K1123" s="198"/>
      <c r="L1123" s="120"/>
      <c r="M1123" s="199" t="s">
        <v>1</v>
      </c>
      <c r="N1123" s="200" t="s">
        <v>43</v>
      </c>
      <c r="P1123" s="201">
        <f t="shared" si="51"/>
        <v>0</v>
      </c>
      <c r="Q1123" s="201">
        <v>6.0000000000000002E-5</v>
      </c>
      <c r="R1123" s="201">
        <f t="shared" si="52"/>
        <v>6.0000000000000002E-5</v>
      </c>
      <c r="S1123" s="201">
        <v>0</v>
      </c>
      <c r="T1123" s="202">
        <f t="shared" si="53"/>
        <v>0</v>
      </c>
      <c r="AR1123" s="203" t="s">
        <v>407</v>
      </c>
      <c r="AT1123" s="203" t="s">
        <v>320</v>
      </c>
      <c r="AU1123" s="203" t="s">
        <v>90</v>
      </c>
      <c r="AY1123" s="112" t="s">
        <v>318</v>
      </c>
      <c r="BE1123" s="204">
        <f t="shared" si="54"/>
        <v>0</v>
      </c>
      <c r="BF1123" s="204">
        <f t="shared" si="55"/>
        <v>0</v>
      </c>
      <c r="BG1123" s="204">
        <f t="shared" si="56"/>
        <v>0</v>
      </c>
      <c r="BH1123" s="204">
        <f t="shared" si="57"/>
        <v>0</v>
      </c>
      <c r="BI1123" s="204">
        <f t="shared" si="58"/>
        <v>0</v>
      </c>
      <c r="BJ1123" s="112" t="s">
        <v>90</v>
      </c>
      <c r="BK1123" s="204">
        <f t="shared" si="59"/>
        <v>0</v>
      </c>
      <c r="BL1123" s="112" t="s">
        <v>407</v>
      </c>
      <c r="BM1123" s="203" t="s">
        <v>2257</v>
      </c>
    </row>
    <row r="1124" spans="2:65" s="121" customFormat="1" ht="33" customHeight="1" x14ac:dyDescent="0.2">
      <c r="B1124" s="120"/>
      <c r="C1124" s="192" t="s">
        <v>2258</v>
      </c>
      <c r="D1124" s="192" t="s">
        <v>320</v>
      </c>
      <c r="E1124" s="193" t="s">
        <v>2259</v>
      </c>
      <c r="F1124" s="194" t="s">
        <v>2260</v>
      </c>
      <c r="G1124" s="195" t="s">
        <v>1528</v>
      </c>
      <c r="H1124" s="196">
        <v>1</v>
      </c>
      <c r="I1124" s="32"/>
      <c r="J1124" s="197">
        <f t="shared" si="50"/>
        <v>0</v>
      </c>
      <c r="K1124" s="198"/>
      <c r="L1124" s="120"/>
      <c r="M1124" s="199" t="s">
        <v>1</v>
      </c>
      <c r="N1124" s="200" t="s">
        <v>43</v>
      </c>
      <c r="P1124" s="201">
        <f t="shared" si="51"/>
        <v>0</v>
      </c>
      <c r="Q1124" s="201">
        <v>6.0000000000000002E-5</v>
      </c>
      <c r="R1124" s="201">
        <f t="shared" si="52"/>
        <v>6.0000000000000002E-5</v>
      </c>
      <c r="S1124" s="201">
        <v>0</v>
      </c>
      <c r="T1124" s="202">
        <f t="shared" si="53"/>
        <v>0</v>
      </c>
      <c r="AR1124" s="203" t="s">
        <v>407</v>
      </c>
      <c r="AT1124" s="203" t="s">
        <v>320</v>
      </c>
      <c r="AU1124" s="203" t="s">
        <v>90</v>
      </c>
      <c r="AY1124" s="112" t="s">
        <v>318</v>
      </c>
      <c r="BE1124" s="204">
        <f t="shared" si="54"/>
        <v>0</v>
      </c>
      <c r="BF1124" s="204">
        <f t="shared" si="55"/>
        <v>0</v>
      </c>
      <c r="BG1124" s="204">
        <f t="shared" si="56"/>
        <v>0</v>
      </c>
      <c r="BH1124" s="204">
        <f t="shared" si="57"/>
        <v>0</v>
      </c>
      <c r="BI1124" s="204">
        <f t="shared" si="58"/>
        <v>0</v>
      </c>
      <c r="BJ1124" s="112" t="s">
        <v>90</v>
      </c>
      <c r="BK1124" s="204">
        <f t="shared" si="59"/>
        <v>0</v>
      </c>
      <c r="BL1124" s="112" t="s">
        <v>407</v>
      </c>
      <c r="BM1124" s="203" t="s">
        <v>2261</v>
      </c>
    </row>
    <row r="1125" spans="2:65" s="121" customFormat="1" ht="37.9" customHeight="1" x14ac:dyDescent="0.2">
      <c r="B1125" s="120"/>
      <c r="C1125" s="192" t="s">
        <v>2262</v>
      </c>
      <c r="D1125" s="192" t="s">
        <v>320</v>
      </c>
      <c r="E1125" s="193" t="s">
        <v>2263</v>
      </c>
      <c r="F1125" s="194" t="s">
        <v>2264</v>
      </c>
      <c r="G1125" s="195" t="s">
        <v>1528</v>
      </c>
      <c r="H1125" s="196">
        <v>1</v>
      </c>
      <c r="I1125" s="32"/>
      <c r="J1125" s="197">
        <f t="shared" si="50"/>
        <v>0</v>
      </c>
      <c r="K1125" s="198"/>
      <c r="L1125" s="120"/>
      <c r="M1125" s="199" t="s">
        <v>1</v>
      </c>
      <c r="N1125" s="200" t="s">
        <v>43</v>
      </c>
      <c r="P1125" s="201">
        <f t="shared" si="51"/>
        <v>0</v>
      </c>
      <c r="Q1125" s="201">
        <v>6.0000000000000002E-5</v>
      </c>
      <c r="R1125" s="201">
        <f t="shared" si="52"/>
        <v>6.0000000000000002E-5</v>
      </c>
      <c r="S1125" s="201">
        <v>0</v>
      </c>
      <c r="T1125" s="202">
        <f t="shared" si="53"/>
        <v>0</v>
      </c>
      <c r="AR1125" s="203" t="s">
        <v>407</v>
      </c>
      <c r="AT1125" s="203" t="s">
        <v>320</v>
      </c>
      <c r="AU1125" s="203" t="s">
        <v>90</v>
      </c>
      <c r="AY1125" s="112" t="s">
        <v>318</v>
      </c>
      <c r="BE1125" s="204">
        <f t="shared" si="54"/>
        <v>0</v>
      </c>
      <c r="BF1125" s="204">
        <f t="shared" si="55"/>
        <v>0</v>
      </c>
      <c r="BG1125" s="204">
        <f t="shared" si="56"/>
        <v>0</v>
      </c>
      <c r="BH1125" s="204">
        <f t="shared" si="57"/>
        <v>0</v>
      </c>
      <c r="BI1125" s="204">
        <f t="shared" si="58"/>
        <v>0</v>
      </c>
      <c r="BJ1125" s="112" t="s">
        <v>90</v>
      </c>
      <c r="BK1125" s="204">
        <f t="shared" si="59"/>
        <v>0</v>
      </c>
      <c r="BL1125" s="112" t="s">
        <v>407</v>
      </c>
      <c r="BM1125" s="203" t="s">
        <v>2265</v>
      </c>
    </row>
    <row r="1126" spans="2:65" s="121" customFormat="1" ht="37.9" customHeight="1" x14ac:dyDescent="0.2">
      <c r="B1126" s="120"/>
      <c r="C1126" s="192" t="s">
        <v>2266</v>
      </c>
      <c r="D1126" s="192" t="s">
        <v>320</v>
      </c>
      <c r="E1126" s="193" t="s">
        <v>2267</v>
      </c>
      <c r="F1126" s="194" t="s">
        <v>2268</v>
      </c>
      <c r="G1126" s="195" t="s">
        <v>1528</v>
      </c>
      <c r="H1126" s="196">
        <v>1</v>
      </c>
      <c r="I1126" s="32"/>
      <c r="J1126" s="197">
        <f t="shared" si="50"/>
        <v>0</v>
      </c>
      <c r="K1126" s="198"/>
      <c r="L1126" s="120"/>
      <c r="M1126" s="199" t="s">
        <v>1</v>
      </c>
      <c r="N1126" s="200" t="s">
        <v>43</v>
      </c>
      <c r="P1126" s="201">
        <f t="shared" si="51"/>
        <v>0</v>
      </c>
      <c r="Q1126" s="201">
        <v>6.0000000000000002E-5</v>
      </c>
      <c r="R1126" s="201">
        <f t="shared" si="52"/>
        <v>6.0000000000000002E-5</v>
      </c>
      <c r="S1126" s="201">
        <v>0</v>
      </c>
      <c r="T1126" s="202">
        <f t="shared" si="53"/>
        <v>0</v>
      </c>
      <c r="AR1126" s="203" t="s">
        <v>407</v>
      </c>
      <c r="AT1126" s="203" t="s">
        <v>320</v>
      </c>
      <c r="AU1126" s="203" t="s">
        <v>90</v>
      </c>
      <c r="AY1126" s="112" t="s">
        <v>318</v>
      </c>
      <c r="BE1126" s="204">
        <f t="shared" si="54"/>
        <v>0</v>
      </c>
      <c r="BF1126" s="204">
        <f t="shared" si="55"/>
        <v>0</v>
      </c>
      <c r="BG1126" s="204">
        <f t="shared" si="56"/>
        <v>0</v>
      </c>
      <c r="BH1126" s="204">
        <f t="shared" si="57"/>
        <v>0</v>
      </c>
      <c r="BI1126" s="204">
        <f t="shared" si="58"/>
        <v>0</v>
      </c>
      <c r="BJ1126" s="112" t="s">
        <v>90</v>
      </c>
      <c r="BK1126" s="204">
        <f t="shared" si="59"/>
        <v>0</v>
      </c>
      <c r="BL1126" s="112" t="s">
        <v>407</v>
      </c>
      <c r="BM1126" s="203" t="s">
        <v>2269</v>
      </c>
    </row>
    <row r="1127" spans="2:65" s="121" customFormat="1" ht="33" customHeight="1" x14ac:dyDescent="0.2">
      <c r="B1127" s="120"/>
      <c r="C1127" s="192" t="s">
        <v>2270</v>
      </c>
      <c r="D1127" s="192" t="s">
        <v>320</v>
      </c>
      <c r="E1127" s="193" t="s">
        <v>2271</v>
      </c>
      <c r="F1127" s="194" t="s">
        <v>2272</v>
      </c>
      <c r="G1127" s="195" t="s">
        <v>1344</v>
      </c>
      <c r="H1127" s="196">
        <v>13</v>
      </c>
      <c r="I1127" s="32"/>
      <c r="J1127" s="197">
        <f t="shared" si="50"/>
        <v>0</v>
      </c>
      <c r="K1127" s="198"/>
      <c r="L1127" s="120"/>
      <c r="M1127" s="199" t="s">
        <v>1</v>
      </c>
      <c r="N1127" s="200" t="s">
        <v>43</v>
      </c>
      <c r="P1127" s="201">
        <f t="shared" si="51"/>
        <v>0</v>
      </c>
      <c r="Q1127" s="201">
        <v>6.0000000000000002E-5</v>
      </c>
      <c r="R1127" s="201">
        <f t="shared" si="52"/>
        <v>7.7999999999999999E-4</v>
      </c>
      <c r="S1127" s="201">
        <v>0</v>
      </c>
      <c r="T1127" s="202">
        <f t="shared" si="53"/>
        <v>0</v>
      </c>
      <c r="AR1127" s="203" t="s">
        <v>407</v>
      </c>
      <c r="AT1127" s="203" t="s">
        <v>320</v>
      </c>
      <c r="AU1127" s="203" t="s">
        <v>90</v>
      </c>
      <c r="AY1127" s="112" t="s">
        <v>318</v>
      </c>
      <c r="BE1127" s="204">
        <f t="shared" si="54"/>
        <v>0</v>
      </c>
      <c r="BF1127" s="204">
        <f t="shared" si="55"/>
        <v>0</v>
      </c>
      <c r="BG1127" s="204">
        <f t="shared" si="56"/>
        <v>0</v>
      </c>
      <c r="BH1127" s="204">
        <f t="shared" si="57"/>
        <v>0</v>
      </c>
      <c r="BI1127" s="204">
        <f t="shared" si="58"/>
        <v>0</v>
      </c>
      <c r="BJ1127" s="112" t="s">
        <v>90</v>
      </c>
      <c r="BK1127" s="204">
        <f t="shared" si="59"/>
        <v>0</v>
      </c>
      <c r="BL1127" s="112" t="s">
        <v>407</v>
      </c>
      <c r="BM1127" s="203" t="s">
        <v>2273</v>
      </c>
    </row>
    <row r="1128" spans="2:65" s="121" customFormat="1" ht="33" customHeight="1" x14ac:dyDescent="0.2">
      <c r="B1128" s="120"/>
      <c r="C1128" s="192" t="s">
        <v>2274</v>
      </c>
      <c r="D1128" s="192" t="s">
        <v>320</v>
      </c>
      <c r="E1128" s="193" t="s">
        <v>2275</v>
      </c>
      <c r="F1128" s="194" t="s">
        <v>2276</v>
      </c>
      <c r="G1128" s="195" t="s">
        <v>1344</v>
      </c>
      <c r="H1128" s="196">
        <v>9</v>
      </c>
      <c r="I1128" s="32"/>
      <c r="J1128" s="197">
        <f t="shared" si="50"/>
        <v>0</v>
      </c>
      <c r="K1128" s="198"/>
      <c r="L1128" s="120"/>
      <c r="M1128" s="199" t="s">
        <v>1</v>
      </c>
      <c r="N1128" s="200" t="s">
        <v>43</v>
      </c>
      <c r="P1128" s="201">
        <f t="shared" si="51"/>
        <v>0</v>
      </c>
      <c r="Q1128" s="201">
        <v>6.0000000000000002E-5</v>
      </c>
      <c r="R1128" s="201">
        <f t="shared" si="52"/>
        <v>5.4000000000000001E-4</v>
      </c>
      <c r="S1128" s="201">
        <v>0</v>
      </c>
      <c r="T1128" s="202">
        <f t="shared" si="53"/>
        <v>0</v>
      </c>
      <c r="AR1128" s="203" t="s">
        <v>407</v>
      </c>
      <c r="AT1128" s="203" t="s">
        <v>320</v>
      </c>
      <c r="AU1128" s="203" t="s">
        <v>90</v>
      </c>
      <c r="AY1128" s="112" t="s">
        <v>318</v>
      </c>
      <c r="BE1128" s="204">
        <f t="shared" si="54"/>
        <v>0</v>
      </c>
      <c r="BF1128" s="204">
        <f t="shared" si="55"/>
        <v>0</v>
      </c>
      <c r="BG1128" s="204">
        <f t="shared" si="56"/>
        <v>0</v>
      </c>
      <c r="BH1128" s="204">
        <f t="shared" si="57"/>
        <v>0</v>
      </c>
      <c r="BI1128" s="204">
        <f t="shared" si="58"/>
        <v>0</v>
      </c>
      <c r="BJ1128" s="112" t="s">
        <v>90</v>
      </c>
      <c r="BK1128" s="204">
        <f t="shared" si="59"/>
        <v>0</v>
      </c>
      <c r="BL1128" s="112" t="s">
        <v>407</v>
      </c>
      <c r="BM1128" s="203" t="s">
        <v>2277</v>
      </c>
    </row>
    <row r="1129" spans="2:65" s="121" customFormat="1" ht="33" customHeight="1" x14ac:dyDescent="0.2">
      <c r="B1129" s="120"/>
      <c r="C1129" s="192" t="s">
        <v>2278</v>
      </c>
      <c r="D1129" s="192" t="s">
        <v>320</v>
      </c>
      <c r="E1129" s="193" t="s">
        <v>2279</v>
      </c>
      <c r="F1129" s="194" t="s">
        <v>2280</v>
      </c>
      <c r="G1129" s="195" t="s">
        <v>1344</v>
      </c>
      <c r="H1129" s="196">
        <v>4</v>
      </c>
      <c r="I1129" s="32"/>
      <c r="J1129" s="197">
        <f t="shared" si="50"/>
        <v>0</v>
      </c>
      <c r="K1129" s="198"/>
      <c r="L1129" s="120"/>
      <c r="M1129" s="199" t="s">
        <v>1</v>
      </c>
      <c r="N1129" s="200" t="s">
        <v>43</v>
      </c>
      <c r="P1129" s="201">
        <f t="shared" si="51"/>
        <v>0</v>
      </c>
      <c r="Q1129" s="201">
        <v>6.0000000000000002E-5</v>
      </c>
      <c r="R1129" s="201">
        <f t="shared" si="52"/>
        <v>2.4000000000000001E-4</v>
      </c>
      <c r="S1129" s="201">
        <v>0</v>
      </c>
      <c r="T1129" s="202">
        <f t="shared" si="53"/>
        <v>0</v>
      </c>
      <c r="AR1129" s="203" t="s">
        <v>407</v>
      </c>
      <c r="AT1129" s="203" t="s">
        <v>320</v>
      </c>
      <c r="AU1129" s="203" t="s">
        <v>90</v>
      </c>
      <c r="AY1129" s="112" t="s">
        <v>318</v>
      </c>
      <c r="BE1129" s="204">
        <f t="shared" si="54"/>
        <v>0</v>
      </c>
      <c r="BF1129" s="204">
        <f t="shared" si="55"/>
        <v>0</v>
      </c>
      <c r="BG1129" s="204">
        <f t="shared" si="56"/>
        <v>0</v>
      </c>
      <c r="BH1129" s="204">
        <f t="shared" si="57"/>
        <v>0</v>
      </c>
      <c r="BI1129" s="204">
        <f t="shared" si="58"/>
        <v>0</v>
      </c>
      <c r="BJ1129" s="112" t="s">
        <v>90</v>
      </c>
      <c r="BK1129" s="204">
        <f t="shared" si="59"/>
        <v>0</v>
      </c>
      <c r="BL1129" s="112" t="s">
        <v>407</v>
      </c>
      <c r="BM1129" s="203" t="s">
        <v>2281</v>
      </c>
    </row>
    <row r="1130" spans="2:65" s="121" customFormat="1" ht="33" customHeight="1" x14ac:dyDescent="0.2">
      <c r="B1130" s="120"/>
      <c r="C1130" s="192" t="s">
        <v>2282</v>
      </c>
      <c r="D1130" s="192" t="s">
        <v>320</v>
      </c>
      <c r="E1130" s="193" t="s">
        <v>2283</v>
      </c>
      <c r="F1130" s="194" t="s">
        <v>2284</v>
      </c>
      <c r="G1130" s="195" t="s">
        <v>1344</v>
      </c>
      <c r="H1130" s="196">
        <v>2</v>
      </c>
      <c r="I1130" s="32"/>
      <c r="J1130" s="197">
        <f t="shared" si="50"/>
        <v>0</v>
      </c>
      <c r="K1130" s="198"/>
      <c r="L1130" s="120"/>
      <c r="M1130" s="199" t="s">
        <v>1</v>
      </c>
      <c r="N1130" s="200" t="s">
        <v>43</v>
      </c>
      <c r="P1130" s="201">
        <f t="shared" si="51"/>
        <v>0</v>
      </c>
      <c r="Q1130" s="201">
        <v>6.0000000000000002E-5</v>
      </c>
      <c r="R1130" s="201">
        <f t="shared" si="52"/>
        <v>1.2E-4</v>
      </c>
      <c r="S1130" s="201">
        <v>0</v>
      </c>
      <c r="T1130" s="202">
        <f t="shared" si="53"/>
        <v>0</v>
      </c>
      <c r="AR1130" s="203" t="s">
        <v>407</v>
      </c>
      <c r="AT1130" s="203" t="s">
        <v>320</v>
      </c>
      <c r="AU1130" s="203" t="s">
        <v>90</v>
      </c>
      <c r="AY1130" s="112" t="s">
        <v>318</v>
      </c>
      <c r="BE1130" s="204">
        <f t="shared" si="54"/>
        <v>0</v>
      </c>
      <c r="BF1130" s="204">
        <f t="shared" si="55"/>
        <v>0</v>
      </c>
      <c r="BG1130" s="204">
        <f t="shared" si="56"/>
        <v>0</v>
      </c>
      <c r="BH1130" s="204">
        <f t="shared" si="57"/>
        <v>0</v>
      </c>
      <c r="BI1130" s="204">
        <f t="shared" si="58"/>
        <v>0</v>
      </c>
      <c r="BJ1130" s="112" t="s">
        <v>90</v>
      </c>
      <c r="BK1130" s="204">
        <f t="shared" si="59"/>
        <v>0</v>
      </c>
      <c r="BL1130" s="112" t="s">
        <v>407</v>
      </c>
      <c r="BM1130" s="203" t="s">
        <v>2285</v>
      </c>
    </row>
    <row r="1131" spans="2:65" s="121" customFormat="1" ht="33" customHeight="1" x14ac:dyDescent="0.2">
      <c r="B1131" s="120"/>
      <c r="C1131" s="192" t="s">
        <v>2286</v>
      </c>
      <c r="D1131" s="192" t="s">
        <v>320</v>
      </c>
      <c r="E1131" s="193" t="s">
        <v>2287</v>
      </c>
      <c r="F1131" s="194" t="s">
        <v>2288</v>
      </c>
      <c r="G1131" s="195" t="s">
        <v>1344</v>
      </c>
      <c r="H1131" s="196">
        <v>1</v>
      </c>
      <c r="I1131" s="32"/>
      <c r="J1131" s="197">
        <f t="shared" si="50"/>
        <v>0</v>
      </c>
      <c r="K1131" s="198"/>
      <c r="L1131" s="120"/>
      <c r="M1131" s="199" t="s">
        <v>1</v>
      </c>
      <c r="N1131" s="200" t="s">
        <v>43</v>
      </c>
      <c r="P1131" s="201">
        <f t="shared" si="51"/>
        <v>0</v>
      </c>
      <c r="Q1131" s="201">
        <v>6.0000000000000002E-5</v>
      </c>
      <c r="R1131" s="201">
        <f t="shared" si="52"/>
        <v>6.0000000000000002E-5</v>
      </c>
      <c r="S1131" s="201">
        <v>0</v>
      </c>
      <c r="T1131" s="202">
        <f t="shared" si="53"/>
        <v>0</v>
      </c>
      <c r="AR1131" s="203" t="s">
        <v>407</v>
      </c>
      <c r="AT1131" s="203" t="s">
        <v>320</v>
      </c>
      <c r="AU1131" s="203" t="s">
        <v>90</v>
      </c>
      <c r="AY1131" s="112" t="s">
        <v>318</v>
      </c>
      <c r="BE1131" s="204">
        <f t="shared" si="54"/>
        <v>0</v>
      </c>
      <c r="BF1131" s="204">
        <f t="shared" si="55"/>
        <v>0</v>
      </c>
      <c r="BG1131" s="204">
        <f t="shared" si="56"/>
        <v>0</v>
      </c>
      <c r="BH1131" s="204">
        <f t="shared" si="57"/>
        <v>0</v>
      </c>
      <c r="BI1131" s="204">
        <f t="shared" si="58"/>
        <v>0</v>
      </c>
      <c r="BJ1131" s="112" t="s">
        <v>90</v>
      </c>
      <c r="BK1131" s="204">
        <f t="shared" si="59"/>
        <v>0</v>
      </c>
      <c r="BL1131" s="112" t="s">
        <v>407</v>
      </c>
      <c r="BM1131" s="203" t="s">
        <v>2289</v>
      </c>
    </row>
    <row r="1132" spans="2:65" s="121" customFormat="1" ht="33" customHeight="1" x14ac:dyDescent="0.2">
      <c r="B1132" s="120"/>
      <c r="C1132" s="192" t="s">
        <v>2290</v>
      </c>
      <c r="D1132" s="192" t="s">
        <v>320</v>
      </c>
      <c r="E1132" s="193" t="s">
        <v>2291</v>
      </c>
      <c r="F1132" s="194" t="s">
        <v>2292</v>
      </c>
      <c r="G1132" s="195" t="s">
        <v>1528</v>
      </c>
      <c r="H1132" s="196">
        <v>15</v>
      </c>
      <c r="I1132" s="32"/>
      <c r="J1132" s="197">
        <f t="shared" si="50"/>
        <v>0</v>
      </c>
      <c r="K1132" s="198"/>
      <c r="L1132" s="120"/>
      <c r="M1132" s="199" t="s">
        <v>1</v>
      </c>
      <c r="N1132" s="200" t="s">
        <v>43</v>
      </c>
      <c r="P1132" s="201">
        <f t="shared" si="51"/>
        <v>0</v>
      </c>
      <c r="Q1132" s="201">
        <v>6.0000000000000002E-5</v>
      </c>
      <c r="R1132" s="201">
        <f t="shared" si="52"/>
        <v>8.9999999999999998E-4</v>
      </c>
      <c r="S1132" s="201">
        <v>0</v>
      </c>
      <c r="T1132" s="202">
        <f t="shared" si="53"/>
        <v>0</v>
      </c>
      <c r="AR1132" s="203" t="s">
        <v>407</v>
      </c>
      <c r="AT1132" s="203" t="s">
        <v>320</v>
      </c>
      <c r="AU1132" s="203" t="s">
        <v>90</v>
      </c>
      <c r="AY1132" s="112" t="s">
        <v>318</v>
      </c>
      <c r="BE1132" s="204">
        <f t="shared" si="54"/>
        <v>0</v>
      </c>
      <c r="BF1132" s="204">
        <f t="shared" si="55"/>
        <v>0</v>
      </c>
      <c r="BG1132" s="204">
        <f t="shared" si="56"/>
        <v>0</v>
      </c>
      <c r="BH1132" s="204">
        <f t="shared" si="57"/>
        <v>0</v>
      </c>
      <c r="BI1132" s="204">
        <f t="shared" si="58"/>
        <v>0</v>
      </c>
      <c r="BJ1132" s="112" t="s">
        <v>90</v>
      </c>
      <c r="BK1132" s="204">
        <f t="shared" si="59"/>
        <v>0</v>
      </c>
      <c r="BL1132" s="112" t="s">
        <v>407</v>
      </c>
      <c r="BM1132" s="203" t="s">
        <v>2293</v>
      </c>
    </row>
    <row r="1133" spans="2:65" s="121" customFormat="1" ht="33" customHeight="1" x14ac:dyDescent="0.2">
      <c r="B1133" s="120"/>
      <c r="C1133" s="192" t="s">
        <v>2294</v>
      </c>
      <c r="D1133" s="192" t="s">
        <v>320</v>
      </c>
      <c r="E1133" s="193" t="s">
        <v>2295</v>
      </c>
      <c r="F1133" s="194" t="s">
        <v>2296</v>
      </c>
      <c r="G1133" s="195" t="s">
        <v>1528</v>
      </c>
      <c r="H1133" s="196">
        <v>1</v>
      </c>
      <c r="I1133" s="32"/>
      <c r="J1133" s="197">
        <f t="shared" si="50"/>
        <v>0</v>
      </c>
      <c r="K1133" s="198"/>
      <c r="L1133" s="120"/>
      <c r="M1133" s="199" t="s">
        <v>1</v>
      </c>
      <c r="N1133" s="200" t="s">
        <v>43</v>
      </c>
      <c r="P1133" s="201">
        <f t="shared" si="51"/>
        <v>0</v>
      </c>
      <c r="Q1133" s="201">
        <v>6.0000000000000002E-5</v>
      </c>
      <c r="R1133" s="201">
        <f t="shared" si="52"/>
        <v>6.0000000000000002E-5</v>
      </c>
      <c r="S1133" s="201">
        <v>0</v>
      </c>
      <c r="T1133" s="202">
        <f t="shared" si="53"/>
        <v>0</v>
      </c>
      <c r="AR1133" s="203" t="s">
        <v>407</v>
      </c>
      <c r="AT1133" s="203" t="s">
        <v>320</v>
      </c>
      <c r="AU1133" s="203" t="s">
        <v>90</v>
      </c>
      <c r="AY1133" s="112" t="s">
        <v>318</v>
      </c>
      <c r="BE1133" s="204">
        <f t="shared" si="54"/>
        <v>0</v>
      </c>
      <c r="BF1133" s="204">
        <f t="shared" si="55"/>
        <v>0</v>
      </c>
      <c r="BG1133" s="204">
        <f t="shared" si="56"/>
        <v>0</v>
      </c>
      <c r="BH1133" s="204">
        <f t="shared" si="57"/>
        <v>0</v>
      </c>
      <c r="BI1133" s="204">
        <f t="shared" si="58"/>
        <v>0</v>
      </c>
      <c r="BJ1133" s="112" t="s">
        <v>90</v>
      </c>
      <c r="BK1133" s="204">
        <f t="shared" si="59"/>
        <v>0</v>
      </c>
      <c r="BL1133" s="112" t="s">
        <v>407</v>
      </c>
      <c r="BM1133" s="203" t="s">
        <v>2297</v>
      </c>
    </row>
    <row r="1134" spans="2:65" s="121" customFormat="1" ht="33" customHeight="1" x14ac:dyDescent="0.2">
      <c r="B1134" s="120"/>
      <c r="C1134" s="192" t="s">
        <v>2298</v>
      </c>
      <c r="D1134" s="192" t="s">
        <v>320</v>
      </c>
      <c r="E1134" s="193" t="s">
        <v>2299</v>
      </c>
      <c r="F1134" s="194" t="s">
        <v>2300</v>
      </c>
      <c r="G1134" s="195" t="s">
        <v>1528</v>
      </c>
      <c r="H1134" s="196">
        <v>2</v>
      </c>
      <c r="I1134" s="32"/>
      <c r="J1134" s="197">
        <f t="shared" si="50"/>
        <v>0</v>
      </c>
      <c r="K1134" s="198"/>
      <c r="L1134" s="120"/>
      <c r="M1134" s="199" t="s">
        <v>1</v>
      </c>
      <c r="N1134" s="200" t="s">
        <v>43</v>
      </c>
      <c r="P1134" s="201">
        <f t="shared" si="51"/>
        <v>0</v>
      </c>
      <c r="Q1134" s="201">
        <v>6.0000000000000002E-5</v>
      </c>
      <c r="R1134" s="201">
        <f t="shared" si="52"/>
        <v>1.2E-4</v>
      </c>
      <c r="S1134" s="201">
        <v>0</v>
      </c>
      <c r="T1134" s="202">
        <f t="shared" si="53"/>
        <v>0</v>
      </c>
      <c r="AR1134" s="203" t="s">
        <v>407</v>
      </c>
      <c r="AT1134" s="203" t="s">
        <v>320</v>
      </c>
      <c r="AU1134" s="203" t="s">
        <v>90</v>
      </c>
      <c r="AY1134" s="112" t="s">
        <v>318</v>
      </c>
      <c r="BE1134" s="204">
        <f t="shared" si="54"/>
        <v>0</v>
      </c>
      <c r="BF1134" s="204">
        <f t="shared" si="55"/>
        <v>0</v>
      </c>
      <c r="BG1134" s="204">
        <f t="shared" si="56"/>
        <v>0</v>
      </c>
      <c r="BH1134" s="204">
        <f t="shared" si="57"/>
        <v>0</v>
      </c>
      <c r="BI1134" s="204">
        <f t="shared" si="58"/>
        <v>0</v>
      </c>
      <c r="BJ1134" s="112" t="s">
        <v>90</v>
      </c>
      <c r="BK1134" s="204">
        <f t="shared" si="59"/>
        <v>0</v>
      </c>
      <c r="BL1134" s="112" t="s">
        <v>407</v>
      </c>
      <c r="BM1134" s="203" t="s">
        <v>2301</v>
      </c>
    </row>
    <row r="1135" spans="2:65" s="121" customFormat="1" ht="33" customHeight="1" x14ac:dyDescent="0.2">
      <c r="B1135" s="120"/>
      <c r="C1135" s="192" t="s">
        <v>2302</v>
      </c>
      <c r="D1135" s="192" t="s">
        <v>320</v>
      </c>
      <c r="E1135" s="193" t="s">
        <v>2303</v>
      </c>
      <c r="F1135" s="194" t="s">
        <v>2304</v>
      </c>
      <c r="G1135" s="195" t="s">
        <v>1528</v>
      </c>
      <c r="H1135" s="196">
        <v>1</v>
      </c>
      <c r="I1135" s="32"/>
      <c r="J1135" s="197">
        <f t="shared" si="50"/>
        <v>0</v>
      </c>
      <c r="K1135" s="198"/>
      <c r="L1135" s="120"/>
      <c r="M1135" s="199" t="s">
        <v>1</v>
      </c>
      <c r="N1135" s="200" t="s">
        <v>43</v>
      </c>
      <c r="P1135" s="201">
        <f t="shared" si="51"/>
        <v>0</v>
      </c>
      <c r="Q1135" s="201">
        <v>6.0000000000000002E-5</v>
      </c>
      <c r="R1135" s="201">
        <f t="shared" si="52"/>
        <v>6.0000000000000002E-5</v>
      </c>
      <c r="S1135" s="201">
        <v>0</v>
      </c>
      <c r="T1135" s="202">
        <f t="shared" si="53"/>
        <v>0</v>
      </c>
      <c r="AR1135" s="203" t="s">
        <v>407</v>
      </c>
      <c r="AT1135" s="203" t="s">
        <v>320</v>
      </c>
      <c r="AU1135" s="203" t="s">
        <v>90</v>
      </c>
      <c r="AY1135" s="112" t="s">
        <v>318</v>
      </c>
      <c r="BE1135" s="204">
        <f t="shared" si="54"/>
        <v>0</v>
      </c>
      <c r="BF1135" s="204">
        <f t="shared" si="55"/>
        <v>0</v>
      </c>
      <c r="BG1135" s="204">
        <f t="shared" si="56"/>
        <v>0</v>
      </c>
      <c r="BH1135" s="204">
        <f t="shared" si="57"/>
        <v>0</v>
      </c>
      <c r="BI1135" s="204">
        <f t="shared" si="58"/>
        <v>0</v>
      </c>
      <c r="BJ1135" s="112" t="s">
        <v>90</v>
      </c>
      <c r="BK1135" s="204">
        <f t="shared" si="59"/>
        <v>0</v>
      </c>
      <c r="BL1135" s="112" t="s">
        <v>407</v>
      </c>
      <c r="BM1135" s="203" t="s">
        <v>2305</v>
      </c>
    </row>
    <row r="1136" spans="2:65" s="121" customFormat="1" ht="44.25" customHeight="1" x14ac:dyDescent="0.2">
      <c r="B1136" s="120"/>
      <c r="C1136" s="192" t="s">
        <v>2306</v>
      </c>
      <c r="D1136" s="192" t="s">
        <v>320</v>
      </c>
      <c r="E1136" s="193" t="s">
        <v>2307</v>
      </c>
      <c r="F1136" s="194" t="s">
        <v>2308</v>
      </c>
      <c r="G1136" s="195" t="s">
        <v>1528</v>
      </c>
      <c r="H1136" s="196">
        <v>26</v>
      </c>
      <c r="I1136" s="32"/>
      <c r="J1136" s="197">
        <f t="shared" si="50"/>
        <v>0</v>
      </c>
      <c r="K1136" s="198"/>
      <c r="L1136" s="120"/>
      <c r="M1136" s="199" t="s">
        <v>1</v>
      </c>
      <c r="N1136" s="200" t="s">
        <v>43</v>
      </c>
      <c r="P1136" s="201">
        <f t="shared" si="51"/>
        <v>0</v>
      </c>
      <c r="Q1136" s="201">
        <v>6.0000000000000002E-5</v>
      </c>
      <c r="R1136" s="201">
        <f t="shared" si="52"/>
        <v>1.56E-3</v>
      </c>
      <c r="S1136" s="201">
        <v>0</v>
      </c>
      <c r="T1136" s="202">
        <f t="shared" si="53"/>
        <v>0</v>
      </c>
      <c r="AR1136" s="203" t="s">
        <v>407</v>
      </c>
      <c r="AT1136" s="203" t="s">
        <v>320</v>
      </c>
      <c r="AU1136" s="203" t="s">
        <v>90</v>
      </c>
      <c r="AY1136" s="112" t="s">
        <v>318</v>
      </c>
      <c r="BE1136" s="204">
        <f t="shared" si="54"/>
        <v>0</v>
      </c>
      <c r="BF1136" s="204">
        <f t="shared" si="55"/>
        <v>0</v>
      </c>
      <c r="BG1136" s="204">
        <f t="shared" si="56"/>
        <v>0</v>
      </c>
      <c r="BH1136" s="204">
        <f t="shared" si="57"/>
        <v>0</v>
      </c>
      <c r="BI1136" s="204">
        <f t="shared" si="58"/>
        <v>0</v>
      </c>
      <c r="BJ1136" s="112" t="s">
        <v>90</v>
      </c>
      <c r="BK1136" s="204">
        <f t="shared" si="59"/>
        <v>0</v>
      </c>
      <c r="BL1136" s="112" t="s">
        <v>407</v>
      </c>
      <c r="BM1136" s="203" t="s">
        <v>2309</v>
      </c>
    </row>
    <row r="1137" spans="2:65" s="121" customFormat="1" ht="33" customHeight="1" x14ac:dyDescent="0.2">
      <c r="B1137" s="120"/>
      <c r="C1137" s="192" t="s">
        <v>2310</v>
      </c>
      <c r="D1137" s="192" t="s">
        <v>320</v>
      </c>
      <c r="E1137" s="193" t="s">
        <v>2311</v>
      </c>
      <c r="F1137" s="194" t="s">
        <v>2312</v>
      </c>
      <c r="G1137" s="195" t="s">
        <v>1528</v>
      </c>
      <c r="H1137" s="196">
        <v>11</v>
      </c>
      <c r="I1137" s="32"/>
      <c r="J1137" s="197">
        <f t="shared" si="50"/>
        <v>0</v>
      </c>
      <c r="K1137" s="198"/>
      <c r="L1137" s="120"/>
      <c r="M1137" s="199" t="s">
        <v>1</v>
      </c>
      <c r="N1137" s="200" t="s">
        <v>43</v>
      </c>
      <c r="P1137" s="201">
        <f t="shared" si="51"/>
        <v>0</v>
      </c>
      <c r="Q1137" s="201">
        <v>6.0000000000000002E-5</v>
      </c>
      <c r="R1137" s="201">
        <f t="shared" si="52"/>
        <v>6.6E-4</v>
      </c>
      <c r="S1137" s="201">
        <v>0</v>
      </c>
      <c r="T1137" s="202">
        <f t="shared" si="53"/>
        <v>0</v>
      </c>
      <c r="AR1137" s="203" t="s">
        <v>407</v>
      </c>
      <c r="AT1137" s="203" t="s">
        <v>320</v>
      </c>
      <c r="AU1137" s="203" t="s">
        <v>90</v>
      </c>
      <c r="AY1137" s="112" t="s">
        <v>318</v>
      </c>
      <c r="BE1137" s="204">
        <f t="shared" si="54"/>
        <v>0</v>
      </c>
      <c r="BF1137" s="204">
        <f t="shared" si="55"/>
        <v>0</v>
      </c>
      <c r="BG1137" s="204">
        <f t="shared" si="56"/>
        <v>0</v>
      </c>
      <c r="BH1137" s="204">
        <f t="shared" si="57"/>
        <v>0</v>
      </c>
      <c r="BI1137" s="204">
        <f t="shared" si="58"/>
        <v>0</v>
      </c>
      <c r="BJ1137" s="112" t="s">
        <v>90</v>
      </c>
      <c r="BK1137" s="204">
        <f t="shared" si="59"/>
        <v>0</v>
      </c>
      <c r="BL1137" s="112" t="s">
        <v>407</v>
      </c>
      <c r="BM1137" s="203" t="s">
        <v>2313</v>
      </c>
    </row>
    <row r="1138" spans="2:65" s="121" customFormat="1" ht="37.9" customHeight="1" x14ac:dyDescent="0.2">
      <c r="B1138" s="120"/>
      <c r="C1138" s="192" t="s">
        <v>2314</v>
      </c>
      <c r="D1138" s="192" t="s">
        <v>320</v>
      </c>
      <c r="E1138" s="193" t="s">
        <v>2315</v>
      </c>
      <c r="F1138" s="194" t="s">
        <v>2316</v>
      </c>
      <c r="G1138" s="195" t="s">
        <v>1528</v>
      </c>
      <c r="H1138" s="196">
        <v>6</v>
      </c>
      <c r="I1138" s="32"/>
      <c r="J1138" s="197">
        <f t="shared" si="50"/>
        <v>0</v>
      </c>
      <c r="K1138" s="198"/>
      <c r="L1138" s="120"/>
      <c r="M1138" s="199" t="s">
        <v>1</v>
      </c>
      <c r="N1138" s="200" t="s">
        <v>43</v>
      </c>
      <c r="P1138" s="201">
        <f t="shared" si="51"/>
        <v>0</v>
      </c>
      <c r="Q1138" s="201">
        <v>6.0000000000000002E-5</v>
      </c>
      <c r="R1138" s="201">
        <f t="shared" si="52"/>
        <v>3.6000000000000002E-4</v>
      </c>
      <c r="S1138" s="201">
        <v>0</v>
      </c>
      <c r="T1138" s="202">
        <f t="shared" si="53"/>
        <v>0</v>
      </c>
      <c r="AR1138" s="203" t="s">
        <v>407</v>
      </c>
      <c r="AT1138" s="203" t="s">
        <v>320</v>
      </c>
      <c r="AU1138" s="203" t="s">
        <v>90</v>
      </c>
      <c r="AY1138" s="112" t="s">
        <v>318</v>
      </c>
      <c r="BE1138" s="204">
        <f t="shared" si="54"/>
        <v>0</v>
      </c>
      <c r="BF1138" s="204">
        <f t="shared" si="55"/>
        <v>0</v>
      </c>
      <c r="BG1138" s="204">
        <f t="shared" si="56"/>
        <v>0</v>
      </c>
      <c r="BH1138" s="204">
        <f t="shared" si="57"/>
        <v>0</v>
      </c>
      <c r="BI1138" s="204">
        <f t="shared" si="58"/>
        <v>0</v>
      </c>
      <c r="BJ1138" s="112" t="s">
        <v>90</v>
      </c>
      <c r="BK1138" s="204">
        <f t="shared" si="59"/>
        <v>0</v>
      </c>
      <c r="BL1138" s="112" t="s">
        <v>407</v>
      </c>
      <c r="BM1138" s="203" t="s">
        <v>2317</v>
      </c>
    </row>
    <row r="1139" spans="2:65" s="121" customFormat="1" ht="33" customHeight="1" x14ac:dyDescent="0.2">
      <c r="B1139" s="120"/>
      <c r="C1139" s="192" t="s">
        <v>2318</v>
      </c>
      <c r="D1139" s="192" t="s">
        <v>320</v>
      </c>
      <c r="E1139" s="193" t="s">
        <v>2319</v>
      </c>
      <c r="F1139" s="194" t="s">
        <v>2320</v>
      </c>
      <c r="G1139" s="195" t="s">
        <v>1528</v>
      </c>
      <c r="H1139" s="196">
        <v>6</v>
      </c>
      <c r="I1139" s="32"/>
      <c r="J1139" s="197">
        <f t="shared" si="50"/>
        <v>0</v>
      </c>
      <c r="K1139" s="198"/>
      <c r="L1139" s="120"/>
      <c r="M1139" s="199" t="s">
        <v>1</v>
      </c>
      <c r="N1139" s="200" t="s">
        <v>43</v>
      </c>
      <c r="P1139" s="201">
        <f t="shared" si="51"/>
        <v>0</v>
      </c>
      <c r="Q1139" s="201">
        <v>6.0000000000000002E-5</v>
      </c>
      <c r="R1139" s="201">
        <f t="shared" si="52"/>
        <v>3.6000000000000002E-4</v>
      </c>
      <c r="S1139" s="201">
        <v>0</v>
      </c>
      <c r="T1139" s="202">
        <f t="shared" si="53"/>
        <v>0</v>
      </c>
      <c r="AR1139" s="203" t="s">
        <v>407</v>
      </c>
      <c r="AT1139" s="203" t="s">
        <v>320</v>
      </c>
      <c r="AU1139" s="203" t="s">
        <v>90</v>
      </c>
      <c r="AY1139" s="112" t="s">
        <v>318</v>
      </c>
      <c r="BE1139" s="204">
        <f t="shared" si="54"/>
        <v>0</v>
      </c>
      <c r="BF1139" s="204">
        <f t="shared" si="55"/>
        <v>0</v>
      </c>
      <c r="BG1139" s="204">
        <f t="shared" si="56"/>
        <v>0</v>
      </c>
      <c r="BH1139" s="204">
        <f t="shared" si="57"/>
        <v>0</v>
      </c>
      <c r="BI1139" s="204">
        <f t="shared" si="58"/>
        <v>0</v>
      </c>
      <c r="BJ1139" s="112" t="s">
        <v>90</v>
      </c>
      <c r="BK1139" s="204">
        <f t="shared" si="59"/>
        <v>0</v>
      </c>
      <c r="BL1139" s="112" t="s">
        <v>407</v>
      </c>
      <c r="BM1139" s="203" t="s">
        <v>2321</v>
      </c>
    </row>
    <row r="1140" spans="2:65" s="121" customFormat="1" ht="37.9" customHeight="1" x14ac:dyDescent="0.2">
      <c r="B1140" s="120"/>
      <c r="C1140" s="192" t="s">
        <v>2322</v>
      </c>
      <c r="D1140" s="192" t="s">
        <v>320</v>
      </c>
      <c r="E1140" s="193" t="s">
        <v>2323</v>
      </c>
      <c r="F1140" s="194" t="s">
        <v>2324</v>
      </c>
      <c r="G1140" s="195" t="s">
        <v>323</v>
      </c>
      <c r="H1140" s="196">
        <v>180</v>
      </c>
      <c r="I1140" s="32"/>
      <c r="J1140" s="197">
        <f t="shared" si="50"/>
        <v>0</v>
      </c>
      <c r="K1140" s="198"/>
      <c r="L1140" s="120"/>
      <c r="M1140" s="199" t="s">
        <v>1</v>
      </c>
      <c r="N1140" s="200" t="s">
        <v>43</v>
      </c>
      <c r="P1140" s="201">
        <f t="shared" si="51"/>
        <v>0</v>
      </c>
      <c r="Q1140" s="201">
        <v>6.0000000000000002E-5</v>
      </c>
      <c r="R1140" s="201">
        <f t="shared" si="52"/>
        <v>1.0800000000000001E-2</v>
      </c>
      <c r="S1140" s="201">
        <v>0</v>
      </c>
      <c r="T1140" s="202">
        <f t="shared" si="53"/>
        <v>0</v>
      </c>
      <c r="AR1140" s="203" t="s">
        <v>407</v>
      </c>
      <c r="AT1140" s="203" t="s">
        <v>320</v>
      </c>
      <c r="AU1140" s="203" t="s">
        <v>90</v>
      </c>
      <c r="AY1140" s="112" t="s">
        <v>318</v>
      </c>
      <c r="BE1140" s="204">
        <f t="shared" si="54"/>
        <v>0</v>
      </c>
      <c r="BF1140" s="204">
        <f t="shared" si="55"/>
        <v>0</v>
      </c>
      <c r="BG1140" s="204">
        <f t="shared" si="56"/>
        <v>0</v>
      </c>
      <c r="BH1140" s="204">
        <f t="shared" si="57"/>
        <v>0</v>
      </c>
      <c r="BI1140" s="204">
        <f t="shared" si="58"/>
        <v>0</v>
      </c>
      <c r="BJ1140" s="112" t="s">
        <v>90</v>
      </c>
      <c r="BK1140" s="204">
        <f t="shared" si="59"/>
        <v>0</v>
      </c>
      <c r="BL1140" s="112" t="s">
        <v>407</v>
      </c>
      <c r="BM1140" s="203" t="s">
        <v>2325</v>
      </c>
    </row>
    <row r="1141" spans="2:65" s="213" customFormat="1" x14ac:dyDescent="0.2">
      <c r="B1141" s="212"/>
      <c r="D1141" s="207" t="s">
        <v>326</v>
      </c>
      <c r="E1141" s="214" t="s">
        <v>1</v>
      </c>
      <c r="F1141" s="215" t="s">
        <v>2326</v>
      </c>
      <c r="H1141" s="216">
        <v>180</v>
      </c>
      <c r="L1141" s="212"/>
      <c r="M1141" s="217"/>
      <c r="T1141" s="218"/>
      <c r="AT1141" s="214" t="s">
        <v>326</v>
      </c>
      <c r="AU1141" s="214" t="s">
        <v>90</v>
      </c>
      <c r="AV1141" s="213" t="s">
        <v>90</v>
      </c>
      <c r="AW1141" s="213" t="s">
        <v>32</v>
      </c>
      <c r="AX1141" s="213" t="s">
        <v>85</v>
      </c>
      <c r="AY1141" s="214" t="s">
        <v>318</v>
      </c>
    </row>
    <row r="1142" spans="2:65" s="121" customFormat="1" ht="37.9" customHeight="1" x14ac:dyDescent="0.2">
      <c r="B1142" s="120"/>
      <c r="C1142" s="192" t="s">
        <v>2327</v>
      </c>
      <c r="D1142" s="192" t="s">
        <v>320</v>
      </c>
      <c r="E1142" s="193" t="s">
        <v>2328</v>
      </c>
      <c r="F1142" s="194" t="s">
        <v>2329</v>
      </c>
      <c r="G1142" s="195" t="s">
        <v>1344</v>
      </c>
      <c r="H1142" s="196">
        <v>1</v>
      </c>
      <c r="I1142" s="32"/>
      <c r="J1142" s="197">
        <f>ROUND(I1142*H1142,2)</f>
        <v>0</v>
      </c>
      <c r="K1142" s="198"/>
      <c r="L1142" s="120"/>
      <c r="M1142" s="199" t="s">
        <v>1</v>
      </c>
      <c r="N1142" s="200" t="s">
        <v>43</v>
      </c>
      <c r="P1142" s="201">
        <f>O1142*H1142</f>
        <v>0</v>
      </c>
      <c r="Q1142" s="201">
        <v>6.0000000000000002E-5</v>
      </c>
      <c r="R1142" s="201">
        <f>Q1142*H1142</f>
        <v>6.0000000000000002E-5</v>
      </c>
      <c r="S1142" s="201">
        <v>0</v>
      </c>
      <c r="T1142" s="202">
        <f>S1142*H1142</f>
        <v>0</v>
      </c>
      <c r="AR1142" s="203" t="s">
        <v>407</v>
      </c>
      <c r="AT1142" s="203" t="s">
        <v>320</v>
      </c>
      <c r="AU1142" s="203" t="s">
        <v>90</v>
      </c>
      <c r="AY1142" s="112" t="s">
        <v>318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12" t="s">
        <v>90</v>
      </c>
      <c r="BK1142" s="204">
        <f>ROUND(I1142*H1142,2)</f>
        <v>0</v>
      </c>
      <c r="BL1142" s="112" t="s">
        <v>407</v>
      </c>
      <c r="BM1142" s="203" t="s">
        <v>2330</v>
      </c>
    </row>
    <row r="1143" spans="2:65" s="121" customFormat="1" ht="37.9" customHeight="1" x14ac:dyDescent="0.2">
      <c r="B1143" s="120"/>
      <c r="C1143" s="192" t="s">
        <v>2331</v>
      </c>
      <c r="D1143" s="192" t="s">
        <v>320</v>
      </c>
      <c r="E1143" s="193" t="s">
        <v>2332</v>
      </c>
      <c r="F1143" s="194" t="s">
        <v>2333</v>
      </c>
      <c r="G1143" s="195" t="s">
        <v>323</v>
      </c>
      <c r="H1143" s="196">
        <v>40</v>
      </c>
      <c r="I1143" s="32"/>
      <c r="J1143" s="197">
        <f>ROUND(I1143*H1143,2)</f>
        <v>0</v>
      </c>
      <c r="K1143" s="198"/>
      <c r="L1143" s="120"/>
      <c r="M1143" s="199" t="s">
        <v>1</v>
      </c>
      <c r="N1143" s="200" t="s">
        <v>43</v>
      </c>
      <c r="P1143" s="201">
        <f>O1143*H1143</f>
        <v>0</v>
      </c>
      <c r="Q1143" s="201">
        <v>6.0000000000000002E-5</v>
      </c>
      <c r="R1143" s="201">
        <f>Q1143*H1143</f>
        <v>2.4000000000000002E-3</v>
      </c>
      <c r="S1143" s="201">
        <v>0</v>
      </c>
      <c r="T1143" s="202">
        <f>S1143*H1143</f>
        <v>0</v>
      </c>
      <c r="AR1143" s="203" t="s">
        <v>407</v>
      </c>
      <c r="AT1143" s="203" t="s">
        <v>320</v>
      </c>
      <c r="AU1143" s="203" t="s">
        <v>90</v>
      </c>
      <c r="AY1143" s="112" t="s">
        <v>318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12" t="s">
        <v>90</v>
      </c>
      <c r="BK1143" s="204">
        <f>ROUND(I1143*H1143,2)</f>
        <v>0</v>
      </c>
      <c r="BL1143" s="112" t="s">
        <v>407</v>
      </c>
      <c r="BM1143" s="203" t="s">
        <v>2334</v>
      </c>
    </row>
    <row r="1144" spans="2:65" s="213" customFormat="1" x14ac:dyDescent="0.2">
      <c r="B1144" s="212"/>
      <c r="D1144" s="207" t="s">
        <v>326</v>
      </c>
      <c r="E1144" s="214" t="s">
        <v>1</v>
      </c>
      <c r="F1144" s="215" t="s">
        <v>2335</v>
      </c>
      <c r="H1144" s="216">
        <v>40</v>
      </c>
      <c r="L1144" s="212"/>
      <c r="M1144" s="217"/>
      <c r="T1144" s="218"/>
      <c r="AT1144" s="214" t="s">
        <v>326</v>
      </c>
      <c r="AU1144" s="214" t="s">
        <v>90</v>
      </c>
      <c r="AV1144" s="213" t="s">
        <v>90</v>
      </c>
      <c r="AW1144" s="213" t="s">
        <v>32</v>
      </c>
      <c r="AX1144" s="213" t="s">
        <v>85</v>
      </c>
      <c r="AY1144" s="214" t="s">
        <v>318</v>
      </c>
    </row>
    <row r="1145" spans="2:65" s="121" customFormat="1" ht="37.9" customHeight="1" x14ac:dyDescent="0.2">
      <c r="B1145" s="120"/>
      <c r="C1145" s="192" t="s">
        <v>2336</v>
      </c>
      <c r="D1145" s="192" t="s">
        <v>320</v>
      </c>
      <c r="E1145" s="193" t="s">
        <v>2337</v>
      </c>
      <c r="F1145" s="194" t="s">
        <v>2338</v>
      </c>
      <c r="G1145" s="195" t="s">
        <v>1528</v>
      </c>
      <c r="H1145" s="196">
        <v>3</v>
      </c>
      <c r="I1145" s="32"/>
      <c r="J1145" s="197">
        <f t="shared" ref="J1145:J1152" si="60">ROUND(I1145*H1145,2)</f>
        <v>0</v>
      </c>
      <c r="K1145" s="198"/>
      <c r="L1145" s="120"/>
      <c r="M1145" s="199" t="s">
        <v>1</v>
      </c>
      <c r="N1145" s="200" t="s">
        <v>43</v>
      </c>
      <c r="P1145" s="201">
        <f t="shared" ref="P1145:P1152" si="61">O1145*H1145</f>
        <v>0</v>
      </c>
      <c r="Q1145" s="201">
        <v>6.0000000000000002E-5</v>
      </c>
      <c r="R1145" s="201">
        <f t="shared" ref="R1145:R1152" si="62">Q1145*H1145</f>
        <v>1.8000000000000001E-4</v>
      </c>
      <c r="S1145" s="201">
        <v>0</v>
      </c>
      <c r="T1145" s="202">
        <f t="shared" ref="T1145:T1152" si="63">S1145*H1145</f>
        <v>0</v>
      </c>
      <c r="AR1145" s="203" t="s">
        <v>407</v>
      </c>
      <c r="AT1145" s="203" t="s">
        <v>320</v>
      </c>
      <c r="AU1145" s="203" t="s">
        <v>90</v>
      </c>
      <c r="AY1145" s="112" t="s">
        <v>318</v>
      </c>
      <c r="BE1145" s="204">
        <f t="shared" ref="BE1145:BE1152" si="64">IF(N1145="základní",J1145,0)</f>
        <v>0</v>
      </c>
      <c r="BF1145" s="204">
        <f t="shared" ref="BF1145:BF1152" si="65">IF(N1145="snížená",J1145,0)</f>
        <v>0</v>
      </c>
      <c r="BG1145" s="204">
        <f t="shared" ref="BG1145:BG1152" si="66">IF(N1145="zákl. přenesená",J1145,0)</f>
        <v>0</v>
      </c>
      <c r="BH1145" s="204">
        <f t="shared" ref="BH1145:BH1152" si="67">IF(N1145="sníž. přenesená",J1145,0)</f>
        <v>0</v>
      </c>
      <c r="BI1145" s="204">
        <f t="shared" ref="BI1145:BI1152" si="68">IF(N1145="nulová",J1145,0)</f>
        <v>0</v>
      </c>
      <c r="BJ1145" s="112" t="s">
        <v>90</v>
      </c>
      <c r="BK1145" s="204">
        <f t="shared" ref="BK1145:BK1152" si="69">ROUND(I1145*H1145,2)</f>
        <v>0</v>
      </c>
      <c r="BL1145" s="112" t="s">
        <v>407</v>
      </c>
      <c r="BM1145" s="203" t="s">
        <v>2339</v>
      </c>
    </row>
    <row r="1146" spans="2:65" s="121" customFormat="1" ht="44.25" customHeight="1" x14ac:dyDescent="0.2">
      <c r="B1146" s="120"/>
      <c r="C1146" s="192" t="s">
        <v>2340</v>
      </c>
      <c r="D1146" s="192" t="s">
        <v>320</v>
      </c>
      <c r="E1146" s="193" t="s">
        <v>2341</v>
      </c>
      <c r="F1146" s="194" t="s">
        <v>2342</v>
      </c>
      <c r="G1146" s="195" t="s">
        <v>1528</v>
      </c>
      <c r="H1146" s="196">
        <v>3</v>
      </c>
      <c r="I1146" s="32"/>
      <c r="J1146" s="197">
        <f t="shared" si="60"/>
        <v>0</v>
      </c>
      <c r="K1146" s="198"/>
      <c r="L1146" s="120"/>
      <c r="M1146" s="199" t="s">
        <v>1</v>
      </c>
      <c r="N1146" s="200" t="s">
        <v>43</v>
      </c>
      <c r="P1146" s="201">
        <f t="shared" si="61"/>
        <v>0</v>
      </c>
      <c r="Q1146" s="201">
        <v>6.0000000000000002E-5</v>
      </c>
      <c r="R1146" s="201">
        <f t="shared" si="62"/>
        <v>1.8000000000000001E-4</v>
      </c>
      <c r="S1146" s="201">
        <v>0</v>
      </c>
      <c r="T1146" s="202">
        <f t="shared" si="63"/>
        <v>0</v>
      </c>
      <c r="AR1146" s="203" t="s">
        <v>407</v>
      </c>
      <c r="AT1146" s="203" t="s">
        <v>320</v>
      </c>
      <c r="AU1146" s="203" t="s">
        <v>90</v>
      </c>
      <c r="AY1146" s="112" t="s">
        <v>318</v>
      </c>
      <c r="BE1146" s="204">
        <f t="shared" si="64"/>
        <v>0</v>
      </c>
      <c r="BF1146" s="204">
        <f t="shared" si="65"/>
        <v>0</v>
      </c>
      <c r="BG1146" s="204">
        <f t="shared" si="66"/>
        <v>0</v>
      </c>
      <c r="BH1146" s="204">
        <f t="shared" si="67"/>
        <v>0</v>
      </c>
      <c r="BI1146" s="204">
        <f t="shared" si="68"/>
        <v>0</v>
      </c>
      <c r="BJ1146" s="112" t="s">
        <v>90</v>
      </c>
      <c r="BK1146" s="204">
        <f t="shared" si="69"/>
        <v>0</v>
      </c>
      <c r="BL1146" s="112" t="s">
        <v>407</v>
      </c>
      <c r="BM1146" s="203" t="s">
        <v>2343</v>
      </c>
    </row>
    <row r="1147" spans="2:65" s="121" customFormat="1" ht="37.9" customHeight="1" x14ac:dyDescent="0.2">
      <c r="B1147" s="120"/>
      <c r="C1147" s="192" t="s">
        <v>2344</v>
      </c>
      <c r="D1147" s="192" t="s">
        <v>320</v>
      </c>
      <c r="E1147" s="193" t="s">
        <v>2345</v>
      </c>
      <c r="F1147" s="194" t="s">
        <v>2346</v>
      </c>
      <c r="G1147" s="195" t="s">
        <v>1528</v>
      </c>
      <c r="H1147" s="196">
        <v>11</v>
      </c>
      <c r="I1147" s="32"/>
      <c r="J1147" s="197">
        <f t="shared" si="60"/>
        <v>0</v>
      </c>
      <c r="K1147" s="198"/>
      <c r="L1147" s="120"/>
      <c r="M1147" s="199" t="s">
        <v>1</v>
      </c>
      <c r="N1147" s="200" t="s">
        <v>43</v>
      </c>
      <c r="P1147" s="201">
        <f t="shared" si="61"/>
        <v>0</v>
      </c>
      <c r="Q1147" s="201">
        <v>6.0000000000000002E-5</v>
      </c>
      <c r="R1147" s="201">
        <f t="shared" si="62"/>
        <v>6.6E-4</v>
      </c>
      <c r="S1147" s="201">
        <v>0</v>
      </c>
      <c r="T1147" s="202">
        <f t="shared" si="63"/>
        <v>0</v>
      </c>
      <c r="AR1147" s="203" t="s">
        <v>407</v>
      </c>
      <c r="AT1147" s="203" t="s">
        <v>320</v>
      </c>
      <c r="AU1147" s="203" t="s">
        <v>90</v>
      </c>
      <c r="AY1147" s="112" t="s">
        <v>318</v>
      </c>
      <c r="BE1147" s="204">
        <f t="shared" si="64"/>
        <v>0</v>
      </c>
      <c r="BF1147" s="204">
        <f t="shared" si="65"/>
        <v>0</v>
      </c>
      <c r="BG1147" s="204">
        <f t="shared" si="66"/>
        <v>0</v>
      </c>
      <c r="BH1147" s="204">
        <f t="shared" si="67"/>
        <v>0</v>
      </c>
      <c r="BI1147" s="204">
        <f t="shared" si="68"/>
        <v>0</v>
      </c>
      <c r="BJ1147" s="112" t="s">
        <v>90</v>
      </c>
      <c r="BK1147" s="204">
        <f t="shared" si="69"/>
        <v>0</v>
      </c>
      <c r="BL1147" s="112" t="s">
        <v>407</v>
      </c>
      <c r="BM1147" s="203" t="s">
        <v>2347</v>
      </c>
    </row>
    <row r="1148" spans="2:65" s="121" customFormat="1" ht="44.25" customHeight="1" x14ac:dyDescent="0.2">
      <c r="B1148" s="120"/>
      <c r="C1148" s="192" t="s">
        <v>2348</v>
      </c>
      <c r="D1148" s="192" t="s">
        <v>320</v>
      </c>
      <c r="E1148" s="193" t="s">
        <v>2349</v>
      </c>
      <c r="F1148" s="194" t="s">
        <v>2350</v>
      </c>
      <c r="G1148" s="195" t="s">
        <v>1528</v>
      </c>
      <c r="H1148" s="196">
        <v>1</v>
      </c>
      <c r="I1148" s="32"/>
      <c r="J1148" s="197">
        <f t="shared" si="60"/>
        <v>0</v>
      </c>
      <c r="K1148" s="198"/>
      <c r="L1148" s="120"/>
      <c r="M1148" s="199" t="s">
        <v>1</v>
      </c>
      <c r="N1148" s="200" t="s">
        <v>43</v>
      </c>
      <c r="P1148" s="201">
        <f t="shared" si="61"/>
        <v>0</v>
      </c>
      <c r="Q1148" s="201">
        <v>6.0000000000000002E-5</v>
      </c>
      <c r="R1148" s="201">
        <f t="shared" si="62"/>
        <v>6.0000000000000002E-5</v>
      </c>
      <c r="S1148" s="201">
        <v>0</v>
      </c>
      <c r="T1148" s="202">
        <f t="shared" si="63"/>
        <v>0</v>
      </c>
      <c r="AR1148" s="203" t="s">
        <v>407</v>
      </c>
      <c r="AT1148" s="203" t="s">
        <v>320</v>
      </c>
      <c r="AU1148" s="203" t="s">
        <v>90</v>
      </c>
      <c r="AY1148" s="112" t="s">
        <v>318</v>
      </c>
      <c r="BE1148" s="204">
        <f t="shared" si="64"/>
        <v>0</v>
      </c>
      <c r="BF1148" s="204">
        <f t="shared" si="65"/>
        <v>0</v>
      </c>
      <c r="BG1148" s="204">
        <f t="shared" si="66"/>
        <v>0</v>
      </c>
      <c r="BH1148" s="204">
        <f t="shared" si="67"/>
        <v>0</v>
      </c>
      <c r="BI1148" s="204">
        <f t="shared" si="68"/>
        <v>0</v>
      </c>
      <c r="BJ1148" s="112" t="s">
        <v>90</v>
      </c>
      <c r="BK1148" s="204">
        <f t="shared" si="69"/>
        <v>0</v>
      </c>
      <c r="BL1148" s="112" t="s">
        <v>407</v>
      </c>
      <c r="BM1148" s="203" t="s">
        <v>2351</v>
      </c>
    </row>
    <row r="1149" spans="2:65" s="121" customFormat="1" ht="33" customHeight="1" x14ac:dyDescent="0.2">
      <c r="B1149" s="120"/>
      <c r="C1149" s="192" t="s">
        <v>2352</v>
      </c>
      <c r="D1149" s="192" t="s">
        <v>320</v>
      </c>
      <c r="E1149" s="193" t="s">
        <v>2353</v>
      </c>
      <c r="F1149" s="194" t="s">
        <v>2354</v>
      </c>
      <c r="G1149" s="195" t="s">
        <v>1528</v>
      </c>
      <c r="H1149" s="196">
        <v>1</v>
      </c>
      <c r="I1149" s="32"/>
      <c r="J1149" s="197">
        <f t="shared" si="60"/>
        <v>0</v>
      </c>
      <c r="K1149" s="198"/>
      <c r="L1149" s="120"/>
      <c r="M1149" s="199" t="s">
        <v>1</v>
      </c>
      <c r="N1149" s="200" t="s">
        <v>43</v>
      </c>
      <c r="P1149" s="201">
        <f t="shared" si="61"/>
        <v>0</v>
      </c>
      <c r="Q1149" s="201">
        <v>6.0000000000000002E-5</v>
      </c>
      <c r="R1149" s="201">
        <f t="shared" si="62"/>
        <v>6.0000000000000002E-5</v>
      </c>
      <c r="S1149" s="201">
        <v>0</v>
      </c>
      <c r="T1149" s="202">
        <f t="shared" si="63"/>
        <v>0</v>
      </c>
      <c r="AR1149" s="203" t="s">
        <v>407</v>
      </c>
      <c r="AT1149" s="203" t="s">
        <v>320</v>
      </c>
      <c r="AU1149" s="203" t="s">
        <v>90</v>
      </c>
      <c r="AY1149" s="112" t="s">
        <v>318</v>
      </c>
      <c r="BE1149" s="204">
        <f t="shared" si="64"/>
        <v>0</v>
      </c>
      <c r="BF1149" s="204">
        <f t="shared" si="65"/>
        <v>0</v>
      </c>
      <c r="BG1149" s="204">
        <f t="shared" si="66"/>
        <v>0</v>
      </c>
      <c r="BH1149" s="204">
        <f t="shared" si="67"/>
        <v>0</v>
      </c>
      <c r="BI1149" s="204">
        <f t="shared" si="68"/>
        <v>0</v>
      </c>
      <c r="BJ1149" s="112" t="s">
        <v>90</v>
      </c>
      <c r="BK1149" s="204">
        <f t="shared" si="69"/>
        <v>0</v>
      </c>
      <c r="BL1149" s="112" t="s">
        <v>407</v>
      </c>
      <c r="BM1149" s="203" t="s">
        <v>2355</v>
      </c>
    </row>
    <row r="1150" spans="2:65" s="121" customFormat="1" ht="37.9" customHeight="1" x14ac:dyDescent="0.2">
      <c r="B1150" s="120"/>
      <c r="C1150" s="192" t="s">
        <v>2356</v>
      </c>
      <c r="D1150" s="192" t="s">
        <v>320</v>
      </c>
      <c r="E1150" s="193" t="s">
        <v>2357</v>
      </c>
      <c r="F1150" s="194" t="s">
        <v>2358</v>
      </c>
      <c r="G1150" s="195" t="s">
        <v>1344</v>
      </c>
      <c r="H1150" s="196">
        <v>1</v>
      </c>
      <c r="I1150" s="32"/>
      <c r="J1150" s="197">
        <f t="shared" si="60"/>
        <v>0</v>
      </c>
      <c r="K1150" s="198"/>
      <c r="L1150" s="120"/>
      <c r="M1150" s="199" t="s">
        <v>1</v>
      </c>
      <c r="N1150" s="200" t="s">
        <v>43</v>
      </c>
      <c r="P1150" s="201">
        <f t="shared" si="61"/>
        <v>0</v>
      </c>
      <c r="Q1150" s="201">
        <v>6.0000000000000002E-5</v>
      </c>
      <c r="R1150" s="201">
        <f t="shared" si="62"/>
        <v>6.0000000000000002E-5</v>
      </c>
      <c r="S1150" s="201">
        <v>0</v>
      </c>
      <c r="T1150" s="202">
        <f t="shared" si="63"/>
        <v>0</v>
      </c>
      <c r="AR1150" s="203" t="s">
        <v>407</v>
      </c>
      <c r="AT1150" s="203" t="s">
        <v>320</v>
      </c>
      <c r="AU1150" s="203" t="s">
        <v>90</v>
      </c>
      <c r="AY1150" s="112" t="s">
        <v>318</v>
      </c>
      <c r="BE1150" s="204">
        <f t="shared" si="64"/>
        <v>0</v>
      </c>
      <c r="BF1150" s="204">
        <f t="shared" si="65"/>
        <v>0</v>
      </c>
      <c r="BG1150" s="204">
        <f t="shared" si="66"/>
        <v>0</v>
      </c>
      <c r="BH1150" s="204">
        <f t="shared" si="67"/>
        <v>0</v>
      </c>
      <c r="BI1150" s="204">
        <f t="shared" si="68"/>
        <v>0</v>
      </c>
      <c r="BJ1150" s="112" t="s">
        <v>90</v>
      </c>
      <c r="BK1150" s="204">
        <f t="shared" si="69"/>
        <v>0</v>
      </c>
      <c r="BL1150" s="112" t="s">
        <v>407</v>
      </c>
      <c r="BM1150" s="203" t="s">
        <v>2359</v>
      </c>
    </row>
    <row r="1151" spans="2:65" s="121" customFormat="1" ht="16.5" customHeight="1" x14ac:dyDescent="0.2">
      <c r="B1151" s="120"/>
      <c r="C1151" s="192" t="s">
        <v>2360</v>
      </c>
      <c r="D1151" s="192" t="s">
        <v>320</v>
      </c>
      <c r="E1151" s="193" t="s">
        <v>2361</v>
      </c>
      <c r="F1151" s="194" t="s">
        <v>2362</v>
      </c>
      <c r="G1151" s="195" t="s">
        <v>1344</v>
      </c>
      <c r="H1151" s="196">
        <v>1</v>
      </c>
      <c r="I1151" s="32"/>
      <c r="J1151" s="197">
        <f t="shared" si="60"/>
        <v>0</v>
      </c>
      <c r="K1151" s="198"/>
      <c r="L1151" s="120"/>
      <c r="M1151" s="199" t="s">
        <v>1</v>
      </c>
      <c r="N1151" s="200" t="s">
        <v>43</v>
      </c>
      <c r="P1151" s="201">
        <f t="shared" si="61"/>
        <v>0</v>
      </c>
      <c r="Q1151" s="201">
        <v>6.0000000000000002E-5</v>
      </c>
      <c r="R1151" s="201">
        <f t="shared" si="62"/>
        <v>6.0000000000000002E-5</v>
      </c>
      <c r="S1151" s="201">
        <v>0</v>
      </c>
      <c r="T1151" s="202">
        <f t="shared" si="63"/>
        <v>0</v>
      </c>
      <c r="AR1151" s="203" t="s">
        <v>407</v>
      </c>
      <c r="AT1151" s="203" t="s">
        <v>320</v>
      </c>
      <c r="AU1151" s="203" t="s">
        <v>90</v>
      </c>
      <c r="AY1151" s="112" t="s">
        <v>318</v>
      </c>
      <c r="BE1151" s="204">
        <f t="shared" si="64"/>
        <v>0</v>
      </c>
      <c r="BF1151" s="204">
        <f t="shared" si="65"/>
        <v>0</v>
      </c>
      <c r="BG1151" s="204">
        <f t="shared" si="66"/>
        <v>0</v>
      </c>
      <c r="BH1151" s="204">
        <f t="shared" si="67"/>
        <v>0</v>
      </c>
      <c r="BI1151" s="204">
        <f t="shared" si="68"/>
        <v>0</v>
      </c>
      <c r="BJ1151" s="112" t="s">
        <v>90</v>
      </c>
      <c r="BK1151" s="204">
        <f t="shared" si="69"/>
        <v>0</v>
      </c>
      <c r="BL1151" s="112" t="s">
        <v>407</v>
      </c>
      <c r="BM1151" s="203" t="s">
        <v>2363</v>
      </c>
    </row>
    <row r="1152" spans="2:65" s="121" customFormat="1" ht="24.25" customHeight="1" x14ac:dyDescent="0.2">
      <c r="B1152" s="120"/>
      <c r="C1152" s="192" t="s">
        <v>2364</v>
      </c>
      <c r="D1152" s="192" t="s">
        <v>320</v>
      </c>
      <c r="E1152" s="193" t="s">
        <v>2365</v>
      </c>
      <c r="F1152" s="194" t="s">
        <v>2366</v>
      </c>
      <c r="G1152" s="195" t="s">
        <v>1148</v>
      </c>
      <c r="H1152" s="34"/>
      <c r="I1152" s="32"/>
      <c r="J1152" s="197">
        <f t="shared" si="60"/>
        <v>0</v>
      </c>
      <c r="K1152" s="198"/>
      <c r="L1152" s="120"/>
      <c r="M1152" s="199" t="s">
        <v>1</v>
      </c>
      <c r="N1152" s="200" t="s">
        <v>43</v>
      </c>
      <c r="P1152" s="201">
        <f t="shared" si="61"/>
        <v>0</v>
      </c>
      <c r="Q1152" s="201">
        <v>0</v>
      </c>
      <c r="R1152" s="201">
        <f t="shared" si="62"/>
        <v>0</v>
      </c>
      <c r="S1152" s="201">
        <v>0</v>
      </c>
      <c r="T1152" s="202">
        <f t="shared" si="63"/>
        <v>0</v>
      </c>
      <c r="AR1152" s="203" t="s">
        <v>407</v>
      </c>
      <c r="AT1152" s="203" t="s">
        <v>320</v>
      </c>
      <c r="AU1152" s="203" t="s">
        <v>90</v>
      </c>
      <c r="AY1152" s="112" t="s">
        <v>318</v>
      </c>
      <c r="BE1152" s="204">
        <f t="shared" si="64"/>
        <v>0</v>
      </c>
      <c r="BF1152" s="204">
        <f t="shared" si="65"/>
        <v>0</v>
      </c>
      <c r="BG1152" s="204">
        <f t="shared" si="66"/>
        <v>0</v>
      </c>
      <c r="BH1152" s="204">
        <f t="shared" si="67"/>
        <v>0</v>
      </c>
      <c r="BI1152" s="204">
        <f t="shared" si="68"/>
        <v>0</v>
      </c>
      <c r="BJ1152" s="112" t="s">
        <v>90</v>
      </c>
      <c r="BK1152" s="204">
        <f t="shared" si="69"/>
        <v>0</v>
      </c>
      <c r="BL1152" s="112" t="s">
        <v>407</v>
      </c>
      <c r="BM1152" s="203" t="s">
        <v>2367</v>
      </c>
    </row>
    <row r="1153" spans="2:65" s="181" customFormat="1" ht="22.9" customHeight="1" x14ac:dyDescent="0.25">
      <c r="B1153" s="180"/>
      <c r="D1153" s="182" t="s">
        <v>76</v>
      </c>
      <c r="E1153" s="190" t="s">
        <v>2368</v>
      </c>
      <c r="F1153" s="190" t="s">
        <v>2369</v>
      </c>
      <c r="J1153" s="191">
        <f>BK1153</f>
        <v>0</v>
      </c>
      <c r="L1153" s="180"/>
      <c r="M1153" s="185"/>
      <c r="P1153" s="186">
        <f>SUM(P1154:P1159)</f>
        <v>0</v>
      </c>
      <c r="R1153" s="186">
        <f>SUM(R1154:R1159)</f>
        <v>7.9990950000000005</v>
      </c>
      <c r="T1153" s="187">
        <f>SUM(T1154:T1159)</f>
        <v>0</v>
      </c>
      <c r="AR1153" s="182" t="s">
        <v>90</v>
      </c>
      <c r="AT1153" s="188" t="s">
        <v>76</v>
      </c>
      <c r="AU1153" s="188" t="s">
        <v>85</v>
      </c>
      <c r="AY1153" s="182" t="s">
        <v>318</v>
      </c>
      <c r="BK1153" s="189">
        <f>SUM(BK1154:BK1159)</f>
        <v>0</v>
      </c>
    </row>
    <row r="1154" spans="2:65" s="121" customFormat="1" ht="24.25" customHeight="1" x14ac:dyDescent="0.2">
      <c r="B1154" s="120"/>
      <c r="C1154" s="192" t="s">
        <v>2370</v>
      </c>
      <c r="D1154" s="192" t="s">
        <v>320</v>
      </c>
      <c r="E1154" s="193" t="s">
        <v>2371</v>
      </c>
      <c r="F1154" s="194" t="s">
        <v>2372</v>
      </c>
      <c r="G1154" s="195" t="s">
        <v>383</v>
      </c>
      <c r="H1154" s="196">
        <v>241.3</v>
      </c>
      <c r="I1154" s="32"/>
      <c r="J1154" s="197">
        <f>ROUND(I1154*H1154,2)</f>
        <v>0</v>
      </c>
      <c r="K1154" s="198"/>
      <c r="L1154" s="120"/>
      <c r="M1154" s="199" t="s">
        <v>1</v>
      </c>
      <c r="N1154" s="200" t="s">
        <v>43</v>
      </c>
      <c r="P1154" s="201">
        <f>O1154*H1154</f>
        <v>0</v>
      </c>
      <c r="Q1154" s="201">
        <v>8.9999999999999993E-3</v>
      </c>
      <c r="R1154" s="201">
        <f>Q1154*H1154</f>
        <v>2.1717</v>
      </c>
      <c r="S1154" s="201">
        <v>0</v>
      </c>
      <c r="T1154" s="202">
        <f>S1154*H1154</f>
        <v>0</v>
      </c>
      <c r="AR1154" s="203" t="s">
        <v>407</v>
      </c>
      <c r="AT1154" s="203" t="s">
        <v>320</v>
      </c>
      <c r="AU1154" s="203" t="s">
        <v>90</v>
      </c>
      <c r="AY1154" s="112" t="s">
        <v>318</v>
      </c>
      <c r="BE1154" s="204">
        <f>IF(N1154="základní",J1154,0)</f>
        <v>0</v>
      </c>
      <c r="BF1154" s="204">
        <f>IF(N1154="snížená",J1154,0)</f>
        <v>0</v>
      </c>
      <c r="BG1154" s="204">
        <f>IF(N1154="zákl. přenesená",J1154,0)</f>
        <v>0</v>
      </c>
      <c r="BH1154" s="204">
        <f>IF(N1154="sníž. přenesená",J1154,0)</f>
        <v>0</v>
      </c>
      <c r="BI1154" s="204">
        <f>IF(N1154="nulová",J1154,0)</f>
        <v>0</v>
      </c>
      <c r="BJ1154" s="112" t="s">
        <v>90</v>
      </c>
      <c r="BK1154" s="204">
        <f>ROUND(I1154*H1154,2)</f>
        <v>0</v>
      </c>
      <c r="BL1154" s="112" t="s">
        <v>407</v>
      </c>
      <c r="BM1154" s="203" t="s">
        <v>2373</v>
      </c>
    </row>
    <row r="1155" spans="2:65" s="206" customFormat="1" x14ac:dyDescent="0.2">
      <c r="B1155" s="205"/>
      <c r="D1155" s="207" t="s">
        <v>326</v>
      </c>
      <c r="E1155" s="208" t="s">
        <v>1</v>
      </c>
      <c r="F1155" s="209" t="s">
        <v>2374</v>
      </c>
      <c r="H1155" s="208" t="s">
        <v>1</v>
      </c>
      <c r="L1155" s="205"/>
      <c r="M1155" s="210"/>
      <c r="T1155" s="211"/>
      <c r="AT1155" s="208" t="s">
        <v>326</v>
      </c>
      <c r="AU1155" s="208" t="s">
        <v>90</v>
      </c>
      <c r="AV1155" s="206" t="s">
        <v>85</v>
      </c>
      <c r="AW1155" s="206" t="s">
        <v>32</v>
      </c>
      <c r="AX1155" s="206" t="s">
        <v>77</v>
      </c>
      <c r="AY1155" s="208" t="s">
        <v>318</v>
      </c>
    </row>
    <row r="1156" spans="2:65" s="213" customFormat="1" ht="20" x14ac:dyDescent="0.2">
      <c r="B1156" s="212"/>
      <c r="D1156" s="207" t="s">
        <v>326</v>
      </c>
      <c r="E1156" s="214" t="s">
        <v>174</v>
      </c>
      <c r="F1156" s="215" t="s">
        <v>2375</v>
      </c>
      <c r="H1156" s="216">
        <v>241.3</v>
      </c>
      <c r="L1156" s="212"/>
      <c r="M1156" s="217"/>
      <c r="T1156" s="218"/>
      <c r="AT1156" s="214" t="s">
        <v>326</v>
      </c>
      <c r="AU1156" s="214" t="s">
        <v>90</v>
      </c>
      <c r="AV1156" s="213" t="s">
        <v>90</v>
      </c>
      <c r="AW1156" s="213" t="s">
        <v>32</v>
      </c>
      <c r="AX1156" s="213" t="s">
        <v>85</v>
      </c>
      <c r="AY1156" s="214" t="s">
        <v>318</v>
      </c>
    </row>
    <row r="1157" spans="2:65" s="121" customFormat="1" ht="21.75" customHeight="1" x14ac:dyDescent="0.2">
      <c r="B1157" s="120"/>
      <c r="C1157" s="219" t="s">
        <v>2376</v>
      </c>
      <c r="D1157" s="219" t="s">
        <v>337</v>
      </c>
      <c r="E1157" s="220" t="s">
        <v>2377</v>
      </c>
      <c r="F1157" s="221" t="s">
        <v>2378</v>
      </c>
      <c r="G1157" s="222" t="s">
        <v>383</v>
      </c>
      <c r="H1157" s="223">
        <v>253.36500000000001</v>
      </c>
      <c r="I1157" s="33"/>
      <c r="J1157" s="224">
        <f>ROUND(I1157*H1157,2)</f>
        <v>0</v>
      </c>
      <c r="K1157" s="225"/>
      <c r="L1157" s="226"/>
      <c r="M1157" s="227" t="s">
        <v>1</v>
      </c>
      <c r="N1157" s="228" t="s">
        <v>43</v>
      </c>
      <c r="P1157" s="201">
        <f>O1157*H1157</f>
        <v>0</v>
      </c>
      <c r="Q1157" s="201">
        <v>2.3E-2</v>
      </c>
      <c r="R1157" s="201">
        <f>Q1157*H1157</f>
        <v>5.8273950000000001</v>
      </c>
      <c r="S1157" s="201">
        <v>0</v>
      </c>
      <c r="T1157" s="202">
        <f>S1157*H1157</f>
        <v>0</v>
      </c>
      <c r="AR1157" s="203" t="s">
        <v>497</v>
      </c>
      <c r="AT1157" s="203" t="s">
        <v>337</v>
      </c>
      <c r="AU1157" s="203" t="s">
        <v>90</v>
      </c>
      <c r="AY1157" s="112" t="s">
        <v>318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12" t="s">
        <v>90</v>
      </c>
      <c r="BK1157" s="204">
        <f>ROUND(I1157*H1157,2)</f>
        <v>0</v>
      </c>
      <c r="BL1157" s="112" t="s">
        <v>407</v>
      </c>
      <c r="BM1157" s="203" t="s">
        <v>2379</v>
      </c>
    </row>
    <row r="1158" spans="2:65" s="213" customFormat="1" x14ac:dyDescent="0.2">
      <c r="B1158" s="212"/>
      <c r="D1158" s="207" t="s">
        <v>326</v>
      </c>
      <c r="F1158" s="215" t="s">
        <v>2380</v>
      </c>
      <c r="H1158" s="216">
        <v>253.36500000000001</v>
      </c>
      <c r="L1158" s="212"/>
      <c r="M1158" s="217"/>
      <c r="T1158" s="218"/>
      <c r="AT1158" s="214" t="s">
        <v>326</v>
      </c>
      <c r="AU1158" s="214" t="s">
        <v>90</v>
      </c>
      <c r="AV1158" s="213" t="s">
        <v>90</v>
      </c>
      <c r="AW1158" s="213" t="s">
        <v>4</v>
      </c>
      <c r="AX1158" s="213" t="s">
        <v>85</v>
      </c>
      <c r="AY1158" s="214" t="s">
        <v>318</v>
      </c>
    </row>
    <row r="1159" spans="2:65" s="121" customFormat="1" ht="24.25" customHeight="1" x14ac:dyDescent="0.2">
      <c r="B1159" s="120"/>
      <c r="C1159" s="192" t="s">
        <v>2381</v>
      </c>
      <c r="D1159" s="192" t="s">
        <v>320</v>
      </c>
      <c r="E1159" s="193" t="s">
        <v>2382</v>
      </c>
      <c r="F1159" s="194" t="s">
        <v>2383</v>
      </c>
      <c r="G1159" s="195" t="s">
        <v>1148</v>
      </c>
      <c r="H1159" s="34"/>
      <c r="I1159" s="32"/>
      <c r="J1159" s="197">
        <f>ROUND(I1159*H1159,2)</f>
        <v>0</v>
      </c>
      <c r="K1159" s="198"/>
      <c r="L1159" s="120"/>
      <c r="M1159" s="199" t="s">
        <v>1</v>
      </c>
      <c r="N1159" s="200" t="s">
        <v>43</v>
      </c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AR1159" s="203" t="s">
        <v>407</v>
      </c>
      <c r="AT1159" s="203" t="s">
        <v>320</v>
      </c>
      <c r="AU1159" s="203" t="s">
        <v>90</v>
      </c>
      <c r="AY1159" s="112" t="s">
        <v>318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12" t="s">
        <v>90</v>
      </c>
      <c r="BK1159" s="204">
        <f>ROUND(I1159*H1159,2)</f>
        <v>0</v>
      </c>
      <c r="BL1159" s="112" t="s">
        <v>407</v>
      </c>
      <c r="BM1159" s="203" t="s">
        <v>2384</v>
      </c>
    </row>
    <row r="1160" spans="2:65" s="181" customFormat="1" ht="22.9" customHeight="1" x14ac:dyDescent="0.25">
      <c r="B1160" s="180"/>
      <c r="D1160" s="182" t="s">
        <v>76</v>
      </c>
      <c r="E1160" s="190" t="s">
        <v>2385</v>
      </c>
      <c r="F1160" s="190" t="s">
        <v>2386</v>
      </c>
      <c r="J1160" s="191">
        <f>BK1160</f>
        <v>0</v>
      </c>
      <c r="L1160" s="180"/>
      <c r="M1160" s="185"/>
      <c r="P1160" s="186">
        <f>SUM(P1161:P1231)</f>
        <v>0</v>
      </c>
      <c r="R1160" s="186">
        <f>SUM(R1161:R1231)</f>
        <v>1.5630099900000005</v>
      </c>
      <c r="T1160" s="187">
        <f>SUM(T1161:T1231)</f>
        <v>0.19350000000000001</v>
      </c>
      <c r="AR1160" s="182" t="s">
        <v>90</v>
      </c>
      <c r="AT1160" s="188" t="s">
        <v>76</v>
      </c>
      <c r="AU1160" s="188" t="s">
        <v>85</v>
      </c>
      <c r="AY1160" s="182" t="s">
        <v>318</v>
      </c>
      <c r="BK1160" s="189">
        <f>SUM(BK1161:BK1231)</f>
        <v>0</v>
      </c>
    </row>
    <row r="1161" spans="2:65" s="121" customFormat="1" ht="24.25" customHeight="1" x14ac:dyDescent="0.2">
      <c r="B1161" s="120"/>
      <c r="C1161" s="192" t="s">
        <v>2387</v>
      </c>
      <c r="D1161" s="192" t="s">
        <v>320</v>
      </c>
      <c r="E1161" s="193" t="s">
        <v>2388</v>
      </c>
      <c r="F1161" s="194" t="s">
        <v>2389</v>
      </c>
      <c r="G1161" s="195" t="s">
        <v>383</v>
      </c>
      <c r="H1161" s="196">
        <v>1694.643</v>
      </c>
      <c r="I1161" s="32"/>
      <c r="J1161" s="197">
        <f>ROUND(I1161*H1161,2)</f>
        <v>0</v>
      </c>
      <c r="K1161" s="198"/>
      <c r="L1161" s="120"/>
      <c r="M1161" s="199" t="s">
        <v>1</v>
      </c>
      <c r="N1161" s="200" t="s">
        <v>43</v>
      </c>
      <c r="P1161" s="201">
        <f>O1161*H1161</f>
        <v>0</v>
      </c>
      <c r="Q1161" s="201">
        <v>3.0000000000000001E-5</v>
      </c>
      <c r="R1161" s="201">
        <f>Q1161*H1161</f>
        <v>5.0839290000000002E-2</v>
      </c>
      <c r="S1161" s="201">
        <v>0</v>
      </c>
      <c r="T1161" s="202">
        <f>S1161*H1161</f>
        <v>0</v>
      </c>
      <c r="AR1161" s="203" t="s">
        <v>407</v>
      </c>
      <c r="AT1161" s="203" t="s">
        <v>320</v>
      </c>
      <c r="AU1161" s="203" t="s">
        <v>90</v>
      </c>
      <c r="AY1161" s="112" t="s">
        <v>318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12" t="s">
        <v>90</v>
      </c>
      <c r="BK1161" s="204">
        <f>ROUND(I1161*H1161,2)</f>
        <v>0</v>
      </c>
      <c r="BL1161" s="112" t="s">
        <v>407</v>
      </c>
      <c r="BM1161" s="203" t="s">
        <v>2390</v>
      </c>
    </row>
    <row r="1162" spans="2:65" s="213" customFormat="1" ht="20" x14ac:dyDescent="0.2">
      <c r="B1162" s="212"/>
      <c r="D1162" s="207" t="s">
        <v>326</v>
      </c>
      <c r="E1162" s="214" t="s">
        <v>1</v>
      </c>
      <c r="F1162" s="215" t="s">
        <v>2391</v>
      </c>
      <c r="H1162" s="216">
        <v>1694.643</v>
      </c>
      <c r="L1162" s="212"/>
      <c r="M1162" s="217"/>
      <c r="T1162" s="218"/>
      <c r="AT1162" s="214" t="s">
        <v>326</v>
      </c>
      <c r="AU1162" s="214" t="s">
        <v>90</v>
      </c>
      <c r="AV1162" s="213" t="s">
        <v>90</v>
      </c>
      <c r="AW1162" s="213" t="s">
        <v>32</v>
      </c>
      <c r="AX1162" s="213" t="s">
        <v>85</v>
      </c>
      <c r="AY1162" s="214" t="s">
        <v>318</v>
      </c>
    </row>
    <row r="1163" spans="2:65" s="121" customFormat="1" ht="33" customHeight="1" x14ac:dyDescent="0.2">
      <c r="B1163" s="120"/>
      <c r="C1163" s="192" t="s">
        <v>2392</v>
      </c>
      <c r="D1163" s="192" t="s">
        <v>320</v>
      </c>
      <c r="E1163" s="193" t="s">
        <v>2393</v>
      </c>
      <c r="F1163" s="194" t="s">
        <v>2394</v>
      </c>
      <c r="G1163" s="195" t="s">
        <v>383</v>
      </c>
      <c r="H1163" s="196">
        <v>65.043000000000006</v>
      </c>
      <c r="I1163" s="32"/>
      <c r="J1163" s="197">
        <f>ROUND(I1163*H1163,2)</f>
        <v>0</v>
      </c>
      <c r="K1163" s="198"/>
      <c r="L1163" s="120"/>
      <c r="M1163" s="199" t="s">
        <v>1</v>
      </c>
      <c r="N1163" s="200" t="s">
        <v>43</v>
      </c>
      <c r="P1163" s="201">
        <f>O1163*H1163</f>
        <v>0</v>
      </c>
      <c r="Q1163" s="201">
        <v>1.6500000000000001E-2</v>
      </c>
      <c r="R1163" s="201">
        <f>Q1163*H1163</f>
        <v>1.0732095000000001</v>
      </c>
      <c r="S1163" s="201">
        <v>0</v>
      </c>
      <c r="T1163" s="202">
        <f>S1163*H1163</f>
        <v>0</v>
      </c>
      <c r="AR1163" s="203" t="s">
        <v>407</v>
      </c>
      <c r="AT1163" s="203" t="s">
        <v>320</v>
      </c>
      <c r="AU1163" s="203" t="s">
        <v>90</v>
      </c>
      <c r="AY1163" s="112" t="s">
        <v>318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12" t="s">
        <v>90</v>
      </c>
      <c r="BK1163" s="204">
        <f>ROUND(I1163*H1163,2)</f>
        <v>0</v>
      </c>
      <c r="BL1163" s="112" t="s">
        <v>407</v>
      </c>
      <c r="BM1163" s="203" t="s">
        <v>2395</v>
      </c>
    </row>
    <row r="1164" spans="2:65" s="213" customFormat="1" x14ac:dyDescent="0.2">
      <c r="B1164" s="212"/>
      <c r="D1164" s="207" t="s">
        <v>326</v>
      </c>
      <c r="E1164" s="214" t="s">
        <v>1</v>
      </c>
      <c r="F1164" s="215" t="s">
        <v>2396</v>
      </c>
      <c r="H1164" s="216">
        <v>65.043000000000006</v>
      </c>
      <c r="L1164" s="212"/>
      <c r="M1164" s="217"/>
      <c r="T1164" s="218"/>
      <c r="AT1164" s="214" t="s">
        <v>326</v>
      </c>
      <c r="AU1164" s="214" t="s">
        <v>90</v>
      </c>
      <c r="AV1164" s="213" t="s">
        <v>90</v>
      </c>
      <c r="AW1164" s="213" t="s">
        <v>32</v>
      </c>
      <c r="AX1164" s="213" t="s">
        <v>85</v>
      </c>
      <c r="AY1164" s="214" t="s">
        <v>318</v>
      </c>
    </row>
    <row r="1165" spans="2:65" s="121" customFormat="1" ht="24.25" customHeight="1" x14ac:dyDescent="0.2">
      <c r="B1165" s="120"/>
      <c r="C1165" s="192" t="s">
        <v>2397</v>
      </c>
      <c r="D1165" s="192" t="s">
        <v>320</v>
      </c>
      <c r="E1165" s="193" t="s">
        <v>2398</v>
      </c>
      <c r="F1165" s="194" t="s">
        <v>2399</v>
      </c>
      <c r="G1165" s="195" t="s">
        <v>383</v>
      </c>
      <c r="H1165" s="196">
        <v>77.400000000000006</v>
      </c>
      <c r="I1165" s="32"/>
      <c r="J1165" s="197">
        <f>ROUND(I1165*H1165,2)</f>
        <v>0</v>
      </c>
      <c r="K1165" s="198"/>
      <c r="L1165" s="120"/>
      <c r="M1165" s="199" t="s">
        <v>1</v>
      </c>
      <c r="N1165" s="200" t="s">
        <v>43</v>
      </c>
      <c r="P1165" s="201">
        <f>O1165*H1165</f>
        <v>0</v>
      </c>
      <c r="Q1165" s="201">
        <v>0</v>
      </c>
      <c r="R1165" s="201">
        <f>Q1165*H1165</f>
        <v>0</v>
      </c>
      <c r="S1165" s="201">
        <v>2.5000000000000001E-3</v>
      </c>
      <c r="T1165" s="202">
        <f>S1165*H1165</f>
        <v>0.19350000000000001</v>
      </c>
      <c r="AR1165" s="203" t="s">
        <v>407</v>
      </c>
      <c r="AT1165" s="203" t="s">
        <v>320</v>
      </c>
      <c r="AU1165" s="203" t="s">
        <v>90</v>
      </c>
      <c r="AY1165" s="112" t="s">
        <v>318</v>
      </c>
      <c r="BE1165" s="204">
        <f>IF(N1165="základní",J1165,0)</f>
        <v>0</v>
      </c>
      <c r="BF1165" s="204">
        <f>IF(N1165="snížená",J1165,0)</f>
        <v>0</v>
      </c>
      <c r="BG1165" s="204">
        <f>IF(N1165="zákl. přenesená",J1165,0)</f>
        <v>0</v>
      </c>
      <c r="BH1165" s="204">
        <f>IF(N1165="sníž. přenesená",J1165,0)</f>
        <v>0</v>
      </c>
      <c r="BI1165" s="204">
        <f>IF(N1165="nulová",J1165,0)</f>
        <v>0</v>
      </c>
      <c r="BJ1165" s="112" t="s">
        <v>90</v>
      </c>
      <c r="BK1165" s="204">
        <f>ROUND(I1165*H1165,2)</f>
        <v>0</v>
      </c>
      <c r="BL1165" s="112" t="s">
        <v>407</v>
      </c>
      <c r="BM1165" s="203" t="s">
        <v>2400</v>
      </c>
    </row>
    <row r="1166" spans="2:65" s="213" customFormat="1" x14ac:dyDescent="0.2">
      <c r="B1166" s="212"/>
      <c r="D1166" s="207" t="s">
        <v>326</v>
      </c>
      <c r="E1166" s="214" t="s">
        <v>1</v>
      </c>
      <c r="F1166" s="215" t="s">
        <v>1222</v>
      </c>
      <c r="H1166" s="216">
        <v>77.400000000000006</v>
      </c>
      <c r="L1166" s="212"/>
      <c r="M1166" s="217"/>
      <c r="T1166" s="218"/>
      <c r="AT1166" s="214" t="s">
        <v>326</v>
      </c>
      <c r="AU1166" s="214" t="s">
        <v>90</v>
      </c>
      <c r="AV1166" s="213" t="s">
        <v>90</v>
      </c>
      <c r="AW1166" s="213" t="s">
        <v>32</v>
      </c>
      <c r="AX1166" s="213" t="s">
        <v>85</v>
      </c>
      <c r="AY1166" s="214" t="s">
        <v>318</v>
      </c>
    </row>
    <row r="1167" spans="2:65" s="121" customFormat="1" ht="21.75" customHeight="1" x14ac:dyDescent="0.2">
      <c r="B1167" s="120"/>
      <c r="C1167" s="192" t="s">
        <v>2401</v>
      </c>
      <c r="D1167" s="192" t="s">
        <v>320</v>
      </c>
      <c r="E1167" s="193" t="s">
        <v>2402</v>
      </c>
      <c r="F1167" s="194" t="s">
        <v>2403</v>
      </c>
      <c r="G1167" s="195" t="s">
        <v>383</v>
      </c>
      <c r="H1167" s="196">
        <v>1310.4760000000001</v>
      </c>
      <c r="I1167" s="32"/>
      <c r="J1167" s="197">
        <f>ROUND(I1167*H1167,2)</f>
        <v>0</v>
      </c>
      <c r="K1167" s="198"/>
      <c r="L1167" s="120"/>
      <c r="M1167" s="199" t="s">
        <v>1</v>
      </c>
      <c r="N1167" s="200" t="s">
        <v>43</v>
      </c>
      <c r="P1167" s="201">
        <f>O1167*H1167</f>
        <v>0</v>
      </c>
      <c r="Q1167" s="201">
        <v>2.9999999999999997E-4</v>
      </c>
      <c r="R1167" s="201">
        <f>Q1167*H1167</f>
        <v>0.39314280000000001</v>
      </c>
      <c r="S1167" s="201">
        <v>0</v>
      </c>
      <c r="T1167" s="202">
        <f>S1167*H1167</f>
        <v>0</v>
      </c>
      <c r="AR1167" s="203" t="s">
        <v>407</v>
      </c>
      <c r="AT1167" s="203" t="s">
        <v>320</v>
      </c>
      <c r="AU1167" s="203" t="s">
        <v>90</v>
      </c>
      <c r="AY1167" s="112" t="s">
        <v>318</v>
      </c>
      <c r="BE1167" s="204">
        <f>IF(N1167="základní",J1167,0)</f>
        <v>0</v>
      </c>
      <c r="BF1167" s="204">
        <f>IF(N1167="snížená",J1167,0)</f>
        <v>0</v>
      </c>
      <c r="BG1167" s="204">
        <f>IF(N1167="zákl. přenesená",J1167,0)</f>
        <v>0</v>
      </c>
      <c r="BH1167" s="204">
        <f>IF(N1167="sníž. přenesená",J1167,0)</f>
        <v>0</v>
      </c>
      <c r="BI1167" s="204">
        <f>IF(N1167="nulová",J1167,0)</f>
        <v>0</v>
      </c>
      <c r="BJ1167" s="112" t="s">
        <v>90</v>
      </c>
      <c r="BK1167" s="204">
        <f>ROUND(I1167*H1167,2)</f>
        <v>0</v>
      </c>
      <c r="BL1167" s="112" t="s">
        <v>407</v>
      </c>
      <c r="BM1167" s="203" t="s">
        <v>2404</v>
      </c>
    </row>
    <row r="1168" spans="2:65" s="206" customFormat="1" x14ac:dyDescent="0.2">
      <c r="B1168" s="205"/>
      <c r="D1168" s="207" t="s">
        <v>326</v>
      </c>
      <c r="E1168" s="208" t="s">
        <v>1</v>
      </c>
      <c r="F1168" s="209" t="s">
        <v>2405</v>
      </c>
      <c r="H1168" s="208" t="s">
        <v>1</v>
      </c>
      <c r="L1168" s="205"/>
      <c r="M1168" s="210"/>
      <c r="T1168" s="211"/>
      <c r="AT1168" s="208" t="s">
        <v>326</v>
      </c>
      <c r="AU1168" s="208" t="s">
        <v>90</v>
      </c>
      <c r="AV1168" s="206" t="s">
        <v>85</v>
      </c>
      <c r="AW1168" s="206" t="s">
        <v>32</v>
      </c>
      <c r="AX1168" s="206" t="s">
        <v>77</v>
      </c>
      <c r="AY1168" s="208" t="s">
        <v>318</v>
      </c>
    </row>
    <row r="1169" spans="2:65" s="206" customFormat="1" x14ac:dyDescent="0.2">
      <c r="B1169" s="205"/>
      <c r="D1169" s="207" t="s">
        <v>326</v>
      </c>
      <c r="E1169" s="208" t="s">
        <v>1</v>
      </c>
      <c r="F1169" s="209" t="s">
        <v>2406</v>
      </c>
      <c r="H1169" s="208" t="s">
        <v>1</v>
      </c>
      <c r="L1169" s="205"/>
      <c r="M1169" s="210"/>
      <c r="T1169" s="211"/>
      <c r="AT1169" s="208" t="s">
        <v>326</v>
      </c>
      <c r="AU1169" s="208" t="s">
        <v>90</v>
      </c>
      <c r="AV1169" s="206" t="s">
        <v>85</v>
      </c>
      <c r="AW1169" s="206" t="s">
        <v>32</v>
      </c>
      <c r="AX1169" s="206" t="s">
        <v>77</v>
      </c>
      <c r="AY1169" s="208" t="s">
        <v>318</v>
      </c>
    </row>
    <row r="1170" spans="2:65" s="213" customFormat="1" x14ac:dyDescent="0.2">
      <c r="B1170" s="212"/>
      <c r="D1170" s="207" t="s">
        <v>326</v>
      </c>
      <c r="E1170" s="214" t="s">
        <v>169</v>
      </c>
      <c r="F1170" s="215" t="s">
        <v>2407</v>
      </c>
      <c r="H1170" s="216">
        <v>454.7</v>
      </c>
      <c r="L1170" s="212"/>
      <c r="M1170" s="217"/>
      <c r="T1170" s="218"/>
      <c r="AT1170" s="214" t="s">
        <v>326</v>
      </c>
      <c r="AU1170" s="214" t="s">
        <v>90</v>
      </c>
      <c r="AV1170" s="213" t="s">
        <v>90</v>
      </c>
      <c r="AW1170" s="213" t="s">
        <v>32</v>
      </c>
      <c r="AX1170" s="213" t="s">
        <v>77</v>
      </c>
      <c r="AY1170" s="214" t="s">
        <v>318</v>
      </c>
    </row>
    <row r="1171" spans="2:65" s="206" customFormat="1" x14ac:dyDescent="0.2">
      <c r="B1171" s="205"/>
      <c r="D1171" s="207" t="s">
        <v>326</v>
      </c>
      <c r="E1171" s="208" t="s">
        <v>1</v>
      </c>
      <c r="F1171" s="209" t="s">
        <v>2408</v>
      </c>
      <c r="H1171" s="208" t="s">
        <v>1</v>
      </c>
      <c r="L1171" s="205"/>
      <c r="M1171" s="210"/>
      <c r="T1171" s="211"/>
      <c r="AT1171" s="208" t="s">
        <v>326</v>
      </c>
      <c r="AU1171" s="208" t="s">
        <v>90</v>
      </c>
      <c r="AV1171" s="206" t="s">
        <v>85</v>
      </c>
      <c r="AW1171" s="206" t="s">
        <v>32</v>
      </c>
      <c r="AX1171" s="206" t="s">
        <v>77</v>
      </c>
      <c r="AY1171" s="208" t="s">
        <v>318</v>
      </c>
    </row>
    <row r="1172" spans="2:65" s="213" customFormat="1" ht="20" x14ac:dyDescent="0.2">
      <c r="B1172" s="212"/>
      <c r="D1172" s="207" t="s">
        <v>326</v>
      </c>
      <c r="E1172" s="214" t="s">
        <v>182</v>
      </c>
      <c r="F1172" s="215" t="s">
        <v>2409</v>
      </c>
      <c r="H1172" s="216">
        <v>101.4</v>
      </c>
      <c r="L1172" s="212"/>
      <c r="M1172" s="217"/>
      <c r="T1172" s="218"/>
      <c r="AT1172" s="214" t="s">
        <v>326</v>
      </c>
      <c r="AU1172" s="214" t="s">
        <v>90</v>
      </c>
      <c r="AV1172" s="213" t="s">
        <v>90</v>
      </c>
      <c r="AW1172" s="213" t="s">
        <v>32</v>
      </c>
      <c r="AX1172" s="213" t="s">
        <v>77</v>
      </c>
      <c r="AY1172" s="214" t="s">
        <v>318</v>
      </c>
    </row>
    <row r="1173" spans="2:65" s="206" customFormat="1" x14ac:dyDescent="0.2">
      <c r="B1173" s="205"/>
      <c r="D1173" s="207" t="s">
        <v>326</v>
      </c>
      <c r="E1173" s="208" t="s">
        <v>1</v>
      </c>
      <c r="F1173" s="209" t="s">
        <v>2410</v>
      </c>
      <c r="H1173" s="208" t="s">
        <v>1</v>
      </c>
      <c r="L1173" s="205"/>
      <c r="M1173" s="210"/>
      <c r="T1173" s="211"/>
      <c r="AT1173" s="208" t="s">
        <v>326</v>
      </c>
      <c r="AU1173" s="208" t="s">
        <v>90</v>
      </c>
      <c r="AV1173" s="206" t="s">
        <v>85</v>
      </c>
      <c r="AW1173" s="206" t="s">
        <v>32</v>
      </c>
      <c r="AX1173" s="206" t="s">
        <v>77</v>
      </c>
      <c r="AY1173" s="208" t="s">
        <v>318</v>
      </c>
    </row>
    <row r="1174" spans="2:65" s="213" customFormat="1" ht="20" x14ac:dyDescent="0.2">
      <c r="B1174" s="212"/>
      <c r="D1174" s="207" t="s">
        <v>326</v>
      </c>
      <c r="E1174" s="214" t="s">
        <v>185</v>
      </c>
      <c r="F1174" s="215" t="s">
        <v>2411</v>
      </c>
      <c r="H1174" s="216">
        <v>541.70000000000005</v>
      </c>
      <c r="L1174" s="212"/>
      <c r="M1174" s="217"/>
      <c r="T1174" s="218"/>
      <c r="AT1174" s="214" t="s">
        <v>326</v>
      </c>
      <c r="AU1174" s="214" t="s">
        <v>90</v>
      </c>
      <c r="AV1174" s="213" t="s">
        <v>90</v>
      </c>
      <c r="AW1174" s="213" t="s">
        <v>32</v>
      </c>
      <c r="AX1174" s="213" t="s">
        <v>77</v>
      </c>
      <c r="AY1174" s="214" t="s">
        <v>318</v>
      </c>
    </row>
    <row r="1175" spans="2:65" s="206" customFormat="1" x14ac:dyDescent="0.2">
      <c r="B1175" s="205"/>
      <c r="D1175" s="207" t="s">
        <v>326</v>
      </c>
      <c r="E1175" s="208" t="s">
        <v>1</v>
      </c>
      <c r="F1175" s="209" t="s">
        <v>189</v>
      </c>
      <c r="H1175" s="208" t="s">
        <v>1</v>
      </c>
      <c r="L1175" s="205"/>
      <c r="M1175" s="210"/>
      <c r="T1175" s="211"/>
      <c r="AT1175" s="208" t="s">
        <v>326</v>
      </c>
      <c r="AU1175" s="208" t="s">
        <v>90</v>
      </c>
      <c r="AV1175" s="206" t="s">
        <v>85</v>
      </c>
      <c r="AW1175" s="206" t="s">
        <v>32</v>
      </c>
      <c r="AX1175" s="206" t="s">
        <v>77</v>
      </c>
      <c r="AY1175" s="208" t="s">
        <v>318</v>
      </c>
    </row>
    <row r="1176" spans="2:65" s="213" customFormat="1" x14ac:dyDescent="0.2">
      <c r="B1176" s="212"/>
      <c r="D1176" s="207" t="s">
        <v>326</v>
      </c>
      <c r="E1176" s="214" t="s">
        <v>188</v>
      </c>
      <c r="F1176" s="215" t="s">
        <v>2412</v>
      </c>
      <c r="H1176" s="216">
        <v>96.6</v>
      </c>
      <c r="L1176" s="212"/>
      <c r="M1176" s="217"/>
      <c r="T1176" s="218"/>
      <c r="AT1176" s="214" t="s">
        <v>326</v>
      </c>
      <c r="AU1176" s="214" t="s">
        <v>90</v>
      </c>
      <c r="AV1176" s="213" t="s">
        <v>90</v>
      </c>
      <c r="AW1176" s="213" t="s">
        <v>32</v>
      </c>
      <c r="AX1176" s="213" t="s">
        <v>77</v>
      </c>
      <c r="AY1176" s="214" t="s">
        <v>318</v>
      </c>
    </row>
    <row r="1177" spans="2:65" s="206" customFormat="1" x14ac:dyDescent="0.2">
      <c r="B1177" s="205"/>
      <c r="D1177" s="207" t="s">
        <v>326</v>
      </c>
      <c r="E1177" s="208" t="s">
        <v>1</v>
      </c>
      <c r="F1177" s="209" t="s">
        <v>201</v>
      </c>
      <c r="H1177" s="208" t="s">
        <v>1</v>
      </c>
      <c r="L1177" s="205"/>
      <c r="M1177" s="210"/>
      <c r="T1177" s="211"/>
      <c r="AT1177" s="208" t="s">
        <v>326</v>
      </c>
      <c r="AU1177" s="208" t="s">
        <v>90</v>
      </c>
      <c r="AV1177" s="206" t="s">
        <v>85</v>
      </c>
      <c r="AW1177" s="206" t="s">
        <v>32</v>
      </c>
      <c r="AX1177" s="206" t="s">
        <v>77</v>
      </c>
      <c r="AY1177" s="208" t="s">
        <v>318</v>
      </c>
    </row>
    <row r="1178" spans="2:65" s="213" customFormat="1" x14ac:dyDescent="0.2">
      <c r="B1178" s="212"/>
      <c r="D1178" s="207" t="s">
        <v>326</v>
      </c>
      <c r="E1178" s="214" t="s">
        <v>200</v>
      </c>
      <c r="F1178" s="215" t="s">
        <v>202</v>
      </c>
      <c r="H1178" s="216">
        <v>30</v>
      </c>
      <c r="L1178" s="212"/>
      <c r="M1178" s="217"/>
      <c r="T1178" s="218"/>
      <c r="AT1178" s="214" t="s">
        <v>326</v>
      </c>
      <c r="AU1178" s="214" t="s">
        <v>90</v>
      </c>
      <c r="AV1178" s="213" t="s">
        <v>90</v>
      </c>
      <c r="AW1178" s="213" t="s">
        <v>32</v>
      </c>
      <c r="AX1178" s="213" t="s">
        <v>77</v>
      </c>
      <c r="AY1178" s="214" t="s">
        <v>318</v>
      </c>
    </row>
    <row r="1179" spans="2:65" s="206" customFormat="1" x14ac:dyDescent="0.2">
      <c r="B1179" s="205"/>
      <c r="D1179" s="207" t="s">
        <v>326</v>
      </c>
      <c r="E1179" s="208" t="s">
        <v>1</v>
      </c>
      <c r="F1179" s="209" t="s">
        <v>178</v>
      </c>
      <c r="H1179" s="208" t="s">
        <v>1</v>
      </c>
      <c r="L1179" s="205"/>
      <c r="M1179" s="210"/>
      <c r="T1179" s="211"/>
      <c r="AT1179" s="208" t="s">
        <v>326</v>
      </c>
      <c r="AU1179" s="208" t="s">
        <v>90</v>
      </c>
      <c r="AV1179" s="206" t="s">
        <v>85</v>
      </c>
      <c r="AW1179" s="206" t="s">
        <v>32</v>
      </c>
      <c r="AX1179" s="206" t="s">
        <v>77</v>
      </c>
      <c r="AY1179" s="208" t="s">
        <v>318</v>
      </c>
    </row>
    <row r="1180" spans="2:65" s="213" customFormat="1" x14ac:dyDescent="0.2">
      <c r="B1180" s="212"/>
      <c r="D1180" s="207" t="s">
        <v>326</v>
      </c>
      <c r="E1180" s="214" t="s">
        <v>177</v>
      </c>
      <c r="F1180" s="215" t="s">
        <v>179</v>
      </c>
      <c r="H1180" s="216">
        <v>78.7</v>
      </c>
      <c r="L1180" s="212"/>
      <c r="M1180" s="217"/>
      <c r="T1180" s="218"/>
      <c r="AT1180" s="214" t="s">
        <v>326</v>
      </c>
      <c r="AU1180" s="214" t="s">
        <v>90</v>
      </c>
      <c r="AV1180" s="213" t="s">
        <v>90</v>
      </c>
      <c r="AW1180" s="213" t="s">
        <v>32</v>
      </c>
      <c r="AX1180" s="213" t="s">
        <v>77</v>
      </c>
      <c r="AY1180" s="214" t="s">
        <v>318</v>
      </c>
    </row>
    <row r="1181" spans="2:65" s="206" customFormat="1" x14ac:dyDescent="0.2">
      <c r="B1181" s="205"/>
      <c r="D1181" s="207" t="s">
        <v>326</v>
      </c>
      <c r="E1181" s="208" t="s">
        <v>1</v>
      </c>
      <c r="F1181" s="209" t="s">
        <v>2413</v>
      </c>
      <c r="H1181" s="208" t="s">
        <v>1</v>
      </c>
      <c r="L1181" s="205"/>
      <c r="M1181" s="210"/>
      <c r="T1181" s="211"/>
      <c r="AT1181" s="208" t="s">
        <v>326</v>
      </c>
      <c r="AU1181" s="208" t="s">
        <v>90</v>
      </c>
      <c r="AV1181" s="206" t="s">
        <v>85</v>
      </c>
      <c r="AW1181" s="206" t="s">
        <v>32</v>
      </c>
      <c r="AX1181" s="206" t="s">
        <v>77</v>
      </c>
      <c r="AY1181" s="208" t="s">
        <v>318</v>
      </c>
    </row>
    <row r="1182" spans="2:65" s="213" customFormat="1" x14ac:dyDescent="0.2">
      <c r="B1182" s="212"/>
      <c r="D1182" s="207" t="s">
        <v>326</v>
      </c>
      <c r="E1182" s="214" t="s">
        <v>194</v>
      </c>
      <c r="F1182" s="215" t="s">
        <v>2414</v>
      </c>
      <c r="H1182" s="216">
        <v>7.3760000000000003</v>
      </c>
      <c r="L1182" s="212"/>
      <c r="M1182" s="217"/>
      <c r="T1182" s="218"/>
      <c r="AT1182" s="214" t="s">
        <v>326</v>
      </c>
      <c r="AU1182" s="214" t="s">
        <v>90</v>
      </c>
      <c r="AV1182" s="213" t="s">
        <v>90</v>
      </c>
      <c r="AW1182" s="213" t="s">
        <v>32</v>
      </c>
      <c r="AX1182" s="213" t="s">
        <v>77</v>
      </c>
      <c r="AY1182" s="214" t="s">
        <v>318</v>
      </c>
    </row>
    <row r="1183" spans="2:65" s="230" customFormat="1" x14ac:dyDescent="0.2">
      <c r="B1183" s="229"/>
      <c r="D1183" s="207" t="s">
        <v>326</v>
      </c>
      <c r="E1183" s="231" t="s">
        <v>1</v>
      </c>
      <c r="F1183" s="232" t="s">
        <v>400</v>
      </c>
      <c r="H1183" s="233">
        <v>1310.4760000000001</v>
      </c>
      <c r="L1183" s="229"/>
      <c r="M1183" s="234"/>
      <c r="T1183" s="235"/>
      <c r="AT1183" s="231" t="s">
        <v>326</v>
      </c>
      <c r="AU1183" s="231" t="s">
        <v>90</v>
      </c>
      <c r="AV1183" s="230" t="s">
        <v>324</v>
      </c>
      <c r="AW1183" s="230" t="s">
        <v>32</v>
      </c>
      <c r="AX1183" s="230" t="s">
        <v>85</v>
      </c>
      <c r="AY1183" s="231" t="s">
        <v>318</v>
      </c>
    </row>
    <row r="1184" spans="2:65" s="121" customFormat="1" ht="16.5" customHeight="1" x14ac:dyDescent="0.2">
      <c r="B1184" s="120"/>
      <c r="C1184" s="219" t="s">
        <v>2415</v>
      </c>
      <c r="D1184" s="219" t="s">
        <v>337</v>
      </c>
      <c r="E1184" s="220" t="s">
        <v>2416</v>
      </c>
      <c r="F1184" s="221" t="s">
        <v>2417</v>
      </c>
      <c r="G1184" s="222" t="s">
        <v>383</v>
      </c>
      <c r="H1184" s="223">
        <v>545.64</v>
      </c>
      <c r="I1184" s="33"/>
      <c r="J1184" s="224">
        <f>ROUND(I1184*H1184,2)</f>
        <v>0</v>
      </c>
      <c r="K1184" s="225"/>
      <c r="L1184" s="226"/>
      <c r="M1184" s="227" t="s">
        <v>1</v>
      </c>
      <c r="N1184" s="228" t="s">
        <v>43</v>
      </c>
      <c r="P1184" s="201">
        <f>O1184*H1184</f>
        <v>0</v>
      </c>
      <c r="Q1184" s="201">
        <v>0</v>
      </c>
      <c r="R1184" s="201">
        <f>Q1184*H1184</f>
        <v>0</v>
      </c>
      <c r="S1184" s="201">
        <v>0</v>
      </c>
      <c r="T1184" s="202">
        <f>S1184*H1184</f>
        <v>0</v>
      </c>
      <c r="AR1184" s="203" t="s">
        <v>497</v>
      </c>
      <c r="AT1184" s="203" t="s">
        <v>337</v>
      </c>
      <c r="AU1184" s="203" t="s">
        <v>90</v>
      </c>
      <c r="AY1184" s="112" t="s">
        <v>318</v>
      </c>
      <c r="BE1184" s="204">
        <f>IF(N1184="základní",J1184,0)</f>
        <v>0</v>
      </c>
      <c r="BF1184" s="204">
        <f>IF(N1184="snížená",J1184,0)</f>
        <v>0</v>
      </c>
      <c r="BG1184" s="204">
        <f>IF(N1184="zákl. přenesená",J1184,0)</f>
        <v>0</v>
      </c>
      <c r="BH1184" s="204">
        <f>IF(N1184="sníž. přenesená",J1184,0)</f>
        <v>0</v>
      </c>
      <c r="BI1184" s="204">
        <f>IF(N1184="nulová",J1184,0)</f>
        <v>0</v>
      </c>
      <c r="BJ1184" s="112" t="s">
        <v>90</v>
      </c>
      <c r="BK1184" s="204">
        <f>ROUND(I1184*H1184,2)</f>
        <v>0</v>
      </c>
      <c r="BL1184" s="112" t="s">
        <v>407</v>
      </c>
      <c r="BM1184" s="203" t="s">
        <v>2418</v>
      </c>
    </row>
    <row r="1185" spans="2:65" s="213" customFormat="1" x14ac:dyDescent="0.2">
      <c r="B1185" s="212"/>
      <c r="D1185" s="207" t="s">
        <v>326</v>
      </c>
      <c r="E1185" s="214" t="s">
        <v>1</v>
      </c>
      <c r="F1185" s="215" t="s">
        <v>169</v>
      </c>
      <c r="H1185" s="216">
        <v>454.7</v>
      </c>
      <c r="L1185" s="212"/>
      <c r="M1185" s="217"/>
      <c r="T1185" s="218"/>
      <c r="AT1185" s="214" t="s">
        <v>326</v>
      </c>
      <c r="AU1185" s="214" t="s">
        <v>90</v>
      </c>
      <c r="AV1185" s="213" t="s">
        <v>90</v>
      </c>
      <c r="AW1185" s="213" t="s">
        <v>32</v>
      </c>
      <c r="AX1185" s="213" t="s">
        <v>85</v>
      </c>
      <c r="AY1185" s="214" t="s">
        <v>318</v>
      </c>
    </row>
    <row r="1186" spans="2:65" s="213" customFormat="1" x14ac:dyDescent="0.2">
      <c r="B1186" s="212"/>
      <c r="D1186" s="207" t="s">
        <v>326</v>
      </c>
      <c r="F1186" s="215" t="s">
        <v>2419</v>
      </c>
      <c r="H1186" s="216">
        <v>545.64</v>
      </c>
      <c r="L1186" s="212"/>
      <c r="M1186" s="217"/>
      <c r="T1186" s="218"/>
      <c r="AT1186" s="214" t="s">
        <v>326</v>
      </c>
      <c r="AU1186" s="214" t="s">
        <v>90</v>
      </c>
      <c r="AV1186" s="213" t="s">
        <v>90</v>
      </c>
      <c r="AW1186" s="213" t="s">
        <v>4</v>
      </c>
      <c r="AX1186" s="213" t="s">
        <v>85</v>
      </c>
      <c r="AY1186" s="214" t="s">
        <v>318</v>
      </c>
    </row>
    <row r="1187" spans="2:65" s="121" customFormat="1" ht="16.5" customHeight="1" x14ac:dyDescent="0.2">
      <c r="B1187" s="120"/>
      <c r="C1187" s="219" t="s">
        <v>2420</v>
      </c>
      <c r="D1187" s="219" t="s">
        <v>337</v>
      </c>
      <c r="E1187" s="220" t="s">
        <v>2421</v>
      </c>
      <c r="F1187" s="221" t="s">
        <v>2422</v>
      </c>
      <c r="G1187" s="222" t="s">
        <v>383</v>
      </c>
      <c r="H1187" s="223">
        <v>121.68</v>
      </c>
      <c r="I1187" s="33"/>
      <c r="J1187" s="224">
        <f>ROUND(I1187*H1187,2)</f>
        <v>0</v>
      </c>
      <c r="K1187" s="225"/>
      <c r="L1187" s="226"/>
      <c r="M1187" s="227" t="s">
        <v>1</v>
      </c>
      <c r="N1187" s="228" t="s">
        <v>43</v>
      </c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AR1187" s="203" t="s">
        <v>497</v>
      </c>
      <c r="AT1187" s="203" t="s">
        <v>337</v>
      </c>
      <c r="AU1187" s="203" t="s">
        <v>90</v>
      </c>
      <c r="AY1187" s="112" t="s">
        <v>318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12" t="s">
        <v>90</v>
      </c>
      <c r="BK1187" s="204">
        <f>ROUND(I1187*H1187,2)</f>
        <v>0</v>
      </c>
      <c r="BL1187" s="112" t="s">
        <v>407</v>
      </c>
      <c r="BM1187" s="203" t="s">
        <v>2423</v>
      </c>
    </row>
    <row r="1188" spans="2:65" s="213" customFormat="1" x14ac:dyDescent="0.2">
      <c r="B1188" s="212"/>
      <c r="D1188" s="207" t="s">
        <v>326</v>
      </c>
      <c r="E1188" s="214" t="s">
        <v>1</v>
      </c>
      <c r="F1188" s="215" t="s">
        <v>182</v>
      </c>
      <c r="H1188" s="216">
        <v>101.4</v>
      </c>
      <c r="L1188" s="212"/>
      <c r="M1188" s="217"/>
      <c r="T1188" s="218"/>
      <c r="AT1188" s="214" t="s">
        <v>326</v>
      </c>
      <c r="AU1188" s="214" t="s">
        <v>90</v>
      </c>
      <c r="AV1188" s="213" t="s">
        <v>90</v>
      </c>
      <c r="AW1188" s="213" t="s">
        <v>32</v>
      </c>
      <c r="AX1188" s="213" t="s">
        <v>85</v>
      </c>
      <c r="AY1188" s="214" t="s">
        <v>318</v>
      </c>
    </row>
    <row r="1189" spans="2:65" s="213" customFormat="1" x14ac:dyDescent="0.2">
      <c r="B1189" s="212"/>
      <c r="D1189" s="207" t="s">
        <v>326</v>
      </c>
      <c r="F1189" s="215" t="s">
        <v>2424</v>
      </c>
      <c r="H1189" s="216">
        <v>121.68</v>
      </c>
      <c r="L1189" s="212"/>
      <c r="M1189" s="217"/>
      <c r="T1189" s="218"/>
      <c r="AT1189" s="214" t="s">
        <v>326</v>
      </c>
      <c r="AU1189" s="214" t="s">
        <v>90</v>
      </c>
      <c r="AV1189" s="213" t="s">
        <v>90</v>
      </c>
      <c r="AW1189" s="213" t="s">
        <v>4</v>
      </c>
      <c r="AX1189" s="213" t="s">
        <v>85</v>
      </c>
      <c r="AY1189" s="214" t="s">
        <v>318</v>
      </c>
    </row>
    <row r="1190" spans="2:65" s="121" customFormat="1" ht="16.5" customHeight="1" x14ac:dyDescent="0.2">
      <c r="B1190" s="120"/>
      <c r="C1190" s="219" t="s">
        <v>2425</v>
      </c>
      <c r="D1190" s="219" t="s">
        <v>337</v>
      </c>
      <c r="E1190" s="220" t="s">
        <v>2426</v>
      </c>
      <c r="F1190" s="221" t="s">
        <v>2427</v>
      </c>
      <c r="G1190" s="222" t="s">
        <v>383</v>
      </c>
      <c r="H1190" s="223">
        <v>650.04</v>
      </c>
      <c r="I1190" s="33"/>
      <c r="J1190" s="224">
        <f>ROUND(I1190*H1190,2)</f>
        <v>0</v>
      </c>
      <c r="K1190" s="225"/>
      <c r="L1190" s="226"/>
      <c r="M1190" s="227" t="s">
        <v>1</v>
      </c>
      <c r="N1190" s="228" t="s">
        <v>43</v>
      </c>
      <c r="P1190" s="201">
        <f>O1190*H1190</f>
        <v>0</v>
      </c>
      <c r="Q1190" s="201">
        <v>0</v>
      </c>
      <c r="R1190" s="201">
        <f>Q1190*H1190</f>
        <v>0</v>
      </c>
      <c r="S1190" s="201">
        <v>0</v>
      </c>
      <c r="T1190" s="202">
        <f>S1190*H1190</f>
        <v>0</v>
      </c>
      <c r="AR1190" s="203" t="s">
        <v>497</v>
      </c>
      <c r="AT1190" s="203" t="s">
        <v>337</v>
      </c>
      <c r="AU1190" s="203" t="s">
        <v>90</v>
      </c>
      <c r="AY1190" s="112" t="s">
        <v>318</v>
      </c>
      <c r="BE1190" s="204">
        <f>IF(N1190="základní",J1190,0)</f>
        <v>0</v>
      </c>
      <c r="BF1190" s="204">
        <f>IF(N1190="snížená",J1190,0)</f>
        <v>0</v>
      </c>
      <c r="BG1190" s="204">
        <f>IF(N1190="zákl. přenesená",J1190,0)</f>
        <v>0</v>
      </c>
      <c r="BH1190" s="204">
        <f>IF(N1190="sníž. přenesená",J1190,0)</f>
        <v>0</v>
      </c>
      <c r="BI1190" s="204">
        <f>IF(N1190="nulová",J1190,0)</f>
        <v>0</v>
      </c>
      <c r="BJ1190" s="112" t="s">
        <v>90</v>
      </c>
      <c r="BK1190" s="204">
        <f>ROUND(I1190*H1190,2)</f>
        <v>0</v>
      </c>
      <c r="BL1190" s="112" t="s">
        <v>407</v>
      </c>
      <c r="BM1190" s="203" t="s">
        <v>2428</v>
      </c>
    </row>
    <row r="1191" spans="2:65" s="213" customFormat="1" x14ac:dyDescent="0.2">
      <c r="B1191" s="212"/>
      <c r="D1191" s="207" t="s">
        <v>326</v>
      </c>
      <c r="E1191" s="214" t="s">
        <v>1</v>
      </c>
      <c r="F1191" s="215" t="s">
        <v>185</v>
      </c>
      <c r="H1191" s="216">
        <v>541.70000000000005</v>
      </c>
      <c r="L1191" s="212"/>
      <c r="M1191" s="217"/>
      <c r="T1191" s="218"/>
      <c r="AT1191" s="214" t="s">
        <v>326</v>
      </c>
      <c r="AU1191" s="214" t="s">
        <v>90</v>
      </c>
      <c r="AV1191" s="213" t="s">
        <v>90</v>
      </c>
      <c r="AW1191" s="213" t="s">
        <v>32</v>
      </c>
      <c r="AX1191" s="213" t="s">
        <v>85</v>
      </c>
      <c r="AY1191" s="214" t="s">
        <v>318</v>
      </c>
    </row>
    <row r="1192" spans="2:65" s="213" customFormat="1" x14ac:dyDescent="0.2">
      <c r="B1192" s="212"/>
      <c r="D1192" s="207" t="s">
        <v>326</v>
      </c>
      <c r="F1192" s="215" t="s">
        <v>2429</v>
      </c>
      <c r="H1192" s="216">
        <v>650.04</v>
      </c>
      <c r="L1192" s="212"/>
      <c r="M1192" s="217"/>
      <c r="T1192" s="218"/>
      <c r="AT1192" s="214" t="s">
        <v>326</v>
      </c>
      <c r="AU1192" s="214" t="s">
        <v>90</v>
      </c>
      <c r="AV1192" s="213" t="s">
        <v>90</v>
      </c>
      <c r="AW1192" s="213" t="s">
        <v>4</v>
      </c>
      <c r="AX1192" s="213" t="s">
        <v>85</v>
      </c>
      <c r="AY1192" s="214" t="s">
        <v>318</v>
      </c>
    </row>
    <row r="1193" spans="2:65" s="121" customFormat="1" ht="16.5" customHeight="1" x14ac:dyDescent="0.2">
      <c r="B1193" s="120"/>
      <c r="C1193" s="219" t="s">
        <v>2430</v>
      </c>
      <c r="D1193" s="219" t="s">
        <v>337</v>
      </c>
      <c r="E1193" s="220" t="s">
        <v>2431</v>
      </c>
      <c r="F1193" s="221" t="s">
        <v>2432</v>
      </c>
      <c r="G1193" s="222" t="s">
        <v>383</v>
      </c>
      <c r="H1193" s="223">
        <v>115.92</v>
      </c>
      <c r="I1193" s="33"/>
      <c r="J1193" s="224">
        <f>ROUND(I1193*H1193,2)</f>
        <v>0</v>
      </c>
      <c r="K1193" s="225"/>
      <c r="L1193" s="226"/>
      <c r="M1193" s="227" t="s">
        <v>1</v>
      </c>
      <c r="N1193" s="228" t="s">
        <v>43</v>
      </c>
      <c r="P1193" s="201">
        <f>O1193*H1193</f>
        <v>0</v>
      </c>
      <c r="Q1193" s="201">
        <v>0</v>
      </c>
      <c r="R1193" s="201">
        <f>Q1193*H1193</f>
        <v>0</v>
      </c>
      <c r="S1193" s="201">
        <v>0</v>
      </c>
      <c r="T1193" s="202">
        <f>S1193*H1193</f>
        <v>0</v>
      </c>
      <c r="AR1193" s="203" t="s">
        <v>497</v>
      </c>
      <c r="AT1193" s="203" t="s">
        <v>337</v>
      </c>
      <c r="AU1193" s="203" t="s">
        <v>90</v>
      </c>
      <c r="AY1193" s="112" t="s">
        <v>318</v>
      </c>
      <c r="BE1193" s="204">
        <f>IF(N1193="základní",J1193,0)</f>
        <v>0</v>
      </c>
      <c r="BF1193" s="204">
        <f>IF(N1193="snížená",J1193,0)</f>
        <v>0</v>
      </c>
      <c r="BG1193" s="204">
        <f>IF(N1193="zákl. přenesená",J1193,0)</f>
        <v>0</v>
      </c>
      <c r="BH1193" s="204">
        <f>IF(N1193="sníž. přenesená",J1193,0)</f>
        <v>0</v>
      </c>
      <c r="BI1193" s="204">
        <f>IF(N1193="nulová",J1193,0)</f>
        <v>0</v>
      </c>
      <c r="BJ1193" s="112" t="s">
        <v>90</v>
      </c>
      <c r="BK1193" s="204">
        <f>ROUND(I1193*H1193,2)</f>
        <v>0</v>
      </c>
      <c r="BL1193" s="112" t="s">
        <v>407</v>
      </c>
      <c r="BM1193" s="203" t="s">
        <v>2433</v>
      </c>
    </row>
    <row r="1194" spans="2:65" s="213" customFormat="1" x14ac:dyDescent="0.2">
      <c r="B1194" s="212"/>
      <c r="D1194" s="207" t="s">
        <v>326</v>
      </c>
      <c r="E1194" s="214" t="s">
        <v>1</v>
      </c>
      <c r="F1194" s="215" t="s">
        <v>188</v>
      </c>
      <c r="H1194" s="216">
        <v>96.6</v>
      </c>
      <c r="L1194" s="212"/>
      <c r="M1194" s="217"/>
      <c r="T1194" s="218"/>
      <c r="AT1194" s="214" t="s">
        <v>326</v>
      </c>
      <c r="AU1194" s="214" t="s">
        <v>90</v>
      </c>
      <c r="AV1194" s="213" t="s">
        <v>90</v>
      </c>
      <c r="AW1194" s="213" t="s">
        <v>32</v>
      </c>
      <c r="AX1194" s="213" t="s">
        <v>85</v>
      </c>
      <c r="AY1194" s="214" t="s">
        <v>318</v>
      </c>
    </row>
    <row r="1195" spans="2:65" s="213" customFormat="1" x14ac:dyDescent="0.2">
      <c r="B1195" s="212"/>
      <c r="D1195" s="207" t="s">
        <v>326</v>
      </c>
      <c r="F1195" s="215" t="s">
        <v>2434</v>
      </c>
      <c r="H1195" s="216">
        <v>115.92</v>
      </c>
      <c r="L1195" s="212"/>
      <c r="M1195" s="217"/>
      <c r="T1195" s="218"/>
      <c r="AT1195" s="214" t="s">
        <v>326</v>
      </c>
      <c r="AU1195" s="214" t="s">
        <v>90</v>
      </c>
      <c r="AV1195" s="213" t="s">
        <v>90</v>
      </c>
      <c r="AW1195" s="213" t="s">
        <v>4</v>
      </c>
      <c r="AX1195" s="213" t="s">
        <v>85</v>
      </c>
      <c r="AY1195" s="214" t="s">
        <v>318</v>
      </c>
    </row>
    <row r="1196" spans="2:65" s="121" customFormat="1" ht="16.5" customHeight="1" x14ac:dyDescent="0.2">
      <c r="B1196" s="120"/>
      <c r="C1196" s="219" t="s">
        <v>2435</v>
      </c>
      <c r="D1196" s="219" t="s">
        <v>337</v>
      </c>
      <c r="E1196" s="220" t="s">
        <v>2436</v>
      </c>
      <c r="F1196" s="221" t="s">
        <v>2437</v>
      </c>
      <c r="G1196" s="222" t="s">
        <v>383</v>
      </c>
      <c r="H1196" s="223">
        <v>36</v>
      </c>
      <c r="I1196" s="33"/>
      <c r="J1196" s="224">
        <f>ROUND(I1196*H1196,2)</f>
        <v>0</v>
      </c>
      <c r="K1196" s="225"/>
      <c r="L1196" s="226"/>
      <c r="M1196" s="227" t="s">
        <v>1</v>
      </c>
      <c r="N1196" s="228" t="s">
        <v>43</v>
      </c>
      <c r="P1196" s="201">
        <f>O1196*H1196</f>
        <v>0</v>
      </c>
      <c r="Q1196" s="201">
        <v>0</v>
      </c>
      <c r="R1196" s="201">
        <f>Q1196*H1196</f>
        <v>0</v>
      </c>
      <c r="S1196" s="201">
        <v>0</v>
      </c>
      <c r="T1196" s="202">
        <f>S1196*H1196</f>
        <v>0</v>
      </c>
      <c r="AR1196" s="203" t="s">
        <v>497</v>
      </c>
      <c r="AT1196" s="203" t="s">
        <v>337</v>
      </c>
      <c r="AU1196" s="203" t="s">
        <v>90</v>
      </c>
      <c r="AY1196" s="112" t="s">
        <v>318</v>
      </c>
      <c r="BE1196" s="204">
        <f>IF(N1196="základní",J1196,0)</f>
        <v>0</v>
      </c>
      <c r="BF1196" s="204">
        <f>IF(N1196="snížená",J1196,0)</f>
        <v>0</v>
      </c>
      <c r="BG1196" s="204">
        <f>IF(N1196="zákl. přenesená",J1196,0)</f>
        <v>0</v>
      </c>
      <c r="BH1196" s="204">
        <f>IF(N1196="sníž. přenesená",J1196,0)</f>
        <v>0</v>
      </c>
      <c r="BI1196" s="204">
        <f>IF(N1196="nulová",J1196,0)</f>
        <v>0</v>
      </c>
      <c r="BJ1196" s="112" t="s">
        <v>90</v>
      </c>
      <c r="BK1196" s="204">
        <f>ROUND(I1196*H1196,2)</f>
        <v>0</v>
      </c>
      <c r="BL1196" s="112" t="s">
        <v>407</v>
      </c>
      <c r="BM1196" s="203" t="s">
        <v>2438</v>
      </c>
    </row>
    <row r="1197" spans="2:65" s="213" customFormat="1" x14ac:dyDescent="0.2">
      <c r="B1197" s="212"/>
      <c r="D1197" s="207" t="s">
        <v>326</v>
      </c>
      <c r="E1197" s="214" t="s">
        <v>1</v>
      </c>
      <c r="F1197" s="215" t="s">
        <v>200</v>
      </c>
      <c r="H1197" s="216">
        <v>30</v>
      </c>
      <c r="L1197" s="212"/>
      <c r="M1197" s="217"/>
      <c r="T1197" s="218"/>
      <c r="AT1197" s="214" t="s">
        <v>326</v>
      </c>
      <c r="AU1197" s="214" t="s">
        <v>90</v>
      </c>
      <c r="AV1197" s="213" t="s">
        <v>90</v>
      </c>
      <c r="AW1197" s="213" t="s">
        <v>32</v>
      </c>
      <c r="AX1197" s="213" t="s">
        <v>85</v>
      </c>
      <c r="AY1197" s="214" t="s">
        <v>318</v>
      </c>
    </row>
    <row r="1198" spans="2:65" s="213" customFormat="1" x14ac:dyDescent="0.2">
      <c r="B1198" s="212"/>
      <c r="D1198" s="207" t="s">
        <v>326</v>
      </c>
      <c r="F1198" s="215" t="s">
        <v>2439</v>
      </c>
      <c r="H1198" s="216">
        <v>36</v>
      </c>
      <c r="L1198" s="212"/>
      <c r="M1198" s="217"/>
      <c r="T1198" s="218"/>
      <c r="AT1198" s="214" t="s">
        <v>326</v>
      </c>
      <c r="AU1198" s="214" t="s">
        <v>90</v>
      </c>
      <c r="AV1198" s="213" t="s">
        <v>90</v>
      </c>
      <c r="AW1198" s="213" t="s">
        <v>4</v>
      </c>
      <c r="AX1198" s="213" t="s">
        <v>85</v>
      </c>
      <c r="AY1198" s="214" t="s">
        <v>318</v>
      </c>
    </row>
    <row r="1199" spans="2:65" s="121" customFormat="1" ht="16.5" customHeight="1" x14ac:dyDescent="0.2">
      <c r="B1199" s="120"/>
      <c r="C1199" s="219" t="s">
        <v>2440</v>
      </c>
      <c r="D1199" s="219" t="s">
        <v>337</v>
      </c>
      <c r="E1199" s="220" t="s">
        <v>2441</v>
      </c>
      <c r="F1199" s="221" t="s">
        <v>2442</v>
      </c>
      <c r="G1199" s="222" t="s">
        <v>383</v>
      </c>
      <c r="H1199" s="223">
        <v>94.44</v>
      </c>
      <c r="I1199" s="33"/>
      <c r="J1199" s="224">
        <f>ROUND(I1199*H1199,2)</f>
        <v>0</v>
      </c>
      <c r="K1199" s="225"/>
      <c r="L1199" s="226"/>
      <c r="M1199" s="227" t="s">
        <v>1</v>
      </c>
      <c r="N1199" s="228" t="s">
        <v>43</v>
      </c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AR1199" s="203" t="s">
        <v>497</v>
      </c>
      <c r="AT1199" s="203" t="s">
        <v>337</v>
      </c>
      <c r="AU1199" s="203" t="s">
        <v>90</v>
      </c>
      <c r="AY1199" s="112" t="s">
        <v>318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12" t="s">
        <v>90</v>
      </c>
      <c r="BK1199" s="204">
        <f>ROUND(I1199*H1199,2)</f>
        <v>0</v>
      </c>
      <c r="BL1199" s="112" t="s">
        <v>407</v>
      </c>
      <c r="BM1199" s="203" t="s">
        <v>2443</v>
      </c>
    </row>
    <row r="1200" spans="2:65" s="213" customFormat="1" x14ac:dyDescent="0.2">
      <c r="B1200" s="212"/>
      <c r="D1200" s="207" t="s">
        <v>326</v>
      </c>
      <c r="E1200" s="214" t="s">
        <v>1</v>
      </c>
      <c r="F1200" s="215" t="s">
        <v>177</v>
      </c>
      <c r="H1200" s="216">
        <v>78.7</v>
      </c>
      <c r="L1200" s="212"/>
      <c r="M1200" s="217"/>
      <c r="T1200" s="218"/>
      <c r="AT1200" s="214" t="s">
        <v>326</v>
      </c>
      <c r="AU1200" s="214" t="s">
        <v>90</v>
      </c>
      <c r="AV1200" s="213" t="s">
        <v>90</v>
      </c>
      <c r="AW1200" s="213" t="s">
        <v>32</v>
      </c>
      <c r="AX1200" s="213" t="s">
        <v>85</v>
      </c>
      <c r="AY1200" s="214" t="s">
        <v>318</v>
      </c>
    </row>
    <row r="1201" spans="2:65" s="213" customFormat="1" x14ac:dyDescent="0.2">
      <c r="B1201" s="212"/>
      <c r="D1201" s="207" t="s">
        <v>326</v>
      </c>
      <c r="F1201" s="215" t="s">
        <v>2444</v>
      </c>
      <c r="H1201" s="216">
        <v>94.44</v>
      </c>
      <c r="L1201" s="212"/>
      <c r="M1201" s="217"/>
      <c r="T1201" s="218"/>
      <c r="AT1201" s="214" t="s">
        <v>326</v>
      </c>
      <c r="AU1201" s="214" t="s">
        <v>90</v>
      </c>
      <c r="AV1201" s="213" t="s">
        <v>90</v>
      </c>
      <c r="AW1201" s="213" t="s">
        <v>4</v>
      </c>
      <c r="AX1201" s="213" t="s">
        <v>85</v>
      </c>
      <c r="AY1201" s="214" t="s">
        <v>318</v>
      </c>
    </row>
    <row r="1202" spans="2:65" s="121" customFormat="1" ht="16.5" customHeight="1" x14ac:dyDescent="0.2">
      <c r="B1202" s="120"/>
      <c r="C1202" s="219" t="s">
        <v>2445</v>
      </c>
      <c r="D1202" s="219" t="s">
        <v>337</v>
      </c>
      <c r="E1202" s="220" t="s">
        <v>2446</v>
      </c>
      <c r="F1202" s="221" t="s">
        <v>2447</v>
      </c>
      <c r="G1202" s="222" t="s">
        <v>383</v>
      </c>
      <c r="H1202" s="223">
        <v>8.8510000000000009</v>
      </c>
      <c r="I1202" s="33"/>
      <c r="J1202" s="224">
        <f>ROUND(I1202*H1202,2)</f>
        <v>0</v>
      </c>
      <c r="K1202" s="225"/>
      <c r="L1202" s="226"/>
      <c r="M1202" s="227" t="s">
        <v>1</v>
      </c>
      <c r="N1202" s="228" t="s">
        <v>43</v>
      </c>
      <c r="P1202" s="201">
        <f>O1202*H1202</f>
        <v>0</v>
      </c>
      <c r="Q1202" s="201">
        <v>0</v>
      </c>
      <c r="R1202" s="201">
        <f>Q1202*H1202</f>
        <v>0</v>
      </c>
      <c r="S1202" s="201">
        <v>0</v>
      </c>
      <c r="T1202" s="202">
        <f>S1202*H1202</f>
        <v>0</v>
      </c>
      <c r="AR1202" s="203" t="s">
        <v>497</v>
      </c>
      <c r="AT1202" s="203" t="s">
        <v>337</v>
      </c>
      <c r="AU1202" s="203" t="s">
        <v>90</v>
      </c>
      <c r="AY1202" s="112" t="s">
        <v>318</v>
      </c>
      <c r="BE1202" s="204">
        <f>IF(N1202="základní",J1202,0)</f>
        <v>0</v>
      </c>
      <c r="BF1202" s="204">
        <f>IF(N1202="snížená",J1202,0)</f>
        <v>0</v>
      </c>
      <c r="BG1202" s="204">
        <f>IF(N1202="zákl. přenesená",J1202,0)</f>
        <v>0</v>
      </c>
      <c r="BH1202" s="204">
        <f>IF(N1202="sníž. přenesená",J1202,0)</f>
        <v>0</v>
      </c>
      <c r="BI1202" s="204">
        <f>IF(N1202="nulová",J1202,0)</f>
        <v>0</v>
      </c>
      <c r="BJ1202" s="112" t="s">
        <v>90</v>
      </c>
      <c r="BK1202" s="204">
        <f>ROUND(I1202*H1202,2)</f>
        <v>0</v>
      </c>
      <c r="BL1202" s="112" t="s">
        <v>407</v>
      </c>
      <c r="BM1202" s="203" t="s">
        <v>2448</v>
      </c>
    </row>
    <row r="1203" spans="2:65" s="213" customFormat="1" x14ac:dyDescent="0.2">
      <c r="B1203" s="212"/>
      <c r="D1203" s="207" t="s">
        <v>326</v>
      </c>
      <c r="E1203" s="214" t="s">
        <v>1</v>
      </c>
      <c r="F1203" s="215" t="s">
        <v>194</v>
      </c>
      <c r="H1203" s="216">
        <v>7.3760000000000003</v>
      </c>
      <c r="L1203" s="212"/>
      <c r="M1203" s="217"/>
      <c r="T1203" s="218"/>
      <c r="AT1203" s="214" t="s">
        <v>326</v>
      </c>
      <c r="AU1203" s="214" t="s">
        <v>90</v>
      </c>
      <c r="AV1203" s="213" t="s">
        <v>90</v>
      </c>
      <c r="AW1203" s="213" t="s">
        <v>32</v>
      </c>
      <c r="AX1203" s="213" t="s">
        <v>85</v>
      </c>
      <c r="AY1203" s="214" t="s">
        <v>318</v>
      </c>
    </row>
    <row r="1204" spans="2:65" s="213" customFormat="1" x14ac:dyDescent="0.2">
      <c r="B1204" s="212"/>
      <c r="D1204" s="207" t="s">
        <v>326</v>
      </c>
      <c r="F1204" s="215" t="s">
        <v>2449</v>
      </c>
      <c r="H1204" s="216">
        <v>8.8510000000000009</v>
      </c>
      <c r="L1204" s="212"/>
      <c r="M1204" s="217"/>
      <c r="T1204" s="218"/>
      <c r="AT1204" s="214" t="s">
        <v>326</v>
      </c>
      <c r="AU1204" s="214" t="s">
        <v>90</v>
      </c>
      <c r="AV1204" s="213" t="s">
        <v>90</v>
      </c>
      <c r="AW1204" s="213" t="s">
        <v>4</v>
      </c>
      <c r="AX1204" s="213" t="s">
        <v>85</v>
      </c>
      <c r="AY1204" s="214" t="s">
        <v>318</v>
      </c>
    </row>
    <row r="1205" spans="2:65" s="121" customFormat="1" ht="24.25" customHeight="1" x14ac:dyDescent="0.2">
      <c r="B1205" s="120"/>
      <c r="C1205" s="192" t="s">
        <v>2450</v>
      </c>
      <c r="D1205" s="192" t="s">
        <v>320</v>
      </c>
      <c r="E1205" s="193" t="s">
        <v>2451</v>
      </c>
      <c r="F1205" s="194" t="s">
        <v>2452</v>
      </c>
      <c r="G1205" s="195" t="s">
        <v>383</v>
      </c>
      <c r="H1205" s="196">
        <v>55.4</v>
      </c>
      <c r="I1205" s="32"/>
      <c r="J1205" s="197">
        <f>ROUND(I1205*H1205,2)</f>
        <v>0</v>
      </c>
      <c r="K1205" s="198"/>
      <c r="L1205" s="120"/>
      <c r="M1205" s="199" t="s">
        <v>1</v>
      </c>
      <c r="N1205" s="200" t="s">
        <v>43</v>
      </c>
      <c r="P1205" s="201">
        <f>O1205*H1205</f>
        <v>0</v>
      </c>
      <c r="Q1205" s="201">
        <v>2.9999999999999997E-4</v>
      </c>
      <c r="R1205" s="201">
        <f>Q1205*H1205</f>
        <v>1.6619999999999999E-2</v>
      </c>
      <c r="S1205" s="201">
        <v>0</v>
      </c>
      <c r="T1205" s="202">
        <f>S1205*H1205</f>
        <v>0</v>
      </c>
      <c r="AR1205" s="203" t="s">
        <v>407</v>
      </c>
      <c r="AT1205" s="203" t="s">
        <v>320</v>
      </c>
      <c r="AU1205" s="203" t="s">
        <v>90</v>
      </c>
      <c r="AY1205" s="112" t="s">
        <v>318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12" t="s">
        <v>90</v>
      </c>
      <c r="BK1205" s="204">
        <f>ROUND(I1205*H1205,2)</f>
        <v>0</v>
      </c>
      <c r="BL1205" s="112" t="s">
        <v>407</v>
      </c>
      <c r="BM1205" s="203" t="s">
        <v>2453</v>
      </c>
    </row>
    <row r="1206" spans="2:65" s="206" customFormat="1" x14ac:dyDescent="0.2">
      <c r="B1206" s="205"/>
      <c r="D1206" s="207" t="s">
        <v>326</v>
      </c>
      <c r="E1206" s="208" t="s">
        <v>1</v>
      </c>
      <c r="F1206" s="209" t="s">
        <v>2405</v>
      </c>
      <c r="H1206" s="208" t="s">
        <v>1</v>
      </c>
      <c r="L1206" s="205"/>
      <c r="M1206" s="210"/>
      <c r="T1206" s="211"/>
      <c r="AT1206" s="208" t="s">
        <v>326</v>
      </c>
      <c r="AU1206" s="208" t="s">
        <v>90</v>
      </c>
      <c r="AV1206" s="206" t="s">
        <v>85</v>
      </c>
      <c r="AW1206" s="206" t="s">
        <v>32</v>
      </c>
      <c r="AX1206" s="206" t="s">
        <v>77</v>
      </c>
      <c r="AY1206" s="208" t="s">
        <v>318</v>
      </c>
    </row>
    <row r="1207" spans="2:65" s="206" customFormat="1" x14ac:dyDescent="0.2">
      <c r="B1207" s="205"/>
      <c r="D1207" s="207" t="s">
        <v>326</v>
      </c>
      <c r="E1207" s="208" t="s">
        <v>1</v>
      </c>
      <c r="F1207" s="209" t="s">
        <v>204</v>
      </c>
      <c r="H1207" s="208" t="s">
        <v>1</v>
      </c>
      <c r="L1207" s="205"/>
      <c r="M1207" s="210"/>
      <c r="T1207" s="211"/>
      <c r="AT1207" s="208" t="s">
        <v>326</v>
      </c>
      <c r="AU1207" s="208" t="s">
        <v>90</v>
      </c>
      <c r="AV1207" s="206" t="s">
        <v>85</v>
      </c>
      <c r="AW1207" s="206" t="s">
        <v>32</v>
      </c>
      <c r="AX1207" s="206" t="s">
        <v>77</v>
      </c>
      <c r="AY1207" s="208" t="s">
        <v>318</v>
      </c>
    </row>
    <row r="1208" spans="2:65" s="213" customFormat="1" x14ac:dyDescent="0.2">
      <c r="B1208" s="212"/>
      <c r="D1208" s="207" t="s">
        <v>326</v>
      </c>
      <c r="E1208" s="214" t="s">
        <v>203</v>
      </c>
      <c r="F1208" s="215" t="s">
        <v>2454</v>
      </c>
      <c r="H1208" s="216">
        <v>31.9</v>
      </c>
      <c r="L1208" s="212"/>
      <c r="M1208" s="217"/>
      <c r="T1208" s="218"/>
      <c r="AT1208" s="214" t="s">
        <v>326</v>
      </c>
      <c r="AU1208" s="214" t="s">
        <v>90</v>
      </c>
      <c r="AV1208" s="213" t="s">
        <v>90</v>
      </c>
      <c r="AW1208" s="213" t="s">
        <v>32</v>
      </c>
      <c r="AX1208" s="213" t="s">
        <v>77</v>
      </c>
      <c r="AY1208" s="214" t="s">
        <v>318</v>
      </c>
    </row>
    <row r="1209" spans="2:65" s="206" customFormat="1" x14ac:dyDescent="0.2">
      <c r="B1209" s="205"/>
      <c r="D1209" s="207" t="s">
        <v>326</v>
      </c>
      <c r="E1209" s="208" t="s">
        <v>1</v>
      </c>
      <c r="F1209" s="209" t="s">
        <v>173</v>
      </c>
      <c r="H1209" s="208" t="s">
        <v>1</v>
      </c>
      <c r="L1209" s="205"/>
      <c r="M1209" s="210"/>
      <c r="T1209" s="211"/>
      <c r="AT1209" s="208" t="s">
        <v>326</v>
      </c>
      <c r="AU1209" s="208" t="s">
        <v>90</v>
      </c>
      <c r="AV1209" s="206" t="s">
        <v>85</v>
      </c>
      <c r="AW1209" s="206" t="s">
        <v>32</v>
      </c>
      <c r="AX1209" s="206" t="s">
        <v>77</v>
      </c>
      <c r="AY1209" s="208" t="s">
        <v>318</v>
      </c>
    </row>
    <row r="1210" spans="2:65" s="213" customFormat="1" x14ac:dyDescent="0.2">
      <c r="B1210" s="212"/>
      <c r="D1210" s="207" t="s">
        <v>326</v>
      </c>
      <c r="E1210" s="214" t="s">
        <v>172</v>
      </c>
      <c r="F1210" s="215" t="s">
        <v>138</v>
      </c>
      <c r="H1210" s="216">
        <v>6.5</v>
      </c>
      <c r="L1210" s="212"/>
      <c r="M1210" s="217"/>
      <c r="T1210" s="218"/>
      <c r="AT1210" s="214" t="s">
        <v>326</v>
      </c>
      <c r="AU1210" s="214" t="s">
        <v>90</v>
      </c>
      <c r="AV1210" s="213" t="s">
        <v>90</v>
      </c>
      <c r="AW1210" s="213" t="s">
        <v>32</v>
      </c>
      <c r="AX1210" s="213" t="s">
        <v>77</v>
      </c>
      <c r="AY1210" s="214" t="s">
        <v>318</v>
      </c>
    </row>
    <row r="1211" spans="2:65" s="206" customFormat="1" x14ac:dyDescent="0.2">
      <c r="B1211" s="205"/>
      <c r="D1211" s="207" t="s">
        <v>326</v>
      </c>
      <c r="E1211" s="208" t="s">
        <v>1</v>
      </c>
      <c r="F1211" s="209" t="s">
        <v>181</v>
      </c>
      <c r="H1211" s="208" t="s">
        <v>1</v>
      </c>
      <c r="L1211" s="205"/>
      <c r="M1211" s="210"/>
      <c r="T1211" s="211"/>
      <c r="AT1211" s="208" t="s">
        <v>326</v>
      </c>
      <c r="AU1211" s="208" t="s">
        <v>90</v>
      </c>
      <c r="AV1211" s="206" t="s">
        <v>85</v>
      </c>
      <c r="AW1211" s="206" t="s">
        <v>32</v>
      </c>
      <c r="AX1211" s="206" t="s">
        <v>77</v>
      </c>
      <c r="AY1211" s="208" t="s">
        <v>318</v>
      </c>
    </row>
    <row r="1212" spans="2:65" s="213" customFormat="1" x14ac:dyDescent="0.2">
      <c r="B1212" s="212"/>
      <c r="D1212" s="207" t="s">
        <v>326</v>
      </c>
      <c r="E1212" s="214" t="s">
        <v>180</v>
      </c>
      <c r="F1212" s="215" t="s">
        <v>144</v>
      </c>
      <c r="H1212" s="216">
        <v>17</v>
      </c>
      <c r="L1212" s="212"/>
      <c r="M1212" s="217"/>
      <c r="T1212" s="218"/>
      <c r="AT1212" s="214" t="s">
        <v>326</v>
      </c>
      <c r="AU1212" s="214" t="s">
        <v>90</v>
      </c>
      <c r="AV1212" s="213" t="s">
        <v>90</v>
      </c>
      <c r="AW1212" s="213" t="s">
        <v>32</v>
      </c>
      <c r="AX1212" s="213" t="s">
        <v>77</v>
      </c>
      <c r="AY1212" s="214" t="s">
        <v>318</v>
      </c>
    </row>
    <row r="1213" spans="2:65" s="230" customFormat="1" x14ac:dyDescent="0.2">
      <c r="B1213" s="229"/>
      <c r="D1213" s="207" t="s">
        <v>326</v>
      </c>
      <c r="E1213" s="231" t="s">
        <v>1</v>
      </c>
      <c r="F1213" s="232" t="s">
        <v>400</v>
      </c>
      <c r="H1213" s="233">
        <v>55.4</v>
      </c>
      <c r="L1213" s="229"/>
      <c r="M1213" s="234"/>
      <c r="T1213" s="235"/>
      <c r="AT1213" s="231" t="s">
        <v>326</v>
      </c>
      <c r="AU1213" s="231" t="s">
        <v>90</v>
      </c>
      <c r="AV1213" s="230" t="s">
        <v>324</v>
      </c>
      <c r="AW1213" s="230" t="s">
        <v>32</v>
      </c>
      <c r="AX1213" s="230" t="s">
        <v>85</v>
      </c>
      <c r="AY1213" s="231" t="s">
        <v>318</v>
      </c>
    </row>
    <row r="1214" spans="2:65" s="121" customFormat="1" ht="21.75" customHeight="1" x14ac:dyDescent="0.2">
      <c r="B1214" s="120"/>
      <c r="C1214" s="219" t="s">
        <v>2455</v>
      </c>
      <c r="D1214" s="219" t="s">
        <v>337</v>
      </c>
      <c r="E1214" s="220" t="s">
        <v>2456</v>
      </c>
      <c r="F1214" s="221" t="s">
        <v>2457</v>
      </c>
      <c r="G1214" s="222" t="s">
        <v>383</v>
      </c>
      <c r="H1214" s="223">
        <v>38.28</v>
      </c>
      <c r="I1214" s="33"/>
      <c r="J1214" s="224">
        <f>ROUND(I1214*H1214,2)</f>
        <v>0</v>
      </c>
      <c r="K1214" s="225"/>
      <c r="L1214" s="226"/>
      <c r="M1214" s="227" t="s">
        <v>1</v>
      </c>
      <c r="N1214" s="228" t="s">
        <v>43</v>
      </c>
      <c r="P1214" s="201">
        <f>O1214*H1214</f>
        <v>0</v>
      </c>
      <c r="Q1214" s="201">
        <v>0</v>
      </c>
      <c r="R1214" s="201">
        <f>Q1214*H1214</f>
        <v>0</v>
      </c>
      <c r="S1214" s="201">
        <v>0</v>
      </c>
      <c r="T1214" s="202">
        <f>S1214*H1214</f>
        <v>0</v>
      </c>
      <c r="AR1214" s="203" t="s">
        <v>497</v>
      </c>
      <c r="AT1214" s="203" t="s">
        <v>337</v>
      </c>
      <c r="AU1214" s="203" t="s">
        <v>90</v>
      </c>
      <c r="AY1214" s="112" t="s">
        <v>318</v>
      </c>
      <c r="BE1214" s="204">
        <f>IF(N1214="základní",J1214,0)</f>
        <v>0</v>
      </c>
      <c r="BF1214" s="204">
        <f>IF(N1214="snížená",J1214,0)</f>
        <v>0</v>
      </c>
      <c r="BG1214" s="204">
        <f>IF(N1214="zákl. přenesená",J1214,0)</f>
        <v>0</v>
      </c>
      <c r="BH1214" s="204">
        <f>IF(N1214="sníž. přenesená",J1214,0)</f>
        <v>0</v>
      </c>
      <c r="BI1214" s="204">
        <f>IF(N1214="nulová",J1214,0)</f>
        <v>0</v>
      </c>
      <c r="BJ1214" s="112" t="s">
        <v>90</v>
      </c>
      <c r="BK1214" s="204">
        <f>ROUND(I1214*H1214,2)</f>
        <v>0</v>
      </c>
      <c r="BL1214" s="112" t="s">
        <v>407</v>
      </c>
      <c r="BM1214" s="203" t="s">
        <v>2458</v>
      </c>
    </row>
    <row r="1215" spans="2:65" s="213" customFormat="1" x14ac:dyDescent="0.2">
      <c r="B1215" s="212"/>
      <c r="D1215" s="207" t="s">
        <v>326</v>
      </c>
      <c r="E1215" s="214" t="s">
        <v>1</v>
      </c>
      <c r="F1215" s="215" t="s">
        <v>203</v>
      </c>
      <c r="H1215" s="216">
        <v>31.9</v>
      </c>
      <c r="L1215" s="212"/>
      <c r="M1215" s="217"/>
      <c r="T1215" s="218"/>
      <c r="AT1215" s="214" t="s">
        <v>326</v>
      </c>
      <c r="AU1215" s="214" t="s">
        <v>90</v>
      </c>
      <c r="AV1215" s="213" t="s">
        <v>90</v>
      </c>
      <c r="AW1215" s="213" t="s">
        <v>32</v>
      </c>
      <c r="AX1215" s="213" t="s">
        <v>85</v>
      </c>
      <c r="AY1215" s="214" t="s">
        <v>318</v>
      </c>
    </row>
    <row r="1216" spans="2:65" s="213" customFormat="1" x14ac:dyDescent="0.2">
      <c r="B1216" s="212"/>
      <c r="D1216" s="207" t="s">
        <v>326</v>
      </c>
      <c r="F1216" s="215" t="s">
        <v>2459</v>
      </c>
      <c r="H1216" s="216">
        <v>38.28</v>
      </c>
      <c r="L1216" s="212"/>
      <c r="M1216" s="217"/>
      <c r="T1216" s="218"/>
      <c r="AT1216" s="214" t="s">
        <v>326</v>
      </c>
      <c r="AU1216" s="214" t="s">
        <v>90</v>
      </c>
      <c r="AV1216" s="213" t="s">
        <v>90</v>
      </c>
      <c r="AW1216" s="213" t="s">
        <v>4</v>
      </c>
      <c r="AX1216" s="213" t="s">
        <v>85</v>
      </c>
      <c r="AY1216" s="214" t="s">
        <v>318</v>
      </c>
    </row>
    <row r="1217" spans="2:65" s="121" customFormat="1" ht="21.75" customHeight="1" x14ac:dyDescent="0.2">
      <c r="B1217" s="120"/>
      <c r="C1217" s="219" t="s">
        <v>2460</v>
      </c>
      <c r="D1217" s="219" t="s">
        <v>337</v>
      </c>
      <c r="E1217" s="220" t="s">
        <v>2461</v>
      </c>
      <c r="F1217" s="221" t="s">
        <v>2462</v>
      </c>
      <c r="G1217" s="222" t="s">
        <v>383</v>
      </c>
      <c r="H1217" s="223">
        <v>7.8</v>
      </c>
      <c r="I1217" s="33"/>
      <c r="J1217" s="224">
        <f>ROUND(I1217*H1217,2)</f>
        <v>0</v>
      </c>
      <c r="K1217" s="225"/>
      <c r="L1217" s="226"/>
      <c r="M1217" s="227" t="s">
        <v>1</v>
      </c>
      <c r="N1217" s="228" t="s">
        <v>43</v>
      </c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AR1217" s="203" t="s">
        <v>497</v>
      </c>
      <c r="AT1217" s="203" t="s">
        <v>337</v>
      </c>
      <c r="AU1217" s="203" t="s">
        <v>90</v>
      </c>
      <c r="AY1217" s="112" t="s">
        <v>318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12" t="s">
        <v>90</v>
      </c>
      <c r="BK1217" s="204">
        <f>ROUND(I1217*H1217,2)</f>
        <v>0</v>
      </c>
      <c r="BL1217" s="112" t="s">
        <v>407</v>
      </c>
      <c r="BM1217" s="203" t="s">
        <v>2463</v>
      </c>
    </row>
    <row r="1218" spans="2:65" s="213" customFormat="1" x14ac:dyDescent="0.2">
      <c r="B1218" s="212"/>
      <c r="D1218" s="207" t="s">
        <v>326</v>
      </c>
      <c r="E1218" s="214" t="s">
        <v>1</v>
      </c>
      <c r="F1218" s="215" t="s">
        <v>172</v>
      </c>
      <c r="H1218" s="216">
        <v>6.5</v>
      </c>
      <c r="L1218" s="212"/>
      <c r="M1218" s="217"/>
      <c r="T1218" s="218"/>
      <c r="AT1218" s="214" t="s">
        <v>326</v>
      </c>
      <c r="AU1218" s="214" t="s">
        <v>90</v>
      </c>
      <c r="AV1218" s="213" t="s">
        <v>90</v>
      </c>
      <c r="AW1218" s="213" t="s">
        <v>32</v>
      </c>
      <c r="AX1218" s="213" t="s">
        <v>85</v>
      </c>
      <c r="AY1218" s="214" t="s">
        <v>318</v>
      </c>
    </row>
    <row r="1219" spans="2:65" s="213" customFormat="1" x14ac:dyDescent="0.2">
      <c r="B1219" s="212"/>
      <c r="D1219" s="207" t="s">
        <v>326</v>
      </c>
      <c r="F1219" s="215" t="s">
        <v>2464</v>
      </c>
      <c r="H1219" s="216">
        <v>7.8</v>
      </c>
      <c r="L1219" s="212"/>
      <c r="M1219" s="217"/>
      <c r="T1219" s="218"/>
      <c r="AT1219" s="214" t="s">
        <v>326</v>
      </c>
      <c r="AU1219" s="214" t="s">
        <v>90</v>
      </c>
      <c r="AV1219" s="213" t="s">
        <v>90</v>
      </c>
      <c r="AW1219" s="213" t="s">
        <v>4</v>
      </c>
      <c r="AX1219" s="213" t="s">
        <v>85</v>
      </c>
      <c r="AY1219" s="214" t="s">
        <v>318</v>
      </c>
    </row>
    <row r="1220" spans="2:65" s="121" customFormat="1" ht="21.75" customHeight="1" x14ac:dyDescent="0.2">
      <c r="B1220" s="120"/>
      <c r="C1220" s="219" t="s">
        <v>2465</v>
      </c>
      <c r="D1220" s="219" t="s">
        <v>337</v>
      </c>
      <c r="E1220" s="220" t="s">
        <v>2466</v>
      </c>
      <c r="F1220" s="221" t="s">
        <v>2467</v>
      </c>
      <c r="G1220" s="222" t="s">
        <v>383</v>
      </c>
      <c r="H1220" s="223">
        <v>20.399999999999999</v>
      </c>
      <c r="I1220" s="33"/>
      <c r="J1220" s="224">
        <f>ROUND(I1220*H1220,2)</f>
        <v>0</v>
      </c>
      <c r="K1220" s="225"/>
      <c r="L1220" s="226"/>
      <c r="M1220" s="227" t="s">
        <v>1</v>
      </c>
      <c r="N1220" s="228" t="s">
        <v>43</v>
      </c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AR1220" s="203" t="s">
        <v>497</v>
      </c>
      <c r="AT1220" s="203" t="s">
        <v>337</v>
      </c>
      <c r="AU1220" s="203" t="s">
        <v>90</v>
      </c>
      <c r="AY1220" s="112" t="s">
        <v>318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12" t="s">
        <v>90</v>
      </c>
      <c r="BK1220" s="204">
        <f>ROUND(I1220*H1220,2)</f>
        <v>0</v>
      </c>
      <c r="BL1220" s="112" t="s">
        <v>407</v>
      </c>
      <c r="BM1220" s="203" t="s">
        <v>2468</v>
      </c>
    </row>
    <row r="1221" spans="2:65" s="213" customFormat="1" x14ac:dyDescent="0.2">
      <c r="B1221" s="212"/>
      <c r="D1221" s="207" t="s">
        <v>326</v>
      </c>
      <c r="E1221" s="214" t="s">
        <v>1</v>
      </c>
      <c r="F1221" s="215" t="s">
        <v>180</v>
      </c>
      <c r="H1221" s="216">
        <v>17</v>
      </c>
      <c r="L1221" s="212"/>
      <c r="M1221" s="217"/>
      <c r="T1221" s="218"/>
      <c r="AT1221" s="214" t="s">
        <v>326</v>
      </c>
      <c r="AU1221" s="214" t="s">
        <v>90</v>
      </c>
      <c r="AV1221" s="213" t="s">
        <v>90</v>
      </c>
      <c r="AW1221" s="213" t="s">
        <v>32</v>
      </c>
      <c r="AX1221" s="213" t="s">
        <v>85</v>
      </c>
      <c r="AY1221" s="214" t="s">
        <v>318</v>
      </c>
    </row>
    <row r="1222" spans="2:65" s="213" customFormat="1" x14ac:dyDescent="0.2">
      <c r="B1222" s="212"/>
      <c r="D1222" s="207" t="s">
        <v>326</v>
      </c>
      <c r="F1222" s="215" t="s">
        <v>2469</v>
      </c>
      <c r="H1222" s="216">
        <v>20.399999999999999</v>
      </c>
      <c r="L1222" s="212"/>
      <c r="M1222" s="217"/>
      <c r="T1222" s="218"/>
      <c r="AT1222" s="214" t="s">
        <v>326</v>
      </c>
      <c r="AU1222" s="214" t="s">
        <v>90</v>
      </c>
      <c r="AV1222" s="213" t="s">
        <v>90</v>
      </c>
      <c r="AW1222" s="213" t="s">
        <v>4</v>
      </c>
      <c r="AX1222" s="213" t="s">
        <v>85</v>
      </c>
      <c r="AY1222" s="214" t="s">
        <v>318</v>
      </c>
    </row>
    <row r="1223" spans="2:65" s="121" customFormat="1" ht="24.25" customHeight="1" x14ac:dyDescent="0.2">
      <c r="B1223" s="120"/>
      <c r="C1223" s="192" t="s">
        <v>2470</v>
      </c>
      <c r="D1223" s="192" t="s">
        <v>320</v>
      </c>
      <c r="E1223" s="193" t="s">
        <v>2471</v>
      </c>
      <c r="F1223" s="194" t="s">
        <v>2472</v>
      </c>
      <c r="G1223" s="195" t="s">
        <v>323</v>
      </c>
      <c r="H1223" s="196">
        <v>121.66</v>
      </c>
      <c r="I1223" s="32"/>
      <c r="J1223" s="197">
        <f>ROUND(I1223*H1223,2)</f>
        <v>0</v>
      </c>
      <c r="K1223" s="198"/>
      <c r="L1223" s="120"/>
      <c r="M1223" s="199" t="s">
        <v>1</v>
      </c>
      <c r="N1223" s="200" t="s">
        <v>43</v>
      </c>
      <c r="P1223" s="201">
        <f>O1223*H1223</f>
        <v>0</v>
      </c>
      <c r="Q1223" s="201">
        <v>1.6000000000000001E-4</v>
      </c>
      <c r="R1223" s="201">
        <f>Q1223*H1223</f>
        <v>1.94656E-2</v>
      </c>
      <c r="S1223" s="201">
        <v>0</v>
      </c>
      <c r="T1223" s="202">
        <f>S1223*H1223</f>
        <v>0</v>
      </c>
      <c r="AR1223" s="203" t="s">
        <v>407</v>
      </c>
      <c r="AT1223" s="203" t="s">
        <v>320</v>
      </c>
      <c r="AU1223" s="203" t="s">
        <v>90</v>
      </c>
      <c r="AY1223" s="112" t="s">
        <v>318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12" t="s">
        <v>90</v>
      </c>
      <c r="BK1223" s="204">
        <f>ROUND(I1223*H1223,2)</f>
        <v>0</v>
      </c>
      <c r="BL1223" s="112" t="s">
        <v>407</v>
      </c>
      <c r="BM1223" s="203" t="s">
        <v>2473</v>
      </c>
    </row>
    <row r="1224" spans="2:65" s="213" customFormat="1" x14ac:dyDescent="0.2">
      <c r="B1224" s="212"/>
      <c r="D1224" s="207" t="s">
        <v>326</v>
      </c>
      <c r="E1224" s="214" t="s">
        <v>1</v>
      </c>
      <c r="F1224" s="215" t="s">
        <v>2474</v>
      </c>
      <c r="H1224" s="216">
        <v>121.66</v>
      </c>
      <c r="L1224" s="212"/>
      <c r="M1224" s="217"/>
      <c r="T1224" s="218"/>
      <c r="AT1224" s="214" t="s">
        <v>326</v>
      </c>
      <c r="AU1224" s="214" t="s">
        <v>90</v>
      </c>
      <c r="AV1224" s="213" t="s">
        <v>90</v>
      </c>
      <c r="AW1224" s="213" t="s">
        <v>32</v>
      </c>
      <c r="AX1224" s="213" t="s">
        <v>85</v>
      </c>
      <c r="AY1224" s="214" t="s">
        <v>318</v>
      </c>
    </row>
    <row r="1225" spans="2:65" s="121" customFormat="1" ht="16.5" customHeight="1" x14ac:dyDescent="0.2">
      <c r="B1225" s="120"/>
      <c r="C1225" s="219" t="s">
        <v>2475</v>
      </c>
      <c r="D1225" s="219" t="s">
        <v>337</v>
      </c>
      <c r="E1225" s="220" t="s">
        <v>2476</v>
      </c>
      <c r="F1225" s="221" t="s">
        <v>2477</v>
      </c>
      <c r="G1225" s="222" t="s">
        <v>383</v>
      </c>
      <c r="H1225" s="223">
        <v>48.664000000000001</v>
      </c>
      <c r="I1225" s="33"/>
      <c r="J1225" s="224">
        <f>ROUND(I1225*H1225,2)</f>
        <v>0</v>
      </c>
      <c r="K1225" s="225"/>
      <c r="L1225" s="226"/>
      <c r="M1225" s="227" t="s">
        <v>1</v>
      </c>
      <c r="N1225" s="228" t="s">
        <v>43</v>
      </c>
      <c r="P1225" s="201">
        <f>O1225*H1225</f>
        <v>0</v>
      </c>
      <c r="Q1225" s="201">
        <v>0</v>
      </c>
      <c r="R1225" s="201">
        <f>Q1225*H1225</f>
        <v>0</v>
      </c>
      <c r="S1225" s="201">
        <v>0</v>
      </c>
      <c r="T1225" s="202">
        <f>S1225*H1225</f>
        <v>0</v>
      </c>
      <c r="AR1225" s="203" t="s">
        <v>497</v>
      </c>
      <c r="AT1225" s="203" t="s">
        <v>337</v>
      </c>
      <c r="AU1225" s="203" t="s">
        <v>90</v>
      </c>
      <c r="AY1225" s="112" t="s">
        <v>318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12" t="s">
        <v>90</v>
      </c>
      <c r="BK1225" s="204">
        <f>ROUND(I1225*H1225,2)</f>
        <v>0</v>
      </c>
      <c r="BL1225" s="112" t="s">
        <v>407</v>
      </c>
      <c r="BM1225" s="203" t="s">
        <v>2478</v>
      </c>
    </row>
    <row r="1226" spans="2:65" s="213" customFormat="1" x14ac:dyDescent="0.2">
      <c r="B1226" s="212"/>
      <c r="D1226" s="207" t="s">
        <v>326</v>
      </c>
      <c r="F1226" s="215" t="s">
        <v>2479</v>
      </c>
      <c r="H1226" s="216">
        <v>48.664000000000001</v>
      </c>
      <c r="L1226" s="212"/>
      <c r="M1226" s="217"/>
      <c r="T1226" s="218"/>
      <c r="AT1226" s="214" t="s">
        <v>326</v>
      </c>
      <c r="AU1226" s="214" t="s">
        <v>90</v>
      </c>
      <c r="AV1226" s="213" t="s">
        <v>90</v>
      </c>
      <c r="AW1226" s="213" t="s">
        <v>4</v>
      </c>
      <c r="AX1226" s="213" t="s">
        <v>85</v>
      </c>
      <c r="AY1226" s="214" t="s">
        <v>318</v>
      </c>
    </row>
    <row r="1227" spans="2:65" s="121" customFormat="1" ht="24.25" customHeight="1" x14ac:dyDescent="0.2">
      <c r="B1227" s="120"/>
      <c r="C1227" s="192" t="s">
        <v>2480</v>
      </c>
      <c r="D1227" s="192" t="s">
        <v>320</v>
      </c>
      <c r="E1227" s="193" t="s">
        <v>2481</v>
      </c>
      <c r="F1227" s="194" t="s">
        <v>2482</v>
      </c>
      <c r="G1227" s="195" t="s">
        <v>323</v>
      </c>
      <c r="H1227" s="196">
        <v>121.66</v>
      </c>
      <c r="I1227" s="32"/>
      <c r="J1227" s="197">
        <f>ROUND(I1227*H1227,2)</f>
        <v>0</v>
      </c>
      <c r="K1227" s="198"/>
      <c r="L1227" s="120"/>
      <c r="M1227" s="199" t="s">
        <v>1</v>
      </c>
      <c r="N1227" s="200" t="s">
        <v>43</v>
      </c>
      <c r="P1227" s="201">
        <f>O1227*H1227</f>
        <v>0</v>
      </c>
      <c r="Q1227" s="201">
        <v>8.0000000000000007E-5</v>
      </c>
      <c r="R1227" s="201">
        <f>Q1227*H1227</f>
        <v>9.7327999999999998E-3</v>
      </c>
      <c r="S1227" s="201">
        <v>0</v>
      </c>
      <c r="T1227" s="202">
        <f>S1227*H1227</f>
        <v>0</v>
      </c>
      <c r="AR1227" s="203" t="s">
        <v>407</v>
      </c>
      <c r="AT1227" s="203" t="s">
        <v>320</v>
      </c>
      <c r="AU1227" s="203" t="s">
        <v>90</v>
      </c>
      <c r="AY1227" s="112" t="s">
        <v>318</v>
      </c>
      <c r="BE1227" s="204">
        <f>IF(N1227="základní",J1227,0)</f>
        <v>0</v>
      </c>
      <c r="BF1227" s="204">
        <f>IF(N1227="snížená",J1227,0)</f>
        <v>0</v>
      </c>
      <c r="BG1227" s="204">
        <f>IF(N1227="zákl. přenesená",J1227,0)</f>
        <v>0</v>
      </c>
      <c r="BH1227" s="204">
        <f>IF(N1227="sníž. přenesená",J1227,0)</f>
        <v>0</v>
      </c>
      <c r="BI1227" s="204">
        <f>IF(N1227="nulová",J1227,0)</f>
        <v>0</v>
      </c>
      <c r="BJ1227" s="112" t="s">
        <v>90</v>
      </c>
      <c r="BK1227" s="204">
        <f>ROUND(I1227*H1227,2)</f>
        <v>0</v>
      </c>
      <c r="BL1227" s="112" t="s">
        <v>407</v>
      </c>
      <c r="BM1227" s="203" t="s">
        <v>2483</v>
      </c>
    </row>
    <row r="1228" spans="2:65" s="213" customFormat="1" x14ac:dyDescent="0.2">
      <c r="B1228" s="212"/>
      <c r="D1228" s="207" t="s">
        <v>326</v>
      </c>
      <c r="E1228" s="214" t="s">
        <v>1</v>
      </c>
      <c r="F1228" s="215" t="s">
        <v>2484</v>
      </c>
      <c r="H1228" s="216">
        <v>121.66</v>
      </c>
      <c r="L1228" s="212"/>
      <c r="M1228" s="217"/>
      <c r="T1228" s="218"/>
      <c r="AT1228" s="214" t="s">
        <v>326</v>
      </c>
      <c r="AU1228" s="214" t="s">
        <v>90</v>
      </c>
      <c r="AV1228" s="213" t="s">
        <v>90</v>
      </c>
      <c r="AW1228" s="213" t="s">
        <v>32</v>
      </c>
      <c r="AX1228" s="213" t="s">
        <v>85</v>
      </c>
      <c r="AY1228" s="214" t="s">
        <v>318</v>
      </c>
    </row>
    <row r="1229" spans="2:65" s="121" customFormat="1" ht="16.5" customHeight="1" x14ac:dyDescent="0.2">
      <c r="B1229" s="120"/>
      <c r="C1229" s="219" t="s">
        <v>2485</v>
      </c>
      <c r="D1229" s="219" t="s">
        <v>337</v>
      </c>
      <c r="E1229" s="220" t="s">
        <v>2486</v>
      </c>
      <c r="F1229" s="221" t="s">
        <v>2487</v>
      </c>
      <c r="G1229" s="222" t="s">
        <v>383</v>
      </c>
      <c r="H1229" s="223">
        <v>26.765000000000001</v>
      </c>
      <c r="I1229" s="33"/>
      <c r="J1229" s="224">
        <f>ROUND(I1229*H1229,2)</f>
        <v>0</v>
      </c>
      <c r="K1229" s="225"/>
      <c r="L1229" s="226"/>
      <c r="M1229" s="227" t="s">
        <v>1</v>
      </c>
      <c r="N1229" s="228" t="s">
        <v>43</v>
      </c>
      <c r="P1229" s="201">
        <f>O1229*H1229</f>
        <v>0</v>
      </c>
      <c r="Q1229" s="201">
        <v>0</v>
      </c>
      <c r="R1229" s="201">
        <f>Q1229*H1229</f>
        <v>0</v>
      </c>
      <c r="S1229" s="201">
        <v>0</v>
      </c>
      <c r="T1229" s="202">
        <f>S1229*H1229</f>
        <v>0</v>
      </c>
      <c r="AR1229" s="203" t="s">
        <v>497</v>
      </c>
      <c r="AT1229" s="203" t="s">
        <v>337</v>
      </c>
      <c r="AU1229" s="203" t="s">
        <v>90</v>
      </c>
      <c r="AY1229" s="112" t="s">
        <v>318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12" t="s">
        <v>90</v>
      </c>
      <c r="BK1229" s="204">
        <f>ROUND(I1229*H1229,2)</f>
        <v>0</v>
      </c>
      <c r="BL1229" s="112" t="s">
        <v>407</v>
      </c>
      <c r="BM1229" s="203" t="s">
        <v>2488</v>
      </c>
    </row>
    <row r="1230" spans="2:65" s="213" customFormat="1" x14ac:dyDescent="0.2">
      <c r="B1230" s="212"/>
      <c r="D1230" s="207" t="s">
        <v>326</v>
      </c>
      <c r="F1230" s="215" t="s">
        <v>2489</v>
      </c>
      <c r="H1230" s="216">
        <v>26.765000000000001</v>
      </c>
      <c r="L1230" s="212"/>
      <c r="M1230" s="217"/>
      <c r="T1230" s="218"/>
      <c r="AT1230" s="214" t="s">
        <v>326</v>
      </c>
      <c r="AU1230" s="214" t="s">
        <v>90</v>
      </c>
      <c r="AV1230" s="213" t="s">
        <v>90</v>
      </c>
      <c r="AW1230" s="213" t="s">
        <v>4</v>
      </c>
      <c r="AX1230" s="213" t="s">
        <v>85</v>
      </c>
      <c r="AY1230" s="214" t="s">
        <v>318</v>
      </c>
    </row>
    <row r="1231" spans="2:65" s="121" customFormat="1" ht="24.25" customHeight="1" x14ac:dyDescent="0.2">
      <c r="B1231" s="120"/>
      <c r="C1231" s="192" t="s">
        <v>2490</v>
      </c>
      <c r="D1231" s="192" t="s">
        <v>320</v>
      </c>
      <c r="E1231" s="193" t="s">
        <v>2491</v>
      </c>
      <c r="F1231" s="194" t="s">
        <v>2492</v>
      </c>
      <c r="G1231" s="195" t="s">
        <v>1148</v>
      </c>
      <c r="H1231" s="34"/>
      <c r="I1231" s="32"/>
      <c r="J1231" s="197">
        <f>ROUND(I1231*H1231,2)</f>
        <v>0</v>
      </c>
      <c r="K1231" s="198"/>
      <c r="L1231" s="120"/>
      <c r="M1231" s="199" t="s">
        <v>1</v>
      </c>
      <c r="N1231" s="200" t="s">
        <v>43</v>
      </c>
      <c r="P1231" s="201">
        <f>O1231*H1231</f>
        <v>0</v>
      </c>
      <c r="Q1231" s="201">
        <v>0</v>
      </c>
      <c r="R1231" s="201">
        <f>Q1231*H1231</f>
        <v>0</v>
      </c>
      <c r="S1231" s="201">
        <v>0</v>
      </c>
      <c r="T1231" s="202">
        <f>S1231*H1231</f>
        <v>0</v>
      </c>
      <c r="AR1231" s="203" t="s">
        <v>407</v>
      </c>
      <c r="AT1231" s="203" t="s">
        <v>320</v>
      </c>
      <c r="AU1231" s="203" t="s">
        <v>90</v>
      </c>
      <c r="AY1231" s="112" t="s">
        <v>318</v>
      </c>
      <c r="BE1231" s="204">
        <f>IF(N1231="základní",J1231,0)</f>
        <v>0</v>
      </c>
      <c r="BF1231" s="204">
        <f>IF(N1231="snížená",J1231,0)</f>
        <v>0</v>
      </c>
      <c r="BG1231" s="204">
        <f>IF(N1231="zákl. přenesená",J1231,0)</f>
        <v>0</v>
      </c>
      <c r="BH1231" s="204">
        <f>IF(N1231="sníž. přenesená",J1231,0)</f>
        <v>0</v>
      </c>
      <c r="BI1231" s="204">
        <f>IF(N1231="nulová",J1231,0)</f>
        <v>0</v>
      </c>
      <c r="BJ1231" s="112" t="s">
        <v>90</v>
      </c>
      <c r="BK1231" s="204">
        <f>ROUND(I1231*H1231,2)</f>
        <v>0</v>
      </c>
      <c r="BL1231" s="112" t="s">
        <v>407</v>
      </c>
      <c r="BM1231" s="203" t="s">
        <v>2493</v>
      </c>
    </row>
    <row r="1232" spans="2:65" s="181" customFormat="1" ht="22.9" customHeight="1" x14ac:dyDescent="0.25">
      <c r="B1232" s="180"/>
      <c r="D1232" s="182" t="s">
        <v>76</v>
      </c>
      <c r="E1232" s="190" t="s">
        <v>2494</v>
      </c>
      <c r="F1232" s="190" t="s">
        <v>2495</v>
      </c>
      <c r="J1232" s="191">
        <f>BK1232</f>
        <v>0</v>
      </c>
      <c r="L1232" s="180"/>
      <c r="M1232" s="185"/>
      <c r="P1232" s="186">
        <f>SUM(P1233:P1374)</f>
        <v>0</v>
      </c>
      <c r="R1232" s="186">
        <f>SUM(R1233:R1374)</f>
        <v>36.093111800000003</v>
      </c>
      <c r="T1232" s="187">
        <f>SUM(T1233:T1374)</f>
        <v>0</v>
      </c>
      <c r="AR1232" s="182" t="s">
        <v>90</v>
      </c>
      <c r="AT1232" s="188" t="s">
        <v>76</v>
      </c>
      <c r="AU1232" s="188" t="s">
        <v>85</v>
      </c>
      <c r="AY1232" s="182" t="s">
        <v>318</v>
      </c>
      <c r="BK1232" s="189">
        <f>SUM(BK1233:BK1374)</f>
        <v>0</v>
      </c>
    </row>
    <row r="1233" spans="2:65" s="121" customFormat="1" ht="16.5" customHeight="1" x14ac:dyDescent="0.2">
      <c r="B1233" s="120"/>
      <c r="C1233" s="192" t="s">
        <v>2496</v>
      </c>
      <c r="D1233" s="192" t="s">
        <v>320</v>
      </c>
      <c r="E1233" s="193" t="s">
        <v>2497</v>
      </c>
      <c r="F1233" s="194" t="s">
        <v>2498</v>
      </c>
      <c r="G1233" s="195" t="s">
        <v>383</v>
      </c>
      <c r="H1233" s="196">
        <v>1121.596</v>
      </c>
      <c r="I1233" s="32"/>
      <c r="J1233" s="197">
        <f>ROUND(I1233*H1233,2)</f>
        <v>0</v>
      </c>
      <c r="K1233" s="198"/>
      <c r="L1233" s="120"/>
      <c r="M1233" s="199" t="s">
        <v>1</v>
      </c>
      <c r="N1233" s="200" t="s">
        <v>43</v>
      </c>
      <c r="P1233" s="201">
        <f>O1233*H1233</f>
        <v>0</v>
      </c>
      <c r="Q1233" s="201">
        <v>2.9999999999999997E-4</v>
      </c>
      <c r="R1233" s="201">
        <f>Q1233*H1233</f>
        <v>0.33647879999999997</v>
      </c>
      <c r="S1233" s="201">
        <v>0</v>
      </c>
      <c r="T1233" s="202">
        <f>S1233*H1233</f>
        <v>0</v>
      </c>
      <c r="AR1233" s="203" t="s">
        <v>407</v>
      </c>
      <c r="AT1233" s="203" t="s">
        <v>320</v>
      </c>
      <c r="AU1233" s="203" t="s">
        <v>90</v>
      </c>
      <c r="AY1233" s="112" t="s">
        <v>318</v>
      </c>
      <c r="BE1233" s="204">
        <f>IF(N1233="základní",J1233,0)</f>
        <v>0</v>
      </c>
      <c r="BF1233" s="204">
        <f>IF(N1233="snížená",J1233,0)</f>
        <v>0</v>
      </c>
      <c r="BG1233" s="204">
        <f>IF(N1233="zákl. přenesená",J1233,0)</f>
        <v>0</v>
      </c>
      <c r="BH1233" s="204">
        <f>IF(N1233="sníž. přenesená",J1233,0)</f>
        <v>0</v>
      </c>
      <c r="BI1233" s="204">
        <f>IF(N1233="nulová",J1233,0)</f>
        <v>0</v>
      </c>
      <c r="BJ1233" s="112" t="s">
        <v>90</v>
      </c>
      <c r="BK1233" s="204">
        <f>ROUND(I1233*H1233,2)</f>
        <v>0</v>
      </c>
      <c r="BL1233" s="112" t="s">
        <v>407</v>
      </c>
      <c r="BM1233" s="203" t="s">
        <v>2499</v>
      </c>
    </row>
    <row r="1234" spans="2:65" s="213" customFormat="1" x14ac:dyDescent="0.2">
      <c r="B1234" s="212"/>
      <c r="D1234" s="207" t="s">
        <v>326</v>
      </c>
      <c r="E1234" s="214" t="s">
        <v>1</v>
      </c>
      <c r="F1234" s="215" t="s">
        <v>2500</v>
      </c>
      <c r="H1234" s="216">
        <v>1121.596</v>
      </c>
      <c r="L1234" s="212"/>
      <c r="M1234" s="217"/>
      <c r="T1234" s="218"/>
      <c r="AT1234" s="214" t="s">
        <v>326</v>
      </c>
      <c r="AU1234" s="214" t="s">
        <v>90</v>
      </c>
      <c r="AV1234" s="213" t="s">
        <v>90</v>
      </c>
      <c r="AW1234" s="213" t="s">
        <v>32</v>
      </c>
      <c r="AX1234" s="213" t="s">
        <v>85</v>
      </c>
      <c r="AY1234" s="214" t="s">
        <v>318</v>
      </c>
    </row>
    <row r="1235" spans="2:65" s="121" customFormat="1" ht="24.25" customHeight="1" x14ac:dyDescent="0.2">
      <c r="B1235" s="120"/>
      <c r="C1235" s="192" t="s">
        <v>2501</v>
      </c>
      <c r="D1235" s="192" t="s">
        <v>320</v>
      </c>
      <c r="E1235" s="193" t="s">
        <v>2502</v>
      </c>
      <c r="F1235" s="194" t="s">
        <v>2503</v>
      </c>
      <c r="G1235" s="195" t="s">
        <v>383</v>
      </c>
      <c r="H1235" s="196">
        <v>1105.864</v>
      </c>
      <c r="I1235" s="32"/>
      <c r="J1235" s="197">
        <f>ROUND(I1235*H1235,2)</f>
        <v>0</v>
      </c>
      <c r="K1235" s="198"/>
      <c r="L1235" s="120"/>
      <c r="M1235" s="199" t="s">
        <v>1</v>
      </c>
      <c r="N1235" s="200" t="s">
        <v>43</v>
      </c>
      <c r="P1235" s="201">
        <f>O1235*H1235</f>
        <v>0</v>
      </c>
      <c r="Q1235" s="201">
        <v>1.5E-3</v>
      </c>
      <c r="R1235" s="201">
        <f>Q1235*H1235</f>
        <v>1.6587960000000002</v>
      </c>
      <c r="S1235" s="201">
        <v>0</v>
      </c>
      <c r="T1235" s="202">
        <f>S1235*H1235</f>
        <v>0</v>
      </c>
      <c r="AR1235" s="203" t="s">
        <v>407</v>
      </c>
      <c r="AT1235" s="203" t="s">
        <v>320</v>
      </c>
      <c r="AU1235" s="203" t="s">
        <v>90</v>
      </c>
      <c r="AY1235" s="112" t="s">
        <v>318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12" t="s">
        <v>90</v>
      </c>
      <c r="BK1235" s="204">
        <f>ROUND(I1235*H1235,2)</f>
        <v>0</v>
      </c>
      <c r="BL1235" s="112" t="s">
        <v>407</v>
      </c>
      <c r="BM1235" s="203" t="s">
        <v>2504</v>
      </c>
    </row>
    <row r="1236" spans="2:65" s="206" customFormat="1" x14ac:dyDescent="0.2">
      <c r="B1236" s="205"/>
      <c r="D1236" s="207" t="s">
        <v>326</v>
      </c>
      <c r="E1236" s="208" t="s">
        <v>1</v>
      </c>
      <c r="F1236" s="209" t="s">
        <v>2505</v>
      </c>
      <c r="H1236" s="208" t="s">
        <v>1</v>
      </c>
      <c r="L1236" s="205"/>
      <c r="M1236" s="210"/>
      <c r="T1236" s="211"/>
      <c r="AT1236" s="208" t="s">
        <v>326</v>
      </c>
      <c r="AU1236" s="208" t="s">
        <v>90</v>
      </c>
      <c r="AV1236" s="206" t="s">
        <v>85</v>
      </c>
      <c r="AW1236" s="206" t="s">
        <v>32</v>
      </c>
      <c r="AX1236" s="206" t="s">
        <v>77</v>
      </c>
      <c r="AY1236" s="208" t="s">
        <v>318</v>
      </c>
    </row>
    <row r="1237" spans="2:65" s="213" customFormat="1" x14ac:dyDescent="0.2">
      <c r="B1237" s="212"/>
      <c r="D1237" s="207" t="s">
        <v>326</v>
      </c>
      <c r="E1237" s="214" t="s">
        <v>1</v>
      </c>
      <c r="F1237" s="215" t="s">
        <v>2506</v>
      </c>
      <c r="H1237" s="216">
        <v>1105.864</v>
      </c>
      <c r="L1237" s="212"/>
      <c r="M1237" s="217"/>
      <c r="T1237" s="218"/>
      <c r="AT1237" s="214" t="s">
        <v>326</v>
      </c>
      <c r="AU1237" s="214" t="s">
        <v>90</v>
      </c>
      <c r="AV1237" s="213" t="s">
        <v>90</v>
      </c>
      <c r="AW1237" s="213" t="s">
        <v>32</v>
      </c>
      <c r="AX1237" s="213" t="s">
        <v>85</v>
      </c>
      <c r="AY1237" s="214" t="s">
        <v>318</v>
      </c>
    </row>
    <row r="1238" spans="2:65" s="121" customFormat="1" ht="37.9" customHeight="1" x14ac:dyDescent="0.2">
      <c r="B1238" s="120"/>
      <c r="C1238" s="192" t="s">
        <v>2507</v>
      </c>
      <c r="D1238" s="192" t="s">
        <v>320</v>
      </c>
      <c r="E1238" s="193" t="s">
        <v>2508</v>
      </c>
      <c r="F1238" s="194" t="s">
        <v>2509</v>
      </c>
      <c r="G1238" s="195" t="s">
        <v>383</v>
      </c>
      <c r="H1238" s="196">
        <v>9.6140000000000008</v>
      </c>
      <c r="I1238" s="32"/>
      <c r="J1238" s="197">
        <f>ROUND(I1238*H1238,2)</f>
        <v>0</v>
      </c>
      <c r="K1238" s="198"/>
      <c r="L1238" s="120"/>
      <c r="M1238" s="199" t="s">
        <v>1</v>
      </c>
      <c r="N1238" s="200" t="s">
        <v>43</v>
      </c>
      <c r="P1238" s="201">
        <f>O1238*H1238</f>
        <v>0</v>
      </c>
      <c r="Q1238" s="201">
        <v>8.9999999999999993E-3</v>
      </c>
      <c r="R1238" s="201">
        <f>Q1238*H1238</f>
        <v>8.6526000000000006E-2</v>
      </c>
      <c r="S1238" s="201">
        <v>0</v>
      </c>
      <c r="T1238" s="202">
        <f>S1238*H1238</f>
        <v>0</v>
      </c>
      <c r="AR1238" s="203" t="s">
        <v>407</v>
      </c>
      <c r="AT1238" s="203" t="s">
        <v>320</v>
      </c>
      <c r="AU1238" s="203" t="s">
        <v>90</v>
      </c>
      <c r="AY1238" s="112" t="s">
        <v>318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12" t="s">
        <v>90</v>
      </c>
      <c r="BK1238" s="204">
        <f>ROUND(I1238*H1238,2)</f>
        <v>0</v>
      </c>
      <c r="BL1238" s="112" t="s">
        <v>407</v>
      </c>
      <c r="BM1238" s="203" t="s">
        <v>2510</v>
      </c>
    </row>
    <row r="1239" spans="2:65" s="206" customFormat="1" x14ac:dyDescent="0.2">
      <c r="B1239" s="205"/>
      <c r="D1239" s="207" t="s">
        <v>326</v>
      </c>
      <c r="E1239" s="208" t="s">
        <v>1</v>
      </c>
      <c r="F1239" s="209" t="s">
        <v>234</v>
      </c>
      <c r="H1239" s="208" t="s">
        <v>1</v>
      </c>
      <c r="L1239" s="205"/>
      <c r="M1239" s="210"/>
      <c r="T1239" s="211"/>
      <c r="AT1239" s="208" t="s">
        <v>326</v>
      </c>
      <c r="AU1239" s="208" t="s">
        <v>90</v>
      </c>
      <c r="AV1239" s="206" t="s">
        <v>85</v>
      </c>
      <c r="AW1239" s="206" t="s">
        <v>32</v>
      </c>
      <c r="AX1239" s="206" t="s">
        <v>77</v>
      </c>
      <c r="AY1239" s="208" t="s">
        <v>318</v>
      </c>
    </row>
    <row r="1240" spans="2:65" s="213" customFormat="1" x14ac:dyDescent="0.2">
      <c r="B1240" s="212"/>
      <c r="D1240" s="207" t="s">
        <v>326</v>
      </c>
      <c r="E1240" s="214" t="s">
        <v>233</v>
      </c>
      <c r="F1240" s="215" t="s">
        <v>2511</v>
      </c>
      <c r="H1240" s="216">
        <v>9.6140000000000008</v>
      </c>
      <c r="L1240" s="212"/>
      <c r="M1240" s="217"/>
      <c r="T1240" s="218"/>
      <c r="AT1240" s="214" t="s">
        <v>326</v>
      </c>
      <c r="AU1240" s="214" t="s">
        <v>90</v>
      </c>
      <c r="AV1240" s="213" t="s">
        <v>90</v>
      </c>
      <c r="AW1240" s="213" t="s">
        <v>32</v>
      </c>
      <c r="AX1240" s="213" t="s">
        <v>85</v>
      </c>
      <c r="AY1240" s="214" t="s">
        <v>318</v>
      </c>
    </row>
    <row r="1241" spans="2:65" s="121" customFormat="1" ht="16.5" customHeight="1" x14ac:dyDescent="0.2">
      <c r="B1241" s="120"/>
      <c r="C1241" s="219" t="s">
        <v>2512</v>
      </c>
      <c r="D1241" s="219" t="s">
        <v>337</v>
      </c>
      <c r="E1241" s="220" t="s">
        <v>2513</v>
      </c>
      <c r="F1241" s="221" t="s">
        <v>2514</v>
      </c>
      <c r="G1241" s="222" t="s">
        <v>383</v>
      </c>
      <c r="H1241" s="223">
        <v>11.055999999999999</v>
      </c>
      <c r="I1241" s="33"/>
      <c r="J1241" s="224">
        <f>ROUND(I1241*H1241,2)</f>
        <v>0</v>
      </c>
      <c r="K1241" s="225"/>
      <c r="L1241" s="226"/>
      <c r="M1241" s="227" t="s">
        <v>1</v>
      </c>
      <c r="N1241" s="228" t="s">
        <v>43</v>
      </c>
      <c r="P1241" s="201">
        <f>O1241*H1241</f>
        <v>0</v>
      </c>
      <c r="Q1241" s="201">
        <v>0</v>
      </c>
      <c r="R1241" s="201">
        <f>Q1241*H1241</f>
        <v>0</v>
      </c>
      <c r="S1241" s="201">
        <v>0</v>
      </c>
      <c r="T1241" s="202">
        <f>S1241*H1241</f>
        <v>0</v>
      </c>
      <c r="AR1241" s="203" t="s">
        <v>497</v>
      </c>
      <c r="AT1241" s="203" t="s">
        <v>337</v>
      </c>
      <c r="AU1241" s="203" t="s">
        <v>90</v>
      </c>
      <c r="AY1241" s="112" t="s">
        <v>318</v>
      </c>
      <c r="BE1241" s="204">
        <f>IF(N1241="základní",J1241,0)</f>
        <v>0</v>
      </c>
      <c r="BF1241" s="204">
        <f>IF(N1241="snížená",J1241,0)</f>
        <v>0</v>
      </c>
      <c r="BG1241" s="204">
        <f>IF(N1241="zákl. přenesená",J1241,0)</f>
        <v>0</v>
      </c>
      <c r="BH1241" s="204">
        <f>IF(N1241="sníž. přenesená",J1241,0)</f>
        <v>0</v>
      </c>
      <c r="BI1241" s="204">
        <f>IF(N1241="nulová",J1241,0)</f>
        <v>0</v>
      </c>
      <c r="BJ1241" s="112" t="s">
        <v>90</v>
      </c>
      <c r="BK1241" s="204">
        <f>ROUND(I1241*H1241,2)</f>
        <v>0</v>
      </c>
      <c r="BL1241" s="112" t="s">
        <v>407</v>
      </c>
      <c r="BM1241" s="203" t="s">
        <v>2515</v>
      </c>
    </row>
    <row r="1242" spans="2:65" s="213" customFormat="1" x14ac:dyDescent="0.2">
      <c r="B1242" s="212"/>
      <c r="D1242" s="207" t="s">
        <v>326</v>
      </c>
      <c r="F1242" s="215" t="s">
        <v>2516</v>
      </c>
      <c r="H1242" s="216">
        <v>11.055999999999999</v>
      </c>
      <c r="L1242" s="212"/>
      <c r="M1242" s="217"/>
      <c r="T1242" s="218"/>
      <c r="AT1242" s="214" t="s">
        <v>326</v>
      </c>
      <c r="AU1242" s="214" t="s">
        <v>90</v>
      </c>
      <c r="AV1242" s="213" t="s">
        <v>90</v>
      </c>
      <c r="AW1242" s="213" t="s">
        <v>4</v>
      </c>
      <c r="AX1242" s="213" t="s">
        <v>85</v>
      </c>
      <c r="AY1242" s="214" t="s">
        <v>318</v>
      </c>
    </row>
    <row r="1243" spans="2:65" s="121" customFormat="1" ht="24.25" customHeight="1" x14ac:dyDescent="0.2">
      <c r="B1243" s="120"/>
      <c r="C1243" s="192" t="s">
        <v>2517</v>
      </c>
      <c r="D1243" s="192" t="s">
        <v>320</v>
      </c>
      <c r="E1243" s="193" t="s">
        <v>2518</v>
      </c>
      <c r="F1243" s="194" t="s">
        <v>2519</v>
      </c>
      <c r="G1243" s="195" t="s">
        <v>383</v>
      </c>
      <c r="H1243" s="196">
        <v>1096.25</v>
      </c>
      <c r="I1243" s="32"/>
      <c r="J1243" s="197">
        <f>ROUND(I1243*H1243,2)</f>
        <v>0</v>
      </c>
      <c r="K1243" s="198"/>
      <c r="L1243" s="120"/>
      <c r="M1243" s="199" t="s">
        <v>1</v>
      </c>
      <c r="N1243" s="200" t="s">
        <v>43</v>
      </c>
      <c r="P1243" s="201">
        <f>O1243*H1243</f>
        <v>0</v>
      </c>
      <c r="Q1243" s="201">
        <v>8.9999999999999993E-3</v>
      </c>
      <c r="R1243" s="201">
        <f>Q1243*H1243</f>
        <v>9.8662499999999991</v>
      </c>
      <c r="S1243" s="201">
        <v>0</v>
      </c>
      <c r="T1243" s="202">
        <f>S1243*H1243</f>
        <v>0</v>
      </c>
      <c r="AR1243" s="203" t="s">
        <v>407</v>
      </c>
      <c r="AT1243" s="203" t="s">
        <v>320</v>
      </c>
      <c r="AU1243" s="203" t="s">
        <v>90</v>
      </c>
      <c r="AY1243" s="112" t="s">
        <v>318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12" t="s">
        <v>90</v>
      </c>
      <c r="BK1243" s="204">
        <f>ROUND(I1243*H1243,2)</f>
        <v>0</v>
      </c>
      <c r="BL1243" s="112" t="s">
        <v>407</v>
      </c>
      <c r="BM1243" s="203" t="s">
        <v>2520</v>
      </c>
    </row>
    <row r="1244" spans="2:65" s="213" customFormat="1" x14ac:dyDescent="0.2">
      <c r="B1244" s="212"/>
      <c r="D1244" s="207" t="s">
        <v>326</v>
      </c>
      <c r="E1244" s="214" t="s">
        <v>1</v>
      </c>
      <c r="F1244" s="215" t="s">
        <v>2521</v>
      </c>
      <c r="H1244" s="216">
        <v>21.472000000000001</v>
      </c>
      <c r="L1244" s="212"/>
      <c r="M1244" s="217"/>
      <c r="T1244" s="218"/>
      <c r="AT1244" s="214" t="s">
        <v>326</v>
      </c>
      <c r="AU1244" s="214" t="s">
        <v>90</v>
      </c>
      <c r="AV1244" s="213" t="s">
        <v>90</v>
      </c>
      <c r="AW1244" s="213" t="s">
        <v>32</v>
      </c>
      <c r="AX1244" s="213" t="s">
        <v>77</v>
      </c>
      <c r="AY1244" s="214" t="s">
        <v>318</v>
      </c>
    </row>
    <row r="1245" spans="2:65" s="213" customFormat="1" x14ac:dyDescent="0.2">
      <c r="B1245" s="212"/>
      <c r="D1245" s="207" t="s">
        <v>326</v>
      </c>
      <c r="E1245" s="214" t="s">
        <v>1</v>
      </c>
      <c r="F1245" s="215" t="s">
        <v>2522</v>
      </c>
      <c r="H1245" s="216">
        <v>18.260000000000002</v>
      </c>
      <c r="L1245" s="212"/>
      <c r="M1245" s="217"/>
      <c r="T1245" s="218"/>
      <c r="AT1245" s="214" t="s">
        <v>326</v>
      </c>
      <c r="AU1245" s="214" t="s">
        <v>90</v>
      </c>
      <c r="AV1245" s="213" t="s">
        <v>90</v>
      </c>
      <c r="AW1245" s="213" t="s">
        <v>32</v>
      </c>
      <c r="AX1245" s="213" t="s">
        <v>77</v>
      </c>
      <c r="AY1245" s="214" t="s">
        <v>318</v>
      </c>
    </row>
    <row r="1246" spans="2:65" s="213" customFormat="1" x14ac:dyDescent="0.2">
      <c r="B1246" s="212"/>
      <c r="D1246" s="207" t="s">
        <v>326</v>
      </c>
      <c r="E1246" s="214" t="s">
        <v>1</v>
      </c>
      <c r="F1246" s="215" t="s">
        <v>2523</v>
      </c>
      <c r="H1246" s="216">
        <v>18.260000000000002</v>
      </c>
      <c r="L1246" s="212"/>
      <c r="M1246" s="217"/>
      <c r="T1246" s="218"/>
      <c r="AT1246" s="214" t="s">
        <v>326</v>
      </c>
      <c r="AU1246" s="214" t="s">
        <v>90</v>
      </c>
      <c r="AV1246" s="213" t="s">
        <v>90</v>
      </c>
      <c r="AW1246" s="213" t="s">
        <v>32</v>
      </c>
      <c r="AX1246" s="213" t="s">
        <v>77</v>
      </c>
      <c r="AY1246" s="214" t="s">
        <v>318</v>
      </c>
    </row>
    <row r="1247" spans="2:65" s="213" customFormat="1" x14ac:dyDescent="0.2">
      <c r="B1247" s="212"/>
      <c r="D1247" s="207" t="s">
        <v>326</v>
      </c>
      <c r="E1247" s="214" t="s">
        <v>1</v>
      </c>
      <c r="F1247" s="215" t="s">
        <v>2524</v>
      </c>
      <c r="H1247" s="216">
        <v>8.2279999999999998</v>
      </c>
      <c r="L1247" s="212"/>
      <c r="M1247" s="217"/>
      <c r="T1247" s="218"/>
      <c r="AT1247" s="214" t="s">
        <v>326</v>
      </c>
      <c r="AU1247" s="214" t="s">
        <v>90</v>
      </c>
      <c r="AV1247" s="213" t="s">
        <v>90</v>
      </c>
      <c r="AW1247" s="213" t="s">
        <v>32</v>
      </c>
      <c r="AX1247" s="213" t="s">
        <v>77</v>
      </c>
      <c r="AY1247" s="214" t="s">
        <v>318</v>
      </c>
    </row>
    <row r="1248" spans="2:65" s="213" customFormat="1" x14ac:dyDescent="0.2">
      <c r="B1248" s="212"/>
      <c r="D1248" s="207" t="s">
        <v>326</v>
      </c>
      <c r="E1248" s="214" t="s">
        <v>1</v>
      </c>
      <c r="F1248" s="215" t="s">
        <v>2525</v>
      </c>
      <c r="H1248" s="216">
        <v>10.208</v>
      </c>
      <c r="L1248" s="212"/>
      <c r="M1248" s="217"/>
      <c r="T1248" s="218"/>
      <c r="AT1248" s="214" t="s">
        <v>326</v>
      </c>
      <c r="AU1248" s="214" t="s">
        <v>90</v>
      </c>
      <c r="AV1248" s="213" t="s">
        <v>90</v>
      </c>
      <c r="AW1248" s="213" t="s">
        <v>32</v>
      </c>
      <c r="AX1248" s="213" t="s">
        <v>77</v>
      </c>
      <c r="AY1248" s="214" t="s">
        <v>318</v>
      </c>
    </row>
    <row r="1249" spans="2:51" s="213" customFormat="1" x14ac:dyDescent="0.2">
      <c r="B1249" s="212"/>
      <c r="D1249" s="207" t="s">
        <v>326</v>
      </c>
      <c r="E1249" s="214" t="s">
        <v>1</v>
      </c>
      <c r="F1249" s="215" t="s">
        <v>2526</v>
      </c>
      <c r="H1249" s="216">
        <v>8.2279999999999998</v>
      </c>
      <c r="L1249" s="212"/>
      <c r="M1249" s="217"/>
      <c r="T1249" s="218"/>
      <c r="AT1249" s="214" t="s">
        <v>326</v>
      </c>
      <c r="AU1249" s="214" t="s">
        <v>90</v>
      </c>
      <c r="AV1249" s="213" t="s">
        <v>90</v>
      </c>
      <c r="AW1249" s="213" t="s">
        <v>32</v>
      </c>
      <c r="AX1249" s="213" t="s">
        <v>77</v>
      </c>
      <c r="AY1249" s="214" t="s">
        <v>318</v>
      </c>
    </row>
    <row r="1250" spans="2:51" s="213" customFormat="1" x14ac:dyDescent="0.2">
      <c r="B1250" s="212"/>
      <c r="D1250" s="207" t="s">
        <v>326</v>
      </c>
      <c r="E1250" s="214" t="s">
        <v>1</v>
      </c>
      <c r="F1250" s="215" t="s">
        <v>2527</v>
      </c>
      <c r="H1250" s="216">
        <v>10.208</v>
      </c>
      <c r="L1250" s="212"/>
      <c r="M1250" s="217"/>
      <c r="T1250" s="218"/>
      <c r="AT1250" s="214" t="s">
        <v>326</v>
      </c>
      <c r="AU1250" s="214" t="s">
        <v>90</v>
      </c>
      <c r="AV1250" s="213" t="s">
        <v>90</v>
      </c>
      <c r="AW1250" s="213" t="s">
        <v>32</v>
      </c>
      <c r="AX1250" s="213" t="s">
        <v>77</v>
      </c>
      <c r="AY1250" s="214" t="s">
        <v>318</v>
      </c>
    </row>
    <row r="1251" spans="2:51" s="213" customFormat="1" x14ac:dyDescent="0.2">
      <c r="B1251" s="212"/>
      <c r="D1251" s="207" t="s">
        <v>326</v>
      </c>
      <c r="E1251" s="214" t="s">
        <v>1</v>
      </c>
      <c r="F1251" s="215" t="s">
        <v>2528</v>
      </c>
      <c r="H1251" s="216">
        <v>36.968000000000004</v>
      </c>
      <c r="L1251" s="212"/>
      <c r="M1251" s="217"/>
      <c r="T1251" s="218"/>
      <c r="AT1251" s="214" t="s">
        <v>326</v>
      </c>
      <c r="AU1251" s="214" t="s">
        <v>90</v>
      </c>
      <c r="AV1251" s="213" t="s">
        <v>90</v>
      </c>
      <c r="AW1251" s="213" t="s">
        <v>32</v>
      </c>
      <c r="AX1251" s="213" t="s">
        <v>77</v>
      </c>
      <c r="AY1251" s="214" t="s">
        <v>318</v>
      </c>
    </row>
    <row r="1252" spans="2:51" s="213" customFormat="1" x14ac:dyDescent="0.2">
      <c r="B1252" s="212"/>
      <c r="D1252" s="207" t="s">
        <v>326</v>
      </c>
      <c r="E1252" s="214" t="s">
        <v>1</v>
      </c>
      <c r="F1252" s="215" t="s">
        <v>2529</v>
      </c>
      <c r="H1252" s="216">
        <v>25.7</v>
      </c>
      <c r="L1252" s="212"/>
      <c r="M1252" s="217"/>
      <c r="T1252" s="218"/>
      <c r="AT1252" s="214" t="s">
        <v>326</v>
      </c>
      <c r="AU1252" s="214" t="s">
        <v>90</v>
      </c>
      <c r="AV1252" s="213" t="s">
        <v>90</v>
      </c>
      <c r="AW1252" s="213" t="s">
        <v>32</v>
      </c>
      <c r="AX1252" s="213" t="s">
        <v>77</v>
      </c>
      <c r="AY1252" s="214" t="s">
        <v>318</v>
      </c>
    </row>
    <row r="1253" spans="2:51" s="213" customFormat="1" x14ac:dyDescent="0.2">
      <c r="B1253" s="212"/>
      <c r="D1253" s="207" t="s">
        <v>326</v>
      </c>
      <c r="E1253" s="214" t="s">
        <v>1</v>
      </c>
      <c r="F1253" s="215" t="s">
        <v>2530</v>
      </c>
      <c r="H1253" s="216">
        <v>25.7</v>
      </c>
      <c r="L1253" s="212"/>
      <c r="M1253" s="217"/>
      <c r="T1253" s="218"/>
      <c r="AT1253" s="214" t="s">
        <v>326</v>
      </c>
      <c r="AU1253" s="214" t="s">
        <v>90</v>
      </c>
      <c r="AV1253" s="213" t="s">
        <v>90</v>
      </c>
      <c r="AW1253" s="213" t="s">
        <v>32</v>
      </c>
      <c r="AX1253" s="213" t="s">
        <v>77</v>
      </c>
      <c r="AY1253" s="214" t="s">
        <v>318</v>
      </c>
    </row>
    <row r="1254" spans="2:51" s="213" customFormat="1" x14ac:dyDescent="0.2">
      <c r="B1254" s="212"/>
      <c r="D1254" s="207" t="s">
        <v>326</v>
      </c>
      <c r="E1254" s="214" t="s">
        <v>1</v>
      </c>
      <c r="F1254" s="215" t="s">
        <v>2531</v>
      </c>
      <c r="H1254" s="216">
        <v>25.7</v>
      </c>
      <c r="L1254" s="212"/>
      <c r="M1254" s="217"/>
      <c r="T1254" s="218"/>
      <c r="AT1254" s="214" t="s">
        <v>326</v>
      </c>
      <c r="AU1254" s="214" t="s">
        <v>90</v>
      </c>
      <c r="AV1254" s="213" t="s">
        <v>90</v>
      </c>
      <c r="AW1254" s="213" t="s">
        <v>32</v>
      </c>
      <c r="AX1254" s="213" t="s">
        <v>77</v>
      </c>
      <c r="AY1254" s="214" t="s">
        <v>318</v>
      </c>
    </row>
    <row r="1255" spans="2:51" s="213" customFormat="1" x14ac:dyDescent="0.2">
      <c r="B1255" s="212"/>
      <c r="D1255" s="207" t="s">
        <v>326</v>
      </c>
      <c r="E1255" s="214" t="s">
        <v>1</v>
      </c>
      <c r="F1255" s="215" t="s">
        <v>2532</v>
      </c>
      <c r="H1255" s="216">
        <v>25.7</v>
      </c>
      <c r="L1255" s="212"/>
      <c r="M1255" s="217"/>
      <c r="T1255" s="218"/>
      <c r="AT1255" s="214" t="s">
        <v>326</v>
      </c>
      <c r="AU1255" s="214" t="s">
        <v>90</v>
      </c>
      <c r="AV1255" s="213" t="s">
        <v>90</v>
      </c>
      <c r="AW1255" s="213" t="s">
        <v>32</v>
      </c>
      <c r="AX1255" s="213" t="s">
        <v>77</v>
      </c>
      <c r="AY1255" s="214" t="s">
        <v>318</v>
      </c>
    </row>
    <row r="1256" spans="2:51" s="213" customFormat="1" x14ac:dyDescent="0.2">
      <c r="B1256" s="212"/>
      <c r="D1256" s="207" t="s">
        <v>326</v>
      </c>
      <c r="E1256" s="214" t="s">
        <v>1</v>
      </c>
      <c r="F1256" s="215" t="s">
        <v>2533</v>
      </c>
      <c r="H1256" s="216">
        <v>27.76</v>
      </c>
      <c r="L1256" s="212"/>
      <c r="M1256" s="217"/>
      <c r="T1256" s="218"/>
      <c r="AT1256" s="214" t="s">
        <v>326</v>
      </c>
      <c r="AU1256" s="214" t="s">
        <v>90</v>
      </c>
      <c r="AV1256" s="213" t="s">
        <v>90</v>
      </c>
      <c r="AW1256" s="213" t="s">
        <v>32</v>
      </c>
      <c r="AX1256" s="213" t="s">
        <v>77</v>
      </c>
      <c r="AY1256" s="214" t="s">
        <v>318</v>
      </c>
    </row>
    <row r="1257" spans="2:51" s="213" customFormat="1" x14ac:dyDescent="0.2">
      <c r="B1257" s="212"/>
      <c r="D1257" s="207" t="s">
        <v>326</v>
      </c>
      <c r="E1257" s="214" t="s">
        <v>1</v>
      </c>
      <c r="F1257" s="215" t="s">
        <v>2534</v>
      </c>
      <c r="H1257" s="216">
        <v>9.24</v>
      </c>
      <c r="L1257" s="212"/>
      <c r="M1257" s="217"/>
      <c r="T1257" s="218"/>
      <c r="AT1257" s="214" t="s">
        <v>326</v>
      </c>
      <c r="AU1257" s="214" t="s">
        <v>90</v>
      </c>
      <c r="AV1257" s="213" t="s">
        <v>90</v>
      </c>
      <c r="AW1257" s="213" t="s">
        <v>32</v>
      </c>
      <c r="AX1257" s="213" t="s">
        <v>77</v>
      </c>
      <c r="AY1257" s="214" t="s">
        <v>318</v>
      </c>
    </row>
    <row r="1258" spans="2:51" s="213" customFormat="1" x14ac:dyDescent="0.2">
      <c r="B1258" s="212"/>
      <c r="D1258" s="207" t="s">
        <v>326</v>
      </c>
      <c r="E1258" s="214" t="s">
        <v>1</v>
      </c>
      <c r="F1258" s="215" t="s">
        <v>2535</v>
      </c>
      <c r="H1258" s="216">
        <v>10.119999999999999</v>
      </c>
      <c r="L1258" s="212"/>
      <c r="M1258" s="217"/>
      <c r="T1258" s="218"/>
      <c r="AT1258" s="214" t="s">
        <v>326</v>
      </c>
      <c r="AU1258" s="214" t="s">
        <v>90</v>
      </c>
      <c r="AV1258" s="213" t="s">
        <v>90</v>
      </c>
      <c r="AW1258" s="213" t="s">
        <v>32</v>
      </c>
      <c r="AX1258" s="213" t="s">
        <v>77</v>
      </c>
      <c r="AY1258" s="214" t="s">
        <v>318</v>
      </c>
    </row>
    <row r="1259" spans="2:51" s="213" customFormat="1" x14ac:dyDescent="0.2">
      <c r="B1259" s="212"/>
      <c r="D1259" s="207" t="s">
        <v>326</v>
      </c>
      <c r="E1259" s="214" t="s">
        <v>1</v>
      </c>
      <c r="F1259" s="215" t="s">
        <v>2536</v>
      </c>
      <c r="H1259" s="216">
        <v>9.24</v>
      </c>
      <c r="L1259" s="212"/>
      <c r="M1259" s="217"/>
      <c r="T1259" s="218"/>
      <c r="AT1259" s="214" t="s">
        <v>326</v>
      </c>
      <c r="AU1259" s="214" t="s">
        <v>90</v>
      </c>
      <c r="AV1259" s="213" t="s">
        <v>90</v>
      </c>
      <c r="AW1259" s="213" t="s">
        <v>32</v>
      </c>
      <c r="AX1259" s="213" t="s">
        <v>77</v>
      </c>
      <c r="AY1259" s="214" t="s">
        <v>318</v>
      </c>
    </row>
    <row r="1260" spans="2:51" s="213" customFormat="1" x14ac:dyDescent="0.2">
      <c r="B1260" s="212"/>
      <c r="D1260" s="207" t="s">
        <v>326</v>
      </c>
      <c r="E1260" s="214" t="s">
        <v>1</v>
      </c>
      <c r="F1260" s="215" t="s">
        <v>2537</v>
      </c>
      <c r="H1260" s="216">
        <v>10.119999999999999</v>
      </c>
      <c r="L1260" s="212"/>
      <c r="M1260" s="217"/>
      <c r="T1260" s="218"/>
      <c r="AT1260" s="214" t="s">
        <v>326</v>
      </c>
      <c r="AU1260" s="214" t="s">
        <v>90</v>
      </c>
      <c r="AV1260" s="213" t="s">
        <v>90</v>
      </c>
      <c r="AW1260" s="213" t="s">
        <v>32</v>
      </c>
      <c r="AX1260" s="213" t="s">
        <v>77</v>
      </c>
      <c r="AY1260" s="214" t="s">
        <v>318</v>
      </c>
    </row>
    <row r="1261" spans="2:51" s="213" customFormat="1" x14ac:dyDescent="0.2">
      <c r="B1261" s="212"/>
      <c r="D1261" s="207" t="s">
        <v>326</v>
      </c>
      <c r="E1261" s="214" t="s">
        <v>1</v>
      </c>
      <c r="F1261" s="215" t="s">
        <v>2538</v>
      </c>
      <c r="H1261" s="216">
        <v>18.48</v>
      </c>
      <c r="L1261" s="212"/>
      <c r="M1261" s="217"/>
      <c r="T1261" s="218"/>
      <c r="AT1261" s="214" t="s">
        <v>326</v>
      </c>
      <c r="AU1261" s="214" t="s">
        <v>90</v>
      </c>
      <c r="AV1261" s="213" t="s">
        <v>90</v>
      </c>
      <c r="AW1261" s="213" t="s">
        <v>32</v>
      </c>
      <c r="AX1261" s="213" t="s">
        <v>77</v>
      </c>
      <c r="AY1261" s="214" t="s">
        <v>318</v>
      </c>
    </row>
    <row r="1262" spans="2:51" s="213" customFormat="1" x14ac:dyDescent="0.2">
      <c r="B1262" s="212"/>
      <c r="D1262" s="207" t="s">
        <v>326</v>
      </c>
      <c r="E1262" s="214" t="s">
        <v>1</v>
      </c>
      <c r="F1262" s="215" t="s">
        <v>2539</v>
      </c>
      <c r="H1262" s="216">
        <v>16.28</v>
      </c>
      <c r="L1262" s="212"/>
      <c r="M1262" s="217"/>
      <c r="T1262" s="218"/>
      <c r="AT1262" s="214" t="s">
        <v>326</v>
      </c>
      <c r="AU1262" s="214" t="s">
        <v>90</v>
      </c>
      <c r="AV1262" s="213" t="s">
        <v>90</v>
      </c>
      <c r="AW1262" s="213" t="s">
        <v>32</v>
      </c>
      <c r="AX1262" s="213" t="s">
        <v>77</v>
      </c>
      <c r="AY1262" s="214" t="s">
        <v>318</v>
      </c>
    </row>
    <row r="1263" spans="2:51" s="213" customFormat="1" x14ac:dyDescent="0.2">
      <c r="B1263" s="212"/>
      <c r="D1263" s="207" t="s">
        <v>326</v>
      </c>
      <c r="E1263" s="214" t="s">
        <v>1</v>
      </c>
      <c r="F1263" s="215" t="s">
        <v>2540</v>
      </c>
      <c r="H1263" s="216">
        <v>16.28</v>
      </c>
      <c r="L1263" s="212"/>
      <c r="M1263" s="217"/>
      <c r="T1263" s="218"/>
      <c r="AT1263" s="214" t="s">
        <v>326</v>
      </c>
      <c r="AU1263" s="214" t="s">
        <v>90</v>
      </c>
      <c r="AV1263" s="213" t="s">
        <v>90</v>
      </c>
      <c r="AW1263" s="213" t="s">
        <v>32</v>
      </c>
      <c r="AX1263" s="213" t="s">
        <v>77</v>
      </c>
      <c r="AY1263" s="214" t="s">
        <v>318</v>
      </c>
    </row>
    <row r="1264" spans="2:51" s="213" customFormat="1" x14ac:dyDescent="0.2">
      <c r="B1264" s="212"/>
      <c r="D1264" s="207" t="s">
        <v>326</v>
      </c>
      <c r="E1264" s="214" t="s">
        <v>1</v>
      </c>
      <c r="F1264" s="215" t="s">
        <v>2541</v>
      </c>
      <c r="H1264" s="216">
        <v>23.297999999999998</v>
      </c>
      <c r="L1264" s="212"/>
      <c r="M1264" s="217"/>
      <c r="T1264" s="218"/>
      <c r="AT1264" s="214" t="s">
        <v>326</v>
      </c>
      <c r="AU1264" s="214" t="s">
        <v>90</v>
      </c>
      <c r="AV1264" s="213" t="s">
        <v>90</v>
      </c>
      <c r="AW1264" s="213" t="s">
        <v>32</v>
      </c>
      <c r="AX1264" s="213" t="s">
        <v>77</v>
      </c>
      <c r="AY1264" s="214" t="s">
        <v>318</v>
      </c>
    </row>
    <row r="1265" spans="2:51" s="213" customFormat="1" ht="20" x14ac:dyDescent="0.2">
      <c r="B1265" s="212"/>
      <c r="D1265" s="207" t="s">
        <v>326</v>
      </c>
      <c r="E1265" s="214" t="s">
        <v>1</v>
      </c>
      <c r="F1265" s="215" t="s">
        <v>2542</v>
      </c>
      <c r="H1265" s="216">
        <v>21.077000000000002</v>
      </c>
      <c r="L1265" s="212"/>
      <c r="M1265" s="217"/>
      <c r="T1265" s="218"/>
      <c r="AT1265" s="214" t="s">
        <v>326</v>
      </c>
      <c r="AU1265" s="214" t="s">
        <v>90</v>
      </c>
      <c r="AV1265" s="213" t="s">
        <v>90</v>
      </c>
      <c r="AW1265" s="213" t="s">
        <v>32</v>
      </c>
      <c r="AX1265" s="213" t="s">
        <v>77</v>
      </c>
      <c r="AY1265" s="214" t="s">
        <v>318</v>
      </c>
    </row>
    <row r="1266" spans="2:51" s="213" customFormat="1" ht="40" x14ac:dyDescent="0.2">
      <c r="B1266" s="212"/>
      <c r="D1266" s="207" t="s">
        <v>326</v>
      </c>
      <c r="E1266" s="214" t="s">
        <v>1</v>
      </c>
      <c r="F1266" s="215" t="s">
        <v>2543</v>
      </c>
      <c r="H1266" s="216">
        <v>76.134</v>
      </c>
      <c r="L1266" s="212"/>
      <c r="M1266" s="217"/>
      <c r="T1266" s="218"/>
      <c r="AT1266" s="214" t="s">
        <v>326</v>
      </c>
      <c r="AU1266" s="214" t="s">
        <v>90</v>
      </c>
      <c r="AV1266" s="213" t="s">
        <v>90</v>
      </c>
      <c r="AW1266" s="213" t="s">
        <v>32</v>
      </c>
      <c r="AX1266" s="213" t="s">
        <v>77</v>
      </c>
      <c r="AY1266" s="214" t="s">
        <v>318</v>
      </c>
    </row>
    <row r="1267" spans="2:51" s="213" customFormat="1" ht="40" x14ac:dyDescent="0.2">
      <c r="B1267" s="212"/>
      <c r="D1267" s="207" t="s">
        <v>326</v>
      </c>
      <c r="E1267" s="214" t="s">
        <v>1</v>
      </c>
      <c r="F1267" s="215" t="s">
        <v>2544</v>
      </c>
      <c r="H1267" s="216">
        <v>32.718000000000004</v>
      </c>
      <c r="L1267" s="212"/>
      <c r="M1267" s="217"/>
      <c r="T1267" s="218"/>
      <c r="AT1267" s="214" t="s">
        <v>326</v>
      </c>
      <c r="AU1267" s="214" t="s">
        <v>90</v>
      </c>
      <c r="AV1267" s="213" t="s">
        <v>90</v>
      </c>
      <c r="AW1267" s="213" t="s">
        <v>32</v>
      </c>
      <c r="AX1267" s="213" t="s">
        <v>77</v>
      </c>
      <c r="AY1267" s="214" t="s">
        <v>318</v>
      </c>
    </row>
    <row r="1268" spans="2:51" s="213" customFormat="1" x14ac:dyDescent="0.2">
      <c r="B1268" s="212"/>
      <c r="D1268" s="207" t="s">
        <v>326</v>
      </c>
      <c r="E1268" s="214" t="s">
        <v>1</v>
      </c>
      <c r="F1268" s="215" t="s">
        <v>2545</v>
      </c>
      <c r="H1268" s="216">
        <v>19.052</v>
      </c>
      <c r="L1268" s="212"/>
      <c r="M1268" s="217"/>
      <c r="T1268" s="218"/>
      <c r="AT1268" s="214" t="s">
        <v>326</v>
      </c>
      <c r="AU1268" s="214" t="s">
        <v>90</v>
      </c>
      <c r="AV1268" s="213" t="s">
        <v>90</v>
      </c>
      <c r="AW1268" s="213" t="s">
        <v>32</v>
      </c>
      <c r="AX1268" s="213" t="s">
        <v>77</v>
      </c>
      <c r="AY1268" s="214" t="s">
        <v>318</v>
      </c>
    </row>
    <row r="1269" spans="2:51" s="213" customFormat="1" x14ac:dyDescent="0.2">
      <c r="B1269" s="212"/>
      <c r="D1269" s="207" t="s">
        <v>326</v>
      </c>
      <c r="E1269" s="214" t="s">
        <v>1</v>
      </c>
      <c r="F1269" s="215" t="s">
        <v>2546</v>
      </c>
      <c r="H1269" s="216">
        <v>1.524</v>
      </c>
      <c r="L1269" s="212"/>
      <c r="M1269" s="217"/>
      <c r="T1269" s="218"/>
      <c r="AT1269" s="214" t="s">
        <v>326</v>
      </c>
      <c r="AU1269" s="214" t="s">
        <v>90</v>
      </c>
      <c r="AV1269" s="213" t="s">
        <v>90</v>
      </c>
      <c r="AW1269" s="213" t="s">
        <v>32</v>
      </c>
      <c r="AX1269" s="213" t="s">
        <v>77</v>
      </c>
      <c r="AY1269" s="214" t="s">
        <v>318</v>
      </c>
    </row>
    <row r="1270" spans="2:51" s="213" customFormat="1" ht="20" x14ac:dyDescent="0.2">
      <c r="B1270" s="212"/>
      <c r="D1270" s="207" t="s">
        <v>326</v>
      </c>
      <c r="E1270" s="214" t="s">
        <v>1</v>
      </c>
      <c r="F1270" s="215" t="s">
        <v>2547</v>
      </c>
      <c r="H1270" s="216">
        <v>22.882999999999999</v>
      </c>
      <c r="L1270" s="212"/>
      <c r="M1270" s="217"/>
      <c r="T1270" s="218"/>
      <c r="AT1270" s="214" t="s">
        <v>326</v>
      </c>
      <c r="AU1270" s="214" t="s">
        <v>90</v>
      </c>
      <c r="AV1270" s="213" t="s">
        <v>90</v>
      </c>
      <c r="AW1270" s="213" t="s">
        <v>32</v>
      </c>
      <c r="AX1270" s="213" t="s">
        <v>77</v>
      </c>
      <c r="AY1270" s="214" t="s">
        <v>318</v>
      </c>
    </row>
    <row r="1271" spans="2:51" s="213" customFormat="1" x14ac:dyDescent="0.2">
      <c r="B1271" s="212"/>
      <c r="D1271" s="207" t="s">
        <v>326</v>
      </c>
      <c r="E1271" s="214" t="s">
        <v>1</v>
      </c>
      <c r="F1271" s="215" t="s">
        <v>2548</v>
      </c>
      <c r="H1271" s="216">
        <v>19.686</v>
      </c>
      <c r="L1271" s="212"/>
      <c r="M1271" s="217"/>
      <c r="T1271" s="218"/>
      <c r="AT1271" s="214" t="s">
        <v>326</v>
      </c>
      <c r="AU1271" s="214" t="s">
        <v>90</v>
      </c>
      <c r="AV1271" s="213" t="s">
        <v>90</v>
      </c>
      <c r="AW1271" s="213" t="s">
        <v>32</v>
      </c>
      <c r="AX1271" s="213" t="s">
        <v>77</v>
      </c>
      <c r="AY1271" s="214" t="s">
        <v>318</v>
      </c>
    </row>
    <row r="1272" spans="2:51" s="213" customFormat="1" x14ac:dyDescent="0.2">
      <c r="B1272" s="212"/>
      <c r="D1272" s="207" t="s">
        <v>326</v>
      </c>
      <c r="E1272" s="214" t="s">
        <v>1</v>
      </c>
      <c r="F1272" s="215" t="s">
        <v>2549</v>
      </c>
      <c r="H1272" s="216">
        <v>11.11</v>
      </c>
      <c r="L1272" s="212"/>
      <c r="M1272" s="217"/>
      <c r="T1272" s="218"/>
      <c r="AT1272" s="214" t="s">
        <v>326</v>
      </c>
      <c r="AU1272" s="214" t="s">
        <v>90</v>
      </c>
      <c r="AV1272" s="213" t="s">
        <v>90</v>
      </c>
      <c r="AW1272" s="213" t="s">
        <v>32</v>
      </c>
      <c r="AX1272" s="213" t="s">
        <v>77</v>
      </c>
      <c r="AY1272" s="214" t="s">
        <v>318</v>
      </c>
    </row>
    <row r="1273" spans="2:51" s="213" customFormat="1" x14ac:dyDescent="0.2">
      <c r="B1273" s="212"/>
      <c r="D1273" s="207" t="s">
        <v>326</v>
      </c>
      <c r="E1273" s="214" t="s">
        <v>1</v>
      </c>
      <c r="F1273" s="215" t="s">
        <v>2550</v>
      </c>
      <c r="H1273" s="216">
        <v>21.887</v>
      </c>
      <c r="L1273" s="212"/>
      <c r="M1273" s="217"/>
      <c r="T1273" s="218"/>
      <c r="AT1273" s="214" t="s">
        <v>326</v>
      </c>
      <c r="AU1273" s="214" t="s">
        <v>90</v>
      </c>
      <c r="AV1273" s="213" t="s">
        <v>90</v>
      </c>
      <c r="AW1273" s="213" t="s">
        <v>32</v>
      </c>
      <c r="AX1273" s="213" t="s">
        <v>77</v>
      </c>
      <c r="AY1273" s="214" t="s">
        <v>318</v>
      </c>
    </row>
    <row r="1274" spans="2:51" s="213" customFormat="1" x14ac:dyDescent="0.2">
      <c r="B1274" s="212"/>
      <c r="D1274" s="207" t="s">
        <v>326</v>
      </c>
      <c r="E1274" s="214" t="s">
        <v>1</v>
      </c>
      <c r="F1274" s="215" t="s">
        <v>2551</v>
      </c>
      <c r="H1274" s="216">
        <v>8.7989999999999995</v>
      </c>
      <c r="L1274" s="212"/>
      <c r="M1274" s="217"/>
      <c r="T1274" s="218"/>
      <c r="AT1274" s="214" t="s">
        <v>326</v>
      </c>
      <c r="AU1274" s="214" t="s">
        <v>90</v>
      </c>
      <c r="AV1274" s="213" t="s">
        <v>90</v>
      </c>
      <c r="AW1274" s="213" t="s">
        <v>32</v>
      </c>
      <c r="AX1274" s="213" t="s">
        <v>77</v>
      </c>
      <c r="AY1274" s="214" t="s">
        <v>318</v>
      </c>
    </row>
    <row r="1275" spans="2:51" s="213" customFormat="1" x14ac:dyDescent="0.2">
      <c r="B1275" s="212"/>
      <c r="D1275" s="207" t="s">
        <v>326</v>
      </c>
      <c r="E1275" s="214" t="s">
        <v>1</v>
      </c>
      <c r="F1275" s="215" t="s">
        <v>2552</v>
      </c>
      <c r="H1275" s="216">
        <v>9.2919999999999998</v>
      </c>
      <c r="L1275" s="212"/>
      <c r="M1275" s="217"/>
      <c r="T1275" s="218"/>
      <c r="AT1275" s="214" t="s">
        <v>326</v>
      </c>
      <c r="AU1275" s="214" t="s">
        <v>90</v>
      </c>
      <c r="AV1275" s="213" t="s">
        <v>90</v>
      </c>
      <c r="AW1275" s="213" t="s">
        <v>32</v>
      </c>
      <c r="AX1275" s="213" t="s">
        <v>77</v>
      </c>
      <c r="AY1275" s="214" t="s">
        <v>318</v>
      </c>
    </row>
    <row r="1276" spans="2:51" s="213" customFormat="1" x14ac:dyDescent="0.2">
      <c r="B1276" s="212"/>
      <c r="D1276" s="207" t="s">
        <v>326</v>
      </c>
      <c r="E1276" s="214" t="s">
        <v>1</v>
      </c>
      <c r="F1276" s="215" t="s">
        <v>2553</v>
      </c>
      <c r="H1276" s="216">
        <v>20.564</v>
      </c>
      <c r="L1276" s="212"/>
      <c r="M1276" s="217"/>
      <c r="T1276" s="218"/>
      <c r="AT1276" s="214" t="s">
        <v>326</v>
      </c>
      <c r="AU1276" s="214" t="s">
        <v>90</v>
      </c>
      <c r="AV1276" s="213" t="s">
        <v>90</v>
      </c>
      <c r="AW1276" s="213" t="s">
        <v>32</v>
      </c>
      <c r="AX1276" s="213" t="s">
        <v>77</v>
      </c>
      <c r="AY1276" s="214" t="s">
        <v>318</v>
      </c>
    </row>
    <row r="1277" spans="2:51" s="213" customFormat="1" x14ac:dyDescent="0.2">
      <c r="B1277" s="212"/>
      <c r="D1277" s="207" t="s">
        <v>326</v>
      </c>
      <c r="E1277" s="214" t="s">
        <v>1</v>
      </c>
      <c r="F1277" s="215" t="s">
        <v>2554</v>
      </c>
      <c r="H1277" s="216">
        <v>13.534000000000001</v>
      </c>
      <c r="L1277" s="212"/>
      <c r="M1277" s="217"/>
      <c r="T1277" s="218"/>
      <c r="AT1277" s="214" t="s">
        <v>326</v>
      </c>
      <c r="AU1277" s="214" t="s">
        <v>90</v>
      </c>
      <c r="AV1277" s="213" t="s">
        <v>90</v>
      </c>
      <c r="AW1277" s="213" t="s">
        <v>32</v>
      </c>
      <c r="AX1277" s="213" t="s">
        <v>77</v>
      </c>
      <c r="AY1277" s="214" t="s">
        <v>318</v>
      </c>
    </row>
    <row r="1278" spans="2:51" s="213" customFormat="1" x14ac:dyDescent="0.2">
      <c r="B1278" s="212"/>
      <c r="D1278" s="207" t="s">
        <v>326</v>
      </c>
      <c r="E1278" s="214" t="s">
        <v>1</v>
      </c>
      <c r="F1278" s="215" t="s">
        <v>2555</v>
      </c>
      <c r="H1278" s="216">
        <v>4.5250000000000004</v>
      </c>
      <c r="L1278" s="212"/>
      <c r="M1278" s="217"/>
      <c r="T1278" s="218"/>
      <c r="AT1278" s="214" t="s">
        <v>326</v>
      </c>
      <c r="AU1278" s="214" t="s">
        <v>90</v>
      </c>
      <c r="AV1278" s="213" t="s">
        <v>90</v>
      </c>
      <c r="AW1278" s="213" t="s">
        <v>32</v>
      </c>
      <c r="AX1278" s="213" t="s">
        <v>77</v>
      </c>
      <c r="AY1278" s="214" t="s">
        <v>318</v>
      </c>
    </row>
    <row r="1279" spans="2:51" s="213" customFormat="1" x14ac:dyDescent="0.2">
      <c r="B1279" s="212"/>
      <c r="D1279" s="207" t="s">
        <v>326</v>
      </c>
      <c r="E1279" s="214" t="s">
        <v>1</v>
      </c>
      <c r="F1279" s="215" t="s">
        <v>2556</v>
      </c>
      <c r="H1279" s="216">
        <v>19.352</v>
      </c>
      <c r="L1279" s="212"/>
      <c r="M1279" s="217"/>
      <c r="T1279" s="218"/>
      <c r="AT1279" s="214" t="s">
        <v>326</v>
      </c>
      <c r="AU1279" s="214" t="s">
        <v>90</v>
      </c>
      <c r="AV1279" s="213" t="s">
        <v>90</v>
      </c>
      <c r="AW1279" s="213" t="s">
        <v>32</v>
      </c>
      <c r="AX1279" s="213" t="s">
        <v>77</v>
      </c>
      <c r="AY1279" s="214" t="s">
        <v>318</v>
      </c>
    </row>
    <row r="1280" spans="2:51" s="213" customFormat="1" x14ac:dyDescent="0.2">
      <c r="B1280" s="212"/>
      <c r="D1280" s="207" t="s">
        <v>326</v>
      </c>
      <c r="E1280" s="214" t="s">
        <v>1</v>
      </c>
      <c r="F1280" s="215" t="s">
        <v>2557</v>
      </c>
      <c r="H1280" s="216">
        <v>26.928000000000001</v>
      </c>
      <c r="L1280" s="212"/>
      <c r="M1280" s="217"/>
      <c r="T1280" s="218"/>
      <c r="AT1280" s="214" t="s">
        <v>326</v>
      </c>
      <c r="AU1280" s="214" t="s">
        <v>90</v>
      </c>
      <c r="AV1280" s="213" t="s">
        <v>90</v>
      </c>
      <c r="AW1280" s="213" t="s">
        <v>32</v>
      </c>
      <c r="AX1280" s="213" t="s">
        <v>77</v>
      </c>
      <c r="AY1280" s="214" t="s">
        <v>318</v>
      </c>
    </row>
    <row r="1281" spans="2:51" s="213" customFormat="1" x14ac:dyDescent="0.2">
      <c r="B1281" s="212"/>
      <c r="D1281" s="207" t="s">
        <v>326</v>
      </c>
      <c r="E1281" s="214" t="s">
        <v>1</v>
      </c>
      <c r="F1281" s="215" t="s">
        <v>2558</v>
      </c>
      <c r="H1281" s="216">
        <v>19.623999999999999</v>
      </c>
      <c r="L1281" s="212"/>
      <c r="M1281" s="217"/>
      <c r="T1281" s="218"/>
      <c r="AT1281" s="214" t="s">
        <v>326</v>
      </c>
      <c r="AU1281" s="214" t="s">
        <v>90</v>
      </c>
      <c r="AV1281" s="213" t="s">
        <v>90</v>
      </c>
      <c r="AW1281" s="213" t="s">
        <v>32</v>
      </c>
      <c r="AX1281" s="213" t="s">
        <v>77</v>
      </c>
      <c r="AY1281" s="214" t="s">
        <v>318</v>
      </c>
    </row>
    <row r="1282" spans="2:51" s="213" customFormat="1" x14ac:dyDescent="0.2">
      <c r="B1282" s="212"/>
      <c r="D1282" s="207" t="s">
        <v>326</v>
      </c>
      <c r="E1282" s="214" t="s">
        <v>1</v>
      </c>
      <c r="F1282" s="215" t="s">
        <v>2559</v>
      </c>
      <c r="H1282" s="216">
        <v>36.835999999999999</v>
      </c>
      <c r="L1282" s="212"/>
      <c r="M1282" s="217"/>
      <c r="T1282" s="218"/>
      <c r="AT1282" s="214" t="s">
        <v>326</v>
      </c>
      <c r="AU1282" s="214" t="s">
        <v>90</v>
      </c>
      <c r="AV1282" s="213" t="s">
        <v>90</v>
      </c>
      <c r="AW1282" s="213" t="s">
        <v>32</v>
      </c>
      <c r="AX1282" s="213" t="s">
        <v>77</v>
      </c>
      <c r="AY1282" s="214" t="s">
        <v>318</v>
      </c>
    </row>
    <row r="1283" spans="2:51" s="213" customFormat="1" x14ac:dyDescent="0.2">
      <c r="B1283" s="212"/>
      <c r="D1283" s="207" t="s">
        <v>326</v>
      </c>
      <c r="E1283" s="214" t="s">
        <v>1</v>
      </c>
      <c r="F1283" s="215" t="s">
        <v>2560</v>
      </c>
      <c r="H1283" s="216">
        <v>24.617999999999999</v>
      </c>
      <c r="L1283" s="212"/>
      <c r="M1283" s="217"/>
      <c r="T1283" s="218"/>
      <c r="AT1283" s="214" t="s">
        <v>326</v>
      </c>
      <c r="AU1283" s="214" t="s">
        <v>90</v>
      </c>
      <c r="AV1283" s="213" t="s">
        <v>90</v>
      </c>
      <c r="AW1283" s="213" t="s">
        <v>32</v>
      </c>
      <c r="AX1283" s="213" t="s">
        <v>77</v>
      </c>
      <c r="AY1283" s="214" t="s">
        <v>318</v>
      </c>
    </row>
    <row r="1284" spans="2:51" s="213" customFormat="1" x14ac:dyDescent="0.2">
      <c r="B1284" s="212"/>
      <c r="D1284" s="207" t="s">
        <v>326</v>
      </c>
      <c r="E1284" s="214" t="s">
        <v>1</v>
      </c>
      <c r="F1284" s="215" t="s">
        <v>2561</v>
      </c>
      <c r="H1284" s="216">
        <v>24.617999999999999</v>
      </c>
      <c r="L1284" s="212"/>
      <c r="M1284" s="217"/>
      <c r="T1284" s="218"/>
      <c r="AT1284" s="214" t="s">
        <v>326</v>
      </c>
      <c r="AU1284" s="214" t="s">
        <v>90</v>
      </c>
      <c r="AV1284" s="213" t="s">
        <v>90</v>
      </c>
      <c r="AW1284" s="213" t="s">
        <v>32</v>
      </c>
      <c r="AX1284" s="213" t="s">
        <v>77</v>
      </c>
      <c r="AY1284" s="214" t="s">
        <v>318</v>
      </c>
    </row>
    <row r="1285" spans="2:51" s="213" customFormat="1" x14ac:dyDescent="0.2">
      <c r="B1285" s="212"/>
      <c r="D1285" s="207" t="s">
        <v>326</v>
      </c>
      <c r="E1285" s="214" t="s">
        <v>1</v>
      </c>
      <c r="F1285" s="215" t="s">
        <v>2562</v>
      </c>
      <c r="H1285" s="216">
        <v>24.617999999999999</v>
      </c>
      <c r="L1285" s="212"/>
      <c r="M1285" s="217"/>
      <c r="T1285" s="218"/>
      <c r="AT1285" s="214" t="s">
        <v>326</v>
      </c>
      <c r="AU1285" s="214" t="s">
        <v>90</v>
      </c>
      <c r="AV1285" s="213" t="s">
        <v>90</v>
      </c>
      <c r="AW1285" s="213" t="s">
        <v>32</v>
      </c>
      <c r="AX1285" s="213" t="s">
        <v>77</v>
      </c>
      <c r="AY1285" s="214" t="s">
        <v>318</v>
      </c>
    </row>
    <row r="1286" spans="2:51" s="213" customFormat="1" x14ac:dyDescent="0.2">
      <c r="B1286" s="212"/>
      <c r="D1286" s="207" t="s">
        <v>326</v>
      </c>
      <c r="E1286" s="214" t="s">
        <v>1</v>
      </c>
      <c r="F1286" s="215" t="s">
        <v>2563</v>
      </c>
      <c r="H1286" s="216">
        <v>24.617999999999999</v>
      </c>
      <c r="L1286" s="212"/>
      <c r="M1286" s="217"/>
      <c r="T1286" s="218"/>
      <c r="AT1286" s="214" t="s">
        <v>326</v>
      </c>
      <c r="AU1286" s="214" t="s">
        <v>90</v>
      </c>
      <c r="AV1286" s="213" t="s">
        <v>90</v>
      </c>
      <c r="AW1286" s="213" t="s">
        <v>32</v>
      </c>
      <c r="AX1286" s="213" t="s">
        <v>77</v>
      </c>
      <c r="AY1286" s="214" t="s">
        <v>318</v>
      </c>
    </row>
    <row r="1287" spans="2:51" s="213" customFormat="1" x14ac:dyDescent="0.2">
      <c r="B1287" s="212"/>
      <c r="D1287" s="207" t="s">
        <v>326</v>
      </c>
      <c r="E1287" s="214" t="s">
        <v>1</v>
      </c>
      <c r="F1287" s="215" t="s">
        <v>2564</v>
      </c>
      <c r="H1287" s="216">
        <v>24.088000000000001</v>
      </c>
      <c r="L1287" s="212"/>
      <c r="M1287" s="217"/>
      <c r="T1287" s="218"/>
      <c r="AT1287" s="214" t="s">
        <v>326</v>
      </c>
      <c r="AU1287" s="214" t="s">
        <v>90</v>
      </c>
      <c r="AV1287" s="213" t="s">
        <v>90</v>
      </c>
      <c r="AW1287" s="213" t="s">
        <v>32</v>
      </c>
      <c r="AX1287" s="213" t="s">
        <v>77</v>
      </c>
      <c r="AY1287" s="214" t="s">
        <v>318</v>
      </c>
    </row>
    <row r="1288" spans="2:51" s="213" customFormat="1" x14ac:dyDescent="0.2">
      <c r="B1288" s="212"/>
      <c r="D1288" s="207" t="s">
        <v>326</v>
      </c>
      <c r="E1288" s="214" t="s">
        <v>1</v>
      </c>
      <c r="F1288" s="215" t="s">
        <v>2565</v>
      </c>
      <c r="H1288" s="216">
        <v>24.088000000000001</v>
      </c>
      <c r="L1288" s="212"/>
      <c r="M1288" s="217"/>
      <c r="T1288" s="218"/>
      <c r="AT1288" s="214" t="s">
        <v>326</v>
      </c>
      <c r="AU1288" s="214" t="s">
        <v>90</v>
      </c>
      <c r="AV1288" s="213" t="s">
        <v>90</v>
      </c>
      <c r="AW1288" s="213" t="s">
        <v>32</v>
      </c>
      <c r="AX1288" s="213" t="s">
        <v>77</v>
      </c>
      <c r="AY1288" s="214" t="s">
        <v>318</v>
      </c>
    </row>
    <row r="1289" spans="2:51" s="213" customFormat="1" x14ac:dyDescent="0.2">
      <c r="B1289" s="212"/>
      <c r="D1289" s="207" t="s">
        <v>326</v>
      </c>
      <c r="E1289" s="214" t="s">
        <v>1</v>
      </c>
      <c r="F1289" s="215" t="s">
        <v>2566</v>
      </c>
      <c r="H1289" s="216">
        <v>23.77</v>
      </c>
      <c r="L1289" s="212"/>
      <c r="M1289" s="217"/>
      <c r="T1289" s="218"/>
      <c r="AT1289" s="214" t="s">
        <v>326</v>
      </c>
      <c r="AU1289" s="214" t="s">
        <v>90</v>
      </c>
      <c r="AV1289" s="213" t="s">
        <v>90</v>
      </c>
      <c r="AW1289" s="213" t="s">
        <v>32</v>
      </c>
      <c r="AX1289" s="213" t="s">
        <v>77</v>
      </c>
      <c r="AY1289" s="214" t="s">
        <v>318</v>
      </c>
    </row>
    <row r="1290" spans="2:51" s="213" customFormat="1" x14ac:dyDescent="0.2">
      <c r="B1290" s="212"/>
      <c r="D1290" s="207" t="s">
        <v>326</v>
      </c>
      <c r="E1290" s="214" t="s">
        <v>1</v>
      </c>
      <c r="F1290" s="215" t="s">
        <v>2567</v>
      </c>
      <c r="H1290" s="216">
        <v>32.56</v>
      </c>
      <c r="L1290" s="212"/>
      <c r="M1290" s="217"/>
      <c r="T1290" s="218"/>
      <c r="AT1290" s="214" t="s">
        <v>326</v>
      </c>
      <c r="AU1290" s="214" t="s">
        <v>90</v>
      </c>
      <c r="AV1290" s="213" t="s">
        <v>90</v>
      </c>
      <c r="AW1290" s="213" t="s">
        <v>32</v>
      </c>
      <c r="AX1290" s="213" t="s">
        <v>77</v>
      </c>
      <c r="AY1290" s="214" t="s">
        <v>318</v>
      </c>
    </row>
    <row r="1291" spans="2:51" s="213" customFormat="1" x14ac:dyDescent="0.2">
      <c r="B1291" s="212"/>
      <c r="D1291" s="207" t="s">
        <v>326</v>
      </c>
      <c r="E1291" s="214" t="s">
        <v>1</v>
      </c>
      <c r="F1291" s="215" t="s">
        <v>2568</v>
      </c>
      <c r="H1291" s="216">
        <v>21.89</v>
      </c>
      <c r="L1291" s="212"/>
      <c r="M1291" s="217"/>
      <c r="T1291" s="218"/>
      <c r="AT1291" s="214" t="s">
        <v>326</v>
      </c>
      <c r="AU1291" s="214" t="s">
        <v>90</v>
      </c>
      <c r="AV1291" s="213" t="s">
        <v>90</v>
      </c>
      <c r="AW1291" s="213" t="s">
        <v>32</v>
      </c>
      <c r="AX1291" s="213" t="s">
        <v>77</v>
      </c>
      <c r="AY1291" s="214" t="s">
        <v>318</v>
      </c>
    </row>
    <row r="1292" spans="2:51" s="213" customFormat="1" x14ac:dyDescent="0.2">
      <c r="B1292" s="212"/>
      <c r="D1292" s="207" t="s">
        <v>326</v>
      </c>
      <c r="E1292" s="214" t="s">
        <v>1</v>
      </c>
      <c r="F1292" s="215" t="s">
        <v>2569</v>
      </c>
      <c r="H1292" s="216">
        <v>9.24</v>
      </c>
      <c r="L1292" s="212"/>
      <c r="M1292" s="217"/>
      <c r="T1292" s="218"/>
      <c r="AT1292" s="214" t="s">
        <v>326</v>
      </c>
      <c r="AU1292" s="214" t="s">
        <v>90</v>
      </c>
      <c r="AV1292" s="213" t="s">
        <v>90</v>
      </c>
      <c r="AW1292" s="213" t="s">
        <v>32</v>
      </c>
      <c r="AX1292" s="213" t="s">
        <v>77</v>
      </c>
      <c r="AY1292" s="214" t="s">
        <v>318</v>
      </c>
    </row>
    <row r="1293" spans="2:51" s="213" customFormat="1" x14ac:dyDescent="0.2">
      <c r="B1293" s="212"/>
      <c r="D1293" s="207" t="s">
        <v>326</v>
      </c>
      <c r="E1293" s="214" t="s">
        <v>1</v>
      </c>
      <c r="F1293" s="215" t="s">
        <v>2570</v>
      </c>
      <c r="H1293" s="216">
        <v>10.34</v>
      </c>
      <c r="L1293" s="212"/>
      <c r="M1293" s="217"/>
      <c r="T1293" s="218"/>
      <c r="AT1293" s="214" t="s">
        <v>326</v>
      </c>
      <c r="AU1293" s="214" t="s">
        <v>90</v>
      </c>
      <c r="AV1293" s="213" t="s">
        <v>90</v>
      </c>
      <c r="AW1293" s="213" t="s">
        <v>32</v>
      </c>
      <c r="AX1293" s="213" t="s">
        <v>77</v>
      </c>
      <c r="AY1293" s="214" t="s">
        <v>318</v>
      </c>
    </row>
    <row r="1294" spans="2:51" s="213" customFormat="1" x14ac:dyDescent="0.2">
      <c r="B1294" s="212"/>
      <c r="D1294" s="207" t="s">
        <v>326</v>
      </c>
      <c r="E1294" s="214" t="s">
        <v>1</v>
      </c>
      <c r="F1294" s="215" t="s">
        <v>2571</v>
      </c>
      <c r="H1294" s="216">
        <v>9.24</v>
      </c>
      <c r="L1294" s="212"/>
      <c r="M1294" s="217"/>
      <c r="T1294" s="218"/>
      <c r="AT1294" s="214" t="s">
        <v>326</v>
      </c>
      <c r="AU1294" s="214" t="s">
        <v>90</v>
      </c>
      <c r="AV1294" s="213" t="s">
        <v>90</v>
      </c>
      <c r="AW1294" s="213" t="s">
        <v>32</v>
      </c>
      <c r="AX1294" s="213" t="s">
        <v>77</v>
      </c>
      <c r="AY1294" s="214" t="s">
        <v>318</v>
      </c>
    </row>
    <row r="1295" spans="2:51" s="213" customFormat="1" x14ac:dyDescent="0.2">
      <c r="B1295" s="212"/>
      <c r="D1295" s="207" t="s">
        <v>326</v>
      </c>
      <c r="E1295" s="214" t="s">
        <v>1</v>
      </c>
      <c r="F1295" s="215" t="s">
        <v>2572</v>
      </c>
      <c r="H1295" s="216">
        <v>10.34</v>
      </c>
      <c r="L1295" s="212"/>
      <c r="M1295" s="217"/>
      <c r="T1295" s="218"/>
      <c r="AT1295" s="214" t="s">
        <v>326</v>
      </c>
      <c r="AU1295" s="214" t="s">
        <v>90</v>
      </c>
      <c r="AV1295" s="213" t="s">
        <v>90</v>
      </c>
      <c r="AW1295" s="213" t="s">
        <v>32</v>
      </c>
      <c r="AX1295" s="213" t="s">
        <v>77</v>
      </c>
      <c r="AY1295" s="214" t="s">
        <v>318</v>
      </c>
    </row>
    <row r="1296" spans="2:51" s="213" customFormat="1" x14ac:dyDescent="0.2">
      <c r="B1296" s="212"/>
      <c r="D1296" s="207" t="s">
        <v>326</v>
      </c>
      <c r="E1296" s="214" t="s">
        <v>1</v>
      </c>
      <c r="F1296" s="215" t="s">
        <v>2573</v>
      </c>
      <c r="H1296" s="216">
        <v>17.82</v>
      </c>
      <c r="L1296" s="212"/>
      <c r="M1296" s="217"/>
      <c r="T1296" s="218"/>
      <c r="AT1296" s="214" t="s">
        <v>326</v>
      </c>
      <c r="AU1296" s="214" t="s">
        <v>90</v>
      </c>
      <c r="AV1296" s="213" t="s">
        <v>90</v>
      </c>
      <c r="AW1296" s="213" t="s">
        <v>32</v>
      </c>
      <c r="AX1296" s="213" t="s">
        <v>77</v>
      </c>
      <c r="AY1296" s="214" t="s">
        <v>318</v>
      </c>
    </row>
    <row r="1297" spans="2:65" s="213" customFormat="1" x14ac:dyDescent="0.2">
      <c r="B1297" s="212"/>
      <c r="D1297" s="207" t="s">
        <v>326</v>
      </c>
      <c r="E1297" s="214" t="s">
        <v>1</v>
      </c>
      <c r="F1297" s="215" t="s">
        <v>2574</v>
      </c>
      <c r="H1297" s="216">
        <v>14.047000000000001</v>
      </c>
      <c r="L1297" s="212"/>
      <c r="M1297" s="217"/>
      <c r="T1297" s="218"/>
      <c r="AT1297" s="214" t="s">
        <v>326</v>
      </c>
      <c r="AU1297" s="214" t="s">
        <v>90</v>
      </c>
      <c r="AV1297" s="213" t="s">
        <v>90</v>
      </c>
      <c r="AW1297" s="213" t="s">
        <v>32</v>
      </c>
      <c r="AX1297" s="213" t="s">
        <v>77</v>
      </c>
      <c r="AY1297" s="214" t="s">
        <v>318</v>
      </c>
    </row>
    <row r="1298" spans="2:65" s="213" customFormat="1" x14ac:dyDescent="0.2">
      <c r="B1298" s="212"/>
      <c r="D1298" s="207" t="s">
        <v>326</v>
      </c>
      <c r="E1298" s="214" t="s">
        <v>1</v>
      </c>
      <c r="F1298" s="215" t="s">
        <v>2575</v>
      </c>
      <c r="H1298" s="216">
        <v>9.4600000000000009</v>
      </c>
      <c r="L1298" s="212"/>
      <c r="M1298" s="217"/>
      <c r="T1298" s="218"/>
      <c r="AT1298" s="214" t="s">
        <v>326</v>
      </c>
      <c r="AU1298" s="214" t="s">
        <v>90</v>
      </c>
      <c r="AV1298" s="213" t="s">
        <v>90</v>
      </c>
      <c r="AW1298" s="213" t="s">
        <v>32</v>
      </c>
      <c r="AX1298" s="213" t="s">
        <v>77</v>
      </c>
      <c r="AY1298" s="214" t="s">
        <v>318</v>
      </c>
    </row>
    <row r="1299" spans="2:65" s="213" customFormat="1" x14ac:dyDescent="0.2">
      <c r="B1299" s="212"/>
      <c r="D1299" s="207" t="s">
        <v>326</v>
      </c>
      <c r="E1299" s="214" t="s">
        <v>1</v>
      </c>
      <c r="F1299" s="215" t="s">
        <v>2576</v>
      </c>
      <c r="H1299" s="216">
        <v>10.119999999999999</v>
      </c>
      <c r="L1299" s="212"/>
      <c r="M1299" s="217"/>
      <c r="T1299" s="218"/>
      <c r="AT1299" s="214" t="s">
        <v>326</v>
      </c>
      <c r="AU1299" s="214" t="s">
        <v>90</v>
      </c>
      <c r="AV1299" s="213" t="s">
        <v>90</v>
      </c>
      <c r="AW1299" s="213" t="s">
        <v>32</v>
      </c>
      <c r="AX1299" s="213" t="s">
        <v>77</v>
      </c>
      <c r="AY1299" s="214" t="s">
        <v>318</v>
      </c>
    </row>
    <row r="1300" spans="2:65" s="213" customFormat="1" x14ac:dyDescent="0.2">
      <c r="B1300" s="212"/>
      <c r="D1300" s="207" t="s">
        <v>326</v>
      </c>
      <c r="E1300" s="214" t="s">
        <v>1</v>
      </c>
      <c r="F1300" s="215" t="s">
        <v>2577</v>
      </c>
      <c r="H1300" s="216">
        <v>9.57</v>
      </c>
      <c r="L1300" s="212"/>
      <c r="M1300" s="217"/>
      <c r="T1300" s="218"/>
      <c r="AT1300" s="214" t="s">
        <v>326</v>
      </c>
      <c r="AU1300" s="214" t="s">
        <v>90</v>
      </c>
      <c r="AV1300" s="213" t="s">
        <v>90</v>
      </c>
      <c r="AW1300" s="213" t="s">
        <v>32</v>
      </c>
      <c r="AX1300" s="213" t="s">
        <v>77</v>
      </c>
      <c r="AY1300" s="214" t="s">
        <v>318</v>
      </c>
    </row>
    <row r="1301" spans="2:65" s="213" customFormat="1" x14ac:dyDescent="0.2">
      <c r="B1301" s="212"/>
      <c r="D1301" s="207" t="s">
        <v>326</v>
      </c>
      <c r="E1301" s="214" t="s">
        <v>1</v>
      </c>
      <c r="F1301" s="215" t="s">
        <v>2578</v>
      </c>
      <c r="H1301" s="216">
        <v>10.23</v>
      </c>
      <c r="L1301" s="212"/>
      <c r="M1301" s="217"/>
      <c r="T1301" s="218"/>
      <c r="AT1301" s="214" t="s">
        <v>326</v>
      </c>
      <c r="AU1301" s="214" t="s">
        <v>90</v>
      </c>
      <c r="AV1301" s="213" t="s">
        <v>90</v>
      </c>
      <c r="AW1301" s="213" t="s">
        <v>32</v>
      </c>
      <c r="AX1301" s="213" t="s">
        <v>77</v>
      </c>
      <c r="AY1301" s="214" t="s">
        <v>318</v>
      </c>
    </row>
    <row r="1302" spans="2:65" s="230" customFormat="1" x14ac:dyDescent="0.2">
      <c r="B1302" s="229"/>
      <c r="D1302" s="207" t="s">
        <v>326</v>
      </c>
      <c r="E1302" s="231" t="s">
        <v>160</v>
      </c>
      <c r="F1302" s="232" t="s">
        <v>400</v>
      </c>
      <c r="H1302" s="233">
        <v>1096.25</v>
      </c>
      <c r="L1302" s="229"/>
      <c r="M1302" s="234"/>
      <c r="T1302" s="235"/>
      <c r="AT1302" s="231" t="s">
        <v>326</v>
      </c>
      <c r="AU1302" s="231" t="s">
        <v>90</v>
      </c>
      <c r="AV1302" s="230" t="s">
        <v>324</v>
      </c>
      <c r="AW1302" s="230" t="s">
        <v>32</v>
      </c>
      <c r="AX1302" s="230" t="s">
        <v>85</v>
      </c>
      <c r="AY1302" s="231" t="s">
        <v>318</v>
      </c>
    </row>
    <row r="1303" spans="2:65" s="121" customFormat="1" ht="16.5" customHeight="1" x14ac:dyDescent="0.2">
      <c r="B1303" s="120"/>
      <c r="C1303" s="219" t="s">
        <v>2579</v>
      </c>
      <c r="D1303" s="219" t="s">
        <v>337</v>
      </c>
      <c r="E1303" s="220" t="s">
        <v>2580</v>
      </c>
      <c r="F1303" s="221" t="s">
        <v>2581</v>
      </c>
      <c r="G1303" s="222" t="s">
        <v>383</v>
      </c>
      <c r="H1303" s="223">
        <v>352.41800000000001</v>
      </c>
      <c r="I1303" s="33"/>
      <c r="J1303" s="224">
        <f>ROUND(I1303*H1303,2)</f>
        <v>0</v>
      </c>
      <c r="K1303" s="225"/>
      <c r="L1303" s="226"/>
      <c r="M1303" s="227" t="s">
        <v>1</v>
      </c>
      <c r="N1303" s="228" t="s">
        <v>43</v>
      </c>
      <c r="P1303" s="201">
        <f>O1303*H1303</f>
        <v>0</v>
      </c>
      <c r="Q1303" s="201">
        <v>0.02</v>
      </c>
      <c r="R1303" s="201">
        <f>Q1303*H1303</f>
        <v>7.0483600000000006</v>
      </c>
      <c r="S1303" s="201">
        <v>0</v>
      </c>
      <c r="T1303" s="202">
        <f>S1303*H1303</f>
        <v>0</v>
      </c>
      <c r="AR1303" s="203" t="s">
        <v>497</v>
      </c>
      <c r="AT1303" s="203" t="s">
        <v>337</v>
      </c>
      <c r="AU1303" s="203" t="s">
        <v>90</v>
      </c>
      <c r="AY1303" s="112" t="s">
        <v>318</v>
      </c>
      <c r="BE1303" s="204">
        <f>IF(N1303="základní",J1303,0)</f>
        <v>0</v>
      </c>
      <c r="BF1303" s="204">
        <f>IF(N1303="snížená",J1303,0)</f>
        <v>0</v>
      </c>
      <c r="BG1303" s="204">
        <f>IF(N1303="zákl. přenesená",J1303,0)</f>
        <v>0</v>
      </c>
      <c r="BH1303" s="204">
        <f>IF(N1303="sníž. přenesená",J1303,0)</f>
        <v>0</v>
      </c>
      <c r="BI1303" s="204">
        <f>IF(N1303="nulová",J1303,0)</f>
        <v>0</v>
      </c>
      <c r="BJ1303" s="112" t="s">
        <v>90</v>
      </c>
      <c r="BK1303" s="204">
        <f>ROUND(I1303*H1303,2)</f>
        <v>0</v>
      </c>
      <c r="BL1303" s="112" t="s">
        <v>407</v>
      </c>
      <c r="BM1303" s="203" t="s">
        <v>2582</v>
      </c>
    </row>
    <row r="1304" spans="2:65" s="213" customFormat="1" x14ac:dyDescent="0.2">
      <c r="B1304" s="212"/>
      <c r="D1304" s="207" t="s">
        <v>326</v>
      </c>
      <c r="E1304" s="214" t="s">
        <v>1</v>
      </c>
      <c r="F1304" s="215" t="s">
        <v>2522</v>
      </c>
      <c r="H1304" s="216">
        <v>18.260000000000002</v>
      </c>
      <c r="L1304" s="212"/>
      <c r="M1304" s="217"/>
      <c r="T1304" s="218"/>
      <c r="AT1304" s="214" t="s">
        <v>326</v>
      </c>
      <c r="AU1304" s="214" t="s">
        <v>90</v>
      </c>
      <c r="AV1304" s="213" t="s">
        <v>90</v>
      </c>
      <c r="AW1304" s="213" t="s">
        <v>32</v>
      </c>
      <c r="AX1304" s="213" t="s">
        <v>77</v>
      </c>
      <c r="AY1304" s="214" t="s">
        <v>318</v>
      </c>
    </row>
    <row r="1305" spans="2:65" s="213" customFormat="1" x14ac:dyDescent="0.2">
      <c r="B1305" s="212"/>
      <c r="D1305" s="207" t="s">
        <v>326</v>
      </c>
      <c r="E1305" s="214" t="s">
        <v>1</v>
      </c>
      <c r="F1305" s="215" t="s">
        <v>2523</v>
      </c>
      <c r="H1305" s="216">
        <v>18.260000000000002</v>
      </c>
      <c r="L1305" s="212"/>
      <c r="M1305" s="217"/>
      <c r="T1305" s="218"/>
      <c r="AT1305" s="214" t="s">
        <v>326</v>
      </c>
      <c r="AU1305" s="214" t="s">
        <v>90</v>
      </c>
      <c r="AV1305" s="213" t="s">
        <v>90</v>
      </c>
      <c r="AW1305" s="213" t="s">
        <v>32</v>
      </c>
      <c r="AX1305" s="213" t="s">
        <v>77</v>
      </c>
      <c r="AY1305" s="214" t="s">
        <v>318</v>
      </c>
    </row>
    <row r="1306" spans="2:65" s="213" customFormat="1" x14ac:dyDescent="0.2">
      <c r="B1306" s="212"/>
      <c r="D1306" s="207" t="s">
        <v>326</v>
      </c>
      <c r="E1306" s="214" t="s">
        <v>1</v>
      </c>
      <c r="F1306" s="215" t="s">
        <v>2524</v>
      </c>
      <c r="H1306" s="216">
        <v>8.2279999999999998</v>
      </c>
      <c r="L1306" s="212"/>
      <c r="M1306" s="217"/>
      <c r="T1306" s="218"/>
      <c r="AT1306" s="214" t="s">
        <v>326</v>
      </c>
      <c r="AU1306" s="214" t="s">
        <v>90</v>
      </c>
      <c r="AV1306" s="213" t="s">
        <v>90</v>
      </c>
      <c r="AW1306" s="213" t="s">
        <v>32</v>
      </c>
      <c r="AX1306" s="213" t="s">
        <v>77</v>
      </c>
      <c r="AY1306" s="214" t="s">
        <v>318</v>
      </c>
    </row>
    <row r="1307" spans="2:65" s="213" customFormat="1" x14ac:dyDescent="0.2">
      <c r="B1307" s="212"/>
      <c r="D1307" s="207" t="s">
        <v>326</v>
      </c>
      <c r="E1307" s="214" t="s">
        <v>1</v>
      </c>
      <c r="F1307" s="215" t="s">
        <v>2525</v>
      </c>
      <c r="H1307" s="216">
        <v>10.208</v>
      </c>
      <c r="L1307" s="212"/>
      <c r="M1307" s="217"/>
      <c r="T1307" s="218"/>
      <c r="AT1307" s="214" t="s">
        <v>326</v>
      </c>
      <c r="AU1307" s="214" t="s">
        <v>90</v>
      </c>
      <c r="AV1307" s="213" t="s">
        <v>90</v>
      </c>
      <c r="AW1307" s="213" t="s">
        <v>32</v>
      </c>
      <c r="AX1307" s="213" t="s">
        <v>77</v>
      </c>
      <c r="AY1307" s="214" t="s">
        <v>318</v>
      </c>
    </row>
    <row r="1308" spans="2:65" s="213" customFormat="1" x14ac:dyDescent="0.2">
      <c r="B1308" s="212"/>
      <c r="D1308" s="207" t="s">
        <v>326</v>
      </c>
      <c r="E1308" s="214" t="s">
        <v>1</v>
      </c>
      <c r="F1308" s="215" t="s">
        <v>2526</v>
      </c>
      <c r="H1308" s="216">
        <v>8.2279999999999998</v>
      </c>
      <c r="L1308" s="212"/>
      <c r="M1308" s="217"/>
      <c r="T1308" s="218"/>
      <c r="AT1308" s="214" t="s">
        <v>326</v>
      </c>
      <c r="AU1308" s="214" t="s">
        <v>90</v>
      </c>
      <c r="AV1308" s="213" t="s">
        <v>90</v>
      </c>
      <c r="AW1308" s="213" t="s">
        <v>32</v>
      </c>
      <c r="AX1308" s="213" t="s">
        <v>77</v>
      </c>
      <c r="AY1308" s="214" t="s">
        <v>318</v>
      </c>
    </row>
    <row r="1309" spans="2:65" s="213" customFormat="1" x14ac:dyDescent="0.2">
      <c r="B1309" s="212"/>
      <c r="D1309" s="207" t="s">
        <v>326</v>
      </c>
      <c r="E1309" s="214" t="s">
        <v>1</v>
      </c>
      <c r="F1309" s="215" t="s">
        <v>2527</v>
      </c>
      <c r="H1309" s="216">
        <v>10.208</v>
      </c>
      <c r="L1309" s="212"/>
      <c r="M1309" s="217"/>
      <c r="T1309" s="218"/>
      <c r="AT1309" s="214" t="s">
        <v>326</v>
      </c>
      <c r="AU1309" s="214" t="s">
        <v>90</v>
      </c>
      <c r="AV1309" s="213" t="s">
        <v>90</v>
      </c>
      <c r="AW1309" s="213" t="s">
        <v>32</v>
      </c>
      <c r="AX1309" s="213" t="s">
        <v>77</v>
      </c>
      <c r="AY1309" s="214" t="s">
        <v>318</v>
      </c>
    </row>
    <row r="1310" spans="2:65" s="213" customFormat="1" x14ac:dyDescent="0.2">
      <c r="B1310" s="212"/>
      <c r="D1310" s="207" t="s">
        <v>326</v>
      </c>
      <c r="E1310" s="214" t="s">
        <v>1</v>
      </c>
      <c r="F1310" s="215" t="s">
        <v>2528</v>
      </c>
      <c r="H1310" s="216">
        <v>36.968000000000004</v>
      </c>
      <c r="L1310" s="212"/>
      <c r="M1310" s="217"/>
      <c r="T1310" s="218"/>
      <c r="AT1310" s="214" t="s">
        <v>326</v>
      </c>
      <c r="AU1310" s="214" t="s">
        <v>90</v>
      </c>
      <c r="AV1310" s="213" t="s">
        <v>90</v>
      </c>
      <c r="AW1310" s="213" t="s">
        <v>32</v>
      </c>
      <c r="AX1310" s="213" t="s">
        <v>77</v>
      </c>
      <c r="AY1310" s="214" t="s">
        <v>318</v>
      </c>
    </row>
    <row r="1311" spans="2:65" s="213" customFormat="1" x14ac:dyDescent="0.2">
      <c r="B1311" s="212"/>
      <c r="D1311" s="207" t="s">
        <v>326</v>
      </c>
      <c r="E1311" s="214" t="s">
        <v>1</v>
      </c>
      <c r="F1311" s="215" t="s">
        <v>2534</v>
      </c>
      <c r="H1311" s="216">
        <v>9.24</v>
      </c>
      <c r="L1311" s="212"/>
      <c r="M1311" s="217"/>
      <c r="T1311" s="218"/>
      <c r="AT1311" s="214" t="s">
        <v>326</v>
      </c>
      <c r="AU1311" s="214" t="s">
        <v>90</v>
      </c>
      <c r="AV1311" s="213" t="s">
        <v>90</v>
      </c>
      <c r="AW1311" s="213" t="s">
        <v>32</v>
      </c>
      <c r="AX1311" s="213" t="s">
        <v>77</v>
      </c>
      <c r="AY1311" s="214" t="s">
        <v>318</v>
      </c>
    </row>
    <row r="1312" spans="2:65" s="213" customFormat="1" x14ac:dyDescent="0.2">
      <c r="B1312" s="212"/>
      <c r="D1312" s="207" t="s">
        <v>326</v>
      </c>
      <c r="E1312" s="214" t="s">
        <v>1</v>
      </c>
      <c r="F1312" s="215" t="s">
        <v>2535</v>
      </c>
      <c r="H1312" s="216">
        <v>10.119999999999999</v>
      </c>
      <c r="L1312" s="212"/>
      <c r="M1312" s="217"/>
      <c r="T1312" s="218"/>
      <c r="AT1312" s="214" t="s">
        <v>326</v>
      </c>
      <c r="AU1312" s="214" t="s">
        <v>90</v>
      </c>
      <c r="AV1312" s="213" t="s">
        <v>90</v>
      </c>
      <c r="AW1312" s="213" t="s">
        <v>32</v>
      </c>
      <c r="AX1312" s="213" t="s">
        <v>77</v>
      </c>
      <c r="AY1312" s="214" t="s">
        <v>318</v>
      </c>
    </row>
    <row r="1313" spans="2:51" s="213" customFormat="1" x14ac:dyDescent="0.2">
      <c r="B1313" s="212"/>
      <c r="D1313" s="207" t="s">
        <v>326</v>
      </c>
      <c r="E1313" s="214" t="s">
        <v>1</v>
      </c>
      <c r="F1313" s="215" t="s">
        <v>2536</v>
      </c>
      <c r="H1313" s="216">
        <v>9.24</v>
      </c>
      <c r="L1313" s="212"/>
      <c r="M1313" s="217"/>
      <c r="T1313" s="218"/>
      <c r="AT1313" s="214" t="s">
        <v>326</v>
      </c>
      <c r="AU1313" s="214" t="s">
        <v>90</v>
      </c>
      <c r="AV1313" s="213" t="s">
        <v>90</v>
      </c>
      <c r="AW1313" s="213" t="s">
        <v>32</v>
      </c>
      <c r="AX1313" s="213" t="s">
        <v>77</v>
      </c>
      <c r="AY1313" s="214" t="s">
        <v>318</v>
      </c>
    </row>
    <row r="1314" spans="2:51" s="213" customFormat="1" x14ac:dyDescent="0.2">
      <c r="B1314" s="212"/>
      <c r="D1314" s="207" t="s">
        <v>326</v>
      </c>
      <c r="E1314" s="214" t="s">
        <v>1</v>
      </c>
      <c r="F1314" s="215" t="s">
        <v>2537</v>
      </c>
      <c r="H1314" s="216">
        <v>10.119999999999999</v>
      </c>
      <c r="L1314" s="212"/>
      <c r="M1314" s="217"/>
      <c r="T1314" s="218"/>
      <c r="AT1314" s="214" t="s">
        <v>326</v>
      </c>
      <c r="AU1314" s="214" t="s">
        <v>90</v>
      </c>
      <c r="AV1314" s="213" t="s">
        <v>90</v>
      </c>
      <c r="AW1314" s="213" t="s">
        <v>32</v>
      </c>
      <c r="AX1314" s="213" t="s">
        <v>77</v>
      </c>
      <c r="AY1314" s="214" t="s">
        <v>318</v>
      </c>
    </row>
    <row r="1315" spans="2:51" s="213" customFormat="1" x14ac:dyDescent="0.2">
      <c r="B1315" s="212"/>
      <c r="D1315" s="207" t="s">
        <v>326</v>
      </c>
      <c r="E1315" s="214" t="s">
        <v>1</v>
      </c>
      <c r="F1315" s="215" t="s">
        <v>2538</v>
      </c>
      <c r="H1315" s="216">
        <v>18.48</v>
      </c>
      <c r="L1315" s="212"/>
      <c r="M1315" s="217"/>
      <c r="T1315" s="218"/>
      <c r="AT1315" s="214" t="s">
        <v>326</v>
      </c>
      <c r="AU1315" s="214" t="s">
        <v>90</v>
      </c>
      <c r="AV1315" s="213" t="s">
        <v>90</v>
      </c>
      <c r="AW1315" s="213" t="s">
        <v>32</v>
      </c>
      <c r="AX1315" s="213" t="s">
        <v>77</v>
      </c>
      <c r="AY1315" s="214" t="s">
        <v>318</v>
      </c>
    </row>
    <row r="1316" spans="2:51" s="213" customFormat="1" x14ac:dyDescent="0.2">
      <c r="B1316" s="212"/>
      <c r="D1316" s="207" t="s">
        <v>326</v>
      </c>
      <c r="E1316" s="214" t="s">
        <v>1</v>
      </c>
      <c r="F1316" s="215" t="s">
        <v>2558</v>
      </c>
      <c r="H1316" s="216">
        <v>19.623999999999999</v>
      </c>
      <c r="L1316" s="212"/>
      <c r="M1316" s="217"/>
      <c r="T1316" s="218"/>
      <c r="AT1316" s="214" t="s">
        <v>326</v>
      </c>
      <c r="AU1316" s="214" t="s">
        <v>90</v>
      </c>
      <c r="AV1316" s="213" t="s">
        <v>90</v>
      </c>
      <c r="AW1316" s="213" t="s">
        <v>32</v>
      </c>
      <c r="AX1316" s="213" t="s">
        <v>77</v>
      </c>
      <c r="AY1316" s="214" t="s">
        <v>318</v>
      </c>
    </row>
    <row r="1317" spans="2:51" s="213" customFormat="1" x14ac:dyDescent="0.2">
      <c r="B1317" s="212"/>
      <c r="D1317" s="207" t="s">
        <v>326</v>
      </c>
      <c r="E1317" s="214" t="s">
        <v>1</v>
      </c>
      <c r="F1317" s="215" t="s">
        <v>2559</v>
      </c>
      <c r="H1317" s="216">
        <v>36.835999999999999</v>
      </c>
      <c r="L1317" s="212"/>
      <c r="M1317" s="217"/>
      <c r="T1317" s="218"/>
      <c r="AT1317" s="214" t="s">
        <v>326</v>
      </c>
      <c r="AU1317" s="214" t="s">
        <v>90</v>
      </c>
      <c r="AV1317" s="213" t="s">
        <v>90</v>
      </c>
      <c r="AW1317" s="213" t="s">
        <v>32</v>
      </c>
      <c r="AX1317" s="213" t="s">
        <v>77</v>
      </c>
      <c r="AY1317" s="214" t="s">
        <v>318</v>
      </c>
    </row>
    <row r="1318" spans="2:51" s="213" customFormat="1" x14ac:dyDescent="0.2">
      <c r="B1318" s="212"/>
      <c r="D1318" s="207" t="s">
        <v>326</v>
      </c>
      <c r="E1318" s="214" t="s">
        <v>1</v>
      </c>
      <c r="F1318" s="215" t="s">
        <v>2569</v>
      </c>
      <c r="H1318" s="216">
        <v>9.24</v>
      </c>
      <c r="L1318" s="212"/>
      <c r="M1318" s="217"/>
      <c r="T1318" s="218"/>
      <c r="AT1318" s="214" t="s">
        <v>326</v>
      </c>
      <c r="AU1318" s="214" t="s">
        <v>90</v>
      </c>
      <c r="AV1318" s="213" t="s">
        <v>90</v>
      </c>
      <c r="AW1318" s="213" t="s">
        <v>32</v>
      </c>
      <c r="AX1318" s="213" t="s">
        <v>77</v>
      </c>
      <c r="AY1318" s="214" t="s">
        <v>318</v>
      </c>
    </row>
    <row r="1319" spans="2:51" s="213" customFormat="1" x14ac:dyDescent="0.2">
      <c r="B1319" s="212"/>
      <c r="D1319" s="207" t="s">
        <v>326</v>
      </c>
      <c r="E1319" s="214" t="s">
        <v>1</v>
      </c>
      <c r="F1319" s="215" t="s">
        <v>2570</v>
      </c>
      <c r="H1319" s="216">
        <v>10.34</v>
      </c>
      <c r="L1319" s="212"/>
      <c r="M1319" s="217"/>
      <c r="T1319" s="218"/>
      <c r="AT1319" s="214" t="s">
        <v>326</v>
      </c>
      <c r="AU1319" s="214" t="s">
        <v>90</v>
      </c>
      <c r="AV1319" s="213" t="s">
        <v>90</v>
      </c>
      <c r="AW1319" s="213" t="s">
        <v>32</v>
      </c>
      <c r="AX1319" s="213" t="s">
        <v>77</v>
      </c>
      <c r="AY1319" s="214" t="s">
        <v>318</v>
      </c>
    </row>
    <row r="1320" spans="2:51" s="213" customFormat="1" x14ac:dyDescent="0.2">
      <c r="B1320" s="212"/>
      <c r="D1320" s="207" t="s">
        <v>326</v>
      </c>
      <c r="E1320" s="214" t="s">
        <v>1</v>
      </c>
      <c r="F1320" s="215" t="s">
        <v>2571</v>
      </c>
      <c r="H1320" s="216">
        <v>9.24</v>
      </c>
      <c r="L1320" s="212"/>
      <c r="M1320" s="217"/>
      <c r="T1320" s="218"/>
      <c r="AT1320" s="214" t="s">
        <v>326</v>
      </c>
      <c r="AU1320" s="214" t="s">
        <v>90</v>
      </c>
      <c r="AV1320" s="213" t="s">
        <v>90</v>
      </c>
      <c r="AW1320" s="213" t="s">
        <v>32</v>
      </c>
      <c r="AX1320" s="213" t="s">
        <v>77</v>
      </c>
      <c r="AY1320" s="214" t="s">
        <v>318</v>
      </c>
    </row>
    <row r="1321" spans="2:51" s="213" customFormat="1" x14ac:dyDescent="0.2">
      <c r="B1321" s="212"/>
      <c r="D1321" s="207" t="s">
        <v>326</v>
      </c>
      <c r="E1321" s="214" t="s">
        <v>1</v>
      </c>
      <c r="F1321" s="215" t="s">
        <v>2572</v>
      </c>
      <c r="H1321" s="216">
        <v>10.34</v>
      </c>
      <c r="L1321" s="212"/>
      <c r="M1321" s="217"/>
      <c r="T1321" s="218"/>
      <c r="AT1321" s="214" t="s">
        <v>326</v>
      </c>
      <c r="AU1321" s="214" t="s">
        <v>90</v>
      </c>
      <c r="AV1321" s="213" t="s">
        <v>90</v>
      </c>
      <c r="AW1321" s="213" t="s">
        <v>32</v>
      </c>
      <c r="AX1321" s="213" t="s">
        <v>77</v>
      </c>
      <c r="AY1321" s="214" t="s">
        <v>318</v>
      </c>
    </row>
    <row r="1322" spans="2:51" s="213" customFormat="1" x14ac:dyDescent="0.2">
      <c r="B1322" s="212"/>
      <c r="D1322" s="207" t="s">
        <v>326</v>
      </c>
      <c r="E1322" s="214" t="s">
        <v>1</v>
      </c>
      <c r="F1322" s="215" t="s">
        <v>2573</v>
      </c>
      <c r="H1322" s="216">
        <v>17.82</v>
      </c>
      <c r="L1322" s="212"/>
      <c r="M1322" s="217"/>
      <c r="T1322" s="218"/>
      <c r="AT1322" s="214" t="s">
        <v>326</v>
      </c>
      <c r="AU1322" s="214" t="s">
        <v>90</v>
      </c>
      <c r="AV1322" s="213" t="s">
        <v>90</v>
      </c>
      <c r="AW1322" s="213" t="s">
        <v>32</v>
      </c>
      <c r="AX1322" s="213" t="s">
        <v>77</v>
      </c>
      <c r="AY1322" s="214" t="s">
        <v>318</v>
      </c>
    </row>
    <row r="1323" spans="2:51" s="213" customFormat="1" x14ac:dyDescent="0.2">
      <c r="B1323" s="212"/>
      <c r="D1323" s="207" t="s">
        <v>326</v>
      </c>
      <c r="E1323" s="214" t="s">
        <v>1</v>
      </c>
      <c r="F1323" s="215" t="s">
        <v>2575</v>
      </c>
      <c r="H1323" s="216">
        <v>9.4600000000000009</v>
      </c>
      <c r="L1323" s="212"/>
      <c r="M1323" s="217"/>
      <c r="T1323" s="218"/>
      <c r="AT1323" s="214" t="s">
        <v>326</v>
      </c>
      <c r="AU1323" s="214" t="s">
        <v>90</v>
      </c>
      <c r="AV1323" s="213" t="s">
        <v>90</v>
      </c>
      <c r="AW1323" s="213" t="s">
        <v>32</v>
      </c>
      <c r="AX1323" s="213" t="s">
        <v>77</v>
      </c>
      <c r="AY1323" s="214" t="s">
        <v>318</v>
      </c>
    </row>
    <row r="1324" spans="2:51" s="213" customFormat="1" x14ac:dyDescent="0.2">
      <c r="B1324" s="212"/>
      <c r="D1324" s="207" t="s">
        <v>326</v>
      </c>
      <c r="E1324" s="214" t="s">
        <v>1</v>
      </c>
      <c r="F1324" s="215" t="s">
        <v>2576</v>
      </c>
      <c r="H1324" s="216">
        <v>10.119999999999999</v>
      </c>
      <c r="L1324" s="212"/>
      <c r="M1324" s="217"/>
      <c r="T1324" s="218"/>
      <c r="AT1324" s="214" t="s">
        <v>326</v>
      </c>
      <c r="AU1324" s="214" t="s">
        <v>90</v>
      </c>
      <c r="AV1324" s="213" t="s">
        <v>90</v>
      </c>
      <c r="AW1324" s="213" t="s">
        <v>32</v>
      </c>
      <c r="AX1324" s="213" t="s">
        <v>77</v>
      </c>
      <c r="AY1324" s="214" t="s">
        <v>318</v>
      </c>
    </row>
    <row r="1325" spans="2:51" s="213" customFormat="1" x14ac:dyDescent="0.2">
      <c r="B1325" s="212"/>
      <c r="D1325" s="207" t="s">
        <v>326</v>
      </c>
      <c r="E1325" s="214" t="s">
        <v>1</v>
      </c>
      <c r="F1325" s="215" t="s">
        <v>2577</v>
      </c>
      <c r="H1325" s="216">
        <v>9.57</v>
      </c>
      <c r="L1325" s="212"/>
      <c r="M1325" s="217"/>
      <c r="T1325" s="218"/>
      <c r="AT1325" s="214" t="s">
        <v>326</v>
      </c>
      <c r="AU1325" s="214" t="s">
        <v>90</v>
      </c>
      <c r="AV1325" s="213" t="s">
        <v>90</v>
      </c>
      <c r="AW1325" s="213" t="s">
        <v>32</v>
      </c>
      <c r="AX1325" s="213" t="s">
        <v>77</v>
      </c>
      <c r="AY1325" s="214" t="s">
        <v>318</v>
      </c>
    </row>
    <row r="1326" spans="2:51" s="213" customFormat="1" x14ac:dyDescent="0.2">
      <c r="B1326" s="212"/>
      <c r="D1326" s="207" t="s">
        <v>326</v>
      </c>
      <c r="E1326" s="214" t="s">
        <v>1</v>
      </c>
      <c r="F1326" s="215" t="s">
        <v>2578</v>
      </c>
      <c r="H1326" s="216">
        <v>10.23</v>
      </c>
      <c r="L1326" s="212"/>
      <c r="M1326" s="217"/>
      <c r="T1326" s="218"/>
      <c r="AT1326" s="214" t="s">
        <v>326</v>
      </c>
      <c r="AU1326" s="214" t="s">
        <v>90</v>
      </c>
      <c r="AV1326" s="213" t="s">
        <v>90</v>
      </c>
      <c r="AW1326" s="213" t="s">
        <v>32</v>
      </c>
      <c r="AX1326" s="213" t="s">
        <v>77</v>
      </c>
      <c r="AY1326" s="214" t="s">
        <v>318</v>
      </c>
    </row>
    <row r="1327" spans="2:51" s="230" customFormat="1" x14ac:dyDescent="0.2">
      <c r="B1327" s="229"/>
      <c r="D1327" s="207" t="s">
        <v>326</v>
      </c>
      <c r="E1327" s="231" t="s">
        <v>1</v>
      </c>
      <c r="F1327" s="232" t="s">
        <v>400</v>
      </c>
      <c r="H1327" s="233">
        <v>320.38</v>
      </c>
      <c r="L1327" s="229"/>
      <c r="M1327" s="234"/>
      <c r="T1327" s="235"/>
      <c r="AT1327" s="231" t="s">
        <v>326</v>
      </c>
      <c r="AU1327" s="231" t="s">
        <v>90</v>
      </c>
      <c r="AV1327" s="230" t="s">
        <v>324</v>
      </c>
      <c r="AW1327" s="230" t="s">
        <v>32</v>
      </c>
      <c r="AX1327" s="230" t="s">
        <v>85</v>
      </c>
      <c r="AY1327" s="231" t="s">
        <v>318</v>
      </c>
    </row>
    <row r="1328" spans="2:51" s="213" customFormat="1" x14ac:dyDescent="0.2">
      <c r="B1328" s="212"/>
      <c r="D1328" s="207" t="s">
        <v>326</v>
      </c>
      <c r="F1328" s="215" t="s">
        <v>2583</v>
      </c>
      <c r="H1328" s="216">
        <v>352.41800000000001</v>
      </c>
      <c r="L1328" s="212"/>
      <c r="M1328" s="217"/>
      <c r="T1328" s="218"/>
      <c r="AT1328" s="214" t="s">
        <v>326</v>
      </c>
      <c r="AU1328" s="214" t="s">
        <v>90</v>
      </c>
      <c r="AV1328" s="213" t="s">
        <v>90</v>
      </c>
      <c r="AW1328" s="213" t="s">
        <v>4</v>
      </c>
      <c r="AX1328" s="213" t="s">
        <v>85</v>
      </c>
      <c r="AY1328" s="214" t="s">
        <v>318</v>
      </c>
    </row>
    <row r="1329" spans="2:65" s="121" customFormat="1" ht="21.75" customHeight="1" x14ac:dyDescent="0.2">
      <c r="B1329" s="120"/>
      <c r="C1329" s="219" t="s">
        <v>2584</v>
      </c>
      <c r="D1329" s="219" t="s">
        <v>337</v>
      </c>
      <c r="E1329" s="220" t="s">
        <v>2585</v>
      </c>
      <c r="F1329" s="221" t="s">
        <v>2586</v>
      </c>
      <c r="G1329" s="222" t="s">
        <v>383</v>
      </c>
      <c r="H1329" s="223">
        <v>522.38099999999997</v>
      </c>
      <c r="I1329" s="33"/>
      <c r="J1329" s="224">
        <f>ROUND(I1329*H1329,2)</f>
        <v>0</v>
      </c>
      <c r="K1329" s="225"/>
      <c r="L1329" s="226"/>
      <c r="M1329" s="227" t="s">
        <v>1</v>
      </c>
      <c r="N1329" s="228" t="s">
        <v>43</v>
      </c>
      <c r="P1329" s="201">
        <f>O1329*H1329</f>
        <v>0</v>
      </c>
      <c r="Q1329" s="201">
        <v>0.02</v>
      </c>
      <c r="R1329" s="201">
        <f>Q1329*H1329</f>
        <v>10.447619999999999</v>
      </c>
      <c r="S1329" s="201">
        <v>0</v>
      </c>
      <c r="T1329" s="202">
        <f>S1329*H1329</f>
        <v>0</v>
      </c>
      <c r="AR1329" s="203" t="s">
        <v>497</v>
      </c>
      <c r="AT1329" s="203" t="s">
        <v>337</v>
      </c>
      <c r="AU1329" s="203" t="s">
        <v>90</v>
      </c>
      <c r="AY1329" s="112" t="s">
        <v>318</v>
      </c>
      <c r="BE1329" s="204">
        <f>IF(N1329="základní",J1329,0)</f>
        <v>0</v>
      </c>
      <c r="BF1329" s="204">
        <f>IF(N1329="snížená",J1329,0)</f>
        <v>0</v>
      </c>
      <c r="BG1329" s="204">
        <f>IF(N1329="zákl. přenesená",J1329,0)</f>
        <v>0</v>
      </c>
      <c r="BH1329" s="204">
        <f>IF(N1329="sníž. přenesená",J1329,0)</f>
        <v>0</v>
      </c>
      <c r="BI1329" s="204">
        <f>IF(N1329="nulová",J1329,0)</f>
        <v>0</v>
      </c>
      <c r="BJ1329" s="112" t="s">
        <v>90</v>
      </c>
      <c r="BK1329" s="204">
        <f>ROUND(I1329*H1329,2)</f>
        <v>0</v>
      </c>
      <c r="BL1329" s="112" t="s">
        <v>407</v>
      </c>
      <c r="BM1329" s="203" t="s">
        <v>2587</v>
      </c>
    </row>
    <row r="1330" spans="2:65" s="213" customFormat="1" x14ac:dyDescent="0.2">
      <c r="B1330" s="212"/>
      <c r="D1330" s="207" t="s">
        <v>326</v>
      </c>
      <c r="E1330" s="214" t="s">
        <v>1</v>
      </c>
      <c r="F1330" s="215" t="s">
        <v>2521</v>
      </c>
      <c r="H1330" s="216">
        <v>21.472000000000001</v>
      </c>
      <c r="L1330" s="212"/>
      <c r="M1330" s="217"/>
      <c r="T1330" s="218"/>
      <c r="AT1330" s="214" t="s">
        <v>326</v>
      </c>
      <c r="AU1330" s="214" t="s">
        <v>90</v>
      </c>
      <c r="AV1330" s="213" t="s">
        <v>90</v>
      </c>
      <c r="AW1330" s="213" t="s">
        <v>32</v>
      </c>
      <c r="AX1330" s="213" t="s">
        <v>77</v>
      </c>
      <c r="AY1330" s="214" t="s">
        <v>318</v>
      </c>
    </row>
    <row r="1331" spans="2:65" s="213" customFormat="1" x14ac:dyDescent="0.2">
      <c r="B1331" s="212"/>
      <c r="D1331" s="207" t="s">
        <v>326</v>
      </c>
      <c r="E1331" s="214" t="s">
        <v>1</v>
      </c>
      <c r="F1331" s="215" t="s">
        <v>2539</v>
      </c>
      <c r="H1331" s="216">
        <v>16.28</v>
      </c>
      <c r="L1331" s="212"/>
      <c r="M1331" s="217"/>
      <c r="T1331" s="218"/>
      <c r="AT1331" s="214" t="s">
        <v>326</v>
      </c>
      <c r="AU1331" s="214" t="s">
        <v>90</v>
      </c>
      <c r="AV1331" s="213" t="s">
        <v>90</v>
      </c>
      <c r="AW1331" s="213" t="s">
        <v>32</v>
      </c>
      <c r="AX1331" s="213" t="s">
        <v>77</v>
      </c>
      <c r="AY1331" s="214" t="s">
        <v>318</v>
      </c>
    </row>
    <row r="1332" spans="2:65" s="213" customFormat="1" x14ac:dyDescent="0.2">
      <c r="B1332" s="212"/>
      <c r="D1332" s="207" t="s">
        <v>326</v>
      </c>
      <c r="E1332" s="214" t="s">
        <v>1</v>
      </c>
      <c r="F1332" s="215" t="s">
        <v>2540</v>
      </c>
      <c r="H1332" s="216">
        <v>16.28</v>
      </c>
      <c r="L1332" s="212"/>
      <c r="M1332" s="217"/>
      <c r="T1332" s="218"/>
      <c r="AT1332" s="214" t="s">
        <v>326</v>
      </c>
      <c r="AU1332" s="214" t="s">
        <v>90</v>
      </c>
      <c r="AV1332" s="213" t="s">
        <v>90</v>
      </c>
      <c r="AW1332" s="213" t="s">
        <v>32</v>
      </c>
      <c r="AX1332" s="213" t="s">
        <v>77</v>
      </c>
      <c r="AY1332" s="214" t="s">
        <v>318</v>
      </c>
    </row>
    <row r="1333" spans="2:65" s="213" customFormat="1" x14ac:dyDescent="0.2">
      <c r="B1333" s="212"/>
      <c r="D1333" s="207" t="s">
        <v>326</v>
      </c>
      <c r="E1333" s="214" t="s">
        <v>1</v>
      </c>
      <c r="F1333" s="215" t="s">
        <v>2541</v>
      </c>
      <c r="H1333" s="216">
        <v>23.297999999999998</v>
      </c>
      <c r="L1333" s="212"/>
      <c r="M1333" s="217"/>
      <c r="T1333" s="218"/>
      <c r="AT1333" s="214" t="s">
        <v>326</v>
      </c>
      <c r="AU1333" s="214" t="s">
        <v>90</v>
      </c>
      <c r="AV1333" s="213" t="s">
        <v>90</v>
      </c>
      <c r="AW1333" s="213" t="s">
        <v>32</v>
      </c>
      <c r="AX1333" s="213" t="s">
        <v>77</v>
      </c>
      <c r="AY1333" s="214" t="s">
        <v>318</v>
      </c>
    </row>
    <row r="1334" spans="2:65" s="213" customFormat="1" ht="20" x14ac:dyDescent="0.2">
      <c r="B1334" s="212"/>
      <c r="D1334" s="207" t="s">
        <v>326</v>
      </c>
      <c r="E1334" s="214" t="s">
        <v>1</v>
      </c>
      <c r="F1334" s="215" t="s">
        <v>2542</v>
      </c>
      <c r="H1334" s="216">
        <v>21.077000000000002</v>
      </c>
      <c r="L1334" s="212"/>
      <c r="M1334" s="217"/>
      <c r="T1334" s="218"/>
      <c r="AT1334" s="214" t="s">
        <v>326</v>
      </c>
      <c r="AU1334" s="214" t="s">
        <v>90</v>
      </c>
      <c r="AV1334" s="213" t="s">
        <v>90</v>
      </c>
      <c r="AW1334" s="213" t="s">
        <v>32</v>
      </c>
      <c r="AX1334" s="213" t="s">
        <v>77</v>
      </c>
      <c r="AY1334" s="214" t="s">
        <v>318</v>
      </c>
    </row>
    <row r="1335" spans="2:65" s="213" customFormat="1" ht="40" x14ac:dyDescent="0.2">
      <c r="B1335" s="212"/>
      <c r="D1335" s="207" t="s">
        <v>326</v>
      </c>
      <c r="E1335" s="214" t="s">
        <v>1</v>
      </c>
      <c r="F1335" s="215" t="s">
        <v>2543</v>
      </c>
      <c r="H1335" s="216">
        <v>76.134</v>
      </c>
      <c r="L1335" s="212"/>
      <c r="M1335" s="217"/>
      <c r="T1335" s="218"/>
      <c r="AT1335" s="214" t="s">
        <v>326</v>
      </c>
      <c r="AU1335" s="214" t="s">
        <v>90</v>
      </c>
      <c r="AV1335" s="213" t="s">
        <v>90</v>
      </c>
      <c r="AW1335" s="213" t="s">
        <v>32</v>
      </c>
      <c r="AX1335" s="213" t="s">
        <v>77</v>
      </c>
      <c r="AY1335" s="214" t="s">
        <v>318</v>
      </c>
    </row>
    <row r="1336" spans="2:65" s="213" customFormat="1" ht="40" x14ac:dyDescent="0.2">
      <c r="B1336" s="212"/>
      <c r="D1336" s="207" t="s">
        <v>326</v>
      </c>
      <c r="E1336" s="214" t="s">
        <v>1</v>
      </c>
      <c r="F1336" s="215" t="s">
        <v>2544</v>
      </c>
      <c r="H1336" s="216">
        <v>32.718000000000004</v>
      </c>
      <c r="L1336" s="212"/>
      <c r="M1336" s="217"/>
      <c r="T1336" s="218"/>
      <c r="AT1336" s="214" t="s">
        <v>326</v>
      </c>
      <c r="AU1336" s="214" t="s">
        <v>90</v>
      </c>
      <c r="AV1336" s="213" t="s">
        <v>90</v>
      </c>
      <c r="AW1336" s="213" t="s">
        <v>32</v>
      </c>
      <c r="AX1336" s="213" t="s">
        <v>77</v>
      </c>
      <c r="AY1336" s="214" t="s">
        <v>318</v>
      </c>
    </row>
    <row r="1337" spans="2:65" s="213" customFormat="1" x14ac:dyDescent="0.2">
      <c r="B1337" s="212"/>
      <c r="D1337" s="207" t="s">
        <v>326</v>
      </c>
      <c r="E1337" s="214" t="s">
        <v>1</v>
      </c>
      <c r="F1337" s="215" t="s">
        <v>2545</v>
      </c>
      <c r="H1337" s="216">
        <v>19.052</v>
      </c>
      <c r="L1337" s="212"/>
      <c r="M1337" s="217"/>
      <c r="T1337" s="218"/>
      <c r="AT1337" s="214" t="s">
        <v>326</v>
      </c>
      <c r="AU1337" s="214" t="s">
        <v>90</v>
      </c>
      <c r="AV1337" s="213" t="s">
        <v>90</v>
      </c>
      <c r="AW1337" s="213" t="s">
        <v>32</v>
      </c>
      <c r="AX1337" s="213" t="s">
        <v>77</v>
      </c>
      <c r="AY1337" s="214" t="s">
        <v>318</v>
      </c>
    </row>
    <row r="1338" spans="2:65" s="213" customFormat="1" x14ac:dyDescent="0.2">
      <c r="B1338" s="212"/>
      <c r="D1338" s="207" t="s">
        <v>326</v>
      </c>
      <c r="E1338" s="214" t="s">
        <v>1</v>
      </c>
      <c r="F1338" s="215" t="s">
        <v>2546</v>
      </c>
      <c r="H1338" s="216">
        <v>1.524</v>
      </c>
      <c r="L1338" s="212"/>
      <c r="M1338" s="217"/>
      <c r="T1338" s="218"/>
      <c r="AT1338" s="214" t="s">
        <v>326</v>
      </c>
      <c r="AU1338" s="214" t="s">
        <v>90</v>
      </c>
      <c r="AV1338" s="213" t="s">
        <v>90</v>
      </c>
      <c r="AW1338" s="213" t="s">
        <v>32</v>
      </c>
      <c r="AX1338" s="213" t="s">
        <v>77</v>
      </c>
      <c r="AY1338" s="214" t="s">
        <v>318</v>
      </c>
    </row>
    <row r="1339" spans="2:65" s="213" customFormat="1" ht="20" x14ac:dyDescent="0.2">
      <c r="B1339" s="212"/>
      <c r="D1339" s="207" t="s">
        <v>326</v>
      </c>
      <c r="E1339" s="214" t="s">
        <v>1</v>
      </c>
      <c r="F1339" s="215" t="s">
        <v>2547</v>
      </c>
      <c r="H1339" s="216">
        <v>22.882999999999999</v>
      </c>
      <c r="L1339" s="212"/>
      <c r="M1339" s="217"/>
      <c r="T1339" s="218"/>
      <c r="AT1339" s="214" t="s">
        <v>326</v>
      </c>
      <c r="AU1339" s="214" t="s">
        <v>90</v>
      </c>
      <c r="AV1339" s="213" t="s">
        <v>90</v>
      </c>
      <c r="AW1339" s="213" t="s">
        <v>32</v>
      </c>
      <c r="AX1339" s="213" t="s">
        <v>77</v>
      </c>
      <c r="AY1339" s="214" t="s">
        <v>318</v>
      </c>
    </row>
    <row r="1340" spans="2:65" s="213" customFormat="1" x14ac:dyDescent="0.2">
      <c r="B1340" s="212"/>
      <c r="D1340" s="207" t="s">
        <v>326</v>
      </c>
      <c r="E1340" s="214" t="s">
        <v>1</v>
      </c>
      <c r="F1340" s="215" t="s">
        <v>2548</v>
      </c>
      <c r="H1340" s="216">
        <v>19.686</v>
      </c>
      <c r="L1340" s="212"/>
      <c r="M1340" s="217"/>
      <c r="T1340" s="218"/>
      <c r="AT1340" s="214" t="s">
        <v>326</v>
      </c>
      <c r="AU1340" s="214" t="s">
        <v>90</v>
      </c>
      <c r="AV1340" s="213" t="s">
        <v>90</v>
      </c>
      <c r="AW1340" s="213" t="s">
        <v>32</v>
      </c>
      <c r="AX1340" s="213" t="s">
        <v>77</v>
      </c>
      <c r="AY1340" s="214" t="s">
        <v>318</v>
      </c>
    </row>
    <row r="1341" spans="2:65" s="213" customFormat="1" x14ac:dyDescent="0.2">
      <c r="B1341" s="212"/>
      <c r="D1341" s="207" t="s">
        <v>326</v>
      </c>
      <c r="E1341" s="214" t="s">
        <v>1</v>
      </c>
      <c r="F1341" s="215" t="s">
        <v>2549</v>
      </c>
      <c r="H1341" s="216">
        <v>11.11</v>
      </c>
      <c r="L1341" s="212"/>
      <c r="M1341" s="217"/>
      <c r="T1341" s="218"/>
      <c r="AT1341" s="214" t="s">
        <v>326</v>
      </c>
      <c r="AU1341" s="214" t="s">
        <v>90</v>
      </c>
      <c r="AV1341" s="213" t="s">
        <v>90</v>
      </c>
      <c r="AW1341" s="213" t="s">
        <v>32</v>
      </c>
      <c r="AX1341" s="213" t="s">
        <v>77</v>
      </c>
      <c r="AY1341" s="214" t="s">
        <v>318</v>
      </c>
    </row>
    <row r="1342" spans="2:65" s="213" customFormat="1" x14ac:dyDescent="0.2">
      <c r="B1342" s="212"/>
      <c r="D1342" s="207" t="s">
        <v>326</v>
      </c>
      <c r="E1342" s="214" t="s">
        <v>1</v>
      </c>
      <c r="F1342" s="215" t="s">
        <v>2550</v>
      </c>
      <c r="H1342" s="216">
        <v>21.887</v>
      </c>
      <c r="L1342" s="212"/>
      <c r="M1342" s="217"/>
      <c r="T1342" s="218"/>
      <c r="AT1342" s="214" t="s">
        <v>326</v>
      </c>
      <c r="AU1342" s="214" t="s">
        <v>90</v>
      </c>
      <c r="AV1342" s="213" t="s">
        <v>90</v>
      </c>
      <c r="AW1342" s="213" t="s">
        <v>32</v>
      </c>
      <c r="AX1342" s="213" t="s">
        <v>77</v>
      </c>
      <c r="AY1342" s="214" t="s">
        <v>318</v>
      </c>
    </row>
    <row r="1343" spans="2:65" s="213" customFormat="1" x14ac:dyDescent="0.2">
      <c r="B1343" s="212"/>
      <c r="D1343" s="207" t="s">
        <v>326</v>
      </c>
      <c r="E1343" s="214" t="s">
        <v>1</v>
      </c>
      <c r="F1343" s="215" t="s">
        <v>2551</v>
      </c>
      <c r="H1343" s="216">
        <v>8.7989999999999995</v>
      </c>
      <c r="L1343" s="212"/>
      <c r="M1343" s="217"/>
      <c r="T1343" s="218"/>
      <c r="AT1343" s="214" t="s">
        <v>326</v>
      </c>
      <c r="AU1343" s="214" t="s">
        <v>90</v>
      </c>
      <c r="AV1343" s="213" t="s">
        <v>90</v>
      </c>
      <c r="AW1343" s="213" t="s">
        <v>32</v>
      </c>
      <c r="AX1343" s="213" t="s">
        <v>77</v>
      </c>
      <c r="AY1343" s="214" t="s">
        <v>318</v>
      </c>
    </row>
    <row r="1344" spans="2:65" s="213" customFormat="1" x14ac:dyDescent="0.2">
      <c r="B1344" s="212"/>
      <c r="D1344" s="207" t="s">
        <v>326</v>
      </c>
      <c r="E1344" s="214" t="s">
        <v>1</v>
      </c>
      <c r="F1344" s="215" t="s">
        <v>2552</v>
      </c>
      <c r="H1344" s="216">
        <v>9.2919999999999998</v>
      </c>
      <c r="L1344" s="212"/>
      <c r="M1344" s="217"/>
      <c r="T1344" s="218"/>
      <c r="AT1344" s="214" t="s">
        <v>326</v>
      </c>
      <c r="AU1344" s="214" t="s">
        <v>90</v>
      </c>
      <c r="AV1344" s="213" t="s">
        <v>90</v>
      </c>
      <c r="AW1344" s="213" t="s">
        <v>32</v>
      </c>
      <c r="AX1344" s="213" t="s">
        <v>77</v>
      </c>
      <c r="AY1344" s="214" t="s">
        <v>318</v>
      </c>
    </row>
    <row r="1345" spans="2:65" s="213" customFormat="1" x14ac:dyDescent="0.2">
      <c r="B1345" s="212"/>
      <c r="D1345" s="207" t="s">
        <v>326</v>
      </c>
      <c r="E1345" s="214" t="s">
        <v>1</v>
      </c>
      <c r="F1345" s="215" t="s">
        <v>2553</v>
      </c>
      <c r="H1345" s="216">
        <v>20.564</v>
      </c>
      <c r="L1345" s="212"/>
      <c r="M1345" s="217"/>
      <c r="T1345" s="218"/>
      <c r="AT1345" s="214" t="s">
        <v>326</v>
      </c>
      <c r="AU1345" s="214" t="s">
        <v>90</v>
      </c>
      <c r="AV1345" s="213" t="s">
        <v>90</v>
      </c>
      <c r="AW1345" s="213" t="s">
        <v>32</v>
      </c>
      <c r="AX1345" s="213" t="s">
        <v>77</v>
      </c>
      <c r="AY1345" s="214" t="s">
        <v>318</v>
      </c>
    </row>
    <row r="1346" spans="2:65" s="213" customFormat="1" x14ac:dyDescent="0.2">
      <c r="B1346" s="212"/>
      <c r="D1346" s="207" t="s">
        <v>326</v>
      </c>
      <c r="E1346" s="214" t="s">
        <v>1</v>
      </c>
      <c r="F1346" s="215" t="s">
        <v>2554</v>
      </c>
      <c r="H1346" s="216">
        <v>13.534000000000001</v>
      </c>
      <c r="L1346" s="212"/>
      <c r="M1346" s="217"/>
      <c r="T1346" s="218"/>
      <c r="AT1346" s="214" t="s">
        <v>326</v>
      </c>
      <c r="AU1346" s="214" t="s">
        <v>90</v>
      </c>
      <c r="AV1346" s="213" t="s">
        <v>90</v>
      </c>
      <c r="AW1346" s="213" t="s">
        <v>32</v>
      </c>
      <c r="AX1346" s="213" t="s">
        <v>77</v>
      </c>
      <c r="AY1346" s="214" t="s">
        <v>318</v>
      </c>
    </row>
    <row r="1347" spans="2:65" s="213" customFormat="1" x14ac:dyDescent="0.2">
      <c r="B1347" s="212"/>
      <c r="D1347" s="207" t="s">
        <v>326</v>
      </c>
      <c r="E1347" s="214" t="s">
        <v>1</v>
      </c>
      <c r="F1347" s="215" t="s">
        <v>2555</v>
      </c>
      <c r="H1347" s="216">
        <v>4.5250000000000004</v>
      </c>
      <c r="L1347" s="212"/>
      <c r="M1347" s="217"/>
      <c r="T1347" s="218"/>
      <c r="AT1347" s="214" t="s">
        <v>326</v>
      </c>
      <c r="AU1347" s="214" t="s">
        <v>90</v>
      </c>
      <c r="AV1347" s="213" t="s">
        <v>90</v>
      </c>
      <c r="AW1347" s="213" t="s">
        <v>32</v>
      </c>
      <c r="AX1347" s="213" t="s">
        <v>77</v>
      </c>
      <c r="AY1347" s="214" t="s">
        <v>318</v>
      </c>
    </row>
    <row r="1348" spans="2:65" s="213" customFormat="1" x14ac:dyDescent="0.2">
      <c r="B1348" s="212"/>
      <c r="D1348" s="207" t="s">
        <v>326</v>
      </c>
      <c r="E1348" s="214" t="s">
        <v>1</v>
      </c>
      <c r="F1348" s="215" t="s">
        <v>2556</v>
      </c>
      <c r="H1348" s="216">
        <v>19.352</v>
      </c>
      <c r="L1348" s="212"/>
      <c r="M1348" s="217"/>
      <c r="T1348" s="218"/>
      <c r="AT1348" s="214" t="s">
        <v>326</v>
      </c>
      <c r="AU1348" s="214" t="s">
        <v>90</v>
      </c>
      <c r="AV1348" s="213" t="s">
        <v>90</v>
      </c>
      <c r="AW1348" s="213" t="s">
        <v>32</v>
      </c>
      <c r="AX1348" s="213" t="s">
        <v>77</v>
      </c>
      <c r="AY1348" s="214" t="s">
        <v>318</v>
      </c>
    </row>
    <row r="1349" spans="2:65" s="213" customFormat="1" x14ac:dyDescent="0.2">
      <c r="B1349" s="212"/>
      <c r="D1349" s="207" t="s">
        <v>326</v>
      </c>
      <c r="E1349" s="214" t="s">
        <v>1</v>
      </c>
      <c r="F1349" s="215" t="s">
        <v>2557</v>
      </c>
      <c r="H1349" s="216">
        <v>26.928000000000001</v>
      </c>
      <c r="L1349" s="212"/>
      <c r="M1349" s="217"/>
      <c r="T1349" s="218"/>
      <c r="AT1349" s="214" t="s">
        <v>326</v>
      </c>
      <c r="AU1349" s="214" t="s">
        <v>90</v>
      </c>
      <c r="AV1349" s="213" t="s">
        <v>90</v>
      </c>
      <c r="AW1349" s="213" t="s">
        <v>32</v>
      </c>
      <c r="AX1349" s="213" t="s">
        <v>77</v>
      </c>
      <c r="AY1349" s="214" t="s">
        <v>318</v>
      </c>
    </row>
    <row r="1350" spans="2:65" s="213" customFormat="1" x14ac:dyDescent="0.2">
      <c r="B1350" s="212"/>
      <c r="D1350" s="207" t="s">
        <v>326</v>
      </c>
      <c r="E1350" s="214" t="s">
        <v>1</v>
      </c>
      <c r="F1350" s="215" t="s">
        <v>2567</v>
      </c>
      <c r="H1350" s="216">
        <v>32.56</v>
      </c>
      <c r="L1350" s="212"/>
      <c r="M1350" s="217"/>
      <c r="T1350" s="218"/>
      <c r="AT1350" s="214" t="s">
        <v>326</v>
      </c>
      <c r="AU1350" s="214" t="s">
        <v>90</v>
      </c>
      <c r="AV1350" s="213" t="s">
        <v>90</v>
      </c>
      <c r="AW1350" s="213" t="s">
        <v>32</v>
      </c>
      <c r="AX1350" s="213" t="s">
        <v>77</v>
      </c>
      <c r="AY1350" s="214" t="s">
        <v>318</v>
      </c>
    </row>
    <row r="1351" spans="2:65" s="213" customFormat="1" x14ac:dyDescent="0.2">
      <c r="B1351" s="212"/>
      <c r="D1351" s="207" t="s">
        <v>326</v>
      </c>
      <c r="E1351" s="214" t="s">
        <v>1</v>
      </c>
      <c r="F1351" s="215" t="s">
        <v>2568</v>
      </c>
      <c r="H1351" s="216">
        <v>21.89</v>
      </c>
      <c r="L1351" s="212"/>
      <c r="M1351" s="217"/>
      <c r="T1351" s="218"/>
      <c r="AT1351" s="214" t="s">
        <v>326</v>
      </c>
      <c r="AU1351" s="214" t="s">
        <v>90</v>
      </c>
      <c r="AV1351" s="213" t="s">
        <v>90</v>
      </c>
      <c r="AW1351" s="213" t="s">
        <v>32</v>
      </c>
      <c r="AX1351" s="213" t="s">
        <v>77</v>
      </c>
      <c r="AY1351" s="214" t="s">
        <v>318</v>
      </c>
    </row>
    <row r="1352" spans="2:65" s="213" customFormat="1" x14ac:dyDescent="0.2">
      <c r="B1352" s="212"/>
      <c r="D1352" s="207" t="s">
        <v>326</v>
      </c>
      <c r="E1352" s="214" t="s">
        <v>1</v>
      </c>
      <c r="F1352" s="215" t="s">
        <v>2574</v>
      </c>
      <c r="H1352" s="216">
        <v>14.047000000000001</v>
      </c>
      <c r="L1352" s="212"/>
      <c r="M1352" s="217"/>
      <c r="T1352" s="218"/>
      <c r="AT1352" s="214" t="s">
        <v>326</v>
      </c>
      <c r="AU1352" s="214" t="s">
        <v>90</v>
      </c>
      <c r="AV1352" s="213" t="s">
        <v>90</v>
      </c>
      <c r="AW1352" s="213" t="s">
        <v>32</v>
      </c>
      <c r="AX1352" s="213" t="s">
        <v>77</v>
      </c>
      <c r="AY1352" s="214" t="s">
        <v>318</v>
      </c>
    </row>
    <row r="1353" spans="2:65" s="230" customFormat="1" x14ac:dyDescent="0.2">
      <c r="B1353" s="229"/>
      <c r="D1353" s="207" t="s">
        <v>326</v>
      </c>
      <c r="E1353" s="231" t="s">
        <v>1</v>
      </c>
      <c r="F1353" s="232" t="s">
        <v>400</v>
      </c>
      <c r="H1353" s="233">
        <v>474.892</v>
      </c>
      <c r="L1353" s="229"/>
      <c r="M1353" s="234"/>
      <c r="T1353" s="235"/>
      <c r="AT1353" s="231" t="s">
        <v>326</v>
      </c>
      <c r="AU1353" s="231" t="s">
        <v>90</v>
      </c>
      <c r="AV1353" s="230" t="s">
        <v>324</v>
      </c>
      <c r="AW1353" s="230" t="s">
        <v>32</v>
      </c>
      <c r="AX1353" s="230" t="s">
        <v>85</v>
      </c>
      <c r="AY1353" s="231" t="s">
        <v>318</v>
      </c>
    </row>
    <row r="1354" spans="2:65" s="213" customFormat="1" x14ac:dyDescent="0.2">
      <c r="B1354" s="212"/>
      <c r="D1354" s="207" t="s">
        <v>326</v>
      </c>
      <c r="F1354" s="215" t="s">
        <v>2588</v>
      </c>
      <c r="H1354" s="216">
        <v>522.38099999999997</v>
      </c>
      <c r="L1354" s="212"/>
      <c r="M1354" s="217"/>
      <c r="T1354" s="218"/>
      <c r="AT1354" s="214" t="s">
        <v>326</v>
      </c>
      <c r="AU1354" s="214" t="s">
        <v>90</v>
      </c>
      <c r="AV1354" s="213" t="s">
        <v>90</v>
      </c>
      <c r="AW1354" s="213" t="s">
        <v>4</v>
      </c>
      <c r="AX1354" s="213" t="s">
        <v>85</v>
      </c>
      <c r="AY1354" s="214" t="s">
        <v>318</v>
      </c>
    </row>
    <row r="1355" spans="2:65" s="121" customFormat="1" ht="16.5" customHeight="1" x14ac:dyDescent="0.2">
      <c r="B1355" s="120"/>
      <c r="C1355" s="219" t="s">
        <v>2589</v>
      </c>
      <c r="D1355" s="219" t="s">
        <v>337</v>
      </c>
      <c r="E1355" s="220" t="s">
        <v>2590</v>
      </c>
      <c r="F1355" s="221" t="s">
        <v>2591</v>
      </c>
      <c r="G1355" s="222" t="s">
        <v>383</v>
      </c>
      <c r="H1355" s="223">
        <v>331.07600000000002</v>
      </c>
      <c r="I1355" s="33"/>
      <c r="J1355" s="224">
        <f>ROUND(I1355*H1355,2)</f>
        <v>0</v>
      </c>
      <c r="K1355" s="225"/>
      <c r="L1355" s="226"/>
      <c r="M1355" s="227" t="s">
        <v>1</v>
      </c>
      <c r="N1355" s="228" t="s">
        <v>43</v>
      </c>
      <c r="P1355" s="201">
        <f>O1355*H1355</f>
        <v>0</v>
      </c>
      <c r="Q1355" s="201">
        <v>0.02</v>
      </c>
      <c r="R1355" s="201">
        <f>Q1355*H1355</f>
        <v>6.6215200000000003</v>
      </c>
      <c r="S1355" s="201">
        <v>0</v>
      </c>
      <c r="T1355" s="202">
        <f>S1355*H1355</f>
        <v>0</v>
      </c>
      <c r="AR1355" s="203" t="s">
        <v>497</v>
      </c>
      <c r="AT1355" s="203" t="s">
        <v>337</v>
      </c>
      <c r="AU1355" s="203" t="s">
        <v>90</v>
      </c>
      <c r="AY1355" s="112" t="s">
        <v>318</v>
      </c>
      <c r="BE1355" s="204">
        <f>IF(N1355="základní",J1355,0)</f>
        <v>0</v>
      </c>
      <c r="BF1355" s="204">
        <f>IF(N1355="snížená",J1355,0)</f>
        <v>0</v>
      </c>
      <c r="BG1355" s="204">
        <f>IF(N1355="zákl. přenesená",J1355,0)</f>
        <v>0</v>
      </c>
      <c r="BH1355" s="204">
        <f>IF(N1355="sníž. přenesená",J1355,0)</f>
        <v>0</v>
      </c>
      <c r="BI1355" s="204">
        <f>IF(N1355="nulová",J1355,0)</f>
        <v>0</v>
      </c>
      <c r="BJ1355" s="112" t="s">
        <v>90</v>
      </c>
      <c r="BK1355" s="204">
        <f>ROUND(I1355*H1355,2)</f>
        <v>0</v>
      </c>
      <c r="BL1355" s="112" t="s">
        <v>407</v>
      </c>
      <c r="BM1355" s="203" t="s">
        <v>2592</v>
      </c>
    </row>
    <row r="1356" spans="2:65" s="213" customFormat="1" x14ac:dyDescent="0.2">
      <c r="B1356" s="212"/>
      <c r="D1356" s="207" t="s">
        <v>326</v>
      </c>
      <c r="E1356" s="214" t="s">
        <v>1</v>
      </c>
      <c r="F1356" s="215" t="s">
        <v>2529</v>
      </c>
      <c r="H1356" s="216">
        <v>25.7</v>
      </c>
      <c r="L1356" s="212"/>
      <c r="M1356" s="217"/>
      <c r="T1356" s="218"/>
      <c r="AT1356" s="214" t="s">
        <v>326</v>
      </c>
      <c r="AU1356" s="214" t="s">
        <v>90</v>
      </c>
      <c r="AV1356" s="213" t="s">
        <v>90</v>
      </c>
      <c r="AW1356" s="213" t="s">
        <v>32</v>
      </c>
      <c r="AX1356" s="213" t="s">
        <v>77</v>
      </c>
      <c r="AY1356" s="214" t="s">
        <v>318</v>
      </c>
    </row>
    <row r="1357" spans="2:65" s="213" customFormat="1" x14ac:dyDescent="0.2">
      <c r="B1357" s="212"/>
      <c r="D1357" s="207" t="s">
        <v>326</v>
      </c>
      <c r="E1357" s="214" t="s">
        <v>1</v>
      </c>
      <c r="F1357" s="215" t="s">
        <v>2530</v>
      </c>
      <c r="H1357" s="216">
        <v>25.7</v>
      </c>
      <c r="L1357" s="212"/>
      <c r="M1357" s="217"/>
      <c r="T1357" s="218"/>
      <c r="AT1357" s="214" t="s">
        <v>326</v>
      </c>
      <c r="AU1357" s="214" t="s">
        <v>90</v>
      </c>
      <c r="AV1357" s="213" t="s">
        <v>90</v>
      </c>
      <c r="AW1357" s="213" t="s">
        <v>32</v>
      </c>
      <c r="AX1357" s="213" t="s">
        <v>77</v>
      </c>
      <c r="AY1357" s="214" t="s">
        <v>318</v>
      </c>
    </row>
    <row r="1358" spans="2:65" s="213" customFormat="1" x14ac:dyDescent="0.2">
      <c r="B1358" s="212"/>
      <c r="D1358" s="207" t="s">
        <v>326</v>
      </c>
      <c r="E1358" s="214" t="s">
        <v>1</v>
      </c>
      <c r="F1358" s="215" t="s">
        <v>2531</v>
      </c>
      <c r="H1358" s="216">
        <v>25.7</v>
      </c>
      <c r="L1358" s="212"/>
      <c r="M1358" s="217"/>
      <c r="T1358" s="218"/>
      <c r="AT1358" s="214" t="s">
        <v>326</v>
      </c>
      <c r="AU1358" s="214" t="s">
        <v>90</v>
      </c>
      <c r="AV1358" s="213" t="s">
        <v>90</v>
      </c>
      <c r="AW1358" s="213" t="s">
        <v>32</v>
      </c>
      <c r="AX1358" s="213" t="s">
        <v>77</v>
      </c>
      <c r="AY1358" s="214" t="s">
        <v>318</v>
      </c>
    </row>
    <row r="1359" spans="2:65" s="213" customFormat="1" x14ac:dyDescent="0.2">
      <c r="B1359" s="212"/>
      <c r="D1359" s="207" t="s">
        <v>326</v>
      </c>
      <c r="E1359" s="214" t="s">
        <v>1</v>
      </c>
      <c r="F1359" s="215" t="s">
        <v>2532</v>
      </c>
      <c r="H1359" s="216">
        <v>25.7</v>
      </c>
      <c r="L1359" s="212"/>
      <c r="M1359" s="217"/>
      <c r="T1359" s="218"/>
      <c r="AT1359" s="214" t="s">
        <v>326</v>
      </c>
      <c r="AU1359" s="214" t="s">
        <v>90</v>
      </c>
      <c r="AV1359" s="213" t="s">
        <v>90</v>
      </c>
      <c r="AW1359" s="213" t="s">
        <v>32</v>
      </c>
      <c r="AX1359" s="213" t="s">
        <v>77</v>
      </c>
      <c r="AY1359" s="214" t="s">
        <v>318</v>
      </c>
    </row>
    <row r="1360" spans="2:65" s="213" customFormat="1" x14ac:dyDescent="0.2">
      <c r="B1360" s="212"/>
      <c r="D1360" s="207" t="s">
        <v>326</v>
      </c>
      <c r="E1360" s="214" t="s">
        <v>1</v>
      </c>
      <c r="F1360" s="215" t="s">
        <v>2533</v>
      </c>
      <c r="H1360" s="216">
        <v>27.76</v>
      </c>
      <c r="L1360" s="212"/>
      <c r="M1360" s="217"/>
      <c r="T1360" s="218"/>
      <c r="AT1360" s="214" t="s">
        <v>326</v>
      </c>
      <c r="AU1360" s="214" t="s">
        <v>90</v>
      </c>
      <c r="AV1360" s="213" t="s">
        <v>90</v>
      </c>
      <c r="AW1360" s="213" t="s">
        <v>32</v>
      </c>
      <c r="AX1360" s="213" t="s">
        <v>77</v>
      </c>
      <c r="AY1360" s="214" t="s">
        <v>318</v>
      </c>
    </row>
    <row r="1361" spans="2:65" s="213" customFormat="1" x14ac:dyDescent="0.2">
      <c r="B1361" s="212"/>
      <c r="D1361" s="207" t="s">
        <v>326</v>
      </c>
      <c r="E1361" s="214" t="s">
        <v>1</v>
      </c>
      <c r="F1361" s="215" t="s">
        <v>2560</v>
      </c>
      <c r="H1361" s="216">
        <v>24.617999999999999</v>
      </c>
      <c r="L1361" s="212"/>
      <c r="M1361" s="217"/>
      <c r="T1361" s="218"/>
      <c r="AT1361" s="214" t="s">
        <v>326</v>
      </c>
      <c r="AU1361" s="214" t="s">
        <v>90</v>
      </c>
      <c r="AV1361" s="213" t="s">
        <v>90</v>
      </c>
      <c r="AW1361" s="213" t="s">
        <v>32</v>
      </c>
      <c r="AX1361" s="213" t="s">
        <v>77</v>
      </c>
      <c r="AY1361" s="214" t="s">
        <v>318</v>
      </c>
    </row>
    <row r="1362" spans="2:65" s="213" customFormat="1" x14ac:dyDescent="0.2">
      <c r="B1362" s="212"/>
      <c r="D1362" s="207" t="s">
        <v>326</v>
      </c>
      <c r="E1362" s="214" t="s">
        <v>1</v>
      </c>
      <c r="F1362" s="215" t="s">
        <v>2561</v>
      </c>
      <c r="H1362" s="216">
        <v>24.617999999999999</v>
      </c>
      <c r="L1362" s="212"/>
      <c r="M1362" s="217"/>
      <c r="T1362" s="218"/>
      <c r="AT1362" s="214" t="s">
        <v>326</v>
      </c>
      <c r="AU1362" s="214" t="s">
        <v>90</v>
      </c>
      <c r="AV1362" s="213" t="s">
        <v>90</v>
      </c>
      <c r="AW1362" s="213" t="s">
        <v>32</v>
      </c>
      <c r="AX1362" s="213" t="s">
        <v>77</v>
      </c>
      <c r="AY1362" s="214" t="s">
        <v>318</v>
      </c>
    </row>
    <row r="1363" spans="2:65" s="213" customFormat="1" x14ac:dyDescent="0.2">
      <c r="B1363" s="212"/>
      <c r="D1363" s="207" t="s">
        <v>326</v>
      </c>
      <c r="E1363" s="214" t="s">
        <v>1</v>
      </c>
      <c r="F1363" s="215" t="s">
        <v>2562</v>
      </c>
      <c r="H1363" s="216">
        <v>24.617999999999999</v>
      </c>
      <c r="L1363" s="212"/>
      <c r="M1363" s="217"/>
      <c r="T1363" s="218"/>
      <c r="AT1363" s="214" t="s">
        <v>326</v>
      </c>
      <c r="AU1363" s="214" t="s">
        <v>90</v>
      </c>
      <c r="AV1363" s="213" t="s">
        <v>90</v>
      </c>
      <c r="AW1363" s="213" t="s">
        <v>32</v>
      </c>
      <c r="AX1363" s="213" t="s">
        <v>77</v>
      </c>
      <c r="AY1363" s="214" t="s">
        <v>318</v>
      </c>
    </row>
    <row r="1364" spans="2:65" s="213" customFormat="1" x14ac:dyDescent="0.2">
      <c r="B1364" s="212"/>
      <c r="D1364" s="207" t="s">
        <v>326</v>
      </c>
      <c r="E1364" s="214" t="s">
        <v>1</v>
      </c>
      <c r="F1364" s="215" t="s">
        <v>2563</v>
      </c>
      <c r="H1364" s="216">
        <v>24.617999999999999</v>
      </c>
      <c r="L1364" s="212"/>
      <c r="M1364" s="217"/>
      <c r="T1364" s="218"/>
      <c r="AT1364" s="214" t="s">
        <v>326</v>
      </c>
      <c r="AU1364" s="214" t="s">
        <v>90</v>
      </c>
      <c r="AV1364" s="213" t="s">
        <v>90</v>
      </c>
      <c r="AW1364" s="213" t="s">
        <v>32</v>
      </c>
      <c r="AX1364" s="213" t="s">
        <v>77</v>
      </c>
      <c r="AY1364" s="214" t="s">
        <v>318</v>
      </c>
    </row>
    <row r="1365" spans="2:65" s="213" customFormat="1" x14ac:dyDescent="0.2">
      <c r="B1365" s="212"/>
      <c r="D1365" s="207" t="s">
        <v>326</v>
      </c>
      <c r="E1365" s="214" t="s">
        <v>1</v>
      </c>
      <c r="F1365" s="215" t="s">
        <v>2564</v>
      </c>
      <c r="H1365" s="216">
        <v>24.088000000000001</v>
      </c>
      <c r="L1365" s="212"/>
      <c r="M1365" s="217"/>
      <c r="T1365" s="218"/>
      <c r="AT1365" s="214" t="s">
        <v>326</v>
      </c>
      <c r="AU1365" s="214" t="s">
        <v>90</v>
      </c>
      <c r="AV1365" s="213" t="s">
        <v>90</v>
      </c>
      <c r="AW1365" s="213" t="s">
        <v>32</v>
      </c>
      <c r="AX1365" s="213" t="s">
        <v>77</v>
      </c>
      <c r="AY1365" s="214" t="s">
        <v>318</v>
      </c>
    </row>
    <row r="1366" spans="2:65" s="213" customFormat="1" x14ac:dyDescent="0.2">
      <c r="B1366" s="212"/>
      <c r="D1366" s="207" t="s">
        <v>326</v>
      </c>
      <c r="E1366" s="214" t="s">
        <v>1</v>
      </c>
      <c r="F1366" s="215" t="s">
        <v>2565</v>
      </c>
      <c r="H1366" s="216">
        <v>24.088000000000001</v>
      </c>
      <c r="L1366" s="212"/>
      <c r="M1366" s="217"/>
      <c r="T1366" s="218"/>
      <c r="AT1366" s="214" t="s">
        <v>326</v>
      </c>
      <c r="AU1366" s="214" t="s">
        <v>90</v>
      </c>
      <c r="AV1366" s="213" t="s">
        <v>90</v>
      </c>
      <c r="AW1366" s="213" t="s">
        <v>32</v>
      </c>
      <c r="AX1366" s="213" t="s">
        <v>77</v>
      </c>
      <c r="AY1366" s="214" t="s">
        <v>318</v>
      </c>
    </row>
    <row r="1367" spans="2:65" s="213" customFormat="1" x14ac:dyDescent="0.2">
      <c r="B1367" s="212"/>
      <c r="D1367" s="207" t="s">
        <v>326</v>
      </c>
      <c r="E1367" s="214" t="s">
        <v>1</v>
      </c>
      <c r="F1367" s="215" t="s">
        <v>2566</v>
      </c>
      <c r="H1367" s="216">
        <v>23.77</v>
      </c>
      <c r="L1367" s="212"/>
      <c r="M1367" s="217"/>
      <c r="T1367" s="218"/>
      <c r="AT1367" s="214" t="s">
        <v>326</v>
      </c>
      <c r="AU1367" s="214" t="s">
        <v>90</v>
      </c>
      <c r="AV1367" s="213" t="s">
        <v>90</v>
      </c>
      <c r="AW1367" s="213" t="s">
        <v>32</v>
      </c>
      <c r="AX1367" s="213" t="s">
        <v>77</v>
      </c>
      <c r="AY1367" s="214" t="s">
        <v>318</v>
      </c>
    </row>
    <row r="1368" spans="2:65" s="230" customFormat="1" x14ac:dyDescent="0.2">
      <c r="B1368" s="229"/>
      <c r="D1368" s="207" t="s">
        <v>326</v>
      </c>
      <c r="E1368" s="231" t="s">
        <v>1</v>
      </c>
      <c r="F1368" s="232" t="s">
        <v>400</v>
      </c>
      <c r="H1368" s="233">
        <v>300.97800000000001</v>
      </c>
      <c r="L1368" s="229"/>
      <c r="M1368" s="234"/>
      <c r="T1368" s="235"/>
      <c r="AT1368" s="231" t="s">
        <v>326</v>
      </c>
      <c r="AU1368" s="231" t="s">
        <v>90</v>
      </c>
      <c r="AV1368" s="230" t="s">
        <v>324</v>
      </c>
      <c r="AW1368" s="230" t="s">
        <v>32</v>
      </c>
      <c r="AX1368" s="230" t="s">
        <v>85</v>
      </c>
      <c r="AY1368" s="231" t="s">
        <v>318</v>
      </c>
    </row>
    <row r="1369" spans="2:65" s="213" customFormat="1" x14ac:dyDescent="0.2">
      <c r="B1369" s="212"/>
      <c r="D1369" s="207" t="s">
        <v>326</v>
      </c>
      <c r="F1369" s="215" t="s">
        <v>2593</v>
      </c>
      <c r="H1369" s="216">
        <v>331.07600000000002</v>
      </c>
      <c r="L1369" s="212"/>
      <c r="M1369" s="217"/>
      <c r="T1369" s="218"/>
      <c r="AT1369" s="214" t="s">
        <v>326</v>
      </c>
      <c r="AU1369" s="214" t="s">
        <v>90</v>
      </c>
      <c r="AV1369" s="213" t="s">
        <v>90</v>
      </c>
      <c r="AW1369" s="213" t="s">
        <v>4</v>
      </c>
      <c r="AX1369" s="213" t="s">
        <v>85</v>
      </c>
      <c r="AY1369" s="214" t="s">
        <v>318</v>
      </c>
    </row>
    <row r="1370" spans="2:65" s="121" customFormat="1" ht="16.5" customHeight="1" x14ac:dyDescent="0.2">
      <c r="B1370" s="120"/>
      <c r="C1370" s="192" t="s">
        <v>2594</v>
      </c>
      <c r="D1370" s="192" t="s">
        <v>320</v>
      </c>
      <c r="E1370" s="193" t="s">
        <v>2595</v>
      </c>
      <c r="F1370" s="194" t="s">
        <v>2596</v>
      </c>
      <c r="G1370" s="195" t="s">
        <v>363</v>
      </c>
      <c r="H1370" s="196">
        <v>1</v>
      </c>
      <c r="I1370" s="32"/>
      <c r="J1370" s="197">
        <f>ROUND(I1370*H1370,2)</f>
        <v>0</v>
      </c>
      <c r="K1370" s="198"/>
      <c r="L1370" s="120"/>
      <c r="M1370" s="199" t="s">
        <v>1</v>
      </c>
      <c r="N1370" s="200" t="s">
        <v>43</v>
      </c>
      <c r="P1370" s="201">
        <f>O1370*H1370</f>
        <v>0</v>
      </c>
      <c r="Q1370" s="201">
        <v>3.0000000000000001E-5</v>
      </c>
      <c r="R1370" s="201">
        <f>Q1370*H1370</f>
        <v>3.0000000000000001E-5</v>
      </c>
      <c r="S1370" s="201">
        <v>0</v>
      </c>
      <c r="T1370" s="202">
        <f>S1370*H1370</f>
        <v>0</v>
      </c>
      <c r="AR1370" s="203" t="s">
        <v>407</v>
      </c>
      <c r="AT1370" s="203" t="s">
        <v>320</v>
      </c>
      <c r="AU1370" s="203" t="s">
        <v>90</v>
      </c>
      <c r="AY1370" s="112" t="s">
        <v>318</v>
      </c>
      <c r="BE1370" s="204">
        <f>IF(N1370="základní",J1370,0)</f>
        <v>0</v>
      </c>
      <c r="BF1370" s="204">
        <f>IF(N1370="snížená",J1370,0)</f>
        <v>0</v>
      </c>
      <c r="BG1370" s="204">
        <f>IF(N1370="zákl. přenesená",J1370,0)</f>
        <v>0</v>
      </c>
      <c r="BH1370" s="204">
        <f>IF(N1370="sníž. přenesená",J1370,0)</f>
        <v>0</v>
      </c>
      <c r="BI1370" s="204">
        <f>IF(N1370="nulová",J1370,0)</f>
        <v>0</v>
      </c>
      <c r="BJ1370" s="112" t="s">
        <v>90</v>
      </c>
      <c r="BK1370" s="204">
        <f>ROUND(I1370*H1370,2)</f>
        <v>0</v>
      </c>
      <c r="BL1370" s="112" t="s">
        <v>407</v>
      </c>
      <c r="BM1370" s="203" t="s">
        <v>2597</v>
      </c>
    </row>
    <row r="1371" spans="2:65" s="121" customFormat="1" ht="33" customHeight="1" x14ac:dyDescent="0.2">
      <c r="B1371" s="120"/>
      <c r="C1371" s="192" t="s">
        <v>2598</v>
      </c>
      <c r="D1371" s="192" t="s">
        <v>320</v>
      </c>
      <c r="E1371" s="193" t="s">
        <v>2599</v>
      </c>
      <c r="F1371" s="194" t="s">
        <v>2600</v>
      </c>
      <c r="G1371" s="195" t="s">
        <v>383</v>
      </c>
      <c r="H1371" s="196">
        <v>3.0590000000000002</v>
      </c>
      <c r="I1371" s="32"/>
      <c r="J1371" s="197">
        <f>ROUND(I1371*H1371,2)</f>
        <v>0</v>
      </c>
      <c r="K1371" s="198"/>
      <c r="L1371" s="120"/>
      <c r="M1371" s="199" t="s">
        <v>1</v>
      </c>
      <c r="N1371" s="200" t="s">
        <v>43</v>
      </c>
      <c r="P1371" s="201">
        <f>O1371*H1371</f>
        <v>0</v>
      </c>
      <c r="Q1371" s="201">
        <v>8.9999999999999993E-3</v>
      </c>
      <c r="R1371" s="201">
        <f>Q1371*H1371</f>
        <v>2.7531E-2</v>
      </c>
      <c r="S1371" s="201">
        <v>0</v>
      </c>
      <c r="T1371" s="202">
        <f>S1371*H1371</f>
        <v>0</v>
      </c>
      <c r="AR1371" s="203" t="s">
        <v>407</v>
      </c>
      <c r="AT1371" s="203" t="s">
        <v>320</v>
      </c>
      <c r="AU1371" s="203" t="s">
        <v>90</v>
      </c>
      <c r="AY1371" s="112" t="s">
        <v>318</v>
      </c>
      <c r="BE1371" s="204">
        <f>IF(N1371="základní",J1371,0)</f>
        <v>0</v>
      </c>
      <c r="BF1371" s="204">
        <f>IF(N1371="snížená",J1371,0)</f>
        <v>0</v>
      </c>
      <c r="BG1371" s="204">
        <f>IF(N1371="zákl. přenesená",J1371,0)</f>
        <v>0</v>
      </c>
      <c r="BH1371" s="204">
        <f>IF(N1371="sníž. přenesená",J1371,0)</f>
        <v>0</v>
      </c>
      <c r="BI1371" s="204">
        <f>IF(N1371="nulová",J1371,0)</f>
        <v>0</v>
      </c>
      <c r="BJ1371" s="112" t="s">
        <v>90</v>
      </c>
      <c r="BK1371" s="204">
        <f>ROUND(I1371*H1371,2)</f>
        <v>0</v>
      </c>
      <c r="BL1371" s="112" t="s">
        <v>407</v>
      </c>
      <c r="BM1371" s="203" t="s">
        <v>2601</v>
      </c>
    </row>
    <row r="1372" spans="2:65" s="206" customFormat="1" x14ac:dyDescent="0.2">
      <c r="B1372" s="205"/>
      <c r="D1372" s="207" t="s">
        <v>326</v>
      </c>
      <c r="E1372" s="208" t="s">
        <v>1</v>
      </c>
      <c r="F1372" s="209" t="s">
        <v>237</v>
      </c>
      <c r="H1372" s="208" t="s">
        <v>1</v>
      </c>
      <c r="L1372" s="205"/>
      <c r="M1372" s="210"/>
      <c r="T1372" s="211"/>
      <c r="AT1372" s="208" t="s">
        <v>326</v>
      </c>
      <c r="AU1372" s="208" t="s">
        <v>90</v>
      </c>
      <c r="AV1372" s="206" t="s">
        <v>85</v>
      </c>
      <c r="AW1372" s="206" t="s">
        <v>32</v>
      </c>
      <c r="AX1372" s="206" t="s">
        <v>77</v>
      </c>
      <c r="AY1372" s="208" t="s">
        <v>318</v>
      </c>
    </row>
    <row r="1373" spans="2:65" s="213" customFormat="1" x14ac:dyDescent="0.2">
      <c r="B1373" s="212"/>
      <c r="D1373" s="207" t="s">
        <v>326</v>
      </c>
      <c r="E1373" s="214" t="s">
        <v>236</v>
      </c>
      <c r="F1373" s="215" t="s">
        <v>2602</v>
      </c>
      <c r="H1373" s="216">
        <v>3.0590000000000002</v>
      </c>
      <c r="L1373" s="212"/>
      <c r="M1373" s="217"/>
      <c r="T1373" s="218"/>
      <c r="AT1373" s="214" t="s">
        <v>326</v>
      </c>
      <c r="AU1373" s="214" t="s">
        <v>90</v>
      </c>
      <c r="AV1373" s="213" t="s">
        <v>90</v>
      </c>
      <c r="AW1373" s="213" t="s">
        <v>32</v>
      </c>
      <c r="AX1373" s="213" t="s">
        <v>85</v>
      </c>
      <c r="AY1373" s="214" t="s">
        <v>318</v>
      </c>
    </row>
    <row r="1374" spans="2:65" s="121" customFormat="1" ht="24.25" customHeight="1" x14ac:dyDescent="0.2">
      <c r="B1374" s="120"/>
      <c r="C1374" s="192" t="s">
        <v>2603</v>
      </c>
      <c r="D1374" s="192" t="s">
        <v>320</v>
      </c>
      <c r="E1374" s="193" t="s">
        <v>2604</v>
      </c>
      <c r="F1374" s="194" t="s">
        <v>2605</v>
      </c>
      <c r="G1374" s="195" t="s">
        <v>1148</v>
      </c>
      <c r="H1374" s="34"/>
      <c r="I1374" s="32"/>
      <c r="J1374" s="197">
        <f>ROUND(I1374*H1374,2)</f>
        <v>0</v>
      </c>
      <c r="K1374" s="198"/>
      <c r="L1374" s="120"/>
      <c r="M1374" s="199" t="s">
        <v>1</v>
      </c>
      <c r="N1374" s="200" t="s">
        <v>43</v>
      </c>
      <c r="P1374" s="201">
        <f>O1374*H1374</f>
        <v>0</v>
      </c>
      <c r="Q1374" s="201">
        <v>0</v>
      </c>
      <c r="R1374" s="201">
        <f>Q1374*H1374</f>
        <v>0</v>
      </c>
      <c r="S1374" s="201">
        <v>0</v>
      </c>
      <c r="T1374" s="202">
        <f>S1374*H1374</f>
        <v>0</v>
      </c>
      <c r="AR1374" s="203" t="s">
        <v>407</v>
      </c>
      <c r="AT1374" s="203" t="s">
        <v>320</v>
      </c>
      <c r="AU1374" s="203" t="s">
        <v>90</v>
      </c>
      <c r="AY1374" s="112" t="s">
        <v>318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12" t="s">
        <v>90</v>
      </c>
      <c r="BK1374" s="204">
        <f>ROUND(I1374*H1374,2)</f>
        <v>0</v>
      </c>
      <c r="BL1374" s="112" t="s">
        <v>407</v>
      </c>
      <c r="BM1374" s="203" t="s">
        <v>2606</v>
      </c>
    </row>
    <row r="1375" spans="2:65" s="181" customFormat="1" ht="22.9" customHeight="1" x14ac:dyDescent="0.25">
      <c r="B1375" s="180"/>
      <c r="D1375" s="182" t="s">
        <v>76</v>
      </c>
      <c r="E1375" s="190" t="s">
        <v>2607</v>
      </c>
      <c r="F1375" s="190" t="s">
        <v>2608</v>
      </c>
      <c r="J1375" s="191">
        <f>BK1375</f>
        <v>0</v>
      </c>
      <c r="L1375" s="180"/>
      <c r="M1375" s="185"/>
      <c r="P1375" s="186">
        <f>SUM(P1376:P1394)</f>
        <v>0</v>
      </c>
      <c r="R1375" s="186">
        <f>SUM(R1376:R1394)</f>
        <v>2.0517630000000002E-2</v>
      </c>
      <c r="T1375" s="187">
        <f>SUM(T1376:T1394)</f>
        <v>0</v>
      </c>
      <c r="AR1375" s="182" t="s">
        <v>90</v>
      </c>
      <c r="AT1375" s="188" t="s">
        <v>76</v>
      </c>
      <c r="AU1375" s="188" t="s">
        <v>85</v>
      </c>
      <c r="AY1375" s="182" t="s">
        <v>318</v>
      </c>
      <c r="BK1375" s="189">
        <f>SUM(BK1376:BK1394)</f>
        <v>0</v>
      </c>
    </row>
    <row r="1376" spans="2:65" s="121" customFormat="1" ht="24.25" customHeight="1" x14ac:dyDescent="0.2">
      <c r="B1376" s="120"/>
      <c r="C1376" s="192" t="s">
        <v>2609</v>
      </c>
      <c r="D1376" s="192" t="s">
        <v>320</v>
      </c>
      <c r="E1376" s="193" t="s">
        <v>2610</v>
      </c>
      <c r="F1376" s="194" t="s">
        <v>2611</v>
      </c>
      <c r="G1376" s="195" t="s">
        <v>383</v>
      </c>
      <c r="H1376" s="196">
        <v>1526.9</v>
      </c>
      <c r="I1376" s="32"/>
      <c r="J1376" s="197">
        <f>ROUND(I1376*H1376,2)</f>
        <v>0</v>
      </c>
      <c r="K1376" s="198"/>
      <c r="L1376" s="120"/>
      <c r="M1376" s="199" t="s">
        <v>1</v>
      </c>
      <c r="N1376" s="200" t="s">
        <v>43</v>
      </c>
      <c r="P1376" s="201">
        <f>O1376*H1376</f>
        <v>0</v>
      </c>
      <c r="Q1376" s="201">
        <v>0</v>
      </c>
      <c r="R1376" s="201">
        <f>Q1376*H1376</f>
        <v>0</v>
      </c>
      <c r="S1376" s="201">
        <v>0</v>
      </c>
      <c r="T1376" s="202">
        <f>S1376*H1376</f>
        <v>0</v>
      </c>
      <c r="AR1376" s="203" t="s">
        <v>407</v>
      </c>
      <c r="AT1376" s="203" t="s">
        <v>320</v>
      </c>
      <c r="AU1376" s="203" t="s">
        <v>90</v>
      </c>
      <c r="AY1376" s="112" t="s">
        <v>318</v>
      </c>
      <c r="BE1376" s="204">
        <f>IF(N1376="základní",J1376,0)</f>
        <v>0</v>
      </c>
      <c r="BF1376" s="204">
        <f>IF(N1376="snížená",J1376,0)</f>
        <v>0</v>
      </c>
      <c r="BG1376" s="204">
        <f>IF(N1376="zákl. přenesená",J1376,0)</f>
        <v>0</v>
      </c>
      <c r="BH1376" s="204">
        <f>IF(N1376="sníž. přenesená",J1376,0)</f>
        <v>0</v>
      </c>
      <c r="BI1376" s="204">
        <f>IF(N1376="nulová",J1376,0)</f>
        <v>0</v>
      </c>
      <c r="BJ1376" s="112" t="s">
        <v>90</v>
      </c>
      <c r="BK1376" s="204">
        <f>ROUND(I1376*H1376,2)</f>
        <v>0</v>
      </c>
      <c r="BL1376" s="112" t="s">
        <v>407</v>
      </c>
      <c r="BM1376" s="203" t="s">
        <v>2612</v>
      </c>
    </row>
    <row r="1377" spans="2:65" s="206" customFormat="1" x14ac:dyDescent="0.2">
      <c r="B1377" s="205"/>
      <c r="D1377" s="207" t="s">
        <v>326</v>
      </c>
      <c r="E1377" s="208" t="s">
        <v>1</v>
      </c>
      <c r="F1377" s="209" t="s">
        <v>2613</v>
      </c>
      <c r="H1377" s="208" t="s">
        <v>1</v>
      </c>
      <c r="L1377" s="205"/>
      <c r="M1377" s="210"/>
      <c r="T1377" s="211"/>
      <c r="AT1377" s="208" t="s">
        <v>326</v>
      </c>
      <c r="AU1377" s="208" t="s">
        <v>90</v>
      </c>
      <c r="AV1377" s="206" t="s">
        <v>85</v>
      </c>
      <c r="AW1377" s="206" t="s">
        <v>32</v>
      </c>
      <c r="AX1377" s="206" t="s">
        <v>77</v>
      </c>
      <c r="AY1377" s="208" t="s">
        <v>318</v>
      </c>
    </row>
    <row r="1378" spans="2:65" s="213" customFormat="1" x14ac:dyDescent="0.2">
      <c r="B1378" s="212"/>
      <c r="D1378" s="207" t="s">
        <v>326</v>
      </c>
      <c r="E1378" s="214" t="s">
        <v>1</v>
      </c>
      <c r="F1378" s="215" t="s">
        <v>2614</v>
      </c>
      <c r="H1378" s="216">
        <v>1526.9</v>
      </c>
      <c r="L1378" s="212"/>
      <c r="M1378" s="217"/>
      <c r="T1378" s="218"/>
      <c r="AT1378" s="214" t="s">
        <v>326</v>
      </c>
      <c r="AU1378" s="214" t="s">
        <v>90</v>
      </c>
      <c r="AV1378" s="213" t="s">
        <v>90</v>
      </c>
      <c r="AW1378" s="213" t="s">
        <v>32</v>
      </c>
      <c r="AX1378" s="213" t="s">
        <v>85</v>
      </c>
      <c r="AY1378" s="214" t="s">
        <v>318</v>
      </c>
    </row>
    <row r="1379" spans="2:65" s="121" customFormat="1" ht="16.5" customHeight="1" x14ac:dyDescent="0.2">
      <c r="B1379" s="120"/>
      <c r="C1379" s="219" t="s">
        <v>2615</v>
      </c>
      <c r="D1379" s="219" t="s">
        <v>337</v>
      </c>
      <c r="E1379" s="220" t="s">
        <v>2616</v>
      </c>
      <c r="F1379" s="221" t="s">
        <v>2617</v>
      </c>
      <c r="G1379" s="222" t="s">
        <v>2618</v>
      </c>
      <c r="H1379" s="223">
        <v>183.22800000000001</v>
      </c>
      <c r="I1379" s="33"/>
      <c r="J1379" s="224">
        <f>ROUND(I1379*H1379,2)</f>
        <v>0</v>
      </c>
      <c r="K1379" s="225"/>
      <c r="L1379" s="226"/>
      <c r="M1379" s="227" t="s">
        <v>1</v>
      </c>
      <c r="N1379" s="228" t="s">
        <v>43</v>
      </c>
      <c r="P1379" s="201">
        <f>O1379*H1379</f>
        <v>0</v>
      </c>
      <c r="Q1379" s="201">
        <v>0</v>
      </c>
      <c r="R1379" s="201">
        <f>Q1379*H1379</f>
        <v>0</v>
      </c>
      <c r="S1379" s="201">
        <v>0</v>
      </c>
      <c r="T1379" s="202">
        <f>S1379*H1379</f>
        <v>0</v>
      </c>
      <c r="AR1379" s="203" t="s">
        <v>497</v>
      </c>
      <c r="AT1379" s="203" t="s">
        <v>337</v>
      </c>
      <c r="AU1379" s="203" t="s">
        <v>90</v>
      </c>
      <c r="AY1379" s="112" t="s">
        <v>318</v>
      </c>
      <c r="BE1379" s="204">
        <f>IF(N1379="základní",J1379,0)</f>
        <v>0</v>
      </c>
      <c r="BF1379" s="204">
        <f>IF(N1379="snížená",J1379,0)</f>
        <v>0</v>
      </c>
      <c r="BG1379" s="204">
        <f>IF(N1379="zákl. přenesená",J1379,0)</f>
        <v>0</v>
      </c>
      <c r="BH1379" s="204">
        <f>IF(N1379="sníž. přenesená",J1379,0)</f>
        <v>0</v>
      </c>
      <c r="BI1379" s="204">
        <f>IF(N1379="nulová",J1379,0)</f>
        <v>0</v>
      </c>
      <c r="BJ1379" s="112" t="s">
        <v>90</v>
      </c>
      <c r="BK1379" s="204">
        <f>ROUND(I1379*H1379,2)</f>
        <v>0</v>
      </c>
      <c r="BL1379" s="112" t="s">
        <v>407</v>
      </c>
      <c r="BM1379" s="203" t="s">
        <v>2619</v>
      </c>
    </row>
    <row r="1380" spans="2:65" s="213" customFormat="1" x14ac:dyDescent="0.2">
      <c r="B1380" s="212"/>
      <c r="D1380" s="207" t="s">
        <v>326</v>
      </c>
      <c r="F1380" s="215" t="s">
        <v>2620</v>
      </c>
      <c r="H1380" s="216">
        <v>183.22800000000001</v>
      </c>
      <c r="L1380" s="212"/>
      <c r="M1380" s="217"/>
      <c r="T1380" s="218"/>
      <c r="AT1380" s="214" t="s">
        <v>326</v>
      </c>
      <c r="AU1380" s="214" t="s">
        <v>90</v>
      </c>
      <c r="AV1380" s="213" t="s">
        <v>90</v>
      </c>
      <c r="AW1380" s="213" t="s">
        <v>4</v>
      </c>
      <c r="AX1380" s="213" t="s">
        <v>85</v>
      </c>
      <c r="AY1380" s="214" t="s">
        <v>318</v>
      </c>
    </row>
    <row r="1381" spans="2:65" s="121" customFormat="1" ht="24.25" customHeight="1" x14ac:dyDescent="0.2">
      <c r="B1381" s="120"/>
      <c r="C1381" s="192" t="s">
        <v>2621</v>
      </c>
      <c r="D1381" s="192" t="s">
        <v>320</v>
      </c>
      <c r="E1381" s="193" t="s">
        <v>2622</v>
      </c>
      <c r="F1381" s="194" t="s">
        <v>2623</v>
      </c>
      <c r="G1381" s="195" t="s">
        <v>383</v>
      </c>
      <c r="H1381" s="196">
        <v>74.983000000000004</v>
      </c>
      <c r="I1381" s="32"/>
      <c r="J1381" s="197">
        <f>ROUND(I1381*H1381,2)</f>
        <v>0</v>
      </c>
      <c r="K1381" s="198"/>
      <c r="L1381" s="120"/>
      <c r="M1381" s="199" t="s">
        <v>1</v>
      </c>
      <c r="N1381" s="200" t="s">
        <v>43</v>
      </c>
      <c r="P1381" s="201">
        <f>O1381*H1381</f>
        <v>0</v>
      </c>
      <c r="Q1381" s="201">
        <v>2.1000000000000001E-4</v>
      </c>
      <c r="R1381" s="201">
        <f>Q1381*H1381</f>
        <v>1.5746430000000002E-2</v>
      </c>
      <c r="S1381" s="201">
        <v>0</v>
      </c>
      <c r="T1381" s="202">
        <f>S1381*H1381</f>
        <v>0</v>
      </c>
      <c r="AR1381" s="203" t="s">
        <v>407</v>
      </c>
      <c r="AT1381" s="203" t="s">
        <v>320</v>
      </c>
      <c r="AU1381" s="203" t="s">
        <v>90</v>
      </c>
      <c r="AY1381" s="112" t="s">
        <v>318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12" t="s">
        <v>90</v>
      </c>
      <c r="BK1381" s="204">
        <f>ROUND(I1381*H1381,2)</f>
        <v>0</v>
      </c>
      <c r="BL1381" s="112" t="s">
        <v>407</v>
      </c>
      <c r="BM1381" s="203" t="s">
        <v>2624</v>
      </c>
    </row>
    <row r="1382" spans="2:65" s="206" customFormat="1" x14ac:dyDescent="0.2">
      <c r="B1382" s="205"/>
      <c r="D1382" s="207" t="s">
        <v>326</v>
      </c>
      <c r="E1382" s="208" t="s">
        <v>1</v>
      </c>
      <c r="F1382" s="209" t="s">
        <v>192</v>
      </c>
      <c r="H1382" s="208" t="s">
        <v>1</v>
      </c>
      <c r="L1382" s="205"/>
      <c r="M1382" s="210"/>
      <c r="T1382" s="211"/>
      <c r="AT1382" s="208" t="s">
        <v>326</v>
      </c>
      <c r="AU1382" s="208" t="s">
        <v>90</v>
      </c>
      <c r="AV1382" s="206" t="s">
        <v>85</v>
      </c>
      <c r="AW1382" s="206" t="s">
        <v>32</v>
      </c>
      <c r="AX1382" s="206" t="s">
        <v>77</v>
      </c>
      <c r="AY1382" s="208" t="s">
        <v>318</v>
      </c>
    </row>
    <row r="1383" spans="2:65" s="213" customFormat="1" x14ac:dyDescent="0.2">
      <c r="B1383" s="212"/>
      <c r="D1383" s="207" t="s">
        <v>326</v>
      </c>
      <c r="E1383" s="214" t="s">
        <v>191</v>
      </c>
      <c r="F1383" s="215" t="s">
        <v>2625</v>
      </c>
      <c r="H1383" s="216">
        <v>7.6859999999999999</v>
      </c>
      <c r="L1383" s="212"/>
      <c r="M1383" s="217"/>
      <c r="T1383" s="218"/>
      <c r="AT1383" s="214" t="s">
        <v>326</v>
      </c>
      <c r="AU1383" s="214" t="s">
        <v>90</v>
      </c>
      <c r="AV1383" s="213" t="s">
        <v>90</v>
      </c>
      <c r="AW1383" s="213" t="s">
        <v>32</v>
      </c>
      <c r="AX1383" s="213" t="s">
        <v>77</v>
      </c>
      <c r="AY1383" s="214" t="s">
        <v>318</v>
      </c>
    </row>
    <row r="1384" spans="2:65" s="206" customFormat="1" x14ac:dyDescent="0.2">
      <c r="B1384" s="205"/>
      <c r="D1384" s="207" t="s">
        <v>326</v>
      </c>
      <c r="E1384" s="208" t="s">
        <v>1</v>
      </c>
      <c r="F1384" s="209" t="s">
        <v>2626</v>
      </c>
      <c r="H1384" s="208" t="s">
        <v>1</v>
      </c>
      <c r="L1384" s="205"/>
      <c r="M1384" s="210"/>
      <c r="T1384" s="211"/>
      <c r="AT1384" s="208" t="s">
        <v>326</v>
      </c>
      <c r="AU1384" s="208" t="s">
        <v>90</v>
      </c>
      <c r="AV1384" s="206" t="s">
        <v>85</v>
      </c>
      <c r="AW1384" s="206" t="s">
        <v>32</v>
      </c>
      <c r="AX1384" s="206" t="s">
        <v>77</v>
      </c>
      <c r="AY1384" s="208" t="s">
        <v>318</v>
      </c>
    </row>
    <row r="1385" spans="2:65" s="213" customFormat="1" x14ac:dyDescent="0.2">
      <c r="B1385" s="212"/>
      <c r="D1385" s="207" t="s">
        <v>326</v>
      </c>
      <c r="E1385" s="214" t="s">
        <v>1</v>
      </c>
      <c r="F1385" s="215" t="s">
        <v>2627</v>
      </c>
      <c r="H1385" s="216">
        <v>2.254</v>
      </c>
      <c r="L1385" s="212"/>
      <c r="M1385" s="217"/>
      <c r="T1385" s="218"/>
      <c r="AT1385" s="214" t="s">
        <v>326</v>
      </c>
      <c r="AU1385" s="214" t="s">
        <v>90</v>
      </c>
      <c r="AV1385" s="213" t="s">
        <v>90</v>
      </c>
      <c r="AW1385" s="213" t="s">
        <v>32</v>
      </c>
      <c r="AX1385" s="213" t="s">
        <v>77</v>
      </c>
      <c r="AY1385" s="214" t="s">
        <v>318</v>
      </c>
    </row>
    <row r="1386" spans="2:65" s="206" customFormat="1" x14ac:dyDescent="0.2">
      <c r="B1386" s="205"/>
      <c r="D1386" s="207" t="s">
        <v>326</v>
      </c>
      <c r="E1386" s="208" t="s">
        <v>1</v>
      </c>
      <c r="F1386" s="209" t="s">
        <v>2628</v>
      </c>
      <c r="H1386" s="208" t="s">
        <v>1</v>
      </c>
      <c r="L1386" s="205"/>
      <c r="M1386" s="210"/>
      <c r="T1386" s="211"/>
      <c r="AT1386" s="208" t="s">
        <v>326</v>
      </c>
      <c r="AU1386" s="208" t="s">
        <v>90</v>
      </c>
      <c r="AV1386" s="206" t="s">
        <v>85</v>
      </c>
      <c r="AW1386" s="206" t="s">
        <v>32</v>
      </c>
      <c r="AX1386" s="206" t="s">
        <v>77</v>
      </c>
      <c r="AY1386" s="208" t="s">
        <v>318</v>
      </c>
    </row>
    <row r="1387" spans="2:65" s="213" customFormat="1" x14ac:dyDescent="0.2">
      <c r="B1387" s="212"/>
      <c r="D1387" s="207" t="s">
        <v>326</v>
      </c>
      <c r="E1387" s="214" t="s">
        <v>1</v>
      </c>
      <c r="F1387" s="215" t="s">
        <v>2396</v>
      </c>
      <c r="H1387" s="216">
        <v>65.043000000000006</v>
      </c>
      <c r="L1387" s="212"/>
      <c r="M1387" s="217"/>
      <c r="T1387" s="218"/>
      <c r="AT1387" s="214" t="s">
        <v>326</v>
      </c>
      <c r="AU1387" s="214" t="s">
        <v>90</v>
      </c>
      <c r="AV1387" s="213" t="s">
        <v>90</v>
      </c>
      <c r="AW1387" s="213" t="s">
        <v>32</v>
      </c>
      <c r="AX1387" s="213" t="s">
        <v>77</v>
      </c>
      <c r="AY1387" s="214" t="s">
        <v>318</v>
      </c>
    </row>
    <row r="1388" spans="2:65" s="230" customFormat="1" x14ac:dyDescent="0.2">
      <c r="B1388" s="229"/>
      <c r="D1388" s="207" t="s">
        <v>326</v>
      </c>
      <c r="E1388" s="231" t="s">
        <v>1</v>
      </c>
      <c r="F1388" s="232" t="s">
        <v>400</v>
      </c>
      <c r="H1388" s="233">
        <v>74.983000000000004</v>
      </c>
      <c r="L1388" s="229"/>
      <c r="M1388" s="234"/>
      <c r="T1388" s="235"/>
      <c r="AT1388" s="231" t="s">
        <v>326</v>
      </c>
      <c r="AU1388" s="231" t="s">
        <v>90</v>
      </c>
      <c r="AV1388" s="230" t="s">
        <v>324</v>
      </c>
      <c r="AW1388" s="230" t="s">
        <v>32</v>
      </c>
      <c r="AX1388" s="230" t="s">
        <v>85</v>
      </c>
      <c r="AY1388" s="231" t="s">
        <v>318</v>
      </c>
    </row>
    <row r="1389" spans="2:65" s="121" customFormat="1" ht="24.25" customHeight="1" x14ac:dyDescent="0.2">
      <c r="B1389" s="120"/>
      <c r="C1389" s="192" t="s">
        <v>2629</v>
      </c>
      <c r="D1389" s="192" t="s">
        <v>320</v>
      </c>
      <c r="E1389" s="193" t="s">
        <v>2630</v>
      </c>
      <c r="F1389" s="194" t="s">
        <v>2631</v>
      </c>
      <c r="G1389" s="195" t="s">
        <v>383</v>
      </c>
      <c r="H1389" s="196">
        <v>9.94</v>
      </c>
      <c r="I1389" s="32"/>
      <c r="J1389" s="197">
        <f>ROUND(I1389*H1389,2)</f>
        <v>0</v>
      </c>
      <c r="K1389" s="198"/>
      <c r="L1389" s="120"/>
      <c r="M1389" s="199" t="s">
        <v>1</v>
      </c>
      <c r="N1389" s="200" t="s">
        <v>43</v>
      </c>
      <c r="P1389" s="201">
        <f>O1389*H1389</f>
        <v>0</v>
      </c>
      <c r="Q1389" s="201">
        <v>4.8000000000000001E-4</v>
      </c>
      <c r="R1389" s="201">
        <f>Q1389*H1389</f>
        <v>4.7711999999999997E-3</v>
      </c>
      <c r="S1389" s="201">
        <v>0</v>
      </c>
      <c r="T1389" s="202">
        <f>S1389*H1389</f>
        <v>0</v>
      </c>
      <c r="AR1389" s="203" t="s">
        <v>407</v>
      </c>
      <c r="AT1389" s="203" t="s">
        <v>320</v>
      </c>
      <c r="AU1389" s="203" t="s">
        <v>90</v>
      </c>
      <c r="AY1389" s="112" t="s">
        <v>318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12" t="s">
        <v>90</v>
      </c>
      <c r="BK1389" s="204">
        <f>ROUND(I1389*H1389,2)</f>
        <v>0</v>
      </c>
      <c r="BL1389" s="112" t="s">
        <v>407</v>
      </c>
      <c r="BM1389" s="203" t="s">
        <v>2632</v>
      </c>
    </row>
    <row r="1390" spans="2:65" s="206" customFormat="1" x14ac:dyDescent="0.2">
      <c r="B1390" s="205"/>
      <c r="D1390" s="207" t="s">
        <v>326</v>
      </c>
      <c r="E1390" s="208" t="s">
        <v>1</v>
      </c>
      <c r="F1390" s="209" t="s">
        <v>192</v>
      </c>
      <c r="H1390" s="208" t="s">
        <v>1</v>
      </c>
      <c r="L1390" s="205"/>
      <c r="M1390" s="210"/>
      <c r="T1390" s="211"/>
      <c r="AT1390" s="208" t="s">
        <v>326</v>
      </c>
      <c r="AU1390" s="208" t="s">
        <v>90</v>
      </c>
      <c r="AV1390" s="206" t="s">
        <v>85</v>
      </c>
      <c r="AW1390" s="206" t="s">
        <v>32</v>
      </c>
      <c r="AX1390" s="206" t="s">
        <v>77</v>
      </c>
      <c r="AY1390" s="208" t="s">
        <v>318</v>
      </c>
    </row>
    <row r="1391" spans="2:65" s="213" customFormat="1" x14ac:dyDescent="0.2">
      <c r="B1391" s="212"/>
      <c r="D1391" s="207" t="s">
        <v>326</v>
      </c>
      <c r="E1391" s="214" t="s">
        <v>1</v>
      </c>
      <c r="F1391" s="215" t="s">
        <v>2625</v>
      </c>
      <c r="H1391" s="216">
        <v>7.6859999999999999</v>
      </c>
      <c r="L1391" s="212"/>
      <c r="M1391" s="217"/>
      <c r="T1391" s="218"/>
      <c r="AT1391" s="214" t="s">
        <v>326</v>
      </c>
      <c r="AU1391" s="214" t="s">
        <v>90</v>
      </c>
      <c r="AV1391" s="213" t="s">
        <v>90</v>
      </c>
      <c r="AW1391" s="213" t="s">
        <v>32</v>
      </c>
      <c r="AX1391" s="213" t="s">
        <v>77</v>
      </c>
      <c r="AY1391" s="214" t="s">
        <v>318</v>
      </c>
    </row>
    <row r="1392" spans="2:65" s="206" customFormat="1" x14ac:dyDescent="0.2">
      <c r="B1392" s="205"/>
      <c r="D1392" s="207" t="s">
        <v>326</v>
      </c>
      <c r="E1392" s="208" t="s">
        <v>1</v>
      </c>
      <c r="F1392" s="209" t="s">
        <v>2633</v>
      </c>
      <c r="H1392" s="208" t="s">
        <v>1</v>
      </c>
      <c r="L1392" s="205"/>
      <c r="M1392" s="210"/>
      <c r="T1392" s="211"/>
      <c r="AT1392" s="208" t="s">
        <v>326</v>
      </c>
      <c r="AU1392" s="208" t="s">
        <v>90</v>
      </c>
      <c r="AV1392" s="206" t="s">
        <v>85</v>
      </c>
      <c r="AW1392" s="206" t="s">
        <v>32</v>
      </c>
      <c r="AX1392" s="206" t="s">
        <v>77</v>
      </c>
      <c r="AY1392" s="208" t="s">
        <v>318</v>
      </c>
    </row>
    <row r="1393" spans="2:65" s="213" customFormat="1" x14ac:dyDescent="0.2">
      <c r="B1393" s="212"/>
      <c r="D1393" s="207" t="s">
        <v>326</v>
      </c>
      <c r="E1393" s="214" t="s">
        <v>1</v>
      </c>
      <c r="F1393" s="215" t="s">
        <v>2627</v>
      </c>
      <c r="H1393" s="216">
        <v>2.254</v>
      </c>
      <c r="L1393" s="212"/>
      <c r="M1393" s="217"/>
      <c r="T1393" s="218"/>
      <c r="AT1393" s="214" t="s">
        <v>326</v>
      </c>
      <c r="AU1393" s="214" t="s">
        <v>90</v>
      </c>
      <c r="AV1393" s="213" t="s">
        <v>90</v>
      </c>
      <c r="AW1393" s="213" t="s">
        <v>32</v>
      </c>
      <c r="AX1393" s="213" t="s">
        <v>77</v>
      </c>
      <c r="AY1393" s="214" t="s">
        <v>318</v>
      </c>
    </row>
    <row r="1394" spans="2:65" s="230" customFormat="1" x14ac:dyDescent="0.2">
      <c r="B1394" s="229"/>
      <c r="D1394" s="207" t="s">
        <v>326</v>
      </c>
      <c r="E1394" s="231" t="s">
        <v>1</v>
      </c>
      <c r="F1394" s="232" t="s">
        <v>400</v>
      </c>
      <c r="H1394" s="233">
        <v>9.94</v>
      </c>
      <c r="L1394" s="229"/>
      <c r="M1394" s="234"/>
      <c r="T1394" s="235"/>
      <c r="AT1394" s="231" t="s">
        <v>326</v>
      </c>
      <c r="AU1394" s="231" t="s">
        <v>90</v>
      </c>
      <c r="AV1394" s="230" t="s">
        <v>324</v>
      </c>
      <c r="AW1394" s="230" t="s">
        <v>32</v>
      </c>
      <c r="AX1394" s="230" t="s">
        <v>85</v>
      </c>
      <c r="AY1394" s="231" t="s">
        <v>318</v>
      </c>
    </row>
    <row r="1395" spans="2:65" s="181" customFormat="1" ht="22.9" customHeight="1" x14ac:dyDescent="0.25">
      <c r="B1395" s="180"/>
      <c r="D1395" s="182" t="s">
        <v>76</v>
      </c>
      <c r="E1395" s="190" t="s">
        <v>2634</v>
      </c>
      <c r="F1395" s="190" t="s">
        <v>2635</v>
      </c>
      <c r="J1395" s="191">
        <f>BK1395</f>
        <v>0</v>
      </c>
      <c r="L1395" s="180"/>
      <c r="M1395" s="185"/>
      <c r="P1395" s="186">
        <f>SUM(P1396:P1407)</f>
        <v>0</v>
      </c>
      <c r="R1395" s="186">
        <f>SUM(R1396:R1407)</f>
        <v>2.1909667900000001</v>
      </c>
      <c r="T1395" s="187">
        <f>SUM(T1396:T1407)</f>
        <v>0</v>
      </c>
      <c r="AR1395" s="182" t="s">
        <v>90</v>
      </c>
      <c r="AT1395" s="188" t="s">
        <v>76</v>
      </c>
      <c r="AU1395" s="188" t="s">
        <v>85</v>
      </c>
      <c r="AY1395" s="182" t="s">
        <v>318</v>
      </c>
      <c r="BK1395" s="189">
        <f>SUM(BK1396:BK1407)</f>
        <v>0</v>
      </c>
    </row>
    <row r="1396" spans="2:65" s="121" customFormat="1" ht="24.25" customHeight="1" x14ac:dyDescent="0.2">
      <c r="B1396" s="120"/>
      <c r="C1396" s="192" t="s">
        <v>2636</v>
      </c>
      <c r="D1396" s="192" t="s">
        <v>320</v>
      </c>
      <c r="E1396" s="193" t="s">
        <v>2637</v>
      </c>
      <c r="F1396" s="194" t="s">
        <v>2638</v>
      </c>
      <c r="G1396" s="195" t="s">
        <v>383</v>
      </c>
      <c r="H1396" s="196">
        <v>4476.4210000000003</v>
      </c>
      <c r="I1396" s="32"/>
      <c r="J1396" s="197">
        <f>ROUND(I1396*H1396,2)</f>
        <v>0</v>
      </c>
      <c r="K1396" s="198"/>
      <c r="L1396" s="120"/>
      <c r="M1396" s="199" t="s">
        <v>1</v>
      </c>
      <c r="N1396" s="200" t="s">
        <v>43</v>
      </c>
      <c r="P1396" s="201">
        <f>O1396*H1396</f>
        <v>0</v>
      </c>
      <c r="Q1396" s="201">
        <v>2.0000000000000001E-4</v>
      </c>
      <c r="R1396" s="201">
        <f>Q1396*H1396</f>
        <v>0.89528420000000009</v>
      </c>
      <c r="S1396" s="201">
        <v>0</v>
      </c>
      <c r="T1396" s="202">
        <f>S1396*H1396</f>
        <v>0</v>
      </c>
      <c r="AR1396" s="203" t="s">
        <v>407</v>
      </c>
      <c r="AT1396" s="203" t="s">
        <v>320</v>
      </c>
      <c r="AU1396" s="203" t="s">
        <v>90</v>
      </c>
      <c r="AY1396" s="112" t="s">
        <v>318</v>
      </c>
      <c r="BE1396" s="204">
        <f>IF(N1396="základní",J1396,0)</f>
        <v>0</v>
      </c>
      <c r="BF1396" s="204">
        <f>IF(N1396="snížená",J1396,0)</f>
        <v>0</v>
      </c>
      <c r="BG1396" s="204">
        <f>IF(N1396="zákl. přenesená",J1396,0)</f>
        <v>0</v>
      </c>
      <c r="BH1396" s="204">
        <f>IF(N1396="sníž. přenesená",J1396,0)</f>
        <v>0</v>
      </c>
      <c r="BI1396" s="204">
        <f>IF(N1396="nulová",J1396,0)</f>
        <v>0</v>
      </c>
      <c r="BJ1396" s="112" t="s">
        <v>90</v>
      </c>
      <c r="BK1396" s="204">
        <f>ROUND(I1396*H1396,2)</f>
        <v>0</v>
      </c>
      <c r="BL1396" s="112" t="s">
        <v>407</v>
      </c>
      <c r="BM1396" s="203" t="s">
        <v>2639</v>
      </c>
    </row>
    <row r="1397" spans="2:65" s="213" customFormat="1" ht="20" x14ac:dyDescent="0.2">
      <c r="B1397" s="212"/>
      <c r="D1397" s="207" t="s">
        <v>326</v>
      </c>
      <c r="E1397" s="214" t="s">
        <v>1</v>
      </c>
      <c r="F1397" s="215" t="s">
        <v>2640</v>
      </c>
      <c r="H1397" s="216">
        <v>68.215999999999994</v>
      </c>
      <c r="L1397" s="212"/>
      <c r="M1397" s="217"/>
      <c r="T1397" s="218"/>
      <c r="AT1397" s="214" t="s">
        <v>326</v>
      </c>
      <c r="AU1397" s="214" t="s">
        <v>90</v>
      </c>
      <c r="AV1397" s="213" t="s">
        <v>90</v>
      </c>
      <c r="AW1397" s="213" t="s">
        <v>32</v>
      </c>
      <c r="AX1397" s="213" t="s">
        <v>77</v>
      </c>
      <c r="AY1397" s="214" t="s">
        <v>318</v>
      </c>
    </row>
    <row r="1398" spans="2:65" s="213" customFormat="1" ht="20" x14ac:dyDescent="0.2">
      <c r="B1398" s="212"/>
      <c r="D1398" s="207" t="s">
        <v>326</v>
      </c>
      <c r="E1398" s="214" t="s">
        <v>1</v>
      </c>
      <c r="F1398" s="215" t="s">
        <v>2641</v>
      </c>
      <c r="H1398" s="216">
        <v>49.207999999999998</v>
      </c>
      <c r="L1398" s="212"/>
      <c r="M1398" s="217"/>
      <c r="T1398" s="218"/>
      <c r="AT1398" s="214" t="s">
        <v>326</v>
      </c>
      <c r="AU1398" s="214" t="s">
        <v>90</v>
      </c>
      <c r="AV1398" s="213" t="s">
        <v>90</v>
      </c>
      <c r="AW1398" s="213" t="s">
        <v>32</v>
      </c>
      <c r="AX1398" s="213" t="s">
        <v>77</v>
      </c>
      <c r="AY1398" s="214" t="s">
        <v>318</v>
      </c>
    </row>
    <row r="1399" spans="2:65" s="213" customFormat="1" x14ac:dyDescent="0.2">
      <c r="B1399" s="212"/>
      <c r="D1399" s="207" t="s">
        <v>326</v>
      </c>
      <c r="E1399" s="214" t="s">
        <v>1</v>
      </c>
      <c r="F1399" s="215" t="s">
        <v>2642</v>
      </c>
      <c r="H1399" s="216">
        <v>4284.0550000000003</v>
      </c>
      <c r="L1399" s="212"/>
      <c r="M1399" s="217"/>
      <c r="T1399" s="218"/>
      <c r="AT1399" s="214" t="s">
        <v>326</v>
      </c>
      <c r="AU1399" s="214" t="s">
        <v>90</v>
      </c>
      <c r="AV1399" s="213" t="s">
        <v>90</v>
      </c>
      <c r="AW1399" s="213" t="s">
        <v>32</v>
      </c>
      <c r="AX1399" s="213" t="s">
        <v>77</v>
      </c>
      <c r="AY1399" s="214" t="s">
        <v>318</v>
      </c>
    </row>
    <row r="1400" spans="2:65" s="237" customFormat="1" x14ac:dyDescent="0.2">
      <c r="B1400" s="236"/>
      <c r="D1400" s="207" t="s">
        <v>326</v>
      </c>
      <c r="E1400" s="238" t="s">
        <v>154</v>
      </c>
      <c r="F1400" s="239" t="s">
        <v>617</v>
      </c>
      <c r="H1400" s="240">
        <v>4401.4790000000003</v>
      </c>
      <c r="L1400" s="236"/>
      <c r="M1400" s="241"/>
      <c r="T1400" s="242"/>
      <c r="AT1400" s="238" t="s">
        <v>326</v>
      </c>
      <c r="AU1400" s="238" t="s">
        <v>90</v>
      </c>
      <c r="AV1400" s="237" t="s">
        <v>208</v>
      </c>
      <c r="AW1400" s="237" t="s">
        <v>32</v>
      </c>
      <c r="AX1400" s="237" t="s">
        <v>77</v>
      </c>
      <c r="AY1400" s="238" t="s">
        <v>318</v>
      </c>
    </row>
    <row r="1401" spans="2:65" s="213" customFormat="1" x14ac:dyDescent="0.2">
      <c r="B1401" s="212"/>
      <c r="D1401" s="207" t="s">
        <v>326</v>
      </c>
      <c r="E1401" s="214" t="s">
        <v>1</v>
      </c>
      <c r="F1401" s="215" t="s">
        <v>2643</v>
      </c>
      <c r="H1401" s="216">
        <v>74.941999999999993</v>
      </c>
      <c r="L1401" s="212"/>
      <c r="M1401" s="217"/>
      <c r="T1401" s="218"/>
      <c r="AT1401" s="214" t="s">
        <v>326</v>
      </c>
      <c r="AU1401" s="214" t="s">
        <v>90</v>
      </c>
      <c r="AV1401" s="213" t="s">
        <v>90</v>
      </c>
      <c r="AW1401" s="213" t="s">
        <v>32</v>
      </c>
      <c r="AX1401" s="213" t="s">
        <v>77</v>
      </c>
      <c r="AY1401" s="214" t="s">
        <v>318</v>
      </c>
    </row>
    <row r="1402" spans="2:65" s="237" customFormat="1" x14ac:dyDescent="0.2">
      <c r="B1402" s="236"/>
      <c r="D1402" s="207" t="s">
        <v>326</v>
      </c>
      <c r="E1402" s="238" t="s">
        <v>1</v>
      </c>
      <c r="F1402" s="239" t="s">
        <v>617</v>
      </c>
      <c r="H1402" s="240">
        <v>74.941999999999993</v>
      </c>
      <c r="L1402" s="236"/>
      <c r="M1402" s="241"/>
      <c r="T1402" s="242"/>
      <c r="AT1402" s="238" t="s">
        <v>326</v>
      </c>
      <c r="AU1402" s="238" t="s">
        <v>90</v>
      </c>
      <c r="AV1402" s="237" t="s">
        <v>208</v>
      </c>
      <c r="AW1402" s="237" t="s">
        <v>32</v>
      </c>
      <c r="AX1402" s="237" t="s">
        <v>77</v>
      </c>
      <c r="AY1402" s="238" t="s">
        <v>318</v>
      </c>
    </row>
    <row r="1403" spans="2:65" s="230" customFormat="1" x14ac:dyDescent="0.2">
      <c r="B1403" s="229"/>
      <c r="D1403" s="207" t="s">
        <v>326</v>
      </c>
      <c r="E1403" s="231" t="s">
        <v>1</v>
      </c>
      <c r="F1403" s="232" t="s">
        <v>400</v>
      </c>
      <c r="H1403" s="233">
        <v>4476.4210000000003</v>
      </c>
      <c r="L1403" s="229"/>
      <c r="M1403" s="234"/>
      <c r="T1403" s="235"/>
      <c r="AT1403" s="231" t="s">
        <v>326</v>
      </c>
      <c r="AU1403" s="231" t="s">
        <v>90</v>
      </c>
      <c r="AV1403" s="230" t="s">
        <v>324</v>
      </c>
      <c r="AW1403" s="230" t="s">
        <v>32</v>
      </c>
      <c r="AX1403" s="230" t="s">
        <v>85</v>
      </c>
      <c r="AY1403" s="231" t="s">
        <v>318</v>
      </c>
    </row>
    <row r="1404" spans="2:65" s="121" customFormat="1" ht="24.25" customHeight="1" x14ac:dyDescent="0.2">
      <c r="B1404" s="120"/>
      <c r="C1404" s="192" t="s">
        <v>2644</v>
      </c>
      <c r="D1404" s="192" t="s">
        <v>320</v>
      </c>
      <c r="E1404" s="193" t="s">
        <v>2645</v>
      </c>
      <c r="F1404" s="194" t="s">
        <v>2646</v>
      </c>
      <c r="G1404" s="195" t="s">
        <v>383</v>
      </c>
      <c r="H1404" s="196">
        <v>4401.4790000000003</v>
      </c>
      <c r="I1404" s="32"/>
      <c r="J1404" s="197">
        <f>ROUND(I1404*H1404,2)</f>
        <v>0</v>
      </c>
      <c r="K1404" s="198"/>
      <c r="L1404" s="120"/>
      <c r="M1404" s="199" t="s">
        <v>1</v>
      </c>
      <c r="N1404" s="200" t="s">
        <v>43</v>
      </c>
      <c r="P1404" s="201">
        <f>O1404*H1404</f>
        <v>0</v>
      </c>
      <c r="Q1404" s="201">
        <v>2.9E-4</v>
      </c>
      <c r="R1404" s="201">
        <f>Q1404*H1404</f>
        <v>1.2764289100000001</v>
      </c>
      <c r="S1404" s="201">
        <v>0</v>
      </c>
      <c r="T1404" s="202">
        <f>S1404*H1404</f>
        <v>0</v>
      </c>
      <c r="AR1404" s="203" t="s">
        <v>407</v>
      </c>
      <c r="AT1404" s="203" t="s">
        <v>320</v>
      </c>
      <c r="AU1404" s="203" t="s">
        <v>90</v>
      </c>
      <c r="AY1404" s="112" t="s">
        <v>318</v>
      </c>
      <c r="BE1404" s="204">
        <f>IF(N1404="základní",J1404,0)</f>
        <v>0</v>
      </c>
      <c r="BF1404" s="204">
        <f>IF(N1404="snížená",J1404,0)</f>
        <v>0</v>
      </c>
      <c r="BG1404" s="204">
        <f>IF(N1404="zákl. přenesená",J1404,0)</f>
        <v>0</v>
      </c>
      <c r="BH1404" s="204">
        <f>IF(N1404="sníž. přenesená",J1404,0)</f>
        <v>0</v>
      </c>
      <c r="BI1404" s="204">
        <f>IF(N1404="nulová",J1404,0)</f>
        <v>0</v>
      </c>
      <c r="BJ1404" s="112" t="s">
        <v>90</v>
      </c>
      <c r="BK1404" s="204">
        <f>ROUND(I1404*H1404,2)</f>
        <v>0</v>
      </c>
      <c r="BL1404" s="112" t="s">
        <v>407</v>
      </c>
      <c r="BM1404" s="203" t="s">
        <v>2647</v>
      </c>
    </row>
    <row r="1405" spans="2:65" s="213" customFormat="1" x14ac:dyDescent="0.2">
      <c r="B1405" s="212"/>
      <c r="D1405" s="207" t="s">
        <v>326</v>
      </c>
      <c r="E1405" s="214" t="s">
        <v>1</v>
      </c>
      <c r="F1405" s="215" t="s">
        <v>154</v>
      </c>
      <c r="H1405" s="216">
        <v>4401.4790000000003</v>
      </c>
      <c r="L1405" s="212"/>
      <c r="M1405" s="217"/>
      <c r="T1405" s="218"/>
      <c r="AT1405" s="214" t="s">
        <v>326</v>
      </c>
      <c r="AU1405" s="214" t="s">
        <v>90</v>
      </c>
      <c r="AV1405" s="213" t="s">
        <v>90</v>
      </c>
      <c r="AW1405" s="213" t="s">
        <v>32</v>
      </c>
      <c r="AX1405" s="213" t="s">
        <v>85</v>
      </c>
      <c r="AY1405" s="214" t="s">
        <v>318</v>
      </c>
    </row>
    <row r="1406" spans="2:65" s="121" customFormat="1" ht="24.25" customHeight="1" x14ac:dyDescent="0.2">
      <c r="B1406" s="120"/>
      <c r="C1406" s="192" t="s">
        <v>2648</v>
      </c>
      <c r="D1406" s="192" t="s">
        <v>320</v>
      </c>
      <c r="E1406" s="193" t="s">
        <v>2649</v>
      </c>
      <c r="F1406" s="194" t="s">
        <v>2650</v>
      </c>
      <c r="G1406" s="195" t="s">
        <v>383</v>
      </c>
      <c r="H1406" s="196">
        <v>66.391999999999996</v>
      </c>
      <c r="I1406" s="32"/>
      <c r="J1406" s="197">
        <f>ROUND(I1406*H1406,2)</f>
        <v>0</v>
      </c>
      <c r="K1406" s="198"/>
      <c r="L1406" s="120"/>
      <c r="M1406" s="199" t="s">
        <v>1</v>
      </c>
      <c r="N1406" s="200" t="s">
        <v>43</v>
      </c>
      <c r="P1406" s="201">
        <f>O1406*H1406</f>
        <v>0</v>
      </c>
      <c r="Q1406" s="201">
        <v>2.9E-4</v>
      </c>
      <c r="R1406" s="201">
        <f>Q1406*H1406</f>
        <v>1.9253679999999999E-2</v>
      </c>
      <c r="S1406" s="201">
        <v>0</v>
      </c>
      <c r="T1406" s="202">
        <f>S1406*H1406</f>
        <v>0</v>
      </c>
      <c r="AR1406" s="203" t="s">
        <v>407</v>
      </c>
      <c r="AT1406" s="203" t="s">
        <v>320</v>
      </c>
      <c r="AU1406" s="203" t="s">
        <v>90</v>
      </c>
      <c r="AY1406" s="112" t="s">
        <v>318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12" t="s">
        <v>90</v>
      </c>
      <c r="BK1406" s="204">
        <f>ROUND(I1406*H1406,2)</f>
        <v>0</v>
      </c>
      <c r="BL1406" s="112" t="s">
        <v>407</v>
      </c>
      <c r="BM1406" s="203" t="s">
        <v>2651</v>
      </c>
    </row>
    <row r="1407" spans="2:65" s="213" customFormat="1" x14ac:dyDescent="0.2">
      <c r="B1407" s="212"/>
      <c r="D1407" s="207" t="s">
        <v>326</v>
      </c>
      <c r="E1407" s="214" t="s">
        <v>1</v>
      </c>
      <c r="F1407" s="215" t="s">
        <v>230</v>
      </c>
      <c r="H1407" s="216">
        <v>66.391999999999996</v>
      </c>
      <c r="L1407" s="212"/>
      <c r="M1407" s="217"/>
      <c r="T1407" s="218"/>
      <c r="AT1407" s="214" t="s">
        <v>326</v>
      </c>
      <c r="AU1407" s="214" t="s">
        <v>90</v>
      </c>
      <c r="AV1407" s="213" t="s">
        <v>90</v>
      </c>
      <c r="AW1407" s="213" t="s">
        <v>32</v>
      </c>
      <c r="AX1407" s="213" t="s">
        <v>85</v>
      </c>
      <c r="AY1407" s="214" t="s">
        <v>318</v>
      </c>
    </row>
    <row r="1408" spans="2:65" s="181" customFormat="1" ht="22.9" customHeight="1" x14ac:dyDescent="0.25">
      <c r="B1408" s="180"/>
      <c r="D1408" s="182" t="s">
        <v>76</v>
      </c>
      <c r="E1408" s="190" t="s">
        <v>2652</v>
      </c>
      <c r="F1408" s="190" t="s">
        <v>2653</v>
      </c>
      <c r="J1408" s="191">
        <f>BK1408</f>
        <v>0</v>
      </c>
      <c r="L1408" s="180"/>
      <c r="M1408" s="185"/>
      <c r="P1408" s="186">
        <f>SUM(P1409:P1413)</f>
        <v>0</v>
      </c>
      <c r="R1408" s="186">
        <f>SUM(R1409:R1413)</f>
        <v>0.161</v>
      </c>
      <c r="T1408" s="187">
        <f>SUM(T1409:T1413)</f>
        <v>0</v>
      </c>
      <c r="AR1408" s="182" t="s">
        <v>90</v>
      </c>
      <c r="AT1408" s="188" t="s">
        <v>76</v>
      </c>
      <c r="AU1408" s="188" t="s">
        <v>85</v>
      </c>
      <c r="AY1408" s="182" t="s">
        <v>318</v>
      </c>
      <c r="BK1408" s="189">
        <f>SUM(BK1409:BK1413)</f>
        <v>0</v>
      </c>
    </row>
    <row r="1409" spans="2:65" s="121" customFormat="1" ht="16.5" customHeight="1" x14ac:dyDescent="0.2">
      <c r="B1409" s="120"/>
      <c r="C1409" s="192" t="s">
        <v>2654</v>
      </c>
      <c r="D1409" s="192" t="s">
        <v>320</v>
      </c>
      <c r="E1409" s="193" t="s">
        <v>2655</v>
      </c>
      <c r="F1409" s="194" t="s">
        <v>2656</v>
      </c>
      <c r="G1409" s="195" t="s">
        <v>1344</v>
      </c>
      <c r="H1409" s="196">
        <v>1</v>
      </c>
      <c r="I1409" s="32"/>
      <c r="J1409" s="197">
        <f>ROUND(I1409*H1409,2)</f>
        <v>0</v>
      </c>
      <c r="K1409" s="198"/>
      <c r="L1409" s="120"/>
      <c r="M1409" s="199" t="s">
        <v>1</v>
      </c>
      <c r="N1409" s="200" t="s">
        <v>43</v>
      </c>
      <c r="P1409" s="201">
        <f>O1409*H1409</f>
        <v>0</v>
      </c>
      <c r="Q1409" s="201">
        <v>0</v>
      </c>
      <c r="R1409" s="201">
        <f>Q1409*H1409</f>
        <v>0</v>
      </c>
      <c r="S1409" s="201">
        <v>0</v>
      </c>
      <c r="T1409" s="202">
        <f>S1409*H1409</f>
        <v>0</v>
      </c>
      <c r="AR1409" s="203" t="s">
        <v>407</v>
      </c>
      <c r="AT1409" s="203" t="s">
        <v>320</v>
      </c>
      <c r="AU1409" s="203" t="s">
        <v>90</v>
      </c>
      <c r="AY1409" s="112" t="s">
        <v>318</v>
      </c>
      <c r="BE1409" s="204">
        <f>IF(N1409="základní",J1409,0)</f>
        <v>0</v>
      </c>
      <c r="BF1409" s="204">
        <f>IF(N1409="snížená",J1409,0)</f>
        <v>0</v>
      </c>
      <c r="BG1409" s="204">
        <f>IF(N1409="zákl. přenesená",J1409,0)</f>
        <v>0</v>
      </c>
      <c r="BH1409" s="204">
        <f>IF(N1409="sníž. přenesená",J1409,0)</f>
        <v>0</v>
      </c>
      <c r="BI1409" s="204">
        <f>IF(N1409="nulová",J1409,0)</f>
        <v>0</v>
      </c>
      <c r="BJ1409" s="112" t="s">
        <v>90</v>
      </c>
      <c r="BK1409" s="204">
        <f>ROUND(I1409*H1409,2)</f>
        <v>0</v>
      </c>
      <c r="BL1409" s="112" t="s">
        <v>407</v>
      </c>
      <c r="BM1409" s="203" t="s">
        <v>2657</v>
      </c>
    </row>
    <row r="1410" spans="2:65" s="121" customFormat="1" ht="24.25" customHeight="1" x14ac:dyDescent="0.2">
      <c r="B1410" s="120"/>
      <c r="C1410" s="219" t="s">
        <v>2658</v>
      </c>
      <c r="D1410" s="219" t="s">
        <v>337</v>
      </c>
      <c r="E1410" s="220" t="s">
        <v>2659</v>
      </c>
      <c r="F1410" s="221" t="s">
        <v>2660</v>
      </c>
      <c r="G1410" s="222" t="s">
        <v>1528</v>
      </c>
      <c r="H1410" s="223">
        <v>6</v>
      </c>
      <c r="I1410" s="33"/>
      <c r="J1410" s="224">
        <f>ROUND(I1410*H1410,2)</f>
        <v>0</v>
      </c>
      <c r="K1410" s="225"/>
      <c r="L1410" s="226"/>
      <c r="M1410" s="227" t="s">
        <v>1</v>
      </c>
      <c r="N1410" s="228" t="s">
        <v>43</v>
      </c>
      <c r="P1410" s="201">
        <f>O1410*H1410</f>
        <v>0</v>
      </c>
      <c r="Q1410" s="201">
        <v>1E-3</v>
      </c>
      <c r="R1410" s="201">
        <f>Q1410*H1410</f>
        <v>6.0000000000000001E-3</v>
      </c>
      <c r="S1410" s="201">
        <v>0</v>
      </c>
      <c r="T1410" s="202">
        <f>S1410*H1410</f>
        <v>0</v>
      </c>
      <c r="AR1410" s="203" t="s">
        <v>497</v>
      </c>
      <c r="AT1410" s="203" t="s">
        <v>337</v>
      </c>
      <c r="AU1410" s="203" t="s">
        <v>90</v>
      </c>
      <c r="AY1410" s="112" t="s">
        <v>318</v>
      </c>
      <c r="BE1410" s="204">
        <f>IF(N1410="základní",J1410,0)</f>
        <v>0</v>
      </c>
      <c r="BF1410" s="204">
        <f>IF(N1410="snížená",J1410,0)</f>
        <v>0</v>
      </c>
      <c r="BG1410" s="204">
        <f>IF(N1410="zákl. přenesená",J1410,0)</f>
        <v>0</v>
      </c>
      <c r="BH1410" s="204">
        <f>IF(N1410="sníž. přenesená",J1410,0)</f>
        <v>0</v>
      </c>
      <c r="BI1410" s="204">
        <f>IF(N1410="nulová",J1410,0)</f>
        <v>0</v>
      </c>
      <c r="BJ1410" s="112" t="s">
        <v>90</v>
      </c>
      <c r="BK1410" s="204">
        <f>ROUND(I1410*H1410,2)</f>
        <v>0</v>
      </c>
      <c r="BL1410" s="112" t="s">
        <v>407</v>
      </c>
      <c r="BM1410" s="203" t="s">
        <v>2661</v>
      </c>
    </row>
    <row r="1411" spans="2:65" s="121" customFormat="1" ht="24.25" customHeight="1" x14ac:dyDescent="0.2">
      <c r="B1411" s="120"/>
      <c r="C1411" s="219" t="s">
        <v>2662</v>
      </c>
      <c r="D1411" s="219" t="s">
        <v>337</v>
      </c>
      <c r="E1411" s="220" t="s">
        <v>2663</v>
      </c>
      <c r="F1411" s="221" t="s">
        <v>2664</v>
      </c>
      <c r="G1411" s="222" t="s">
        <v>1528</v>
      </c>
      <c r="H1411" s="223">
        <v>21</v>
      </c>
      <c r="I1411" s="33"/>
      <c r="J1411" s="224">
        <f>ROUND(I1411*H1411,2)</f>
        <v>0</v>
      </c>
      <c r="K1411" s="225"/>
      <c r="L1411" s="226"/>
      <c r="M1411" s="227" t="s">
        <v>1</v>
      </c>
      <c r="N1411" s="228" t="s">
        <v>43</v>
      </c>
      <c r="P1411" s="201">
        <f>O1411*H1411</f>
        <v>0</v>
      </c>
      <c r="Q1411" s="201">
        <v>1E-3</v>
      </c>
      <c r="R1411" s="201">
        <f>Q1411*H1411</f>
        <v>2.1000000000000001E-2</v>
      </c>
      <c r="S1411" s="201">
        <v>0</v>
      </c>
      <c r="T1411" s="202">
        <f>S1411*H1411</f>
        <v>0</v>
      </c>
      <c r="AR1411" s="203" t="s">
        <v>497</v>
      </c>
      <c r="AT1411" s="203" t="s">
        <v>337</v>
      </c>
      <c r="AU1411" s="203" t="s">
        <v>90</v>
      </c>
      <c r="AY1411" s="112" t="s">
        <v>318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12" t="s">
        <v>90</v>
      </c>
      <c r="BK1411" s="204">
        <f>ROUND(I1411*H1411,2)</f>
        <v>0</v>
      </c>
      <c r="BL1411" s="112" t="s">
        <v>407</v>
      </c>
      <c r="BM1411" s="203" t="s">
        <v>2665</v>
      </c>
    </row>
    <row r="1412" spans="2:65" s="121" customFormat="1" ht="16.5" customHeight="1" x14ac:dyDescent="0.2">
      <c r="B1412" s="120"/>
      <c r="C1412" s="219" t="s">
        <v>2666</v>
      </c>
      <c r="D1412" s="219" t="s">
        <v>337</v>
      </c>
      <c r="E1412" s="220" t="s">
        <v>2667</v>
      </c>
      <c r="F1412" s="221" t="s">
        <v>2668</v>
      </c>
      <c r="G1412" s="222" t="s">
        <v>1528</v>
      </c>
      <c r="H1412" s="223">
        <v>1</v>
      </c>
      <c r="I1412" s="33"/>
      <c r="J1412" s="224">
        <f>ROUND(I1412*H1412,2)</f>
        <v>0</v>
      </c>
      <c r="K1412" s="225"/>
      <c r="L1412" s="226"/>
      <c r="M1412" s="227" t="s">
        <v>1</v>
      </c>
      <c r="N1412" s="228" t="s">
        <v>43</v>
      </c>
      <c r="P1412" s="201">
        <f>O1412*H1412</f>
        <v>0</v>
      </c>
      <c r="Q1412" s="201">
        <v>1E-3</v>
      </c>
      <c r="R1412" s="201">
        <f>Q1412*H1412</f>
        <v>1E-3</v>
      </c>
      <c r="S1412" s="201">
        <v>0</v>
      </c>
      <c r="T1412" s="202">
        <f>S1412*H1412</f>
        <v>0</v>
      </c>
      <c r="AR1412" s="203" t="s">
        <v>497</v>
      </c>
      <c r="AT1412" s="203" t="s">
        <v>337</v>
      </c>
      <c r="AU1412" s="203" t="s">
        <v>90</v>
      </c>
      <c r="AY1412" s="112" t="s">
        <v>318</v>
      </c>
      <c r="BE1412" s="204">
        <f>IF(N1412="základní",J1412,0)</f>
        <v>0</v>
      </c>
      <c r="BF1412" s="204">
        <f>IF(N1412="snížená",J1412,0)</f>
        <v>0</v>
      </c>
      <c r="BG1412" s="204">
        <f>IF(N1412="zákl. přenesená",J1412,0)</f>
        <v>0</v>
      </c>
      <c r="BH1412" s="204">
        <f>IF(N1412="sníž. přenesená",J1412,0)</f>
        <v>0</v>
      </c>
      <c r="BI1412" s="204">
        <f>IF(N1412="nulová",J1412,0)</f>
        <v>0</v>
      </c>
      <c r="BJ1412" s="112" t="s">
        <v>90</v>
      </c>
      <c r="BK1412" s="204">
        <f>ROUND(I1412*H1412,2)</f>
        <v>0</v>
      </c>
      <c r="BL1412" s="112" t="s">
        <v>407</v>
      </c>
      <c r="BM1412" s="203" t="s">
        <v>2669</v>
      </c>
    </row>
    <row r="1413" spans="2:65" s="121" customFormat="1" ht="16.5" customHeight="1" x14ac:dyDescent="0.2">
      <c r="B1413" s="120"/>
      <c r="C1413" s="219" t="s">
        <v>2670</v>
      </c>
      <c r="D1413" s="219" t="s">
        <v>337</v>
      </c>
      <c r="E1413" s="220" t="s">
        <v>2671</v>
      </c>
      <c r="F1413" s="221" t="s">
        <v>2672</v>
      </c>
      <c r="G1413" s="222" t="s">
        <v>323</v>
      </c>
      <c r="H1413" s="223">
        <v>133</v>
      </c>
      <c r="I1413" s="33"/>
      <c r="J1413" s="224">
        <f>ROUND(I1413*H1413,2)</f>
        <v>0</v>
      </c>
      <c r="K1413" s="225"/>
      <c r="L1413" s="226"/>
      <c r="M1413" s="227" t="s">
        <v>1</v>
      </c>
      <c r="N1413" s="228" t="s">
        <v>43</v>
      </c>
      <c r="P1413" s="201">
        <f>O1413*H1413</f>
        <v>0</v>
      </c>
      <c r="Q1413" s="201">
        <v>1E-3</v>
      </c>
      <c r="R1413" s="201">
        <f>Q1413*H1413</f>
        <v>0.13300000000000001</v>
      </c>
      <c r="S1413" s="201">
        <v>0</v>
      </c>
      <c r="T1413" s="202">
        <f>S1413*H1413</f>
        <v>0</v>
      </c>
      <c r="AR1413" s="203" t="s">
        <v>497</v>
      </c>
      <c r="AT1413" s="203" t="s">
        <v>337</v>
      </c>
      <c r="AU1413" s="203" t="s">
        <v>90</v>
      </c>
      <c r="AY1413" s="112" t="s">
        <v>318</v>
      </c>
      <c r="BE1413" s="204">
        <f>IF(N1413="základní",J1413,0)</f>
        <v>0</v>
      </c>
      <c r="BF1413" s="204">
        <f>IF(N1413="snížená",J1413,0)</f>
        <v>0</v>
      </c>
      <c r="BG1413" s="204">
        <f>IF(N1413="zákl. přenesená",J1413,0)</f>
        <v>0</v>
      </c>
      <c r="BH1413" s="204">
        <f>IF(N1413="sníž. přenesená",J1413,0)</f>
        <v>0</v>
      </c>
      <c r="BI1413" s="204">
        <f>IF(N1413="nulová",J1413,0)</f>
        <v>0</v>
      </c>
      <c r="BJ1413" s="112" t="s">
        <v>90</v>
      </c>
      <c r="BK1413" s="204">
        <f>ROUND(I1413*H1413,2)</f>
        <v>0</v>
      </c>
      <c r="BL1413" s="112" t="s">
        <v>407</v>
      </c>
      <c r="BM1413" s="203" t="s">
        <v>2673</v>
      </c>
    </row>
    <row r="1414" spans="2:65" s="181" customFormat="1" ht="25.9" customHeight="1" x14ac:dyDescent="0.35">
      <c r="B1414" s="180"/>
      <c r="D1414" s="182" t="s">
        <v>76</v>
      </c>
      <c r="E1414" s="183" t="s">
        <v>2674</v>
      </c>
      <c r="F1414" s="183" t="s">
        <v>2675</v>
      </c>
      <c r="J1414" s="184">
        <f>BK1414</f>
        <v>0</v>
      </c>
      <c r="L1414" s="180"/>
      <c r="M1414" s="185"/>
      <c r="P1414" s="186">
        <f>P1415+P1419+P1421+P1423+P1425</f>
        <v>0</v>
      </c>
      <c r="R1414" s="186">
        <f>R1415+R1419+R1421+R1423+R1425</f>
        <v>0</v>
      </c>
      <c r="T1414" s="187">
        <f>T1415+T1419+T1421+T1423+T1425</f>
        <v>0</v>
      </c>
      <c r="AR1414" s="182" t="s">
        <v>344</v>
      </c>
      <c r="AT1414" s="188" t="s">
        <v>76</v>
      </c>
      <c r="AU1414" s="188" t="s">
        <v>77</v>
      </c>
      <c r="AY1414" s="182" t="s">
        <v>318</v>
      </c>
      <c r="BK1414" s="189">
        <f>BK1415+BK1419+BK1421+BK1423+BK1425</f>
        <v>0</v>
      </c>
    </row>
    <row r="1415" spans="2:65" s="181" customFormat="1" ht="22.9" customHeight="1" x14ac:dyDescent="0.25">
      <c r="B1415" s="180"/>
      <c r="D1415" s="182" t="s">
        <v>76</v>
      </c>
      <c r="E1415" s="190" t="s">
        <v>2676</v>
      </c>
      <c r="F1415" s="190" t="s">
        <v>2677</v>
      </c>
      <c r="J1415" s="191">
        <f>BK1415</f>
        <v>0</v>
      </c>
      <c r="L1415" s="180"/>
      <c r="M1415" s="185"/>
      <c r="P1415" s="186">
        <f>SUM(P1416:P1418)</f>
        <v>0</v>
      </c>
      <c r="R1415" s="186">
        <f>SUM(R1416:R1418)</f>
        <v>0</v>
      </c>
      <c r="T1415" s="187">
        <f>SUM(T1416:T1418)</f>
        <v>0</v>
      </c>
      <c r="AR1415" s="182" t="s">
        <v>344</v>
      </c>
      <c r="AT1415" s="188" t="s">
        <v>76</v>
      </c>
      <c r="AU1415" s="188" t="s">
        <v>85</v>
      </c>
      <c r="AY1415" s="182" t="s">
        <v>318</v>
      </c>
      <c r="BK1415" s="189">
        <f>SUM(BK1416:BK1418)</f>
        <v>0</v>
      </c>
    </row>
    <row r="1416" spans="2:65" s="121" customFormat="1" ht="21.75" customHeight="1" x14ac:dyDescent="0.2">
      <c r="B1416" s="120"/>
      <c r="C1416" s="192" t="s">
        <v>2678</v>
      </c>
      <c r="D1416" s="192" t="s">
        <v>320</v>
      </c>
      <c r="E1416" s="193" t="s">
        <v>2679</v>
      </c>
      <c r="F1416" s="194" t="s">
        <v>2680</v>
      </c>
      <c r="G1416" s="195" t="s">
        <v>1344</v>
      </c>
      <c r="H1416" s="196">
        <v>1</v>
      </c>
      <c r="I1416" s="32"/>
      <c r="J1416" s="197">
        <f>ROUND(I1416*H1416,2)</f>
        <v>0</v>
      </c>
      <c r="K1416" s="198"/>
      <c r="L1416" s="120"/>
      <c r="M1416" s="199" t="s">
        <v>1</v>
      </c>
      <c r="N1416" s="200" t="s">
        <v>43</v>
      </c>
      <c r="P1416" s="201">
        <f>O1416*H1416</f>
        <v>0</v>
      </c>
      <c r="Q1416" s="201">
        <v>0</v>
      </c>
      <c r="R1416" s="201">
        <f>Q1416*H1416</f>
        <v>0</v>
      </c>
      <c r="S1416" s="201">
        <v>0</v>
      </c>
      <c r="T1416" s="202">
        <f>S1416*H1416</f>
        <v>0</v>
      </c>
      <c r="AR1416" s="203" t="s">
        <v>2681</v>
      </c>
      <c r="AT1416" s="203" t="s">
        <v>320</v>
      </c>
      <c r="AU1416" s="203" t="s">
        <v>90</v>
      </c>
      <c r="AY1416" s="112" t="s">
        <v>318</v>
      </c>
      <c r="BE1416" s="204">
        <f>IF(N1416="základní",J1416,0)</f>
        <v>0</v>
      </c>
      <c r="BF1416" s="204">
        <f>IF(N1416="snížená",J1416,0)</f>
        <v>0</v>
      </c>
      <c r="BG1416" s="204">
        <f>IF(N1416="zákl. přenesená",J1416,0)</f>
        <v>0</v>
      </c>
      <c r="BH1416" s="204">
        <f>IF(N1416="sníž. přenesená",J1416,0)</f>
        <v>0</v>
      </c>
      <c r="BI1416" s="204">
        <f>IF(N1416="nulová",J1416,0)</f>
        <v>0</v>
      </c>
      <c r="BJ1416" s="112" t="s">
        <v>90</v>
      </c>
      <c r="BK1416" s="204">
        <f>ROUND(I1416*H1416,2)</f>
        <v>0</v>
      </c>
      <c r="BL1416" s="112" t="s">
        <v>2681</v>
      </c>
      <c r="BM1416" s="203" t="s">
        <v>2682</v>
      </c>
    </row>
    <row r="1417" spans="2:65" s="121" customFormat="1" ht="33" customHeight="1" x14ac:dyDescent="0.2">
      <c r="B1417" s="120"/>
      <c r="C1417" s="192" t="s">
        <v>2683</v>
      </c>
      <c r="D1417" s="192" t="s">
        <v>320</v>
      </c>
      <c r="E1417" s="193" t="s">
        <v>2684</v>
      </c>
      <c r="F1417" s="194" t="s">
        <v>2685</v>
      </c>
      <c r="G1417" s="195" t="s">
        <v>1344</v>
      </c>
      <c r="H1417" s="196">
        <v>1</v>
      </c>
      <c r="I1417" s="32"/>
      <c r="J1417" s="197">
        <f>ROUND(I1417*H1417,2)</f>
        <v>0</v>
      </c>
      <c r="K1417" s="198"/>
      <c r="L1417" s="120"/>
      <c r="M1417" s="199" t="s">
        <v>1</v>
      </c>
      <c r="N1417" s="200" t="s">
        <v>43</v>
      </c>
      <c r="P1417" s="201">
        <f>O1417*H1417</f>
        <v>0</v>
      </c>
      <c r="Q1417" s="201">
        <v>0</v>
      </c>
      <c r="R1417" s="201">
        <f>Q1417*H1417</f>
        <v>0</v>
      </c>
      <c r="S1417" s="201">
        <v>0</v>
      </c>
      <c r="T1417" s="202">
        <f>S1417*H1417</f>
        <v>0</v>
      </c>
      <c r="AR1417" s="203" t="s">
        <v>2681</v>
      </c>
      <c r="AT1417" s="203" t="s">
        <v>320</v>
      </c>
      <c r="AU1417" s="203" t="s">
        <v>90</v>
      </c>
      <c r="AY1417" s="112" t="s">
        <v>318</v>
      </c>
      <c r="BE1417" s="204">
        <f>IF(N1417="základní",J1417,0)</f>
        <v>0</v>
      </c>
      <c r="BF1417" s="204">
        <f>IF(N1417="snížená",J1417,0)</f>
        <v>0</v>
      </c>
      <c r="BG1417" s="204">
        <f>IF(N1417="zákl. přenesená",J1417,0)</f>
        <v>0</v>
      </c>
      <c r="BH1417" s="204">
        <f>IF(N1417="sníž. přenesená",J1417,0)</f>
        <v>0</v>
      </c>
      <c r="BI1417" s="204">
        <f>IF(N1417="nulová",J1417,0)</f>
        <v>0</v>
      </c>
      <c r="BJ1417" s="112" t="s">
        <v>90</v>
      </c>
      <c r="BK1417" s="204">
        <f>ROUND(I1417*H1417,2)</f>
        <v>0</v>
      </c>
      <c r="BL1417" s="112" t="s">
        <v>2681</v>
      </c>
      <c r="BM1417" s="203" t="s">
        <v>2686</v>
      </c>
    </row>
    <row r="1418" spans="2:65" s="121" customFormat="1" ht="16.5" customHeight="1" x14ac:dyDescent="0.2">
      <c r="B1418" s="120"/>
      <c r="C1418" s="192" t="s">
        <v>2687</v>
      </c>
      <c r="D1418" s="192" t="s">
        <v>320</v>
      </c>
      <c r="E1418" s="193" t="s">
        <v>2688</v>
      </c>
      <c r="F1418" s="194" t="s">
        <v>2689</v>
      </c>
      <c r="G1418" s="195" t="s">
        <v>1344</v>
      </c>
      <c r="H1418" s="196">
        <v>1</v>
      </c>
      <c r="I1418" s="32"/>
      <c r="J1418" s="197">
        <f>ROUND(I1418*H1418,2)</f>
        <v>0</v>
      </c>
      <c r="K1418" s="198"/>
      <c r="L1418" s="120"/>
      <c r="M1418" s="199" t="s">
        <v>1</v>
      </c>
      <c r="N1418" s="200" t="s">
        <v>43</v>
      </c>
      <c r="P1418" s="201">
        <f>O1418*H1418</f>
        <v>0</v>
      </c>
      <c r="Q1418" s="201">
        <v>0</v>
      </c>
      <c r="R1418" s="201">
        <f>Q1418*H1418</f>
        <v>0</v>
      </c>
      <c r="S1418" s="201">
        <v>0</v>
      </c>
      <c r="T1418" s="202">
        <f>S1418*H1418</f>
        <v>0</v>
      </c>
      <c r="AR1418" s="203" t="s">
        <v>2681</v>
      </c>
      <c r="AT1418" s="203" t="s">
        <v>320</v>
      </c>
      <c r="AU1418" s="203" t="s">
        <v>90</v>
      </c>
      <c r="AY1418" s="112" t="s">
        <v>318</v>
      </c>
      <c r="BE1418" s="204">
        <f>IF(N1418="základní",J1418,0)</f>
        <v>0</v>
      </c>
      <c r="BF1418" s="204">
        <f>IF(N1418="snížená",J1418,0)</f>
        <v>0</v>
      </c>
      <c r="BG1418" s="204">
        <f>IF(N1418="zákl. přenesená",J1418,0)</f>
        <v>0</v>
      </c>
      <c r="BH1418" s="204">
        <f>IF(N1418="sníž. přenesená",J1418,0)</f>
        <v>0</v>
      </c>
      <c r="BI1418" s="204">
        <f>IF(N1418="nulová",J1418,0)</f>
        <v>0</v>
      </c>
      <c r="BJ1418" s="112" t="s">
        <v>90</v>
      </c>
      <c r="BK1418" s="204">
        <f>ROUND(I1418*H1418,2)</f>
        <v>0</v>
      </c>
      <c r="BL1418" s="112" t="s">
        <v>2681</v>
      </c>
      <c r="BM1418" s="203" t="s">
        <v>2690</v>
      </c>
    </row>
    <row r="1419" spans="2:65" s="181" customFormat="1" ht="22.9" customHeight="1" x14ac:dyDescent="0.25">
      <c r="B1419" s="180"/>
      <c r="D1419" s="182" t="s">
        <v>76</v>
      </c>
      <c r="E1419" s="190" t="s">
        <v>2691</v>
      </c>
      <c r="F1419" s="190" t="s">
        <v>2692</v>
      </c>
      <c r="J1419" s="191">
        <f>BK1419</f>
        <v>0</v>
      </c>
      <c r="L1419" s="180"/>
      <c r="M1419" s="185"/>
      <c r="P1419" s="186">
        <f>P1420</f>
        <v>0</v>
      </c>
      <c r="R1419" s="186">
        <f>R1420</f>
        <v>0</v>
      </c>
      <c r="T1419" s="187">
        <f>T1420</f>
        <v>0</v>
      </c>
      <c r="AR1419" s="182" t="s">
        <v>344</v>
      </c>
      <c r="AT1419" s="188" t="s">
        <v>76</v>
      </c>
      <c r="AU1419" s="188" t="s">
        <v>85</v>
      </c>
      <c r="AY1419" s="182" t="s">
        <v>318</v>
      </c>
      <c r="BK1419" s="189">
        <f>BK1420</f>
        <v>0</v>
      </c>
    </row>
    <row r="1420" spans="2:65" s="121" customFormat="1" ht="16.5" customHeight="1" x14ac:dyDescent="0.2">
      <c r="B1420" s="120"/>
      <c r="C1420" s="192" t="s">
        <v>2693</v>
      </c>
      <c r="D1420" s="192" t="s">
        <v>320</v>
      </c>
      <c r="E1420" s="193" t="s">
        <v>2694</v>
      </c>
      <c r="F1420" s="194" t="s">
        <v>2692</v>
      </c>
      <c r="G1420" s="195" t="s">
        <v>1344</v>
      </c>
      <c r="H1420" s="196">
        <v>1</v>
      </c>
      <c r="I1420" s="32"/>
      <c r="J1420" s="197">
        <f>ROUND(I1420*H1420,2)</f>
        <v>0</v>
      </c>
      <c r="K1420" s="198"/>
      <c r="L1420" s="120"/>
      <c r="M1420" s="199" t="s">
        <v>1</v>
      </c>
      <c r="N1420" s="200" t="s">
        <v>43</v>
      </c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AR1420" s="203" t="s">
        <v>324</v>
      </c>
      <c r="AT1420" s="203" t="s">
        <v>320</v>
      </c>
      <c r="AU1420" s="203" t="s">
        <v>90</v>
      </c>
      <c r="AY1420" s="112" t="s">
        <v>318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12" t="s">
        <v>90</v>
      </c>
      <c r="BK1420" s="204">
        <f>ROUND(I1420*H1420,2)</f>
        <v>0</v>
      </c>
      <c r="BL1420" s="112" t="s">
        <v>324</v>
      </c>
      <c r="BM1420" s="203" t="s">
        <v>2695</v>
      </c>
    </row>
    <row r="1421" spans="2:65" s="181" customFormat="1" ht="22.9" customHeight="1" x14ac:dyDescent="0.25">
      <c r="B1421" s="180"/>
      <c r="D1421" s="182" t="s">
        <v>76</v>
      </c>
      <c r="E1421" s="190" t="s">
        <v>2696</v>
      </c>
      <c r="F1421" s="190" t="s">
        <v>2697</v>
      </c>
      <c r="J1421" s="191">
        <f>BK1421</f>
        <v>0</v>
      </c>
      <c r="L1421" s="180"/>
      <c r="M1421" s="185"/>
      <c r="P1421" s="186">
        <f>P1422</f>
        <v>0</v>
      </c>
      <c r="R1421" s="186">
        <f>R1422</f>
        <v>0</v>
      </c>
      <c r="T1421" s="187">
        <f>T1422</f>
        <v>0</v>
      </c>
      <c r="AR1421" s="182" t="s">
        <v>344</v>
      </c>
      <c r="AT1421" s="188" t="s">
        <v>76</v>
      </c>
      <c r="AU1421" s="188" t="s">
        <v>85</v>
      </c>
      <c r="AY1421" s="182" t="s">
        <v>318</v>
      </c>
      <c r="BK1421" s="189">
        <f>BK1422</f>
        <v>0</v>
      </c>
    </row>
    <row r="1422" spans="2:65" s="121" customFormat="1" ht="16.5" customHeight="1" x14ac:dyDescent="0.2">
      <c r="B1422" s="120"/>
      <c r="C1422" s="192" t="s">
        <v>2698</v>
      </c>
      <c r="D1422" s="192" t="s">
        <v>320</v>
      </c>
      <c r="E1422" s="193" t="s">
        <v>2699</v>
      </c>
      <c r="F1422" s="194" t="s">
        <v>2700</v>
      </c>
      <c r="G1422" s="195" t="s">
        <v>1344</v>
      </c>
      <c r="H1422" s="196">
        <v>1</v>
      </c>
      <c r="I1422" s="32"/>
      <c r="J1422" s="197">
        <f>ROUND(I1422*H1422,2)</f>
        <v>0</v>
      </c>
      <c r="K1422" s="198"/>
      <c r="L1422" s="120"/>
      <c r="M1422" s="199" t="s">
        <v>1</v>
      </c>
      <c r="N1422" s="200" t="s">
        <v>43</v>
      </c>
      <c r="P1422" s="201">
        <f>O1422*H1422</f>
        <v>0</v>
      </c>
      <c r="Q1422" s="201">
        <v>0</v>
      </c>
      <c r="R1422" s="201">
        <f>Q1422*H1422</f>
        <v>0</v>
      </c>
      <c r="S1422" s="201">
        <v>0</v>
      </c>
      <c r="T1422" s="202">
        <f>S1422*H1422</f>
        <v>0</v>
      </c>
      <c r="AR1422" s="203" t="s">
        <v>2681</v>
      </c>
      <c r="AT1422" s="203" t="s">
        <v>320</v>
      </c>
      <c r="AU1422" s="203" t="s">
        <v>90</v>
      </c>
      <c r="AY1422" s="112" t="s">
        <v>318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12" t="s">
        <v>90</v>
      </c>
      <c r="BK1422" s="204">
        <f>ROUND(I1422*H1422,2)</f>
        <v>0</v>
      </c>
      <c r="BL1422" s="112" t="s">
        <v>2681</v>
      </c>
      <c r="BM1422" s="203" t="s">
        <v>2701</v>
      </c>
    </row>
    <row r="1423" spans="2:65" s="181" customFormat="1" ht="22.9" customHeight="1" x14ac:dyDescent="0.25">
      <c r="B1423" s="180"/>
      <c r="D1423" s="182" t="s">
        <v>76</v>
      </c>
      <c r="E1423" s="190" t="s">
        <v>2702</v>
      </c>
      <c r="F1423" s="190" t="s">
        <v>2703</v>
      </c>
      <c r="J1423" s="191">
        <f>BK1423</f>
        <v>0</v>
      </c>
      <c r="L1423" s="180"/>
      <c r="M1423" s="185"/>
      <c r="P1423" s="186">
        <f>P1424</f>
        <v>0</v>
      </c>
      <c r="R1423" s="186">
        <f>R1424</f>
        <v>0</v>
      </c>
      <c r="T1423" s="187">
        <f>T1424</f>
        <v>0</v>
      </c>
      <c r="AR1423" s="182" t="s">
        <v>344</v>
      </c>
      <c r="AT1423" s="188" t="s">
        <v>76</v>
      </c>
      <c r="AU1423" s="188" t="s">
        <v>85</v>
      </c>
      <c r="AY1423" s="182" t="s">
        <v>318</v>
      </c>
      <c r="BK1423" s="189">
        <f>BK1424</f>
        <v>0</v>
      </c>
    </row>
    <row r="1424" spans="2:65" s="121" customFormat="1" ht="16.5" customHeight="1" x14ac:dyDescent="0.2">
      <c r="B1424" s="120"/>
      <c r="C1424" s="192" t="s">
        <v>2704</v>
      </c>
      <c r="D1424" s="192" t="s">
        <v>320</v>
      </c>
      <c r="E1424" s="193" t="s">
        <v>2705</v>
      </c>
      <c r="F1424" s="194" t="s">
        <v>2703</v>
      </c>
      <c r="G1424" s="195" t="s">
        <v>1344</v>
      </c>
      <c r="H1424" s="196">
        <v>1</v>
      </c>
      <c r="I1424" s="32"/>
      <c r="J1424" s="197">
        <f>ROUND(I1424*H1424,2)</f>
        <v>0</v>
      </c>
      <c r="K1424" s="198"/>
      <c r="L1424" s="120"/>
      <c r="M1424" s="199" t="s">
        <v>1</v>
      </c>
      <c r="N1424" s="200" t="s">
        <v>43</v>
      </c>
      <c r="P1424" s="201">
        <f>O1424*H1424</f>
        <v>0</v>
      </c>
      <c r="Q1424" s="201">
        <v>0</v>
      </c>
      <c r="R1424" s="201">
        <f>Q1424*H1424</f>
        <v>0</v>
      </c>
      <c r="S1424" s="201">
        <v>0</v>
      </c>
      <c r="T1424" s="202">
        <f>S1424*H1424</f>
        <v>0</v>
      </c>
      <c r="AR1424" s="203" t="s">
        <v>324</v>
      </c>
      <c r="AT1424" s="203" t="s">
        <v>320</v>
      </c>
      <c r="AU1424" s="203" t="s">
        <v>90</v>
      </c>
      <c r="AY1424" s="112" t="s">
        <v>318</v>
      </c>
      <c r="BE1424" s="204">
        <f>IF(N1424="základní",J1424,0)</f>
        <v>0</v>
      </c>
      <c r="BF1424" s="204">
        <f>IF(N1424="snížená",J1424,0)</f>
        <v>0</v>
      </c>
      <c r="BG1424" s="204">
        <f>IF(N1424="zákl. přenesená",J1424,0)</f>
        <v>0</v>
      </c>
      <c r="BH1424" s="204">
        <f>IF(N1424="sníž. přenesená",J1424,0)</f>
        <v>0</v>
      </c>
      <c r="BI1424" s="204">
        <f>IF(N1424="nulová",J1424,0)</f>
        <v>0</v>
      </c>
      <c r="BJ1424" s="112" t="s">
        <v>90</v>
      </c>
      <c r="BK1424" s="204">
        <f>ROUND(I1424*H1424,2)</f>
        <v>0</v>
      </c>
      <c r="BL1424" s="112" t="s">
        <v>324</v>
      </c>
      <c r="BM1424" s="203" t="s">
        <v>2706</v>
      </c>
    </row>
    <row r="1425" spans="2:65" s="181" customFormat="1" ht="22.9" customHeight="1" x14ac:dyDescent="0.25">
      <c r="B1425" s="180"/>
      <c r="D1425" s="182" t="s">
        <v>76</v>
      </c>
      <c r="E1425" s="190" t="s">
        <v>2707</v>
      </c>
      <c r="F1425" s="190" t="s">
        <v>2708</v>
      </c>
      <c r="J1425" s="191">
        <f>BK1425</f>
        <v>0</v>
      </c>
      <c r="L1425" s="180"/>
      <c r="M1425" s="185"/>
      <c r="P1425" s="186">
        <f>P1426</f>
        <v>0</v>
      </c>
      <c r="R1425" s="186">
        <f>R1426</f>
        <v>0</v>
      </c>
      <c r="T1425" s="187">
        <f>T1426</f>
        <v>0</v>
      </c>
      <c r="AR1425" s="182" t="s">
        <v>344</v>
      </c>
      <c r="AT1425" s="188" t="s">
        <v>76</v>
      </c>
      <c r="AU1425" s="188" t="s">
        <v>85</v>
      </c>
      <c r="AY1425" s="182" t="s">
        <v>318</v>
      </c>
      <c r="BK1425" s="189">
        <f>BK1426</f>
        <v>0</v>
      </c>
    </row>
    <row r="1426" spans="2:65" s="121" customFormat="1" ht="16.5" customHeight="1" x14ac:dyDescent="0.2">
      <c r="B1426" s="120"/>
      <c r="C1426" s="192" t="s">
        <v>2709</v>
      </c>
      <c r="D1426" s="192" t="s">
        <v>320</v>
      </c>
      <c r="E1426" s="193" t="s">
        <v>2710</v>
      </c>
      <c r="F1426" s="194" t="s">
        <v>2708</v>
      </c>
      <c r="G1426" s="195" t="s">
        <v>1344</v>
      </c>
      <c r="H1426" s="196">
        <v>1</v>
      </c>
      <c r="I1426" s="32"/>
      <c r="J1426" s="197">
        <f>ROUND(I1426*H1426,2)</f>
        <v>0</v>
      </c>
      <c r="K1426" s="198"/>
      <c r="L1426" s="120"/>
      <c r="M1426" s="245" t="s">
        <v>1</v>
      </c>
      <c r="N1426" s="246" t="s">
        <v>43</v>
      </c>
      <c r="O1426" s="247"/>
      <c r="P1426" s="248">
        <f>O1426*H1426</f>
        <v>0</v>
      </c>
      <c r="Q1426" s="248">
        <v>0</v>
      </c>
      <c r="R1426" s="248">
        <f>Q1426*H1426</f>
        <v>0</v>
      </c>
      <c r="S1426" s="248">
        <v>0</v>
      </c>
      <c r="T1426" s="249">
        <f>S1426*H1426</f>
        <v>0</v>
      </c>
      <c r="AR1426" s="203" t="s">
        <v>324</v>
      </c>
      <c r="AT1426" s="203" t="s">
        <v>320</v>
      </c>
      <c r="AU1426" s="203" t="s">
        <v>90</v>
      </c>
      <c r="AY1426" s="112" t="s">
        <v>318</v>
      </c>
      <c r="BE1426" s="204">
        <f>IF(N1426="základní",J1426,0)</f>
        <v>0</v>
      </c>
      <c r="BF1426" s="204">
        <f>IF(N1426="snížená",J1426,0)</f>
        <v>0</v>
      </c>
      <c r="BG1426" s="204">
        <f>IF(N1426="zákl. přenesená",J1426,0)</f>
        <v>0</v>
      </c>
      <c r="BH1426" s="204">
        <f>IF(N1426="sníž. přenesená",J1426,0)</f>
        <v>0</v>
      </c>
      <c r="BI1426" s="204">
        <f>IF(N1426="nulová",J1426,0)</f>
        <v>0</v>
      </c>
      <c r="BJ1426" s="112" t="s">
        <v>90</v>
      </c>
      <c r="BK1426" s="204">
        <f>ROUND(I1426*H1426,2)</f>
        <v>0</v>
      </c>
      <c r="BL1426" s="112" t="s">
        <v>324</v>
      </c>
      <c r="BM1426" s="203" t="s">
        <v>2711</v>
      </c>
    </row>
    <row r="1427" spans="2:65" s="121" customFormat="1" ht="7" customHeight="1" x14ac:dyDescent="0.2">
      <c r="B1427" s="148"/>
      <c r="C1427" s="149"/>
      <c r="D1427" s="149"/>
      <c r="E1427" s="149"/>
      <c r="F1427" s="149"/>
      <c r="G1427" s="149"/>
      <c r="H1427" s="149"/>
      <c r="I1427" s="149"/>
      <c r="J1427" s="149"/>
      <c r="K1427" s="149"/>
      <c r="L1427" s="120"/>
    </row>
  </sheetData>
  <sheetProtection algorithmName="SHA-512" hashValue="3AGvMAajN1tXYg0M1MyiD3u0GNfVHq1IGAGKBY9mHGFj6PU865fyGUNWWMWWWCbcVwi9sQ6cigsk5wWxbTytmA==" saltValue="MmK26fCWl1QLfcRa4iJ9oQ==" spinCount="100000" sheet="1" objects="1" scenarios="1" selectLockedCells="1"/>
  <autoFilter ref="C150:K1426" xr:uid="{00000000-0009-0000-0000-000001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80"/>
  <sheetViews>
    <sheetView showGridLines="0" workbookViewId="0">
      <selection activeCell="E18" sqref="E18:H18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" customHeight="1" x14ac:dyDescent="0.2"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AT2" s="3" t="s">
        <v>89</v>
      </c>
      <c r="AZ2" s="250" t="s">
        <v>2712</v>
      </c>
      <c r="BA2" s="250" t="s">
        <v>2713</v>
      </c>
      <c r="BB2" s="250" t="s">
        <v>1</v>
      </c>
      <c r="BC2" s="250" t="s">
        <v>2714</v>
      </c>
      <c r="BD2" s="250" t="s">
        <v>90</v>
      </c>
    </row>
    <row r="3" spans="2:5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90</v>
      </c>
      <c r="AZ3" s="250" t="s">
        <v>2715</v>
      </c>
      <c r="BA3" s="250" t="s">
        <v>2716</v>
      </c>
      <c r="BB3" s="250" t="s">
        <v>1</v>
      </c>
      <c r="BC3" s="250" t="s">
        <v>2717</v>
      </c>
      <c r="BD3" s="250" t="s">
        <v>90</v>
      </c>
    </row>
    <row r="4" spans="2:56" ht="25" customHeight="1" x14ac:dyDescent="0.2">
      <c r="B4" s="6"/>
      <c r="D4" s="7" t="s">
        <v>99</v>
      </c>
      <c r="L4" s="6"/>
      <c r="M4" s="251" t="s">
        <v>10</v>
      </c>
      <c r="AT4" s="3" t="s">
        <v>4</v>
      </c>
      <c r="AZ4" s="250" t="s">
        <v>2718</v>
      </c>
      <c r="BA4" s="250" t="s">
        <v>2719</v>
      </c>
      <c r="BB4" s="250" t="s">
        <v>1</v>
      </c>
      <c r="BC4" s="250" t="s">
        <v>2720</v>
      </c>
      <c r="BD4" s="250" t="s">
        <v>90</v>
      </c>
    </row>
    <row r="5" spans="2:56" ht="7" customHeight="1" x14ac:dyDescent="0.2">
      <c r="B5" s="6"/>
      <c r="L5" s="6"/>
    </row>
    <row r="6" spans="2:56" ht="12" customHeight="1" x14ac:dyDescent="0.2">
      <c r="B6" s="6"/>
      <c r="D6" s="10" t="s">
        <v>16</v>
      </c>
      <c r="L6" s="6"/>
    </row>
    <row r="7" spans="2:56" ht="16.5" customHeight="1" x14ac:dyDescent="0.2">
      <c r="B7" s="6"/>
      <c r="E7" s="624" t="str">
        <f>'Rekapitulace stavby'!K6</f>
        <v>Rozšíření objektu Domov u Anežky Luštěnice-Stavba</v>
      </c>
      <c r="F7" s="625"/>
      <c r="G7" s="625"/>
      <c r="H7" s="625"/>
      <c r="L7" s="6"/>
    </row>
    <row r="8" spans="2:56" s="1" customFormat="1" ht="12" customHeight="1" x14ac:dyDescent="0.2">
      <c r="B8" s="13"/>
      <c r="D8" s="10" t="s">
        <v>112</v>
      </c>
      <c r="L8" s="13"/>
    </row>
    <row r="9" spans="2:56" s="1" customFormat="1" ht="16.5" customHeight="1" x14ac:dyDescent="0.2">
      <c r="B9" s="13"/>
      <c r="E9" s="581" t="s">
        <v>2721</v>
      </c>
      <c r="F9" s="623"/>
      <c r="G9" s="623"/>
      <c r="H9" s="623"/>
      <c r="L9" s="13"/>
    </row>
    <row r="10" spans="2:56" s="1" customFormat="1" x14ac:dyDescent="0.2">
      <c r="B10" s="13"/>
      <c r="L10" s="13"/>
    </row>
    <row r="11" spans="2:56" s="1" customFormat="1" ht="12" customHeight="1" x14ac:dyDescent="0.2">
      <c r="B11" s="13"/>
      <c r="D11" s="10" t="s">
        <v>18</v>
      </c>
      <c r="F11" s="52" t="s">
        <v>1</v>
      </c>
      <c r="I11" s="10" t="s">
        <v>19</v>
      </c>
      <c r="J11" s="52" t="s">
        <v>1</v>
      </c>
      <c r="L11" s="13"/>
    </row>
    <row r="12" spans="2:56" s="1" customFormat="1" ht="12" customHeight="1" x14ac:dyDescent="0.2">
      <c r="B12" s="13"/>
      <c r="D12" s="10" t="s">
        <v>20</v>
      </c>
      <c r="F12" s="52" t="s">
        <v>21</v>
      </c>
      <c r="I12" s="10" t="s">
        <v>22</v>
      </c>
      <c r="J12" s="16" t="str">
        <f>'Rekapitulace stavby'!AN8</f>
        <v>15. 5. 2023</v>
      </c>
      <c r="L12" s="13"/>
    </row>
    <row r="13" spans="2:56" s="1" customFormat="1" ht="10.9" customHeight="1" x14ac:dyDescent="0.2">
      <c r="B13" s="13"/>
      <c r="L13" s="13"/>
    </row>
    <row r="14" spans="2:56" s="1" customFormat="1" ht="12" customHeight="1" x14ac:dyDescent="0.2">
      <c r="B14" s="13"/>
      <c r="D14" s="10" t="s">
        <v>24</v>
      </c>
      <c r="I14" s="10" t="s">
        <v>25</v>
      </c>
      <c r="J14" s="52" t="s">
        <v>1</v>
      </c>
      <c r="L14" s="13"/>
    </row>
    <row r="15" spans="2:56" s="1" customFormat="1" ht="18" customHeight="1" x14ac:dyDescent="0.2">
      <c r="B15" s="13"/>
      <c r="E15" s="52" t="s">
        <v>26</v>
      </c>
      <c r="I15" s="10" t="s">
        <v>27</v>
      </c>
      <c r="J15" s="52" t="s">
        <v>1</v>
      </c>
      <c r="L15" s="13"/>
    </row>
    <row r="16" spans="2:56" s="1" customFormat="1" ht="7" customHeight="1" x14ac:dyDescent="0.2">
      <c r="B16" s="13"/>
      <c r="L16" s="13"/>
    </row>
    <row r="17" spans="2:12" s="1" customFormat="1" ht="12" customHeight="1" x14ac:dyDescent="0.2">
      <c r="B17" s="13"/>
      <c r="D17" s="10" t="s">
        <v>28</v>
      </c>
      <c r="I17" s="10" t="s">
        <v>25</v>
      </c>
      <c r="J17" s="11" t="str">
        <f>'Rekapitulace stavby'!AN13</f>
        <v>Vyplň údaj</v>
      </c>
      <c r="L17" s="13"/>
    </row>
    <row r="18" spans="2:12" s="1" customFormat="1" ht="18" customHeight="1" x14ac:dyDescent="0.2">
      <c r="B18" s="13"/>
      <c r="E18" s="626" t="str">
        <f>'Rekapitulace stavby'!E14</f>
        <v>Vyplň údaj</v>
      </c>
      <c r="F18" s="627"/>
      <c r="G18" s="627"/>
      <c r="H18" s="627"/>
      <c r="I18" s="10" t="s">
        <v>27</v>
      </c>
      <c r="J18" s="11" t="str">
        <f>'Rekapitulace stavby'!AN14</f>
        <v>Vyplň údaj</v>
      </c>
      <c r="L18" s="13"/>
    </row>
    <row r="19" spans="2:12" s="1" customFormat="1" ht="7" customHeight="1" x14ac:dyDescent="0.2">
      <c r="B19" s="13"/>
      <c r="L19" s="13"/>
    </row>
    <row r="20" spans="2:12" s="1" customFormat="1" ht="12" customHeight="1" x14ac:dyDescent="0.2">
      <c r="B20" s="13"/>
      <c r="D20" s="10" t="s">
        <v>30</v>
      </c>
      <c r="I20" s="10" t="s">
        <v>25</v>
      </c>
      <c r="J20" s="52" t="s">
        <v>1</v>
      </c>
      <c r="L20" s="13"/>
    </row>
    <row r="21" spans="2:12" s="1" customFormat="1" ht="18" customHeight="1" x14ac:dyDescent="0.2">
      <c r="B21" s="13"/>
      <c r="E21" s="52" t="s">
        <v>31</v>
      </c>
      <c r="I21" s="10" t="s">
        <v>27</v>
      </c>
      <c r="J21" s="52" t="s">
        <v>1</v>
      </c>
      <c r="L21" s="13"/>
    </row>
    <row r="22" spans="2:12" s="1" customFormat="1" ht="7" customHeight="1" x14ac:dyDescent="0.2">
      <c r="B22" s="13"/>
      <c r="L22" s="13"/>
    </row>
    <row r="23" spans="2:12" s="1" customFormat="1" ht="12" customHeight="1" x14ac:dyDescent="0.2">
      <c r="B23" s="13"/>
      <c r="D23" s="10" t="s">
        <v>33</v>
      </c>
      <c r="I23" s="10" t="s">
        <v>25</v>
      </c>
      <c r="J23" s="52" t="s">
        <v>1</v>
      </c>
      <c r="L23" s="13"/>
    </row>
    <row r="24" spans="2:12" s="1" customFormat="1" ht="18" customHeight="1" x14ac:dyDescent="0.2">
      <c r="B24" s="13"/>
      <c r="E24" s="52" t="s">
        <v>34</v>
      </c>
      <c r="I24" s="10" t="s">
        <v>27</v>
      </c>
      <c r="J24" s="52" t="s">
        <v>1</v>
      </c>
      <c r="L24" s="13"/>
    </row>
    <row r="25" spans="2:12" s="1" customFormat="1" ht="7" customHeight="1" x14ac:dyDescent="0.2">
      <c r="B25" s="13"/>
      <c r="L25" s="13"/>
    </row>
    <row r="26" spans="2:12" s="1" customFormat="1" ht="12" customHeight="1" x14ac:dyDescent="0.2">
      <c r="B26" s="13"/>
      <c r="D26" s="10" t="s">
        <v>35</v>
      </c>
      <c r="L26" s="13"/>
    </row>
    <row r="27" spans="2:12" s="253" customFormat="1" ht="16.5" customHeight="1" x14ac:dyDescent="0.2">
      <c r="B27" s="252"/>
      <c r="E27" s="611" t="s">
        <v>1</v>
      </c>
      <c r="F27" s="611"/>
      <c r="G27" s="611"/>
      <c r="H27" s="611"/>
      <c r="L27" s="252"/>
    </row>
    <row r="28" spans="2:12" s="1" customFormat="1" ht="7" customHeight="1" x14ac:dyDescent="0.2">
      <c r="B28" s="13"/>
      <c r="L28" s="13"/>
    </row>
    <row r="29" spans="2:12" s="1" customFormat="1" ht="7" customHeight="1" x14ac:dyDescent="0.2">
      <c r="B29" s="13"/>
      <c r="D29" s="74"/>
      <c r="E29" s="74"/>
      <c r="F29" s="74"/>
      <c r="G29" s="74"/>
      <c r="H29" s="74"/>
      <c r="I29" s="74"/>
      <c r="J29" s="74"/>
      <c r="K29" s="74"/>
      <c r="L29" s="13"/>
    </row>
    <row r="30" spans="2:12" s="1" customFormat="1" ht="25.4" customHeight="1" x14ac:dyDescent="0.2">
      <c r="B30" s="13"/>
      <c r="D30" s="254" t="s">
        <v>37</v>
      </c>
      <c r="J30" s="88">
        <f>ROUND(J130, 2)</f>
        <v>0</v>
      </c>
      <c r="L30" s="13"/>
    </row>
    <row r="31" spans="2:12" s="1" customFormat="1" ht="7" customHeight="1" x14ac:dyDescent="0.2">
      <c r="B31" s="13"/>
      <c r="D31" s="74"/>
      <c r="E31" s="74"/>
      <c r="F31" s="74"/>
      <c r="G31" s="74"/>
      <c r="H31" s="74"/>
      <c r="I31" s="74"/>
      <c r="J31" s="74"/>
      <c r="K31" s="74"/>
      <c r="L31" s="13"/>
    </row>
    <row r="32" spans="2:12" s="1" customFormat="1" ht="14.5" customHeight="1" x14ac:dyDescent="0.2">
      <c r="B32" s="13"/>
      <c r="F32" s="56" t="s">
        <v>39</v>
      </c>
      <c r="I32" s="56" t="s">
        <v>38</v>
      </c>
      <c r="J32" s="56" t="s">
        <v>40</v>
      </c>
      <c r="L32" s="13"/>
    </row>
    <row r="33" spans="2:12" s="1" customFormat="1" ht="14.5" customHeight="1" x14ac:dyDescent="0.2">
      <c r="B33" s="13"/>
      <c r="D33" s="76" t="s">
        <v>41</v>
      </c>
      <c r="E33" s="10" t="s">
        <v>42</v>
      </c>
      <c r="F33" s="255">
        <f>ROUND((SUM(BE130:BE279)),  2)</f>
        <v>0</v>
      </c>
      <c r="I33" s="256">
        <v>0.21</v>
      </c>
      <c r="J33" s="255">
        <f>ROUND(((SUM(BE130:BE279))*I33),  2)</f>
        <v>0</v>
      </c>
      <c r="L33" s="13"/>
    </row>
    <row r="34" spans="2:12" s="1" customFormat="1" ht="14.5" customHeight="1" x14ac:dyDescent="0.2">
      <c r="B34" s="13"/>
      <c r="E34" s="10" t="s">
        <v>43</v>
      </c>
      <c r="F34" s="255">
        <f>ROUND((SUM(BF130:BF279)),  2)</f>
        <v>0</v>
      </c>
      <c r="I34" s="256">
        <v>0.12</v>
      </c>
      <c r="J34" s="255">
        <f>ROUND(((SUM(BF130:BF279))*I34),  2)</f>
        <v>0</v>
      </c>
      <c r="L34" s="13"/>
    </row>
    <row r="35" spans="2:12" s="1" customFormat="1" ht="14.5" hidden="1" customHeight="1" x14ac:dyDescent="0.2">
      <c r="B35" s="13"/>
      <c r="E35" s="10" t="s">
        <v>44</v>
      </c>
      <c r="F35" s="255">
        <f>ROUND((SUM(BG130:BG279)),  2)</f>
        <v>0</v>
      </c>
      <c r="I35" s="256">
        <v>0.21</v>
      </c>
      <c r="J35" s="255">
        <f>0</f>
        <v>0</v>
      </c>
      <c r="L35" s="13"/>
    </row>
    <row r="36" spans="2:12" s="1" customFormat="1" ht="14.5" hidden="1" customHeight="1" x14ac:dyDescent="0.2">
      <c r="B36" s="13"/>
      <c r="E36" s="10" t="s">
        <v>45</v>
      </c>
      <c r="F36" s="255">
        <f>ROUND((SUM(BH130:BH279)),  2)</f>
        <v>0</v>
      </c>
      <c r="I36" s="256">
        <v>0.15</v>
      </c>
      <c r="J36" s="255">
        <f>0</f>
        <v>0</v>
      </c>
      <c r="L36" s="13"/>
    </row>
    <row r="37" spans="2:12" s="1" customFormat="1" ht="14.5" hidden="1" customHeight="1" x14ac:dyDescent="0.2">
      <c r="B37" s="13"/>
      <c r="E37" s="10" t="s">
        <v>46</v>
      </c>
      <c r="F37" s="255">
        <f>ROUND((SUM(BI130:BI279)),  2)</f>
        <v>0</v>
      </c>
      <c r="I37" s="256">
        <v>0</v>
      </c>
      <c r="J37" s="255">
        <f>0</f>
        <v>0</v>
      </c>
      <c r="L37" s="13"/>
    </row>
    <row r="38" spans="2:12" s="1" customFormat="1" ht="7" customHeight="1" x14ac:dyDescent="0.2">
      <c r="B38" s="13"/>
      <c r="L38" s="13"/>
    </row>
    <row r="39" spans="2:12" s="1" customFormat="1" ht="25.4" customHeight="1" x14ac:dyDescent="0.2">
      <c r="B39" s="13"/>
      <c r="C39" s="257"/>
      <c r="D39" s="258" t="s">
        <v>47</v>
      </c>
      <c r="E39" s="78"/>
      <c r="F39" s="78"/>
      <c r="G39" s="259" t="s">
        <v>48</v>
      </c>
      <c r="H39" s="260" t="s">
        <v>49</v>
      </c>
      <c r="I39" s="78"/>
      <c r="J39" s="261">
        <f>SUM(J30:J37)</f>
        <v>0</v>
      </c>
      <c r="K39" s="262"/>
      <c r="L39" s="13"/>
    </row>
    <row r="40" spans="2:12" s="1" customFormat="1" ht="14.5" customHeight="1" x14ac:dyDescent="0.2">
      <c r="B40" s="13"/>
      <c r="L40" s="13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1" customFormat="1" ht="14.5" customHeight="1" x14ac:dyDescent="0.2">
      <c r="B50" s="13"/>
      <c r="D50" s="63" t="s">
        <v>50</v>
      </c>
      <c r="E50" s="64"/>
      <c r="F50" s="64"/>
      <c r="G50" s="63" t="s">
        <v>51</v>
      </c>
      <c r="H50" s="64"/>
      <c r="I50" s="64"/>
      <c r="J50" s="64"/>
      <c r="K50" s="64"/>
      <c r="L50" s="13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1" customFormat="1" ht="12.5" x14ac:dyDescent="0.2">
      <c r="B61" s="13"/>
      <c r="D61" s="65" t="s">
        <v>52</v>
      </c>
      <c r="E61" s="55"/>
      <c r="F61" s="263" t="s">
        <v>53</v>
      </c>
      <c r="G61" s="65" t="s">
        <v>52</v>
      </c>
      <c r="H61" s="55"/>
      <c r="I61" s="55"/>
      <c r="J61" s="264" t="s">
        <v>53</v>
      </c>
      <c r="K61" s="55"/>
      <c r="L61" s="13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1" customFormat="1" ht="13" x14ac:dyDescent="0.2">
      <c r="B65" s="13"/>
      <c r="D65" s="63" t="s">
        <v>54</v>
      </c>
      <c r="E65" s="64"/>
      <c r="F65" s="64"/>
      <c r="G65" s="63" t="s">
        <v>55</v>
      </c>
      <c r="H65" s="64"/>
      <c r="I65" s="64"/>
      <c r="J65" s="64"/>
      <c r="K65" s="64"/>
      <c r="L65" s="13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1" customFormat="1" ht="12.5" x14ac:dyDescent="0.2">
      <c r="B76" s="13"/>
      <c r="D76" s="65" t="s">
        <v>52</v>
      </c>
      <c r="E76" s="55"/>
      <c r="F76" s="263" t="s">
        <v>53</v>
      </c>
      <c r="G76" s="65" t="s">
        <v>52</v>
      </c>
      <c r="H76" s="55"/>
      <c r="I76" s="55"/>
      <c r="J76" s="264" t="s">
        <v>53</v>
      </c>
      <c r="K76" s="55"/>
      <c r="L76" s="13"/>
    </row>
    <row r="77" spans="2:12" s="1" customFormat="1" ht="14.5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3"/>
    </row>
    <row r="81" spans="2:47" s="1" customFormat="1" ht="7" customHeight="1" x14ac:dyDescent="0.2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13"/>
    </row>
    <row r="82" spans="2:47" s="1" customFormat="1" ht="25" customHeight="1" x14ac:dyDescent="0.2">
      <c r="B82" s="13"/>
      <c r="C82" s="7" t="s">
        <v>263</v>
      </c>
      <c r="L82" s="13"/>
    </row>
    <row r="83" spans="2:47" s="1" customFormat="1" ht="7" customHeight="1" x14ac:dyDescent="0.2">
      <c r="B83" s="13"/>
      <c r="L83" s="13"/>
    </row>
    <row r="84" spans="2:47" s="1" customFormat="1" ht="12" customHeight="1" x14ac:dyDescent="0.2">
      <c r="B84" s="13"/>
      <c r="C84" s="10" t="s">
        <v>16</v>
      </c>
      <c r="L84" s="13"/>
    </row>
    <row r="85" spans="2:47" s="1" customFormat="1" ht="16.5" customHeight="1" x14ac:dyDescent="0.2">
      <c r="B85" s="13"/>
      <c r="E85" s="624" t="str">
        <f>E7</f>
        <v>Rozšíření objektu Domov u Anežky Luštěnice-Stavba</v>
      </c>
      <c r="F85" s="625"/>
      <c r="G85" s="625"/>
      <c r="H85" s="625"/>
      <c r="L85" s="13"/>
    </row>
    <row r="86" spans="2:47" s="1" customFormat="1" ht="12" customHeight="1" x14ac:dyDescent="0.2">
      <c r="B86" s="13"/>
      <c r="C86" s="10" t="s">
        <v>112</v>
      </c>
      <c r="L86" s="13"/>
    </row>
    <row r="87" spans="2:47" s="1" customFormat="1" ht="16.5" customHeight="1" x14ac:dyDescent="0.2">
      <c r="B87" s="13"/>
      <c r="E87" s="581" t="str">
        <f>E9</f>
        <v>SO2A - Venkovní úpravy</v>
      </c>
      <c r="F87" s="623"/>
      <c r="G87" s="623"/>
      <c r="H87" s="623"/>
      <c r="L87" s="13"/>
    </row>
    <row r="88" spans="2:47" s="1" customFormat="1" ht="7" customHeight="1" x14ac:dyDescent="0.2">
      <c r="B88" s="13"/>
      <c r="L88" s="13"/>
    </row>
    <row r="89" spans="2:47" s="1" customFormat="1" ht="12" customHeight="1" x14ac:dyDescent="0.2">
      <c r="B89" s="13"/>
      <c r="C89" s="10" t="s">
        <v>20</v>
      </c>
      <c r="F89" s="52" t="str">
        <f>F12</f>
        <v>parc.č. st. 443; 462/122, k.ú. Luštěnice</v>
      </c>
      <c r="I89" s="10" t="s">
        <v>22</v>
      </c>
      <c r="J89" s="16" t="str">
        <f>IF(J12="","",J12)</f>
        <v>15. 5. 2023</v>
      </c>
      <c r="L89" s="13"/>
    </row>
    <row r="90" spans="2:47" s="1" customFormat="1" ht="7" customHeight="1" x14ac:dyDescent="0.2">
      <c r="B90" s="13"/>
      <c r="L90" s="13"/>
    </row>
    <row r="91" spans="2:47" s="1" customFormat="1" ht="25.75" customHeight="1" x14ac:dyDescent="0.2">
      <c r="B91" s="13"/>
      <c r="C91" s="10" t="s">
        <v>24</v>
      </c>
      <c r="F91" s="52" t="str">
        <f>E15</f>
        <v xml:space="preserve">Domov u Anežky Luštěnice, poskytovatel sociálních </v>
      </c>
      <c r="I91" s="10" t="s">
        <v>30</v>
      </c>
      <c r="J91" s="36" t="str">
        <f>E21</f>
        <v>Sibre s.r.o., Ing. Radek Krýza</v>
      </c>
      <c r="L91" s="13"/>
    </row>
    <row r="92" spans="2:47" s="1" customFormat="1" ht="15.25" customHeight="1" x14ac:dyDescent="0.2">
      <c r="B92" s="13"/>
      <c r="C92" s="10" t="s">
        <v>28</v>
      </c>
      <c r="F92" s="52" t="str">
        <f>IF(E18="","",E18)</f>
        <v>Vyplň údaj</v>
      </c>
      <c r="I92" s="10" t="s">
        <v>33</v>
      </c>
      <c r="J92" s="36" t="str">
        <f>E24</f>
        <v>Ing. M. Locihová</v>
      </c>
      <c r="L92" s="13"/>
    </row>
    <row r="93" spans="2:47" s="1" customFormat="1" ht="10.4" customHeight="1" x14ac:dyDescent="0.2">
      <c r="B93" s="13"/>
      <c r="L93" s="13"/>
    </row>
    <row r="94" spans="2:47" s="1" customFormat="1" ht="29.25" customHeight="1" x14ac:dyDescent="0.2">
      <c r="B94" s="13"/>
      <c r="C94" s="265" t="s">
        <v>264</v>
      </c>
      <c r="D94" s="257"/>
      <c r="E94" s="257"/>
      <c r="F94" s="257"/>
      <c r="G94" s="257"/>
      <c r="H94" s="257"/>
      <c r="I94" s="257"/>
      <c r="J94" s="266" t="s">
        <v>265</v>
      </c>
      <c r="K94" s="257"/>
      <c r="L94" s="13"/>
    </row>
    <row r="95" spans="2:47" s="1" customFormat="1" ht="10.4" customHeight="1" x14ac:dyDescent="0.2">
      <c r="B95" s="13"/>
      <c r="L95" s="13"/>
    </row>
    <row r="96" spans="2:47" s="1" customFormat="1" ht="22.9" customHeight="1" x14ac:dyDescent="0.2">
      <c r="B96" s="13"/>
      <c r="C96" s="267" t="s">
        <v>266</v>
      </c>
      <c r="J96" s="88">
        <f>J130</f>
        <v>0</v>
      </c>
      <c r="L96" s="13"/>
      <c r="AU96" s="3" t="s">
        <v>267</v>
      </c>
    </row>
    <row r="97" spans="2:12" s="269" customFormat="1" ht="25" customHeight="1" x14ac:dyDescent="0.2">
      <c r="B97" s="268"/>
      <c r="D97" s="270" t="s">
        <v>268</v>
      </c>
      <c r="E97" s="271"/>
      <c r="F97" s="271"/>
      <c r="G97" s="271"/>
      <c r="H97" s="271"/>
      <c r="I97" s="271"/>
      <c r="J97" s="272">
        <f>J131</f>
        <v>0</v>
      </c>
      <c r="L97" s="268"/>
    </row>
    <row r="98" spans="2:12" s="274" customFormat="1" ht="19.899999999999999" customHeight="1" x14ac:dyDescent="0.2">
      <c r="B98" s="273"/>
      <c r="D98" s="275" t="s">
        <v>2722</v>
      </c>
      <c r="E98" s="276"/>
      <c r="F98" s="276"/>
      <c r="G98" s="276"/>
      <c r="H98" s="276"/>
      <c r="I98" s="276"/>
      <c r="J98" s="277">
        <f>J132</f>
        <v>0</v>
      </c>
      <c r="L98" s="273"/>
    </row>
    <row r="99" spans="2:12" s="274" customFormat="1" ht="19.899999999999999" customHeight="1" x14ac:dyDescent="0.2">
      <c r="B99" s="273"/>
      <c r="D99" s="275" t="s">
        <v>269</v>
      </c>
      <c r="E99" s="276"/>
      <c r="F99" s="276"/>
      <c r="G99" s="276"/>
      <c r="H99" s="276"/>
      <c r="I99" s="276"/>
      <c r="J99" s="277">
        <f>J199</f>
        <v>0</v>
      </c>
      <c r="L99" s="273"/>
    </row>
    <row r="100" spans="2:12" s="274" customFormat="1" ht="19.899999999999999" customHeight="1" x14ac:dyDescent="0.2">
      <c r="B100" s="273"/>
      <c r="D100" s="275" t="s">
        <v>2723</v>
      </c>
      <c r="E100" s="276"/>
      <c r="F100" s="276"/>
      <c r="G100" s="276"/>
      <c r="H100" s="276"/>
      <c r="I100" s="276"/>
      <c r="J100" s="277">
        <f>J211</f>
        <v>0</v>
      </c>
      <c r="L100" s="273"/>
    </row>
    <row r="101" spans="2:12" s="274" customFormat="1" ht="19.899999999999999" customHeight="1" x14ac:dyDescent="0.2">
      <c r="B101" s="273"/>
      <c r="D101" s="275" t="s">
        <v>272</v>
      </c>
      <c r="E101" s="276"/>
      <c r="F101" s="276"/>
      <c r="G101" s="276"/>
      <c r="H101" s="276"/>
      <c r="I101" s="276"/>
      <c r="J101" s="277">
        <f>J213</f>
        <v>0</v>
      </c>
      <c r="L101" s="273"/>
    </row>
    <row r="102" spans="2:12" s="274" customFormat="1" ht="19.899999999999999" customHeight="1" x14ac:dyDescent="0.2">
      <c r="B102" s="273"/>
      <c r="D102" s="275" t="s">
        <v>273</v>
      </c>
      <c r="E102" s="276"/>
      <c r="F102" s="276"/>
      <c r="G102" s="276"/>
      <c r="H102" s="276"/>
      <c r="I102" s="276"/>
      <c r="J102" s="277">
        <f>J220</f>
        <v>0</v>
      </c>
      <c r="L102" s="273"/>
    </row>
    <row r="103" spans="2:12" s="274" customFormat="1" ht="19.899999999999999" customHeight="1" x14ac:dyDescent="0.2">
      <c r="B103" s="273"/>
      <c r="D103" s="275" t="s">
        <v>274</v>
      </c>
      <c r="E103" s="276"/>
      <c r="F103" s="276"/>
      <c r="G103" s="276"/>
      <c r="H103" s="276"/>
      <c r="I103" s="276"/>
      <c r="J103" s="277">
        <f>J223</f>
        <v>0</v>
      </c>
      <c r="L103" s="273"/>
    </row>
    <row r="104" spans="2:12" s="274" customFormat="1" ht="19.899999999999999" customHeight="1" x14ac:dyDescent="0.2">
      <c r="B104" s="273"/>
      <c r="D104" s="275" t="s">
        <v>275</v>
      </c>
      <c r="E104" s="276"/>
      <c r="F104" s="276"/>
      <c r="G104" s="276"/>
      <c r="H104" s="276"/>
      <c r="I104" s="276"/>
      <c r="J104" s="277">
        <f>J236</f>
        <v>0</v>
      </c>
      <c r="L104" s="273"/>
    </row>
    <row r="105" spans="2:12" s="269" customFormat="1" ht="25" customHeight="1" x14ac:dyDescent="0.2">
      <c r="B105" s="268"/>
      <c r="D105" s="270" t="s">
        <v>276</v>
      </c>
      <c r="E105" s="271"/>
      <c r="F105" s="271"/>
      <c r="G105" s="271"/>
      <c r="H105" s="271"/>
      <c r="I105" s="271"/>
      <c r="J105" s="272">
        <f>J238</f>
        <v>0</v>
      </c>
      <c r="L105" s="268"/>
    </row>
    <row r="106" spans="2:12" s="274" customFormat="1" ht="19.899999999999999" customHeight="1" x14ac:dyDescent="0.2">
      <c r="B106" s="273"/>
      <c r="D106" s="275" t="s">
        <v>283</v>
      </c>
      <c r="E106" s="276"/>
      <c r="F106" s="276"/>
      <c r="G106" s="276"/>
      <c r="H106" s="276"/>
      <c r="I106" s="276"/>
      <c r="J106" s="277">
        <f>J240</f>
        <v>0</v>
      </c>
      <c r="L106" s="273"/>
    </row>
    <row r="107" spans="2:12" s="274" customFormat="1" ht="19.899999999999999" customHeight="1" x14ac:dyDescent="0.2">
      <c r="B107" s="273"/>
      <c r="D107" s="275" t="s">
        <v>290</v>
      </c>
      <c r="E107" s="276"/>
      <c r="F107" s="276"/>
      <c r="G107" s="276"/>
      <c r="H107" s="276"/>
      <c r="I107" s="276"/>
      <c r="J107" s="277">
        <f>J242</f>
        <v>0</v>
      </c>
      <c r="L107" s="273"/>
    </row>
    <row r="108" spans="2:12" s="274" customFormat="1" ht="19.899999999999999" customHeight="1" x14ac:dyDescent="0.2">
      <c r="B108" s="273"/>
      <c r="D108" s="275" t="s">
        <v>2724</v>
      </c>
      <c r="E108" s="276"/>
      <c r="F108" s="276"/>
      <c r="G108" s="276"/>
      <c r="H108" s="276"/>
      <c r="I108" s="276"/>
      <c r="J108" s="277">
        <f>J264</f>
        <v>0</v>
      </c>
      <c r="L108" s="273"/>
    </row>
    <row r="109" spans="2:12" s="269" customFormat="1" ht="25" customHeight="1" x14ac:dyDescent="0.2">
      <c r="B109" s="268"/>
      <c r="D109" s="270" t="s">
        <v>297</v>
      </c>
      <c r="E109" s="271"/>
      <c r="F109" s="271"/>
      <c r="G109" s="271"/>
      <c r="H109" s="271"/>
      <c r="I109" s="271"/>
      <c r="J109" s="272">
        <f>J273</f>
        <v>0</v>
      </c>
      <c r="L109" s="268"/>
    </row>
    <row r="110" spans="2:12" s="274" customFormat="1" ht="19.899999999999999" customHeight="1" x14ac:dyDescent="0.2">
      <c r="B110" s="273"/>
      <c r="D110" s="275" t="s">
        <v>2725</v>
      </c>
      <c r="E110" s="276"/>
      <c r="F110" s="276"/>
      <c r="G110" s="276"/>
      <c r="H110" s="276"/>
      <c r="I110" s="276"/>
      <c r="J110" s="277">
        <f>J274</f>
        <v>0</v>
      </c>
      <c r="L110" s="273"/>
    </row>
    <row r="111" spans="2:12" s="1" customFormat="1" ht="21.75" customHeight="1" x14ac:dyDescent="0.2">
      <c r="B111" s="13"/>
      <c r="L111" s="13"/>
    </row>
    <row r="112" spans="2:12" s="1" customFormat="1" ht="7" customHeight="1" x14ac:dyDescent="0.2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3"/>
    </row>
    <row r="116" spans="2:12" s="1" customFormat="1" ht="7" customHeight="1" x14ac:dyDescent="0.2"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13"/>
    </row>
    <row r="117" spans="2:12" s="1" customFormat="1" ht="25" customHeight="1" x14ac:dyDescent="0.2">
      <c r="B117" s="13"/>
      <c r="C117" s="7" t="s">
        <v>303</v>
      </c>
      <c r="L117" s="13"/>
    </row>
    <row r="118" spans="2:12" s="1" customFormat="1" ht="7" customHeight="1" x14ac:dyDescent="0.2">
      <c r="B118" s="13"/>
      <c r="L118" s="13"/>
    </row>
    <row r="119" spans="2:12" s="1" customFormat="1" ht="12" customHeight="1" x14ac:dyDescent="0.2">
      <c r="B119" s="13"/>
      <c r="C119" s="10" t="s">
        <v>16</v>
      </c>
      <c r="L119" s="13"/>
    </row>
    <row r="120" spans="2:12" s="1" customFormat="1" ht="16.5" customHeight="1" x14ac:dyDescent="0.2">
      <c r="B120" s="13"/>
      <c r="E120" s="624" t="str">
        <f>E7</f>
        <v>Rozšíření objektu Domov u Anežky Luštěnice-Stavba</v>
      </c>
      <c r="F120" s="625"/>
      <c r="G120" s="625"/>
      <c r="H120" s="625"/>
      <c r="L120" s="13"/>
    </row>
    <row r="121" spans="2:12" s="1" customFormat="1" ht="12" customHeight="1" x14ac:dyDescent="0.2">
      <c r="B121" s="13"/>
      <c r="C121" s="10" t="s">
        <v>112</v>
      </c>
      <c r="L121" s="13"/>
    </row>
    <row r="122" spans="2:12" s="1" customFormat="1" ht="16.5" customHeight="1" x14ac:dyDescent="0.2">
      <c r="B122" s="13"/>
      <c r="E122" s="581" t="str">
        <f>E9</f>
        <v>SO2A - Venkovní úpravy</v>
      </c>
      <c r="F122" s="623"/>
      <c r="G122" s="623"/>
      <c r="H122" s="623"/>
      <c r="L122" s="13"/>
    </row>
    <row r="123" spans="2:12" s="1" customFormat="1" ht="7" customHeight="1" x14ac:dyDescent="0.2">
      <c r="B123" s="13"/>
      <c r="L123" s="13"/>
    </row>
    <row r="124" spans="2:12" s="1" customFormat="1" ht="12" customHeight="1" x14ac:dyDescent="0.2">
      <c r="B124" s="13"/>
      <c r="C124" s="10" t="s">
        <v>20</v>
      </c>
      <c r="F124" s="52" t="str">
        <f>F12</f>
        <v>parc.č. st. 443; 462/122, k.ú. Luštěnice</v>
      </c>
      <c r="I124" s="10" t="s">
        <v>22</v>
      </c>
      <c r="J124" s="16" t="str">
        <f>IF(J12="","",J12)</f>
        <v>15. 5. 2023</v>
      </c>
      <c r="L124" s="13"/>
    </row>
    <row r="125" spans="2:12" s="1" customFormat="1" ht="7" customHeight="1" x14ac:dyDescent="0.2">
      <c r="B125" s="13"/>
      <c r="L125" s="13"/>
    </row>
    <row r="126" spans="2:12" s="1" customFormat="1" ht="25.75" customHeight="1" x14ac:dyDescent="0.2">
      <c r="B126" s="13"/>
      <c r="C126" s="10" t="s">
        <v>24</v>
      </c>
      <c r="F126" s="52" t="str">
        <f>E15</f>
        <v xml:space="preserve">Domov u Anežky Luštěnice, poskytovatel sociálních </v>
      </c>
      <c r="I126" s="10" t="s">
        <v>30</v>
      </c>
      <c r="J126" s="36" t="str">
        <f>E21</f>
        <v>Sibre s.r.o., Ing. Radek Krýza</v>
      </c>
      <c r="L126" s="13"/>
    </row>
    <row r="127" spans="2:12" s="1" customFormat="1" ht="15.25" customHeight="1" x14ac:dyDescent="0.2">
      <c r="B127" s="13"/>
      <c r="C127" s="10" t="s">
        <v>28</v>
      </c>
      <c r="F127" s="52" t="str">
        <f>IF(E18="","",E18)</f>
        <v>Vyplň údaj</v>
      </c>
      <c r="I127" s="10" t="s">
        <v>33</v>
      </c>
      <c r="J127" s="36" t="str">
        <f>E24</f>
        <v>Ing. M. Locihová</v>
      </c>
      <c r="L127" s="13"/>
    </row>
    <row r="128" spans="2:12" s="1" customFormat="1" ht="10.4" customHeight="1" x14ac:dyDescent="0.2">
      <c r="B128" s="13"/>
      <c r="L128" s="13"/>
    </row>
    <row r="129" spans="2:65" s="2" customFormat="1" ht="29.25" customHeight="1" x14ac:dyDescent="0.2">
      <c r="B129" s="17"/>
      <c r="C129" s="18" t="s">
        <v>304</v>
      </c>
      <c r="D129" s="19" t="s">
        <v>62</v>
      </c>
      <c r="E129" s="19" t="s">
        <v>58</v>
      </c>
      <c r="F129" s="19" t="s">
        <v>59</v>
      </c>
      <c r="G129" s="19" t="s">
        <v>305</v>
      </c>
      <c r="H129" s="19" t="s">
        <v>306</v>
      </c>
      <c r="I129" s="19" t="s">
        <v>307</v>
      </c>
      <c r="J129" s="20" t="s">
        <v>265</v>
      </c>
      <c r="K129" s="278" t="s">
        <v>308</v>
      </c>
      <c r="L129" s="17"/>
      <c r="M129" s="80" t="s">
        <v>1</v>
      </c>
      <c r="N129" s="81" t="s">
        <v>41</v>
      </c>
      <c r="O129" s="81" t="s">
        <v>309</v>
      </c>
      <c r="P129" s="81" t="s">
        <v>310</v>
      </c>
      <c r="Q129" s="81" t="s">
        <v>311</v>
      </c>
      <c r="R129" s="81" t="s">
        <v>312</v>
      </c>
      <c r="S129" s="81" t="s">
        <v>313</v>
      </c>
      <c r="T129" s="82" t="s">
        <v>314</v>
      </c>
    </row>
    <row r="130" spans="2:65" s="1" customFormat="1" ht="22.9" customHeight="1" x14ac:dyDescent="0.35">
      <c r="B130" s="13"/>
      <c r="C130" s="86" t="s">
        <v>315</v>
      </c>
      <c r="J130" s="279">
        <f>BK130</f>
        <v>0</v>
      </c>
      <c r="L130" s="13"/>
      <c r="M130" s="83"/>
      <c r="N130" s="74"/>
      <c r="O130" s="74"/>
      <c r="P130" s="280">
        <f>P131+P238+P273</f>
        <v>0</v>
      </c>
      <c r="Q130" s="74"/>
      <c r="R130" s="280">
        <f>R131+R238+R273</f>
        <v>127.55475556999998</v>
      </c>
      <c r="S130" s="74"/>
      <c r="T130" s="281">
        <f>T131+T238+T273</f>
        <v>11.582000000000001</v>
      </c>
      <c r="AT130" s="3" t="s">
        <v>76</v>
      </c>
      <c r="AU130" s="3" t="s">
        <v>267</v>
      </c>
      <c r="BK130" s="282">
        <f>BK131+BK238+BK273</f>
        <v>0</v>
      </c>
    </row>
    <row r="131" spans="2:65" s="284" customFormat="1" ht="25.9" customHeight="1" x14ac:dyDescent="0.35">
      <c r="B131" s="283"/>
      <c r="D131" s="285" t="s">
        <v>76</v>
      </c>
      <c r="E131" s="286" t="s">
        <v>316</v>
      </c>
      <c r="F131" s="286" t="s">
        <v>317</v>
      </c>
      <c r="J131" s="287">
        <f>BK131</f>
        <v>0</v>
      </c>
      <c r="L131" s="283"/>
      <c r="M131" s="288"/>
      <c r="P131" s="289">
        <f>P132+P199+P211+P213+P220+P223+P236</f>
        <v>0</v>
      </c>
      <c r="R131" s="289">
        <f>R132+R199+R211+R213+R220+R223+R236</f>
        <v>127.39605556999999</v>
      </c>
      <c r="T131" s="290">
        <f>T132+T199+T211+T213+T220+T223+T236</f>
        <v>11.5816</v>
      </c>
      <c r="AR131" s="285" t="s">
        <v>85</v>
      </c>
      <c r="AT131" s="291" t="s">
        <v>76</v>
      </c>
      <c r="AU131" s="291" t="s">
        <v>77</v>
      </c>
      <c r="AY131" s="285" t="s">
        <v>318</v>
      </c>
      <c r="BK131" s="292">
        <f>BK132+BK199+BK211+BK213+BK220+BK223+BK236</f>
        <v>0</v>
      </c>
    </row>
    <row r="132" spans="2:65" s="284" customFormat="1" ht="22.9" customHeight="1" x14ac:dyDescent="0.25">
      <c r="B132" s="283"/>
      <c r="D132" s="285" t="s">
        <v>76</v>
      </c>
      <c r="E132" s="293" t="s">
        <v>85</v>
      </c>
      <c r="F132" s="293" t="s">
        <v>2726</v>
      </c>
      <c r="J132" s="294">
        <f>BK132</f>
        <v>0</v>
      </c>
      <c r="L132" s="283"/>
      <c r="M132" s="288"/>
      <c r="P132" s="289">
        <f>SUM(P133:P198)</f>
        <v>0</v>
      </c>
      <c r="R132" s="289">
        <f>SUM(R133:R198)</f>
        <v>0.79000000000000015</v>
      </c>
      <c r="T132" s="290">
        <f>SUM(T133:T198)</f>
        <v>0</v>
      </c>
      <c r="AR132" s="285" t="s">
        <v>85</v>
      </c>
      <c r="AT132" s="291" t="s">
        <v>76</v>
      </c>
      <c r="AU132" s="291" t="s">
        <v>85</v>
      </c>
      <c r="AY132" s="285" t="s">
        <v>318</v>
      </c>
      <c r="BK132" s="292">
        <f>SUM(BK133:BK198)</f>
        <v>0</v>
      </c>
    </row>
    <row r="133" spans="2:65" s="1" customFormat="1" ht="24.25" customHeight="1" x14ac:dyDescent="0.2">
      <c r="B133" s="13"/>
      <c r="C133" s="295" t="s">
        <v>85</v>
      </c>
      <c r="D133" s="295" t="s">
        <v>320</v>
      </c>
      <c r="E133" s="296" t="s">
        <v>2727</v>
      </c>
      <c r="F133" s="297" t="s">
        <v>2728</v>
      </c>
      <c r="G133" s="298" t="s">
        <v>383</v>
      </c>
      <c r="H133" s="299">
        <v>850</v>
      </c>
      <c r="I133" s="21"/>
      <c r="J133" s="300">
        <f t="shared" ref="J133:J146" si="0">ROUND(I133*H133,2)</f>
        <v>0</v>
      </c>
      <c r="K133" s="301"/>
      <c r="L133" s="13"/>
      <c r="M133" s="302" t="s">
        <v>1</v>
      </c>
      <c r="N133" s="303" t="s">
        <v>42</v>
      </c>
      <c r="P133" s="304">
        <f t="shared" ref="P133:P146" si="1">O133*H133</f>
        <v>0</v>
      </c>
      <c r="Q133" s="304">
        <v>0</v>
      </c>
      <c r="R133" s="304">
        <f t="shared" ref="R133:R146" si="2">Q133*H133</f>
        <v>0</v>
      </c>
      <c r="S133" s="304">
        <v>0</v>
      </c>
      <c r="T133" s="305">
        <f t="shared" ref="T133:T146" si="3">S133*H133</f>
        <v>0</v>
      </c>
      <c r="AR133" s="306" t="s">
        <v>324</v>
      </c>
      <c r="AT133" s="306" t="s">
        <v>320</v>
      </c>
      <c r="AU133" s="306" t="s">
        <v>90</v>
      </c>
      <c r="AY133" s="3" t="s">
        <v>318</v>
      </c>
      <c r="BE133" s="307">
        <f t="shared" ref="BE133:BE146" si="4">IF(N133="základní",J133,0)</f>
        <v>0</v>
      </c>
      <c r="BF133" s="307">
        <f t="shared" ref="BF133:BF146" si="5">IF(N133="snížená",J133,0)</f>
        <v>0</v>
      </c>
      <c r="BG133" s="307">
        <f t="shared" ref="BG133:BG146" si="6">IF(N133="zákl. přenesená",J133,0)</f>
        <v>0</v>
      </c>
      <c r="BH133" s="307">
        <f t="shared" ref="BH133:BH146" si="7">IF(N133="sníž. přenesená",J133,0)</f>
        <v>0</v>
      </c>
      <c r="BI133" s="307">
        <f t="shared" ref="BI133:BI146" si="8">IF(N133="nulová",J133,0)</f>
        <v>0</v>
      </c>
      <c r="BJ133" s="3" t="s">
        <v>85</v>
      </c>
      <c r="BK133" s="307">
        <f t="shared" ref="BK133:BK146" si="9">ROUND(I133*H133,2)</f>
        <v>0</v>
      </c>
      <c r="BL133" s="3" t="s">
        <v>324</v>
      </c>
      <c r="BM133" s="306" t="s">
        <v>2729</v>
      </c>
    </row>
    <row r="134" spans="2:65" s="1" customFormat="1" ht="24.25" customHeight="1" x14ac:dyDescent="0.2">
      <c r="B134" s="13"/>
      <c r="C134" s="295" t="s">
        <v>90</v>
      </c>
      <c r="D134" s="295" t="s">
        <v>320</v>
      </c>
      <c r="E134" s="296" t="s">
        <v>2730</v>
      </c>
      <c r="F134" s="297" t="s">
        <v>2731</v>
      </c>
      <c r="G134" s="298" t="s">
        <v>455</v>
      </c>
      <c r="H134" s="299">
        <v>3</v>
      </c>
      <c r="I134" s="21"/>
      <c r="J134" s="300">
        <f t="shared" si="0"/>
        <v>0</v>
      </c>
      <c r="K134" s="301"/>
      <c r="L134" s="13"/>
      <c r="M134" s="302" t="s">
        <v>1</v>
      </c>
      <c r="N134" s="303" t="s">
        <v>42</v>
      </c>
      <c r="P134" s="304">
        <f t="shared" si="1"/>
        <v>0</v>
      </c>
      <c r="Q134" s="304">
        <v>0</v>
      </c>
      <c r="R134" s="304">
        <f t="shared" si="2"/>
        <v>0</v>
      </c>
      <c r="S134" s="304">
        <v>0</v>
      </c>
      <c r="T134" s="305">
        <f t="shared" si="3"/>
        <v>0</v>
      </c>
      <c r="AR134" s="306" t="s">
        <v>324</v>
      </c>
      <c r="AT134" s="306" t="s">
        <v>320</v>
      </c>
      <c r="AU134" s="306" t="s">
        <v>90</v>
      </c>
      <c r="AY134" s="3" t="s">
        <v>318</v>
      </c>
      <c r="BE134" s="307">
        <f t="shared" si="4"/>
        <v>0</v>
      </c>
      <c r="BF134" s="307">
        <f t="shared" si="5"/>
        <v>0</v>
      </c>
      <c r="BG134" s="307">
        <f t="shared" si="6"/>
        <v>0</v>
      </c>
      <c r="BH134" s="307">
        <f t="shared" si="7"/>
        <v>0</v>
      </c>
      <c r="BI134" s="307">
        <f t="shared" si="8"/>
        <v>0</v>
      </c>
      <c r="BJ134" s="3" t="s">
        <v>85</v>
      </c>
      <c r="BK134" s="307">
        <f t="shared" si="9"/>
        <v>0</v>
      </c>
      <c r="BL134" s="3" t="s">
        <v>324</v>
      </c>
      <c r="BM134" s="306" t="s">
        <v>2732</v>
      </c>
    </row>
    <row r="135" spans="2:65" s="1" customFormat="1" ht="24.25" customHeight="1" x14ac:dyDescent="0.2">
      <c r="B135" s="13"/>
      <c r="C135" s="295" t="s">
        <v>208</v>
      </c>
      <c r="D135" s="295" t="s">
        <v>320</v>
      </c>
      <c r="E135" s="296" t="s">
        <v>2733</v>
      </c>
      <c r="F135" s="297" t="s">
        <v>2734</v>
      </c>
      <c r="G135" s="298" t="s">
        <v>455</v>
      </c>
      <c r="H135" s="299">
        <v>1</v>
      </c>
      <c r="I135" s="21"/>
      <c r="J135" s="300">
        <f t="shared" si="0"/>
        <v>0</v>
      </c>
      <c r="K135" s="301"/>
      <c r="L135" s="13"/>
      <c r="M135" s="302" t="s">
        <v>1</v>
      </c>
      <c r="N135" s="303" t="s">
        <v>42</v>
      </c>
      <c r="P135" s="304">
        <f t="shared" si="1"/>
        <v>0</v>
      </c>
      <c r="Q135" s="304">
        <v>0</v>
      </c>
      <c r="R135" s="304">
        <f t="shared" si="2"/>
        <v>0</v>
      </c>
      <c r="S135" s="304">
        <v>0</v>
      </c>
      <c r="T135" s="305">
        <f t="shared" si="3"/>
        <v>0</v>
      </c>
      <c r="AR135" s="306" t="s">
        <v>324</v>
      </c>
      <c r="AT135" s="306" t="s">
        <v>320</v>
      </c>
      <c r="AU135" s="306" t="s">
        <v>90</v>
      </c>
      <c r="AY135" s="3" t="s">
        <v>318</v>
      </c>
      <c r="BE135" s="307">
        <f t="shared" si="4"/>
        <v>0</v>
      </c>
      <c r="BF135" s="307">
        <f t="shared" si="5"/>
        <v>0</v>
      </c>
      <c r="BG135" s="307">
        <f t="shared" si="6"/>
        <v>0</v>
      </c>
      <c r="BH135" s="307">
        <f t="shared" si="7"/>
        <v>0</v>
      </c>
      <c r="BI135" s="307">
        <f t="shared" si="8"/>
        <v>0</v>
      </c>
      <c r="BJ135" s="3" t="s">
        <v>85</v>
      </c>
      <c r="BK135" s="307">
        <f t="shared" si="9"/>
        <v>0</v>
      </c>
      <c r="BL135" s="3" t="s">
        <v>324</v>
      </c>
      <c r="BM135" s="306" t="s">
        <v>2735</v>
      </c>
    </row>
    <row r="136" spans="2:65" s="1" customFormat="1" ht="24.25" customHeight="1" x14ac:dyDescent="0.2">
      <c r="B136" s="13"/>
      <c r="C136" s="295" t="s">
        <v>324</v>
      </c>
      <c r="D136" s="295" t="s">
        <v>320</v>
      </c>
      <c r="E136" s="296" t="s">
        <v>2736</v>
      </c>
      <c r="F136" s="297" t="s">
        <v>2737</v>
      </c>
      <c r="G136" s="298" t="s">
        <v>455</v>
      </c>
      <c r="H136" s="299">
        <v>4</v>
      </c>
      <c r="I136" s="21"/>
      <c r="J136" s="300">
        <f t="shared" si="0"/>
        <v>0</v>
      </c>
      <c r="K136" s="301"/>
      <c r="L136" s="13"/>
      <c r="M136" s="302" t="s">
        <v>1</v>
      </c>
      <c r="N136" s="303" t="s">
        <v>42</v>
      </c>
      <c r="P136" s="304">
        <f t="shared" si="1"/>
        <v>0</v>
      </c>
      <c r="Q136" s="304">
        <v>0</v>
      </c>
      <c r="R136" s="304">
        <f t="shared" si="2"/>
        <v>0</v>
      </c>
      <c r="S136" s="304">
        <v>0</v>
      </c>
      <c r="T136" s="305">
        <f t="shared" si="3"/>
        <v>0</v>
      </c>
      <c r="AR136" s="306" t="s">
        <v>324</v>
      </c>
      <c r="AT136" s="306" t="s">
        <v>320</v>
      </c>
      <c r="AU136" s="306" t="s">
        <v>90</v>
      </c>
      <c r="AY136" s="3" t="s">
        <v>318</v>
      </c>
      <c r="BE136" s="307">
        <f t="shared" si="4"/>
        <v>0</v>
      </c>
      <c r="BF136" s="307">
        <f t="shared" si="5"/>
        <v>0</v>
      </c>
      <c r="BG136" s="307">
        <f t="shared" si="6"/>
        <v>0</v>
      </c>
      <c r="BH136" s="307">
        <f t="shared" si="7"/>
        <v>0</v>
      </c>
      <c r="BI136" s="307">
        <f t="shared" si="8"/>
        <v>0</v>
      </c>
      <c r="BJ136" s="3" t="s">
        <v>85</v>
      </c>
      <c r="BK136" s="307">
        <f t="shared" si="9"/>
        <v>0</v>
      </c>
      <c r="BL136" s="3" t="s">
        <v>324</v>
      </c>
      <c r="BM136" s="306" t="s">
        <v>2738</v>
      </c>
    </row>
    <row r="137" spans="2:65" s="1" customFormat="1" ht="24.25" customHeight="1" x14ac:dyDescent="0.2">
      <c r="B137" s="13"/>
      <c r="C137" s="295" t="s">
        <v>344</v>
      </c>
      <c r="D137" s="295" t="s">
        <v>320</v>
      </c>
      <c r="E137" s="296" t="s">
        <v>2739</v>
      </c>
      <c r="F137" s="297" t="s">
        <v>2740</v>
      </c>
      <c r="G137" s="298" t="s">
        <v>455</v>
      </c>
      <c r="H137" s="299">
        <v>3</v>
      </c>
      <c r="I137" s="21"/>
      <c r="J137" s="300">
        <f t="shared" si="0"/>
        <v>0</v>
      </c>
      <c r="K137" s="301"/>
      <c r="L137" s="13"/>
      <c r="M137" s="302" t="s">
        <v>1</v>
      </c>
      <c r="N137" s="303" t="s">
        <v>42</v>
      </c>
      <c r="P137" s="304">
        <f t="shared" si="1"/>
        <v>0</v>
      </c>
      <c r="Q137" s="304">
        <v>0</v>
      </c>
      <c r="R137" s="304">
        <f t="shared" si="2"/>
        <v>0</v>
      </c>
      <c r="S137" s="304">
        <v>0</v>
      </c>
      <c r="T137" s="305">
        <f t="shared" si="3"/>
        <v>0</v>
      </c>
      <c r="AR137" s="306" t="s">
        <v>324</v>
      </c>
      <c r="AT137" s="306" t="s">
        <v>320</v>
      </c>
      <c r="AU137" s="306" t="s">
        <v>90</v>
      </c>
      <c r="AY137" s="3" t="s">
        <v>318</v>
      </c>
      <c r="BE137" s="307">
        <f t="shared" si="4"/>
        <v>0</v>
      </c>
      <c r="BF137" s="307">
        <f t="shared" si="5"/>
        <v>0</v>
      </c>
      <c r="BG137" s="307">
        <f t="shared" si="6"/>
        <v>0</v>
      </c>
      <c r="BH137" s="307">
        <f t="shared" si="7"/>
        <v>0</v>
      </c>
      <c r="BI137" s="307">
        <f t="shared" si="8"/>
        <v>0</v>
      </c>
      <c r="BJ137" s="3" t="s">
        <v>85</v>
      </c>
      <c r="BK137" s="307">
        <f t="shared" si="9"/>
        <v>0</v>
      </c>
      <c r="BL137" s="3" t="s">
        <v>324</v>
      </c>
      <c r="BM137" s="306" t="s">
        <v>2741</v>
      </c>
    </row>
    <row r="138" spans="2:65" s="1" customFormat="1" ht="24.25" customHeight="1" x14ac:dyDescent="0.2">
      <c r="B138" s="13"/>
      <c r="C138" s="295" t="s">
        <v>350</v>
      </c>
      <c r="D138" s="295" t="s">
        <v>320</v>
      </c>
      <c r="E138" s="296" t="s">
        <v>2742</v>
      </c>
      <c r="F138" s="297" t="s">
        <v>2743</v>
      </c>
      <c r="G138" s="298" t="s">
        <v>455</v>
      </c>
      <c r="H138" s="299">
        <v>1</v>
      </c>
      <c r="I138" s="21"/>
      <c r="J138" s="300">
        <f t="shared" si="0"/>
        <v>0</v>
      </c>
      <c r="K138" s="301"/>
      <c r="L138" s="13"/>
      <c r="M138" s="302" t="s">
        <v>1</v>
      </c>
      <c r="N138" s="303" t="s">
        <v>42</v>
      </c>
      <c r="P138" s="304">
        <f t="shared" si="1"/>
        <v>0</v>
      </c>
      <c r="Q138" s="304">
        <v>0</v>
      </c>
      <c r="R138" s="304">
        <f t="shared" si="2"/>
        <v>0</v>
      </c>
      <c r="S138" s="304">
        <v>0</v>
      </c>
      <c r="T138" s="305">
        <f t="shared" si="3"/>
        <v>0</v>
      </c>
      <c r="AR138" s="306" t="s">
        <v>324</v>
      </c>
      <c r="AT138" s="306" t="s">
        <v>320</v>
      </c>
      <c r="AU138" s="306" t="s">
        <v>90</v>
      </c>
      <c r="AY138" s="3" t="s">
        <v>318</v>
      </c>
      <c r="BE138" s="307">
        <f t="shared" si="4"/>
        <v>0</v>
      </c>
      <c r="BF138" s="307">
        <f t="shared" si="5"/>
        <v>0</v>
      </c>
      <c r="BG138" s="307">
        <f t="shared" si="6"/>
        <v>0</v>
      </c>
      <c r="BH138" s="307">
        <f t="shared" si="7"/>
        <v>0</v>
      </c>
      <c r="BI138" s="307">
        <f t="shared" si="8"/>
        <v>0</v>
      </c>
      <c r="BJ138" s="3" t="s">
        <v>85</v>
      </c>
      <c r="BK138" s="307">
        <f t="shared" si="9"/>
        <v>0</v>
      </c>
      <c r="BL138" s="3" t="s">
        <v>324</v>
      </c>
      <c r="BM138" s="306" t="s">
        <v>2744</v>
      </c>
    </row>
    <row r="139" spans="2:65" s="1" customFormat="1" ht="24.25" customHeight="1" x14ac:dyDescent="0.2">
      <c r="B139" s="13"/>
      <c r="C139" s="295" t="s">
        <v>356</v>
      </c>
      <c r="D139" s="295" t="s">
        <v>320</v>
      </c>
      <c r="E139" s="296" t="s">
        <v>2745</v>
      </c>
      <c r="F139" s="297" t="s">
        <v>2746</v>
      </c>
      <c r="G139" s="298" t="s">
        <v>455</v>
      </c>
      <c r="H139" s="299">
        <v>1</v>
      </c>
      <c r="I139" s="21"/>
      <c r="J139" s="300">
        <f t="shared" si="0"/>
        <v>0</v>
      </c>
      <c r="K139" s="301"/>
      <c r="L139" s="13"/>
      <c r="M139" s="302" t="s">
        <v>1</v>
      </c>
      <c r="N139" s="303" t="s">
        <v>42</v>
      </c>
      <c r="P139" s="304">
        <f t="shared" si="1"/>
        <v>0</v>
      </c>
      <c r="Q139" s="304">
        <v>0</v>
      </c>
      <c r="R139" s="304">
        <f t="shared" si="2"/>
        <v>0</v>
      </c>
      <c r="S139" s="304">
        <v>0</v>
      </c>
      <c r="T139" s="305">
        <f t="shared" si="3"/>
        <v>0</v>
      </c>
      <c r="AR139" s="306" t="s">
        <v>324</v>
      </c>
      <c r="AT139" s="306" t="s">
        <v>320</v>
      </c>
      <c r="AU139" s="306" t="s">
        <v>90</v>
      </c>
      <c r="AY139" s="3" t="s">
        <v>318</v>
      </c>
      <c r="BE139" s="307">
        <f t="shared" si="4"/>
        <v>0</v>
      </c>
      <c r="BF139" s="307">
        <f t="shared" si="5"/>
        <v>0</v>
      </c>
      <c r="BG139" s="307">
        <f t="shared" si="6"/>
        <v>0</v>
      </c>
      <c r="BH139" s="307">
        <f t="shared" si="7"/>
        <v>0</v>
      </c>
      <c r="BI139" s="307">
        <f t="shared" si="8"/>
        <v>0</v>
      </c>
      <c r="BJ139" s="3" t="s">
        <v>85</v>
      </c>
      <c r="BK139" s="307">
        <f t="shared" si="9"/>
        <v>0</v>
      </c>
      <c r="BL139" s="3" t="s">
        <v>324</v>
      </c>
      <c r="BM139" s="306" t="s">
        <v>2747</v>
      </c>
    </row>
    <row r="140" spans="2:65" s="1" customFormat="1" ht="16.5" customHeight="1" x14ac:dyDescent="0.2">
      <c r="B140" s="13"/>
      <c r="C140" s="295" t="s">
        <v>341</v>
      </c>
      <c r="D140" s="295" t="s">
        <v>320</v>
      </c>
      <c r="E140" s="296" t="s">
        <v>2748</v>
      </c>
      <c r="F140" s="297" t="s">
        <v>2749</v>
      </c>
      <c r="G140" s="298" t="s">
        <v>455</v>
      </c>
      <c r="H140" s="299">
        <v>3</v>
      </c>
      <c r="I140" s="21"/>
      <c r="J140" s="300">
        <f t="shared" si="0"/>
        <v>0</v>
      </c>
      <c r="K140" s="301"/>
      <c r="L140" s="13"/>
      <c r="M140" s="302" t="s">
        <v>1</v>
      </c>
      <c r="N140" s="303" t="s">
        <v>42</v>
      </c>
      <c r="P140" s="304">
        <f t="shared" si="1"/>
        <v>0</v>
      </c>
      <c r="Q140" s="304">
        <v>0</v>
      </c>
      <c r="R140" s="304">
        <f t="shared" si="2"/>
        <v>0</v>
      </c>
      <c r="S140" s="304">
        <v>0</v>
      </c>
      <c r="T140" s="305">
        <f t="shared" si="3"/>
        <v>0</v>
      </c>
      <c r="AR140" s="306" t="s">
        <v>324</v>
      </c>
      <c r="AT140" s="306" t="s">
        <v>320</v>
      </c>
      <c r="AU140" s="306" t="s">
        <v>90</v>
      </c>
      <c r="AY140" s="3" t="s">
        <v>318</v>
      </c>
      <c r="BE140" s="307">
        <f t="shared" si="4"/>
        <v>0</v>
      </c>
      <c r="BF140" s="307">
        <f t="shared" si="5"/>
        <v>0</v>
      </c>
      <c r="BG140" s="307">
        <f t="shared" si="6"/>
        <v>0</v>
      </c>
      <c r="BH140" s="307">
        <f t="shared" si="7"/>
        <v>0</v>
      </c>
      <c r="BI140" s="307">
        <f t="shared" si="8"/>
        <v>0</v>
      </c>
      <c r="BJ140" s="3" t="s">
        <v>85</v>
      </c>
      <c r="BK140" s="307">
        <f t="shared" si="9"/>
        <v>0</v>
      </c>
      <c r="BL140" s="3" t="s">
        <v>324</v>
      </c>
      <c r="BM140" s="306" t="s">
        <v>2750</v>
      </c>
    </row>
    <row r="141" spans="2:65" s="1" customFormat="1" ht="16.5" customHeight="1" x14ac:dyDescent="0.2">
      <c r="B141" s="13"/>
      <c r="C141" s="295" t="s">
        <v>370</v>
      </c>
      <c r="D141" s="295" t="s">
        <v>320</v>
      </c>
      <c r="E141" s="296" t="s">
        <v>2751</v>
      </c>
      <c r="F141" s="297" t="s">
        <v>2752</v>
      </c>
      <c r="G141" s="298" t="s">
        <v>455</v>
      </c>
      <c r="H141" s="299">
        <v>1</v>
      </c>
      <c r="I141" s="21"/>
      <c r="J141" s="300">
        <f t="shared" si="0"/>
        <v>0</v>
      </c>
      <c r="K141" s="301"/>
      <c r="L141" s="13"/>
      <c r="M141" s="302" t="s">
        <v>1</v>
      </c>
      <c r="N141" s="303" t="s">
        <v>42</v>
      </c>
      <c r="P141" s="304">
        <f t="shared" si="1"/>
        <v>0</v>
      </c>
      <c r="Q141" s="304">
        <v>0</v>
      </c>
      <c r="R141" s="304">
        <f t="shared" si="2"/>
        <v>0</v>
      </c>
      <c r="S141" s="304">
        <v>0</v>
      </c>
      <c r="T141" s="305">
        <f t="shared" si="3"/>
        <v>0</v>
      </c>
      <c r="AR141" s="306" t="s">
        <v>324</v>
      </c>
      <c r="AT141" s="306" t="s">
        <v>320</v>
      </c>
      <c r="AU141" s="306" t="s">
        <v>90</v>
      </c>
      <c r="AY141" s="3" t="s">
        <v>318</v>
      </c>
      <c r="BE141" s="307">
        <f t="shared" si="4"/>
        <v>0</v>
      </c>
      <c r="BF141" s="307">
        <f t="shared" si="5"/>
        <v>0</v>
      </c>
      <c r="BG141" s="307">
        <f t="shared" si="6"/>
        <v>0</v>
      </c>
      <c r="BH141" s="307">
        <f t="shared" si="7"/>
        <v>0</v>
      </c>
      <c r="BI141" s="307">
        <f t="shared" si="8"/>
        <v>0</v>
      </c>
      <c r="BJ141" s="3" t="s">
        <v>85</v>
      </c>
      <c r="BK141" s="307">
        <f t="shared" si="9"/>
        <v>0</v>
      </c>
      <c r="BL141" s="3" t="s">
        <v>324</v>
      </c>
      <c r="BM141" s="306" t="s">
        <v>2753</v>
      </c>
    </row>
    <row r="142" spans="2:65" s="1" customFormat="1" ht="16.5" customHeight="1" x14ac:dyDescent="0.2">
      <c r="B142" s="13"/>
      <c r="C142" s="295" t="s">
        <v>119</v>
      </c>
      <c r="D142" s="295" t="s">
        <v>320</v>
      </c>
      <c r="E142" s="296" t="s">
        <v>2754</v>
      </c>
      <c r="F142" s="297" t="s">
        <v>2755</v>
      </c>
      <c r="G142" s="298" t="s">
        <v>455</v>
      </c>
      <c r="H142" s="299">
        <v>4</v>
      </c>
      <c r="I142" s="21"/>
      <c r="J142" s="300">
        <f t="shared" si="0"/>
        <v>0</v>
      </c>
      <c r="K142" s="301"/>
      <c r="L142" s="13"/>
      <c r="M142" s="302" t="s">
        <v>1</v>
      </c>
      <c r="N142" s="303" t="s">
        <v>42</v>
      </c>
      <c r="P142" s="304">
        <f t="shared" si="1"/>
        <v>0</v>
      </c>
      <c r="Q142" s="304">
        <v>0</v>
      </c>
      <c r="R142" s="304">
        <f t="shared" si="2"/>
        <v>0</v>
      </c>
      <c r="S142" s="304">
        <v>0</v>
      </c>
      <c r="T142" s="305">
        <f t="shared" si="3"/>
        <v>0</v>
      </c>
      <c r="AR142" s="306" t="s">
        <v>324</v>
      </c>
      <c r="AT142" s="306" t="s">
        <v>320</v>
      </c>
      <c r="AU142" s="306" t="s">
        <v>90</v>
      </c>
      <c r="AY142" s="3" t="s">
        <v>318</v>
      </c>
      <c r="BE142" s="307">
        <f t="shared" si="4"/>
        <v>0</v>
      </c>
      <c r="BF142" s="307">
        <f t="shared" si="5"/>
        <v>0</v>
      </c>
      <c r="BG142" s="307">
        <f t="shared" si="6"/>
        <v>0</v>
      </c>
      <c r="BH142" s="307">
        <f t="shared" si="7"/>
        <v>0</v>
      </c>
      <c r="BI142" s="307">
        <f t="shared" si="8"/>
        <v>0</v>
      </c>
      <c r="BJ142" s="3" t="s">
        <v>85</v>
      </c>
      <c r="BK142" s="307">
        <f t="shared" si="9"/>
        <v>0</v>
      </c>
      <c r="BL142" s="3" t="s">
        <v>324</v>
      </c>
      <c r="BM142" s="306" t="s">
        <v>2756</v>
      </c>
    </row>
    <row r="143" spans="2:65" s="1" customFormat="1" ht="16.5" customHeight="1" x14ac:dyDescent="0.2">
      <c r="B143" s="13"/>
      <c r="C143" s="295" t="s">
        <v>380</v>
      </c>
      <c r="D143" s="295" t="s">
        <v>320</v>
      </c>
      <c r="E143" s="296" t="s">
        <v>2757</v>
      </c>
      <c r="F143" s="297" t="s">
        <v>2758</v>
      </c>
      <c r="G143" s="298" t="s">
        <v>455</v>
      </c>
      <c r="H143" s="299">
        <v>3</v>
      </c>
      <c r="I143" s="21"/>
      <c r="J143" s="300">
        <f t="shared" si="0"/>
        <v>0</v>
      </c>
      <c r="K143" s="301"/>
      <c r="L143" s="13"/>
      <c r="M143" s="302" t="s">
        <v>1</v>
      </c>
      <c r="N143" s="303" t="s">
        <v>42</v>
      </c>
      <c r="P143" s="304">
        <f t="shared" si="1"/>
        <v>0</v>
      </c>
      <c r="Q143" s="304">
        <v>0</v>
      </c>
      <c r="R143" s="304">
        <f t="shared" si="2"/>
        <v>0</v>
      </c>
      <c r="S143" s="304">
        <v>0</v>
      </c>
      <c r="T143" s="305">
        <f t="shared" si="3"/>
        <v>0</v>
      </c>
      <c r="AR143" s="306" t="s">
        <v>324</v>
      </c>
      <c r="AT143" s="306" t="s">
        <v>320</v>
      </c>
      <c r="AU143" s="306" t="s">
        <v>90</v>
      </c>
      <c r="AY143" s="3" t="s">
        <v>318</v>
      </c>
      <c r="BE143" s="307">
        <f t="shared" si="4"/>
        <v>0</v>
      </c>
      <c r="BF143" s="307">
        <f t="shared" si="5"/>
        <v>0</v>
      </c>
      <c r="BG143" s="307">
        <f t="shared" si="6"/>
        <v>0</v>
      </c>
      <c r="BH143" s="307">
        <f t="shared" si="7"/>
        <v>0</v>
      </c>
      <c r="BI143" s="307">
        <f t="shared" si="8"/>
        <v>0</v>
      </c>
      <c r="BJ143" s="3" t="s">
        <v>85</v>
      </c>
      <c r="BK143" s="307">
        <f t="shared" si="9"/>
        <v>0</v>
      </c>
      <c r="BL143" s="3" t="s">
        <v>324</v>
      </c>
      <c r="BM143" s="306" t="s">
        <v>2759</v>
      </c>
    </row>
    <row r="144" spans="2:65" s="1" customFormat="1" ht="16.5" customHeight="1" x14ac:dyDescent="0.2">
      <c r="B144" s="13"/>
      <c r="C144" s="295" t="s">
        <v>256</v>
      </c>
      <c r="D144" s="295" t="s">
        <v>320</v>
      </c>
      <c r="E144" s="296" t="s">
        <v>2760</v>
      </c>
      <c r="F144" s="297" t="s">
        <v>2761</v>
      </c>
      <c r="G144" s="298" t="s">
        <v>455</v>
      </c>
      <c r="H144" s="299">
        <v>1</v>
      </c>
      <c r="I144" s="21"/>
      <c r="J144" s="300">
        <f t="shared" si="0"/>
        <v>0</v>
      </c>
      <c r="K144" s="301"/>
      <c r="L144" s="13"/>
      <c r="M144" s="302" t="s">
        <v>1</v>
      </c>
      <c r="N144" s="303" t="s">
        <v>42</v>
      </c>
      <c r="P144" s="304">
        <f t="shared" si="1"/>
        <v>0</v>
      </c>
      <c r="Q144" s="304">
        <v>0</v>
      </c>
      <c r="R144" s="304">
        <f t="shared" si="2"/>
        <v>0</v>
      </c>
      <c r="S144" s="304">
        <v>0</v>
      </c>
      <c r="T144" s="305">
        <f t="shared" si="3"/>
        <v>0</v>
      </c>
      <c r="AR144" s="306" t="s">
        <v>324</v>
      </c>
      <c r="AT144" s="306" t="s">
        <v>320</v>
      </c>
      <c r="AU144" s="306" t="s">
        <v>90</v>
      </c>
      <c r="AY144" s="3" t="s">
        <v>318</v>
      </c>
      <c r="BE144" s="307">
        <f t="shared" si="4"/>
        <v>0</v>
      </c>
      <c r="BF144" s="307">
        <f t="shared" si="5"/>
        <v>0</v>
      </c>
      <c r="BG144" s="307">
        <f t="shared" si="6"/>
        <v>0</v>
      </c>
      <c r="BH144" s="307">
        <f t="shared" si="7"/>
        <v>0</v>
      </c>
      <c r="BI144" s="307">
        <f t="shared" si="8"/>
        <v>0</v>
      </c>
      <c r="BJ144" s="3" t="s">
        <v>85</v>
      </c>
      <c r="BK144" s="307">
        <f t="shared" si="9"/>
        <v>0</v>
      </c>
      <c r="BL144" s="3" t="s">
        <v>324</v>
      </c>
      <c r="BM144" s="306" t="s">
        <v>2762</v>
      </c>
    </row>
    <row r="145" spans="2:65" s="1" customFormat="1" ht="24.25" customHeight="1" x14ac:dyDescent="0.2">
      <c r="B145" s="13"/>
      <c r="C145" s="295" t="s">
        <v>388</v>
      </c>
      <c r="D145" s="295" t="s">
        <v>320</v>
      </c>
      <c r="E145" s="296" t="s">
        <v>2763</v>
      </c>
      <c r="F145" s="297" t="s">
        <v>2764</v>
      </c>
      <c r="G145" s="298" t="s">
        <v>383</v>
      </c>
      <c r="H145" s="299">
        <v>930</v>
      </c>
      <c r="I145" s="21"/>
      <c r="J145" s="300">
        <f t="shared" si="0"/>
        <v>0</v>
      </c>
      <c r="K145" s="301"/>
      <c r="L145" s="13"/>
      <c r="M145" s="302" t="s">
        <v>1</v>
      </c>
      <c r="N145" s="303" t="s">
        <v>42</v>
      </c>
      <c r="P145" s="304">
        <f t="shared" si="1"/>
        <v>0</v>
      </c>
      <c r="Q145" s="304">
        <v>0</v>
      </c>
      <c r="R145" s="304">
        <f t="shared" si="2"/>
        <v>0</v>
      </c>
      <c r="S145" s="304">
        <v>0</v>
      </c>
      <c r="T145" s="305">
        <f t="shared" si="3"/>
        <v>0</v>
      </c>
      <c r="AR145" s="306" t="s">
        <v>324</v>
      </c>
      <c r="AT145" s="306" t="s">
        <v>320</v>
      </c>
      <c r="AU145" s="306" t="s">
        <v>90</v>
      </c>
      <c r="AY145" s="3" t="s">
        <v>318</v>
      </c>
      <c r="BE145" s="307">
        <f t="shared" si="4"/>
        <v>0</v>
      </c>
      <c r="BF145" s="307">
        <f t="shared" si="5"/>
        <v>0</v>
      </c>
      <c r="BG145" s="307">
        <f t="shared" si="6"/>
        <v>0</v>
      </c>
      <c r="BH145" s="307">
        <f t="shared" si="7"/>
        <v>0</v>
      </c>
      <c r="BI145" s="307">
        <f t="shared" si="8"/>
        <v>0</v>
      </c>
      <c r="BJ145" s="3" t="s">
        <v>85</v>
      </c>
      <c r="BK145" s="307">
        <f t="shared" si="9"/>
        <v>0</v>
      </c>
      <c r="BL145" s="3" t="s">
        <v>324</v>
      </c>
      <c r="BM145" s="306" t="s">
        <v>2765</v>
      </c>
    </row>
    <row r="146" spans="2:65" s="1" customFormat="1" ht="33" customHeight="1" x14ac:dyDescent="0.2">
      <c r="B146" s="13"/>
      <c r="C146" s="295" t="s">
        <v>393</v>
      </c>
      <c r="D146" s="295" t="s">
        <v>320</v>
      </c>
      <c r="E146" s="296" t="s">
        <v>2766</v>
      </c>
      <c r="F146" s="297" t="s">
        <v>2767</v>
      </c>
      <c r="G146" s="298" t="s">
        <v>340</v>
      </c>
      <c r="H146" s="299">
        <v>648.29999999999995</v>
      </c>
      <c r="I146" s="21"/>
      <c r="J146" s="300">
        <f t="shared" si="0"/>
        <v>0</v>
      </c>
      <c r="K146" s="301"/>
      <c r="L146" s="13"/>
      <c r="M146" s="302" t="s">
        <v>1</v>
      </c>
      <c r="N146" s="303" t="s">
        <v>42</v>
      </c>
      <c r="P146" s="304">
        <f t="shared" si="1"/>
        <v>0</v>
      </c>
      <c r="Q146" s="304">
        <v>0</v>
      </c>
      <c r="R146" s="304">
        <f t="shared" si="2"/>
        <v>0</v>
      </c>
      <c r="S146" s="304">
        <v>0</v>
      </c>
      <c r="T146" s="305">
        <f t="shared" si="3"/>
        <v>0</v>
      </c>
      <c r="AR146" s="306" t="s">
        <v>324</v>
      </c>
      <c r="AT146" s="306" t="s">
        <v>320</v>
      </c>
      <c r="AU146" s="306" t="s">
        <v>90</v>
      </c>
      <c r="AY146" s="3" t="s">
        <v>318</v>
      </c>
      <c r="BE146" s="307">
        <f t="shared" si="4"/>
        <v>0</v>
      </c>
      <c r="BF146" s="307">
        <f t="shared" si="5"/>
        <v>0</v>
      </c>
      <c r="BG146" s="307">
        <f t="shared" si="6"/>
        <v>0</v>
      </c>
      <c r="BH146" s="307">
        <f t="shared" si="7"/>
        <v>0</v>
      </c>
      <c r="BI146" s="307">
        <f t="shared" si="8"/>
        <v>0</v>
      </c>
      <c r="BJ146" s="3" t="s">
        <v>85</v>
      </c>
      <c r="BK146" s="307">
        <f t="shared" si="9"/>
        <v>0</v>
      </c>
      <c r="BL146" s="3" t="s">
        <v>324</v>
      </c>
      <c r="BM146" s="306" t="s">
        <v>2768</v>
      </c>
    </row>
    <row r="147" spans="2:65" s="309" customFormat="1" x14ac:dyDescent="0.2">
      <c r="B147" s="308"/>
      <c r="D147" s="310" t="s">
        <v>326</v>
      </c>
      <c r="E147" s="311" t="s">
        <v>1</v>
      </c>
      <c r="F147" s="312" t="s">
        <v>2769</v>
      </c>
      <c r="H147" s="313">
        <v>648.29999999999995</v>
      </c>
      <c r="L147" s="308"/>
      <c r="M147" s="314"/>
      <c r="T147" s="315"/>
      <c r="AT147" s="311" t="s">
        <v>326</v>
      </c>
      <c r="AU147" s="311" t="s">
        <v>90</v>
      </c>
      <c r="AV147" s="309" t="s">
        <v>90</v>
      </c>
      <c r="AW147" s="309" t="s">
        <v>32</v>
      </c>
      <c r="AX147" s="309" t="s">
        <v>85</v>
      </c>
      <c r="AY147" s="311" t="s">
        <v>318</v>
      </c>
    </row>
    <row r="148" spans="2:65" s="1" customFormat="1" ht="24.25" customHeight="1" x14ac:dyDescent="0.2">
      <c r="B148" s="13"/>
      <c r="C148" s="295" t="s">
        <v>835</v>
      </c>
      <c r="D148" s="295" t="s">
        <v>320</v>
      </c>
      <c r="E148" s="296" t="s">
        <v>2770</v>
      </c>
      <c r="F148" s="297" t="s">
        <v>2771</v>
      </c>
      <c r="G148" s="298" t="s">
        <v>323</v>
      </c>
      <c r="H148" s="299">
        <v>105</v>
      </c>
      <c r="I148" s="21"/>
      <c r="J148" s="300">
        <f>ROUND(I148*H148,2)</f>
        <v>0</v>
      </c>
      <c r="K148" s="301"/>
      <c r="L148" s="13"/>
      <c r="M148" s="302" t="s">
        <v>1</v>
      </c>
      <c r="N148" s="303" t="s">
        <v>42</v>
      </c>
      <c r="P148" s="304">
        <f>O148*H148</f>
        <v>0</v>
      </c>
      <c r="Q148" s="304">
        <v>0</v>
      </c>
      <c r="R148" s="304">
        <f>Q148*H148</f>
        <v>0</v>
      </c>
      <c r="S148" s="304">
        <v>0</v>
      </c>
      <c r="T148" s="305">
        <f>S148*H148</f>
        <v>0</v>
      </c>
      <c r="AR148" s="306" t="s">
        <v>324</v>
      </c>
      <c r="AT148" s="306" t="s">
        <v>320</v>
      </c>
      <c r="AU148" s="306" t="s">
        <v>90</v>
      </c>
      <c r="AY148" s="3" t="s">
        <v>318</v>
      </c>
      <c r="BE148" s="307">
        <f>IF(N148="základní",J148,0)</f>
        <v>0</v>
      </c>
      <c r="BF148" s="307">
        <f>IF(N148="snížená",J148,0)</f>
        <v>0</v>
      </c>
      <c r="BG148" s="307">
        <f>IF(N148="zákl. přenesená",J148,0)</f>
        <v>0</v>
      </c>
      <c r="BH148" s="307">
        <f>IF(N148="sníž. přenesená",J148,0)</f>
        <v>0</v>
      </c>
      <c r="BI148" s="307">
        <f>IF(N148="nulová",J148,0)</f>
        <v>0</v>
      </c>
      <c r="BJ148" s="3" t="s">
        <v>85</v>
      </c>
      <c r="BK148" s="307">
        <f>ROUND(I148*H148,2)</f>
        <v>0</v>
      </c>
      <c r="BL148" s="3" t="s">
        <v>324</v>
      </c>
      <c r="BM148" s="306" t="s">
        <v>2772</v>
      </c>
    </row>
    <row r="149" spans="2:65" s="309" customFormat="1" x14ac:dyDescent="0.2">
      <c r="B149" s="308"/>
      <c r="D149" s="310" t="s">
        <v>326</v>
      </c>
      <c r="E149" s="311" t="s">
        <v>1</v>
      </c>
      <c r="F149" s="312" t="s">
        <v>2773</v>
      </c>
      <c r="H149" s="313">
        <v>105</v>
      </c>
      <c r="L149" s="308"/>
      <c r="M149" s="314"/>
      <c r="T149" s="315"/>
      <c r="AT149" s="311" t="s">
        <v>326</v>
      </c>
      <c r="AU149" s="311" t="s">
        <v>90</v>
      </c>
      <c r="AV149" s="309" t="s">
        <v>90</v>
      </c>
      <c r="AW149" s="309" t="s">
        <v>32</v>
      </c>
      <c r="AX149" s="309" t="s">
        <v>85</v>
      </c>
      <c r="AY149" s="311" t="s">
        <v>318</v>
      </c>
    </row>
    <row r="150" spans="2:65" s="1" customFormat="1" ht="24.25" customHeight="1" x14ac:dyDescent="0.2">
      <c r="B150" s="13"/>
      <c r="C150" s="295" t="s">
        <v>839</v>
      </c>
      <c r="D150" s="295" t="s">
        <v>320</v>
      </c>
      <c r="E150" s="296" t="s">
        <v>2774</v>
      </c>
      <c r="F150" s="297" t="s">
        <v>2775</v>
      </c>
      <c r="G150" s="298" t="s">
        <v>323</v>
      </c>
      <c r="H150" s="299">
        <v>4</v>
      </c>
      <c r="I150" s="21"/>
      <c r="J150" s="300">
        <f>ROUND(I150*H150,2)</f>
        <v>0</v>
      </c>
      <c r="K150" s="301"/>
      <c r="L150" s="13"/>
      <c r="M150" s="302" t="s">
        <v>1</v>
      </c>
      <c r="N150" s="303" t="s">
        <v>42</v>
      </c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AR150" s="306" t="s">
        <v>324</v>
      </c>
      <c r="AT150" s="306" t="s">
        <v>320</v>
      </c>
      <c r="AU150" s="306" t="s">
        <v>90</v>
      </c>
      <c r="AY150" s="3" t="s">
        <v>318</v>
      </c>
      <c r="BE150" s="307">
        <f>IF(N150="základní",J150,0)</f>
        <v>0</v>
      </c>
      <c r="BF150" s="307">
        <f>IF(N150="snížená",J150,0)</f>
        <v>0</v>
      </c>
      <c r="BG150" s="307">
        <f>IF(N150="zákl. přenesená",J150,0)</f>
        <v>0</v>
      </c>
      <c r="BH150" s="307">
        <f>IF(N150="sníž. přenesená",J150,0)</f>
        <v>0</v>
      </c>
      <c r="BI150" s="307">
        <f>IF(N150="nulová",J150,0)</f>
        <v>0</v>
      </c>
      <c r="BJ150" s="3" t="s">
        <v>85</v>
      </c>
      <c r="BK150" s="307">
        <f>ROUND(I150*H150,2)</f>
        <v>0</v>
      </c>
      <c r="BL150" s="3" t="s">
        <v>324</v>
      </c>
      <c r="BM150" s="306" t="s">
        <v>2776</v>
      </c>
    </row>
    <row r="151" spans="2:65" s="309" customFormat="1" x14ac:dyDescent="0.2">
      <c r="B151" s="308"/>
      <c r="D151" s="310" t="s">
        <v>326</v>
      </c>
      <c r="E151" s="311" t="s">
        <v>1</v>
      </c>
      <c r="F151" s="312" t="s">
        <v>2777</v>
      </c>
      <c r="H151" s="313">
        <v>4</v>
      </c>
      <c r="L151" s="308"/>
      <c r="M151" s="314"/>
      <c r="T151" s="315"/>
      <c r="AT151" s="311" t="s">
        <v>326</v>
      </c>
      <c r="AU151" s="311" t="s">
        <v>90</v>
      </c>
      <c r="AV151" s="309" t="s">
        <v>90</v>
      </c>
      <c r="AW151" s="309" t="s">
        <v>32</v>
      </c>
      <c r="AX151" s="309" t="s">
        <v>85</v>
      </c>
      <c r="AY151" s="311" t="s">
        <v>318</v>
      </c>
    </row>
    <row r="152" spans="2:65" s="1" customFormat="1" ht="33" customHeight="1" x14ac:dyDescent="0.2">
      <c r="B152" s="13"/>
      <c r="C152" s="295" t="s">
        <v>8</v>
      </c>
      <c r="D152" s="295" t="s">
        <v>320</v>
      </c>
      <c r="E152" s="296" t="s">
        <v>2778</v>
      </c>
      <c r="F152" s="297" t="s">
        <v>2779</v>
      </c>
      <c r="G152" s="298" t="s">
        <v>340</v>
      </c>
      <c r="H152" s="299">
        <v>175.22300000000001</v>
      </c>
      <c r="I152" s="21"/>
      <c r="J152" s="300">
        <f>ROUND(I152*H152,2)</f>
        <v>0</v>
      </c>
      <c r="K152" s="301"/>
      <c r="L152" s="13"/>
      <c r="M152" s="302" t="s">
        <v>1</v>
      </c>
      <c r="N152" s="303" t="s">
        <v>42</v>
      </c>
      <c r="P152" s="304">
        <f>O152*H152</f>
        <v>0</v>
      </c>
      <c r="Q152" s="304">
        <v>0</v>
      </c>
      <c r="R152" s="304">
        <f>Q152*H152</f>
        <v>0</v>
      </c>
      <c r="S152" s="304">
        <v>0</v>
      </c>
      <c r="T152" s="305">
        <f>S152*H152</f>
        <v>0</v>
      </c>
      <c r="AR152" s="306" t="s">
        <v>324</v>
      </c>
      <c r="AT152" s="306" t="s">
        <v>320</v>
      </c>
      <c r="AU152" s="306" t="s">
        <v>90</v>
      </c>
      <c r="AY152" s="3" t="s">
        <v>318</v>
      </c>
      <c r="BE152" s="307">
        <f>IF(N152="základní",J152,0)</f>
        <v>0</v>
      </c>
      <c r="BF152" s="307">
        <f>IF(N152="snížená",J152,0)</f>
        <v>0</v>
      </c>
      <c r="BG152" s="307">
        <f>IF(N152="zákl. přenesená",J152,0)</f>
        <v>0</v>
      </c>
      <c r="BH152" s="307">
        <f>IF(N152="sníž. přenesená",J152,0)</f>
        <v>0</v>
      </c>
      <c r="BI152" s="307">
        <f>IF(N152="nulová",J152,0)</f>
        <v>0</v>
      </c>
      <c r="BJ152" s="3" t="s">
        <v>85</v>
      </c>
      <c r="BK152" s="307">
        <f>ROUND(I152*H152,2)</f>
        <v>0</v>
      </c>
      <c r="BL152" s="3" t="s">
        <v>324</v>
      </c>
      <c r="BM152" s="306" t="s">
        <v>2780</v>
      </c>
    </row>
    <row r="153" spans="2:65" s="309" customFormat="1" ht="30" x14ac:dyDescent="0.2">
      <c r="B153" s="308"/>
      <c r="D153" s="310" t="s">
        <v>326</v>
      </c>
      <c r="E153" s="311" t="s">
        <v>1</v>
      </c>
      <c r="F153" s="312" t="s">
        <v>397</v>
      </c>
      <c r="H153" s="313">
        <v>119.336</v>
      </c>
      <c r="L153" s="308"/>
      <c r="M153" s="314"/>
      <c r="T153" s="315"/>
      <c r="AT153" s="311" t="s">
        <v>326</v>
      </c>
      <c r="AU153" s="311" t="s">
        <v>90</v>
      </c>
      <c r="AV153" s="309" t="s">
        <v>90</v>
      </c>
      <c r="AW153" s="309" t="s">
        <v>32</v>
      </c>
      <c r="AX153" s="309" t="s">
        <v>77</v>
      </c>
      <c r="AY153" s="311" t="s">
        <v>318</v>
      </c>
    </row>
    <row r="154" spans="2:65" s="309" customFormat="1" ht="20" x14ac:dyDescent="0.2">
      <c r="B154" s="308"/>
      <c r="D154" s="310" t="s">
        <v>326</v>
      </c>
      <c r="E154" s="311" t="s">
        <v>1</v>
      </c>
      <c r="F154" s="312" t="s">
        <v>398</v>
      </c>
      <c r="H154" s="313">
        <v>45.819000000000003</v>
      </c>
      <c r="L154" s="308"/>
      <c r="M154" s="314"/>
      <c r="T154" s="315"/>
      <c r="AT154" s="311" t="s">
        <v>326</v>
      </c>
      <c r="AU154" s="311" t="s">
        <v>90</v>
      </c>
      <c r="AV154" s="309" t="s">
        <v>90</v>
      </c>
      <c r="AW154" s="309" t="s">
        <v>32</v>
      </c>
      <c r="AX154" s="309" t="s">
        <v>77</v>
      </c>
      <c r="AY154" s="311" t="s">
        <v>318</v>
      </c>
    </row>
    <row r="155" spans="2:65" s="309" customFormat="1" ht="20" x14ac:dyDescent="0.2">
      <c r="B155" s="308"/>
      <c r="D155" s="310" t="s">
        <v>326</v>
      </c>
      <c r="E155" s="311" t="s">
        <v>1</v>
      </c>
      <c r="F155" s="312" t="s">
        <v>2781</v>
      </c>
      <c r="H155" s="313">
        <v>10.068</v>
      </c>
      <c r="L155" s="308"/>
      <c r="M155" s="314"/>
      <c r="T155" s="315"/>
      <c r="AT155" s="311" t="s">
        <v>326</v>
      </c>
      <c r="AU155" s="311" t="s">
        <v>90</v>
      </c>
      <c r="AV155" s="309" t="s">
        <v>90</v>
      </c>
      <c r="AW155" s="309" t="s">
        <v>32</v>
      </c>
      <c r="AX155" s="309" t="s">
        <v>77</v>
      </c>
      <c r="AY155" s="311" t="s">
        <v>318</v>
      </c>
    </row>
    <row r="156" spans="2:65" s="317" customFormat="1" x14ac:dyDescent="0.2">
      <c r="B156" s="316"/>
      <c r="D156" s="310" t="s">
        <v>326</v>
      </c>
      <c r="E156" s="318" t="s">
        <v>1</v>
      </c>
      <c r="F156" s="319" t="s">
        <v>400</v>
      </c>
      <c r="H156" s="320">
        <v>175.22300000000001</v>
      </c>
      <c r="L156" s="316"/>
      <c r="M156" s="321"/>
      <c r="T156" s="322"/>
      <c r="AT156" s="318" t="s">
        <v>326</v>
      </c>
      <c r="AU156" s="318" t="s">
        <v>90</v>
      </c>
      <c r="AV156" s="317" t="s">
        <v>324</v>
      </c>
      <c r="AW156" s="317" t="s">
        <v>32</v>
      </c>
      <c r="AX156" s="317" t="s">
        <v>85</v>
      </c>
      <c r="AY156" s="318" t="s">
        <v>318</v>
      </c>
    </row>
    <row r="157" spans="2:65" s="1" customFormat="1" ht="37.9" customHeight="1" x14ac:dyDescent="0.2">
      <c r="B157" s="13"/>
      <c r="C157" s="295" t="s">
        <v>407</v>
      </c>
      <c r="D157" s="295" t="s">
        <v>320</v>
      </c>
      <c r="E157" s="296" t="s">
        <v>2782</v>
      </c>
      <c r="F157" s="297" t="s">
        <v>2783</v>
      </c>
      <c r="G157" s="298" t="s">
        <v>340</v>
      </c>
      <c r="H157" s="299">
        <v>1198.0329999999999</v>
      </c>
      <c r="I157" s="21"/>
      <c r="J157" s="300">
        <f>ROUND(I157*H157,2)</f>
        <v>0</v>
      </c>
      <c r="K157" s="301"/>
      <c r="L157" s="13"/>
      <c r="M157" s="302" t="s">
        <v>1</v>
      </c>
      <c r="N157" s="303" t="s">
        <v>42</v>
      </c>
      <c r="P157" s="304">
        <f>O157*H157</f>
        <v>0</v>
      </c>
      <c r="Q157" s="304">
        <v>0</v>
      </c>
      <c r="R157" s="304">
        <f>Q157*H157</f>
        <v>0</v>
      </c>
      <c r="S157" s="304">
        <v>0</v>
      </c>
      <c r="T157" s="305">
        <f>S157*H157</f>
        <v>0</v>
      </c>
      <c r="AR157" s="306" t="s">
        <v>324</v>
      </c>
      <c r="AT157" s="306" t="s">
        <v>320</v>
      </c>
      <c r="AU157" s="306" t="s">
        <v>90</v>
      </c>
      <c r="AY157" s="3" t="s">
        <v>318</v>
      </c>
      <c r="BE157" s="307">
        <f>IF(N157="základní",J157,0)</f>
        <v>0</v>
      </c>
      <c r="BF157" s="307">
        <f>IF(N157="snížená",J157,0)</f>
        <v>0</v>
      </c>
      <c r="BG157" s="307">
        <f>IF(N157="zákl. přenesená",J157,0)</f>
        <v>0</v>
      </c>
      <c r="BH157" s="307">
        <f>IF(N157="sníž. přenesená",J157,0)</f>
        <v>0</v>
      </c>
      <c r="BI157" s="307">
        <f>IF(N157="nulová",J157,0)</f>
        <v>0</v>
      </c>
      <c r="BJ157" s="3" t="s">
        <v>85</v>
      </c>
      <c r="BK157" s="307">
        <f>ROUND(I157*H157,2)</f>
        <v>0</v>
      </c>
      <c r="BL157" s="3" t="s">
        <v>324</v>
      </c>
      <c r="BM157" s="306" t="s">
        <v>2784</v>
      </c>
    </row>
    <row r="158" spans="2:65" s="324" customFormat="1" x14ac:dyDescent="0.2">
      <c r="B158" s="323"/>
      <c r="D158" s="310" t="s">
        <v>326</v>
      </c>
      <c r="E158" s="325" t="s">
        <v>1</v>
      </c>
      <c r="F158" s="326" t="s">
        <v>2785</v>
      </c>
      <c r="H158" s="325" t="s">
        <v>1</v>
      </c>
      <c r="L158" s="323"/>
      <c r="M158" s="327"/>
      <c r="T158" s="328"/>
      <c r="AT158" s="325" t="s">
        <v>326</v>
      </c>
      <c r="AU158" s="325" t="s">
        <v>90</v>
      </c>
      <c r="AV158" s="324" t="s">
        <v>85</v>
      </c>
      <c r="AW158" s="324" t="s">
        <v>32</v>
      </c>
      <c r="AX158" s="324" t="s">
        <v>77</v>
      </c>
      <c r="AY158" s="325" t="s">
        <v>318</v>
      </c>
    </row>
    <row r="159" spans="2:65" s="309" customFormat="1" x14ac:dyDescent="0.2">
      <c r="B159" s="308"/>
      <c r="D159" s="310" t="s">
        <v>326</v>
      </c>
      <c r="E159" s="311" t="s">
        <v>1</v>
      </c>
      <c r="F159" s="312" t="s">
        <v>2718</v>
      </c>
      <c r="H159" s="313">
        <v>278.10000000000002</v>
      </c>
      <c r="L159" s="308"/>
      <c r="M159" s="314"/>
      <c r="T159" s="315"/>
      <c r="AT159" s="311" t="s">
        <v>326</v>
      </c>
      <c r="AU159" s="311" t="s">
        <v>90</v>
      </c>
      <c r="AV159" s="309" t="s">
        <v>90</v>
      </c>
      <c r="AW159" s="309" t="s">
        <v>32</v>
      </c>
      <c r="AX159" s="309" t="s">
        <v>77</v>
      </c>
      <c r="AY159" s="311" t="s">
        <v>318</v>
      </c>
    </row>
    <row r="160" spans="2:65" s="324" customFormat="1" x14ac:dyDescent="0.2">
      <c r="B160" s="323"/>
      <c r="D160" s="310" t="s">
        <v>326</v>
      </c>
      <c r="E160" s="325" t="s">
        <v>1</v>
      </c>
      <c r="F160" s="326" t="s">
        <v>2786</v>
      </c>
      <c r="H160" s="325" t="s">
        <v>1</v>
      </c>
      <c r="L160" s="323"/>
      <c r="M160" s="327"/>
      <c r="T160" s="328"/>
      <c r="AT160" s="325" t="s">
        <v>326</v>
      </c>
      <c r="AU160" s="325" t="s">
        <v>90</v>
      </c>
      <c r="AV160" s="324" t="s">
        <v>85</v>
      </c>
      <c r="AW160" s="324" t="s">
        <v>32</v>
      </c>
      <c r="AX160" s="324" t="s">
        <v>77</v>
      </c>
      <c r="AY160" s="325" t="s">
        <v>318</v>
      </c>
    </row>
    <row r="161" spans="2:65" s="309" customFormat="1" x14ac:dyDescent="0.2">
      <c r="B161" s="308"/>
      <c r="D161" s="310" t="s">
        <v>326</v>
      </c>
      <c r="E161" s="311" t="s">
        <v>1</v>
      </c>
      <c r="F161" s="312" t="s">
        <v>2787</v>
      </c>
      <c r="H161" s="313">
        <v>919.93299999999999</v>
      </c>
      <c r="L161" s="308"/>
      <c r="M161" s="314"/>
      <c r="T161" s="315"/>
      <c r="AT161" s="311" t="s">
        <v>326</v>
      </c>
      <c r="AU161" s="311" t="s">
        <v>90</v>
      </c>
      <c r="AV161" s="309" t="s">
        <v>90</v>
      </c>
      <c r="AW161" s="309" t="s">
        <v>32</v>
      </c>
      <c r="AX161" s="309" t="s">
        <v>77</v>
      </c>
      <c r="AY161" s="311" t="s">
        <v>318</v>
      </c>
    </row>
    <row r="162" spans="2:65" s="317" customFormat="1" x14ac:dyDescent="0.2">
      <c r="B162" s="316"/>
      <c r="D162" s="310" t="s">
        <v>326</v>
      </c>
      <c r="E162" s="318" t="s">
        <v>1</v>
      </c>
      <c r="F162" s="319" t="s">
        <v>400</v>
      </c>
      <c r="H162" s="320">
        <v>1198.0329999999999</v>
      </c>
      <c r="L162" s="316"/>
      <c r="M162" s="321"/>
      <c r="T162" s="322"/>
      <c r="AT162" s="318" t="s">
        <v>326</v>
      </c>
      <c r="AU162" s="318" t="s">
        <v>90</v>
      </c>
      <c r="AV162" s="317" t="s">
        <v>324</v>
      </c>
      <c r="AW162" s="317" t="s">
        <v>32</v>
      </c>
      <c r="AX162" s="317" t="s">
        <v>85</v>
      </c>
      <c r="AY162" s="318" t="s">
        <v>318</v>
      </c>
    </row>
    <row r="163" spans="2:65" s="1" customFormat="1" ht="24.25" customHeight="1" x14ac:dyDescent="0.2">
      <c r="B163" s="13"/>
      <c r="C163" s="295" t="s">
        <v>144</v>
      </c>
      <c r="D163" s="295" t="s">
        <v>320</v>
      </c>
      <c r="E163" s="296" t="s">
        <v>2788</v>
      </c>
      <c r="F163" s="297" t="s">
        <v>2789</v>
      </c>
      <c r="G163" s="298" t="s">
        <v>340</v>
      </c>
      <c r="H163" s="299">
        <v>919.14099999999996</v>
      </c>
      <c r="I163" s="21"/>
      <c r="J163" s="300">
        <f>ROUND(I163*H163,2)</f>
        <v>0</v>
      </c>
      <c r="K163" s="301"/>
      <c r="L163" s="13"/>
      <c r="M163" s="302" t="s">
        <v>1</v>
      </c>
      <c r="N163" s="303" t="s">
        <v>42</v>
      </c>
      <c r="P163" s="304">
        <f>O163*H163</f>
        <v>0</v>
      </c>
      <c r="Q163" s="304">
        <v>0</v>
      </c>
      <c r="R163" s="304">
        <f>Q163*H163</f>
        <v>0</v>
      </c>
      <c r="S163" s="304">
        <v>0</v>
      </c>
      <c r="T163" s="305">
        <f>S163*H163</f>
        <v>0</v>
      </c>
      <c r="AR163" s="306" t="s">
        <v>324</v>
      </c>
      <c r="AT163" s="306" t="s">
        <v>320</v>
      </c>
      <c r="AU163" s="306" t="s">
        <v>90</v>
      </c>
      <c r="AY163" s="3" t="s">
        <v>318</v>
      </c>
      <c r="BE163" s="307">
        <f>IF(N163="základní",J163,0)</f>
        <v>0</v>
      </c>
      <c r="BF163" s="307">
        <f>IF(N163="snížená",J163,0)</f>
        <v>0</v>
      </c>
      <c r="BG163" s="307">
        <f>IF(N163="zákl. přenesená",J163,0)</f>
        <v>0</v>
      </c>
      <c r="BH163" s="307">
        <f>IF(N163="sníž. přenesená",J163,0)</f>
        <v>0</v>
      </c>
      <c r="BI163" s="307">
        <f>IF(N163="nulová",J163,0)</f>
        <v>0</v>
      </c>
      <c r="BJ163" s="3" t="s">
        <v>85</v>
      </c>
      <c r="BK163" s="307">
        <f>ROUND(I163*H163,2)</f>
        <v>0</v>
      </c>
      <c r="BL163" s="3" t="s">
        <v>324</v>
      </c>
      <c r="BM163" s="306" t="s">
        <v>2790</v>
      </c>
    </row>
    <row r="164" spans="2:65" s="324" customFormat="1" x14ac:dyDescent="0.2">
      <c r="B164" s="323"/>
      <c r="D164" s="310" t="s">
        <v>326</v>
      </c>
      <c r="E164" s="325" t="s">
        <v>1</v>
      </c>
      <c r="F164" s="326" t="s">
        <v>2786</v>
      </c>
      <c r="H164" s="325" t="s">
        <v>1</v>
      </c>
      <c r="L164" s="323"/>
      <c r="M164" s="327"/>
      <c r="T164" s="328"/>
      <c r="AT164" s="325" t="s">
        <v>326</v>
      </c>
      <c r="AU164" s="325" t="s">
        <v>90</v>
      </c>
      <c r="AV164" s="324" t="s">
        <v>85</v>
      </c>
      <c r="AW164" s="324" t="s">
        <v>32</v>
      </c>
      <c r="AX164" s="324" t="s">
        <v>77</v>
      </c>
      <c r="AY164" s="325" t="s">
        <v>318</v>
      </c>
    </row>
    <row r="165" spans="2:65" s="309" customFormat="1" x14ac:dyDescent="0.2">
      <c r="B165" s="308"/>
      <c r="D165" s="310" t="s">
        <v>326</v>
      </c>
      <c r="E165" s="311" t="s">
        <v>1</v>
      </c>
      <c r="F165" s="312" t="s">
        <v>2791</v>
      </c>
      <c r="H165" s="313">
        <v>919.14099999999996</v>
      </c>
      <c r="L165" s="308"/>
      <c r="M165" s="314"/>
      <c r="T165" s="315"/>
      <c r="AT165" s="311" t="s">
        <v>326</v>
      </c>
      <c r="AU165" s="311" t="s">
        <v>90</v>
      </c>
      <c r="AV165" s="309" t="s">
        <v>90</v>
      </c>
      <c r="AW165" s="309" t="s">
        <v>32</v>
      </c>
      <c r="AX165" s="309" t="s">
        <v>85</v>
      </c>
      <c r="AY165" s="311" t="s">
        <v>318</v>
      </c>
    </row>
    <row r="166" spans="2:65" s="1" customFormat="1" ht="24.25" customHeight="1" x14ac:dyDescent="0.2">
      <c r="B166" s="13"/>
      <c r="C166" s="295" t="s">
        <v>418</v>
      </c>
      <c r="D166" s="295" t="s">
        <v>320</v>
      </c>
      <c r="E166" s="296" t="s">
        <v>2792</v>
      </c>
      <c r="F166" s="297" t="s">
        <v>2793</v>
      </c>
      <c r="G166" s="298" t="s">
        <v>340</v>
      </c>
      <c r="H166" s="299">
        <v>636.04100000000005</v>
      </c>
      <c r="I166" s="21"/>
      <c r="J166" s="300">
        <f>ROUND(I166*H166,2)</f>
        <v>0</v>
      </c>
      <c r="K166" s="301"/>
      <c r="L166" s="13"/>
      <c r="M166" s="302" t="s">
        <v>1</v>
      </c>
      <c r="N166" s="303" t="s">
        <v>42</v>
      </c>
      <c r="P166" s="304">
        <f>O166*H166</f>
        <v>0</v>
      </c>
      <c r="Q166" s="304">
        <v>0</v>
      </c>
      <c r="R166" s="304">
        <f>Q166*H166</f>
        <v>0</v>
      </c>
      <c r="S166" s="304">
        <v>0</v>
      </c>
      <c r="T166" s="305">
        <f>S166*H166</f>
        <v>0</v>
      </c>
      <c r="AR166" s="306" t="s">
        <v>324</v>
      </c>
      <c r="AT166" s="306" t="s">
        <v>320</v>
      </c>
      <c r="AU166" s="306" t="s">
        <v>90</v>
      </c>
      <c r="AY166" s="3" t="s">
        <v>318</v>
      </c>
      <c r="BE166" s="307">
        <f>IF(N166="základní",J166,0)</f>
        <v>0</v>
      </c>
      <c r="BF166" s="307">
        <f>IF(N166="snížená",J166,0)</f>
        <v>0</v>
      </c>
      <c r="BG166" s="307">
        <f>IF(N166="zákl. přenesená",J166,0)</f>
        <v>0</v>
      </c>
      <c r="BH166" s="307">
        <f>IF(N166="sníž. přenesená",J166,0)</f>
        <v>0</v>
      </c>
      <c r="BI166" s="307">
        <f>IF(N166="nulová",J166,0)</f>
        <v>0</v>
      </c>
      <c r="BJ166" s="3" t="s">
        <v>85</v>
      </c>
      <c r="BK166" s="307">
        <f>ROUND(I166*H166,2)</f>
        <v>0</v>
      </c>
      <c r="BL166" s="3" t="s">
        <v>324</v>
      </c>
      <c r="BM166" s="306" t="s">
        <v>2794</v>
      </c>
    </row>
    <row r="167" spans="2:65" s="309" customFormat="1" x14ac:dyDescent="0.2">
      <c r="B167" s="308"/>
      <c r="D167" s="310" t="s">
        <v>326</v>
      </c>
      <c r="E167" s="311" t="s">
        <v>2712</v>
      </c>
      <c r="F167" s="312" t="s">
        <v>2795</v>
      </c>
      <c r="H167" s="313">
        <v>636.04100000000005</v>
      </c>
      <c r="L167" s="308"/>
      <c r="M167" s="314"/>
      <c r="T167" s="315"/>
      <c r="AT167" s="311" t="s">
        <v>326</v>
      </c>
      <c r="AU167" s="311" t="s">
        <v>90</v>
      </c>
      <c r="AV167" s="309" t="s">
        <v>90</v>
      </c>
      <c r="AW167" s="309" t="s">
        <v>32</v>
      </c>
      <c r="AX167" s="309" t="s">
        <v>85</v>
      </c>
      <c r="AY167" s="311" t="s">
        <v>318</v>
      </c>
    </row>
    <row r="168" spans="2:65" s="1" customFormat="1" ht="16.5" customHeight="1" x14ac:dyDescent="0.2">
      <c r="B168" s="13"/>
      <c r="C168" s="295" t="s">
        <v>424</v>
      </c>
      <c r="D168" s="295" t="s">
        <v>320</v>
      </c>
      <c r="E168" s="296" t="s">
        <v>2796</v>
      </c>
      <c r="F168" s="297" t="s">
        <v>2797</v>
      </c>
      <c r="G168" s="298" t="s">
        <v>340</v>
      </c>
      <c r="H168" s="299">
        <v>278.10000000000002</v>
      </c>
      <c r="I168" s="21"/>
      <c r="J168" s="300">
        <f>ROUND(I168*H168,2)</f>
        <v>0</v>
      </c>
      <c r="K168" s="301"/>
      <c r="L168" s="13"/>
      <c r="M168" s="302" t="s">
        <v>1</v>
      </c>
      <c r="N168" s="303" t="s">
        <v>42</v>
      </c>
      <c r="P168" s="304">
        <f>O168*H168</f>
        <v>0</v>
      </c>
      <c r="Q168" s="304">
        <v>0</v>
      </c>
      <c r="R168" s="304">
        <f>Q168*H168</f>
        <v>0</v>
      </c>
      <c r="S168" s="304">
        <v>0</v>
      </c>
      <c r="T168" s="305">
        <f>S168*H168</f>
        <v>0</v>
      </c>
      <c r="AR168" s="306" t="s">
        <v>324</v>
      </c>
      <c r="AT168" s="306" t="s">
        <v>320</v>
      </c>
      <c r="AU168" s="306" t="s">
        <v>90</v>
      </c>
      <c r="AY168" s="3" t="s">
        <v>318</v>
      </c>
      <c r="BE168" s="307">
        <f>IF(N168="základní",J168,0)</f>
        <v>0</v>
      </c>
      <c r="BF168" s="307">
        <f>IF(N168="snížená",J168,0)</f>
        <v>0</v>
      </c>
      <c r="BG168" s="307">
        <f>IF(N168="zákl. přenesená",J168,0)</f>
        <v>0</v>
      </c>
      <c r="BH168" s="307">
        <f>IF(N168="sníž. přenesená",J168,0)</f>
        <v>0</v>
      </c>
      <c r="BI168" s="307">
        <f>IF(N168="nulová",J168,0)</f>
        <v>0</v>
      </c>
      <c r="BJ168" s="3" t="s">
        <v>85</v>
      </c>
      <c r="BK168" s="307">
        <f>ROUND(I168*H168,2)</f>
        <v>0</v>
      </c>
      <c r="BL168" s="3" t="s">
        <v>324</v>
      </c>
      <c r="BM168" s="306" t="s">
        <v>2798</v>
      </c>
    </row>
    <row r="169" spans="2:65" s="324" customFormat="1" x14ac:dyDescent="0.2">
      <c r="B169" s="323"/>
      <c r="D169" s="310" t="s">
        <v>326</v>
      </c>
      <c r="E169" s="325" t="s">
        <v>1</v>
      </c>
      <c r="F169" s="326" t="s">
        <v>2799</v>
      </c>
      <c r="H169" s="325" t="s">
        <v>1</v>
      </c>
      <c r="L169" s="323"/>
      <c r="M169" s="327"/>
      <c r="T169" s="328"/>
      <c r="AT169" s="325" t="s">
        <v>326</v>
      </c>
      <c r="AU169" s="325" t="s">
        <v>90</v>
      </c>
      <c r="AV169" s="324" t="s">
        <v>85</v>
      </c>
      <c r="AW169" s="324" t="s">
        <v>32</v>
      </c>
      <c r="AX169" s="324" t="s">
        <v>77</v>
      </c>
      <c r="AY169" s="325" t="s">
        <v>318</v>
      </c>
    </row>
    <row r="170" spans="2:65" s="309" customFormat="1" x14ac:dyDescent="0.2">
      <c r="B170" s="308"/>
      <c r="D170" s="310" t="s">
        <v>326</v>
      </c>
      <c r="E170" s="311" t="s">
        <v>1</v>
      </c>
      <c r="F170" s="312" t="s">
        <v>2718</v>
      </c>
      <c r="H170" s="313">
        <v>278.10000000000002</v>
      </c>
      <c r="L170" s="308"/>
      <c r="M170" s="314"/>
      <c r="T170" s="315"/>
      <c r="AT170" s="311" t="s">
        <v>326</v>
      </c>
      <c r="AU170" s="311" t="s">
        <v>90</v>
      </c>
      <c r="AV170" s="309" t="s">
        <v>90</v>
      </c>
      <c r="AW170" s="309" t="s">
        <v>32</v>
      </c>
      <c r="AX170" s="309" t="s">
        <v>85</v>
      </c>
      <c r="AY170" s="311" t="s">
        <v>318</v>
      </c>
    </row>
    <row r="171" spans="2:65" s="1" customFormat="1" ht="33" customHeight="1" x14ac:dyDescent="0.2">
      <c r="B171" s="13"/>
      <c r="C171" s="295" t="s">
        <v>430</v>
      </c>
      <c r="D171" s="295" t="s">
        <v>320</v>
      </c>
      <c r="E171" s="296" t="s">
        <v>2800</v>
      </c>
      <c r="F171" s="297" t="s">
        <v>2801</v>
      </c>
      <c r="G171" s="298" t="s">
        <v>347</v>
      </c>
      <c r="H171" s="299">
        <v>1144.874</v>
      </c>
      <c r="I171" s="21"/>
      <c r="J171" s="300">
        <f>ROUND(I171*H171,2)</f>
        <v>0</v>
      </c>
      <c r="K171" s="301"/>
      <c r="L171" s="13"/>
      <c r="M171" s="302" t="s">
        <v>1</v>
      </c>
      <c r="N171" s="303" t="s">
        <v>42</v>
      </c>
      <c r="P171" s="304">
        <f>O171*H171</f>
        <v>0</v>
      </c>
      <c r="Q171" s="304">
        <v>0</v>
      </c>
      <c r="R171" s="304">
        <f>Q171*H171</f>
        <v>0</v>
      </c>
      <c r="S171" s="304">
        <v>0</v>
      </c>
      <c r="T171" s="305">
        <f>S171*H171</f>
        <v>0</v>
      </c>
      <c r="AR171" s="306" t="s">
        <v>324</v>
      </c>
      <c r="AT171" s="306" t="s">
        <v>320</v>
      </c>
      <c r="AU171" s="306" t="s">
        <v>90</v>
      </c>
      <c r="AY171" s="3" t="s">
        <v>318</v>
      </c>
      <c r="BE171" s="307">
        <f>IF(N171="základní",J171,0)</f>
        <v>0</v>
      </c>
      <c r="BF171" s="307">
        <f>IF(N171="snížená",J171,0)</f>
        <v>0</v>
      </c>
      <c r="BG171" s="307">
        <f>IF(N171="zákl. přenesená",J171,0)</f>
        <v>0</v>
      </c>
      <c r="BH171" s="307">
        <f>IF(N171="sníž. přenesená",J171,0)</f>
        <v>0</v>
      </c>
      <c r="BI171" s="307">
        <f>IF(N171="nulová",J171,0)</f>
        <v>0</v>
      </c>
      <c r="BJ171" s="3" t="s">
        <v>85</v>
      </c>
      <c r="BK171" s="307">
        <f>ROUND(I171*H171,2)</f>
        <v>0</v>
      </c>
      <c r="BL171" s="3" t="s">
        <v>324</v>
      </c>
      <c r="BM171" s="306" t="s">
        <v>2802</v>
      </c>
    </row>
    <row r="172" spans="2:65" s="309" customFormat="1" x14ac:dyDescent="0.2">
      <c r="B172" s="308"/>
      <c r="D172" s="310" t="s">
        <v>326</v>
      </c>
      <c r="E172" s="311" t="s">
        <v>1</v>
      </c>
      <c r="F172" s="312" t="s">
        <v>2803</v>
      </c>
      <c r="H172" s="313">
        <v>1144.874</v>
      </c>
      <c r="L172" s="308"/>
      <c r="M172" s="314"/>
      <c r="T172" s="315"/>
      <c r="AT172" s="311" t="s">
        <v>326</v>
      </c>
      <c r="AU172" s="311" t="s">
        <v>90</v>
      </c>
      <c r="AV172" s="309" t="s">
        <v>90</v>
      </c>
      <c r="AW172" s="309" t="s">
        <v>32</v>
      </c>
      <c r="AX172" s="309" t="s">
        <v>85</v>
      </c>
      <c r="AY172" s="311" t="s">
        <v>318</v>
      </c>
    </row>
    <row r="173" spans="2:65" s="1" customFormat="1" ht="24.25" customHeight="1" x14ac:dyDescent="0.2">
      <c r="B173" s="13"/>
      <c r="C173" s="295" t="s">
        <v>7</v>
      </c>
      <c r="D173" s="295" t="s">
        <v>320</v>
      </c>
      <c r="E173" s="296" t="s">
        <v>2804</v>
      </c>
      <c r="F173" s="297" t="s">
        <v>2805</v>
      </c>
      <c r="G173" s="298" t="s">
        <v>340</v>
      </c>
      <c r="H173" s="299">
        <v>278.10000000000002</v>
      </c>
      <c r="I173" s="21"/>
      <c r="J173" s="300">
        <f>ROUND(I173*H173,2)</f>
        <v>0</v>
      </c>
      <c r="K173" s="301"/>
      <c r="L173" s="13"/>
      <c r="M173" s="302" t="s">
        <v>1</v>
      </c>
      <c r="N173" s="303" t="s">
        <v>42</v>
      </c>
      <c r="P173" s="304">
        <f>O173*H173</f>
        <v>0</v>
      </c>
      <c r="Q173" s="304">
        <v>0</v>
      </c>
      <c r="R173" s="304">
        <f>Q173*H173</f>
        <v>0</v>
      </c>
      <c r="S173" s="304">
        <v>0</v>
      </c>
      <c r="T173" s="305">
        <f>S173*H173</f>
        <v>0</v>
      </c>
      <c r="AR173" s="306" t="s">
        <v>324</v>
      </c>
      <c r="AT173" s="306" t="s">
        <v>320</v>
      </c>
      <c r="AU173" s="306" t="s">
        <v>90</v>
      </c>
      <c r="AY173" s="3" t="s">
        <v>318</v>
      </c>
      <c r="BE173" s="307">
        <f>IF(N173="základní",J173,0)</f>
        <v>0</v>
      </c>
      <c r="BF173" s="307">
        <f>IF(N173="snížená",J173,0)</f>
        <v>0</v>
      </c>
      <c r="BG173" s="307">
        <f>IF(N173="zákl. přenesená",J173,0)</f>
        <v>0</v>
      </c>
      <c r="BH173" s="307">
        <f>IF(N173="sníž. přenesená",J173,0)</f>
        <v>0</v>
      </c>
      <c r="BI173" s="307">
        <f>IF(N173="nulová",J173,0)</f>
        <v>0</v>
      </c>
      <c r="BJ173" s="3" t="s">
        <v>85</v>
      </c>
      <c r="BK173" s="307">
        <f>ROUND(I173*H173,2)</f>
        <v>0</v>
      </c>
      <c r="BL173" s="3" t="s">
        <v>324</v>
      </c>
      <c r="BM173" s="306" t="s">
        <v>2806</v>
      </c>
    </row>
    <row r="174" spans="2:65" s="309" customFormat="1" x14ac:dyDescent="0.2">
      <c r="B174" s="308"/>
      <c r="D174" s="310" t="s">
        <v>326</v>
      </c>
      <c r="E174" s="311" t="s">
        <v>2718</v>
      </c>
      <c r="F174" s="312" t="s">
        <v>2720</v>
      </c>
      <c r="H174" s="313">
        <v>278.10000000000002</v>
      </c>
      <c r="L174" s="308"/>
      <c r="M174" s="314"/>
      <c r="T174" s="315"/>
      <c r="AT174" s="311" t="s">
        <v>326</v>
      </c>
      <c r="AU174" s="311" t="s">
        <v>90</v>
      </c>
      <c r="AV174" s="309" t="s">
        <v>90</v>
      </c>
      <c r="AW174" s="309" t="s">
        <v>32</v>
      </c>
      <c r="AX174" s="309" t="s">
        <v>85</v>
      </c>
      <c r="AY174" s="311" t="s">
        <v>318</v>
      </c>
    </row>
    <row r="175" spans="2:65" s="1" customFormat="1" ht="24.25" customHeight="1" x14ac:dyDescent="0.2">
      <c r="B175" s="13"/>
      <c r="C175" s="295" t="s">
        <v>879</v>
      </c>
      <c r="D175" s="295" t="s">
        <v>320</v>
      </c>
      <c r="E175" s="296" t="s">
        <v>2807</v>
      </c>
      <c r="F175" s="297" t="s">
        <v>2808</v>
      </c>
      <c r="G175" s="298" t="s">
        <v>383</v>
      </c>
      <c r="H175" s="299">
        <v>103</v>
      </c>
      <c r="I175" s="21"/>
      <c r="J175" s="300">
        <f>ROUND(I175*H175,2)</f>
        <v>0</v>
      </c>
      <c r="K175" s="301"/>
      <c r="L175" s="13"/>
      <c r="M175" s="302" t="s">
        <v>1</v>
      </c>
      <c r="N175" s="303" t="s">
        <v>42</v>
      </c>
      <c r="P175" s="304">
        <f>O175*H175</f>
        <v>0</v>
      </c>
      <c r="Q175" s="304">
        <v>0</v>
      </c>
      <c r="R175" s="304">
        <f>Q175*H175</f>
        <v>0</v>
      </c>
      <c r="S175" s="304">
        <v>0</v>
      </c>
      <c r="T175" s="305">
        <f>S175*H175</f>
        <v>0</v>
      </c>
      <c r="AR175" s="306" t="s">
        <v>324</v>
      </c>
      <c r="AT175" s="306" t="s">
        <v>320</v>
      </c>
      <c r="AU175" s="306" t="s">
        <v>90</v>
      </c>
      <c r="AY175" s="3" t="s">
        <v>318</v>
      </c>
      <c r="BE175" s="307">
        <f>IF(N175="základní",J175,0)</f>
        <v>0</v>
      </c>
      <c r="BF175" s="307">
        <f>IF(N175="snížená",J175,0)</f>
        <v>0</v>
      </c>
      <c r="BG175" s="307">
        <f>IF(N175="zákl. přenesená",J175,0)</f>
        <v>0</v>
      </c>
      <c r="BH175" s="307">
        <f>IF(N175="sníž. přenesená",J175,0)</f>
        <v>0</v>
      </c>
      <c r="BI175" s="307">
        <f>IF(N175="nulová",J175,0)</f>
        <v>0</v>
      </c>
      <c r="BJ175" s="3" t="s">
        <v>85</v>
      </c>
      <c r="BK175" s="307">
        <f>ROUND(I175*H175,2)</f>
        <v>0</v>
      </c>
      <c r="BL175" s="3" t="s">
        <v>324</v>
      </c>
      <c r="BM175" s="306" t="s">
        <v>2809</v>
      </c>
    </row>
    <row r="176" spans="2:65" s="324" customFormat="1" x14ac:dyDescent="0.2">
      <c r="B176" s="323"/>
      <c r="D176" s="310" t="s">
        <v>326</v>
      </c>
      <c r="E176" s="325" t="s">
        <v>1</v>
      </c>
      <c r="F176" s="326" t="s">
        <v>2810</v>
      </c>
      <c r="H176" s="325" t="s">
        <v>1</v>
      </c>
      <c r="L176" s="323"/>
      <c r="M176" s="327"/>
      <c r="T176" s="328"/>
      <c r="AT176" s="325" t="s">
        <v>326</v>
      </c>
      <c r="AU176" s="325" t="s">
        <v>90</v>
      </c>
      <c r="AV176" s="324" t="s">
        <v>85</v>
      </c>
      <c r="AW176" s="324" t="s">
        <v>32</v>
      </c>
      <c r="AX176" s="324" t="s">
        <v>77</v>
      </c>
      <c r="AY176" s="325" t="s">
        <v>318</v>
      </c>
    </row>
    <row r="177" spans="2:65" s="309" customFormat="1" x14ac:dyDescent="0.2">
      <c r="B177" s="308"/>
      <c r="D177" s="310" t="s">
        <v>326</v>
      </c>
      <c r="E177" s="311" t="s">
        <v>1</v>
      </c>
      <c r="F177" s="312" t="s">
        <v>967</v>
      </c>
      <c r="H177" s="313">
        <v>103</v>
      </c>
      <c r="L177" s="308"/>
      <c r="M177" s="314"/>
      <c r="T177" s="315"/>
      <c r="AT177" s="311" t="s">
        <v>326</v>
      </c>
      <c r="AU177" s="311" t="s">
        <v>90</v>
      </c>
      <c r="AV177" s="309" t="s">
        <v>90</v>
      </c>
      <c r="AW177" s="309" t="s">
        <v>32</v>
      </c>
      <c r="AX177" s="309" t="s">
        <v>85</v>
      </c>
      <c r="AY177" s="311" t="s">
        <v>318</v>
      </c>
    </row>
    <row r="178" spans="2:65" s="1" customFormat="1" ht="37.9" customHeight="1" x14ac:dyDescent="0.2">
      <c r="B178" s="13"/>
      <c r="C178" s="295" t="s">
        <v>452</v>
      </c>
      <c r="D178" s="295" t="s">
        <v>320</v>
      </c>
      <c r="E178" s="296" t="s">
        <v>2811</v>
      </c>
      <c r="F178" s="297" t="s">
        <v>2812</v>
      </c>
      <c r="G178" s="298" t="s">
        <v>383</v>
      </c>
      <c r="H178" s="299">
        <v>3200</v>
      </c>
      <c r="I178" s="21"/>
      <c r="J178" s="300">
        <f>ROUND(I178*H178,2)</f>
        <v>0</v>
      </c>
      <c r="K178" s="301"/>
      <c r="L178" s="13"/>
      <c r="M178" s="302" t="s">
        <v>1</v>
      </c>
      <c r="N178" s="303" t="s">
        <v>42</v>
      </c>
      <c r="P178" s="304">
        <f>O178*H178</f>
        <v>0</v>
      </c>
      <c r="Q178" s="304">
        <v>0</v>
      </c>
      <c r="R178" s="304">
        <f>Q178*H178</f>
        <v>0</v>
      </c>
      <c r="S178" s="304">
        <v>0</v>
      </c>
      <c r="T178" s="305">
        <f>S178*H178</f>
        <v>0</v>
      </c>
      <c r="AR178" s="306" t="s">
        <v>324</v>
      </c>
      <c r="AT178" s="306" t="s">
        <v>320</v>
      </c>
      <c r="AU178" s="306" t="s">
        <v>90</v>
      </c>
      <c r="AY178" s="3" t="s">
        <v>318</v>
      </c>
      <c r="BE178" s="307">
        <f>IF(N178="základní",J178,0)</f>
        <v>0</v>
      </c>
      <c r="BF178" s="307">
        <f>IF(N178="snížená",J178,0)</f>
        <v>0</v>
      </c>
      <c r="BG178" s="307">
        <f>IF(N178="zákl. přenesená",J178,0)</f>
        <v>0</v>
      </c>
      <c r="BH178" s="307">
        <f>IF(N178="sníž. přenesená",J178,0)</f>
        <v>0</v>
      </c>
      <c r="BI178" s="307">
        <f>IF(N178="nulová",J178,0)</f>
        <v>0</v>
      </c>
      <c r="BJ178" s="3" t="s">
        <v>85</v>
      </c>
      <c r="BK178" s="307">
        <f>ROUND(I178*H178,2)</f>
        <v>0</v>
      </c>
      <c r="BL178" s="3" t="s">
        <v>324</v>
      </c>
      <c r="BM178" s="306" t="s">
        <v>2813</v>
      </c>
    </row>
    <row r="179" spans="2:65" s="1" customFormat="1" ht="33" customHeight="1" x14ac:dyDescent="0.2">
      <c r="B179" s="13"/>
      <c r="C179" s="295" t="s">
        <v>458</v>
      </c>
      <c r="D179" s="295" t="s">
        <v>320</v>
      </c>
      <c r="E179" s="296" t="s">
        <v>2814</v>
      </c>
      <c r="F179" s="297" t="s">
        <v>2815</v>
      </c>
      <c r="G179" s="298" t="s">
        <v>383</v>
      </c>
      <c r="H179" s="299">
        <v>3200</v>
      </c>
      <c r="I179" s="21"/>
      <c r="J179" s="300">
        <f>ROUND(I179*H179,2)</f>
        <v>0</v>
      </c>
      <c r="K179" s="301"/>
      <c r="L179" s="13"/>
      <c r="M179" s="302" t="s">
        <v>1</v>
      </c>
      <c r="N179" s="303" t="s">
        <v>42</v>
      </c>
      <c r="P179" s="304">
        <f>O179*H179</f>
        <v>0</v>
      </c>
      <c r="Q179" s="304">
        <v>0</v>
      </c>
      <c r="R179" s="304">
        <f>Q179*H179</f>
        <v>0</v>
      </c>
      <c r="S179" s="304">
        <v>0</v>
      </c>
      <c r="T179" s="305">
        <f>S179*H179</f>
        <v>0</v>
      </c>
      <c r="AR179" s="306" t="s">
        <v>324</v>
      </c>
      <c r="AT179" s="306" t="s">
        <v>320</v>
      </c>
      <c r="AU179" s="306" t="s">
        <v>90</v>
      </c>
      <c r="AY179" s="3" t="s">
        <v>318</v>
      </c>
      <c r="BE179" s="307">
        <f>IF(N179="základní",J179,0)</f>
        <v>0</v>
      </c>
      <c r="BF179" s="307">
        <f>IF(N179="snížená",J179,0)</f>
        <v>0</v>
      </c>
      <c r="BG179" s="307">
        <f>IF(N179="zákl. přenesená",J179,0)</f>
        <v>0</v>
      </c>
      <c r="BH179" s="307">
        <f>IF(N179="sníž. přenesená",J179,0)</f>
        <v>0</v>
      </c>
      <c r="BI179" s="307">
        <f>IF(N179="nulová",J179,0)</f>
        <v>0</v>
      </c>
      <c r="BJ179" s="3" t="s">
        <v>85</v>
      </c>
      <c r="BK179" s="307">
        <f>ROUND(I179*H179,2)</f>
        <v>0</v>
      </c>
      <c r="BL179" s="3" t="s">
        <v>324</v>
      </c>
      <c r="BM179" s="306" t="s">
        <v>2816</v>
      </c>
    </row>
    <row r="180" spans="2:65" s="1" customFormat="1" ht="24.25" customHeight="1" x14ac:dyDescent="0.2">
      <c r="B180" s="13"/>
      <c r="C180" s="295" t="s">
        <v>463</v>
      </c>
      <c r="D180" s="295" t="s">
        <v>320</v>
      </c>
      <c r="E180" s="296" t="s">
        <v>2817</v>
      </c>
      <c r="F180" s="297" t="s">
        <v>2818</v>
      </c>
      <c r="G180" s="298" t="s">
        <v>383</v>
      </c>
      <c r="H180" s="299">
        <v>3200</v>
      </c>
      <c r="I180" s="21"/>
      <c r="J180" s="300">
        <f>ROUND(I180*H180,2)</f>
        <v>0</v>
      </c>
      <c r="K180" s="301"/>
      <c r="L180" s="13"/>
      <c r="M180" s="302" t="s">
        <v>1</v>
      </c>
      <c r="N180" s="303" t="s">
        <v>42</v>
      </c>
      <c r="P180" s="304">
        <f>O180*H180</f>
        <v>0</v>
      </c>
      <c r="Q180" s="304">
        <v>0</v>
      </c>
      <c r="R180" s="304">
        <f>Q180*H180</f>
        <v>0</v>
      </c>
      <c r="S180" s="304">
        <v>0</v>
      </c>
      <c r="T180" s="305">
        <f>S180*H180</f>
        <v>0</v>
      </c>
      <c r="AR180" s="306" t="s">
        <v>324</v>
      </c>
      <c r="AT180" s="306" t="s">
        <v>320</v>
      </c>
      <c r="AU180" s="306" t="s">
        <v>90</v>
      </c>
      <c r="AY180" s="3" t="s">
        <v>318</v>
      </c>
      <c r="BE180" s="307">
        <f>IF(N180="základní",J180,0)</f>
        <v>0</v>
      </c>
      <c r="BF180" s="307">
        <f>IF(N180="snížená",J180,0)</f>
        <v>0</v>
      </c>
      <c r="BG180" s="307">
        <f>IF(N180="zákl. přenesená",J180,0)</f>
        <v>0</v>
      </c>
      <c r="BH180" s="307">
        <f>IF(N180="sníž. přenesená",J180,0)</f>
        <v>0</v>
      </c>
      <c r="BI180" s="307">
        <f>IF(N180="nulová",J180,0)</f>
        <v>0</v>
      </c>
      <c r="BJ180" s="3" t="s">
        <v>85</v>
      </c>
      <c r="BK180" s="307">
        <f>ROUND(I180*H180,2)</f>
        <v>0</v>
      </c>
      <c r="BL180" s="3" t="s">
        <v>324</v>
      </c>
      <c r="BM180" s="306" t="s">
        <v>2819</v>
      </c>
    </row>
    <row r="181" spans="2:65" s="1" customFormat="1" ht="16.5" customHeight="1" x14ac:dyDescent="0.2">
      <c r="B181" s="13"/>
      <c r="C181" s="329" t="s">
        <v>2820</v>
      </c>
      <c r="D181" s="329" t="s">
        <v>337</v>
      </c>
      <c r="E181" s="330" t="s">
        <v>2821</v>
      </c>
      <c r="F181" s="331" t="s">
        <v>2822</v>
      </c>
      <c r="G181" s="332" t="s">
        <v>2618</v>
      </c>
      <c r="H181" s="333">
        <v>160</v>
      </c>
      <c r="I181" s="22"/>
      <c r="J181" s="334">
        <f>ROUND(I181*H181,2)</f>
        <v>0</v>
      </c>
      <c r="K181" s="335"/>
      <c r="L181" s="336"/>
      <c r="M181" s="337" t="s">
        <v>1</v>
      </c>
      <c r="N181" s="338" t="s">
        <v>42</v>
      </c>
      <c r="P181" s="304">
        <f>O181*H181</f>
        <v>0</v>
      </c>
      <c r="Q181" s="304">
        <v>1E-3</v>
      </c>
      <c r="R181" s="304">
        <f>Q181*H181</f>
        <v>0.16</v>
      </c>
      <c r="S181" s="304">
        <v>0</v>
      </c>
      <c r="T181" s="305">
        <f>S181*H181</f>
        <v>0</v>
      </c>
      <c r="AR181" s="306" t="s">
        <v>341</v>
      </c>
      <c r="AT181" s="306" t="s">
        <v>337</v>
      </c>
      <c r="AU181" s="306" t="s">
        <v>90</v>
      </c>
      <c r="AY181" s="3" t="s">
        <v>318</v>
      </c>
      <c r="BE181" s="307">
        <f>IF(N181="základní",J181,0)</f>
        <v>0</v>
      </c>
      <c r="BF181" s="307">
        <f>IF(N181="snížená",J181,0)</f>
        <v>0</v>
      </c>
      <c r="BG181" s="307">
        <f>IF(N181="zákl. přenesená",J181,0)</f>
        <v>0</v>
      </c>
      <c r="BH181" s="307">
        <f>IF(N181="sníž. přenesená",J181,0)</f>
        <v>0</v>
      </c>
      <c r="BI181" s="307">
        <f>IF(N181="nulová",J181,0)</f>
        <v>0</v>
      </c>
      <c r="BJ181" s="3" t="s">
        <v>85</v>
      </c>
      <c r="BK181" s="307">
        <f>ROUND(I181*H181,2)</f>
        <v>0</v>
      </c>
      <c r="BL181" s="3" t="s">
        <v>324</v>
      </c>
      <c r="BM181" s="306" t="s">
        <v>2823</v>
      </c>
    </row>
    <row r="182" spans="2:65" s="309" customFormat="1" x14ac:dyDescent="0.2">
      <c r="B182" s="308"/>
      <c r="D182" s="310" t="s">
        <v>326</v>
      </c>
      <c r="F182" s="312" t="s">
        <v>2824</v>
      </c>
      <c r="H182" s="313">
        <v>160</v>
      </c>
      <c r="L182" s="308"/>
      <c r="M182" s="314"/>
      <c r="T182" s="315"/>
      <c r="AT182" s="311" t="s">
        <v>326</v>
      </c>
      <c r="AU182" s="311" t="s">
        <v>90</v>
      </c>
      <c r="AV182" s="309" t="s">
        <v>90</v>
      </c>
      <c r="AW182" s="309" t="s">
        <v>4</v>
      </c>
      <c r="AX182" s="309" t="s">
        <v>85</v>
      </c>
      <c r="AY182" s="311" t="s">
        <v>318</v>
      </c>
    </row>
    <row r="183" spans="2:65" s="1" customFormat="1" ht="16.5" customHeight="1" x14ac:dyDescent="0.2">
      <c r="B183" s="13"/>
      <c r="C183" s="295" t="s">
        <v>468</v>
      </c>
      <c r="D183" s="295" t="s">
        <v>320</v>
      </c>
      <c r="E183" s="296" t="s">
        <v>2825</v>
      </c>
      <c r="F183" s="297" t="s">
        <v>2826</v>
      </c>
      <c r="G183" s="298" t="s">
        <v>455</v>
      </c>
      <c r="H183" s="299">
        <v>21</v>
      </c>
      <c r="I183" s="21"/>
      <c r="J183" s="300">
        <f t="shared" ref="J183:J198" si="10">ROUND(I183*H183,2)</f>
        <v>0</v>
      </c>
      <c r="K183" s="301"/>
      <c r="L183" s="13"/>
      <c r="M183" s="302" t="s">
        <v>1</v>
      </c>
      <c r="N183" s="303" t="s">
        <v>42</v>
      </c>
      <c r="P183" s="304">
        <f t="shared" ref="P183:P198" si="11">O183*H183</f>
        <v>0</v>
      </c>
      <c r="Q183" s="304">
        <v>0</v>
      </c>
      <c r="R183" s="304">
        <f t="shared" ref="R183:R198" si="12">Q183*H183</f>
        <v>0</v>
      </c>
      <c r="S183" s="304">
        <v>0</v>
      </c>
      <c r="T183" s="305">
        <f t="shared" ref="T183:T198" si="13">S183*H183</f>
        <v>0</v>
      </c>
      <c r="AR183" s="306" t="s">
        <v>324</v>
      </c>
      <c r="AT183" s="306" t="s">
        <v>320</v>
      </c>
      <c r="AU183" s="306" t="s">
        <v>90</v>
      </c>
      <c r="AY183" s="3" t="s">
        <v>318</v>
      </c>
      <c r="BE183" s="307">
        <f t="shared" ref="BE183:BE198" si="14">IF(N183="základní",J183,0)</f>
        <v>0</v>
      </c>
      <c r="BF183" s="307">
        <f t="shared" ref="BF183:BF198" si="15">IF(N183="snížená",J183,0)</f>
        <v>0</v>
      </c>
      <c r="BG183" s="307">
        <f t="shared" ref="BG183:BG198" si="16">IF(N183="zákl. přenesená",J183,0)</f>
        <v>0</v>
      </c>
      <c r="BH183" s="307">
        <f t="shared" ref="BH183:BH198" si="17">IF(N183="sníž. přenesená",J183,0)</f>
        <v>0</v>
      </c>
      <c r="BI183" s="307">
        <f t="shared" ref="BI183:BI198" si="18">IF(N183="nulová",J183,0)</f>
        <v>0</v>
      </c>
      <c r="BJ183" s="3" t="s">
        <v>85</v>
      </c>
      <c r="BK183" s="307">
        <f t="shared" ref="BK183:BK198" si="19">ROUND(I183*H183,2)</f>
        <v>0</v>
      </c>
      <c r="BL183" s="3" t="s">
        <v>324</v>
      </c>
      <c r="BM183" s="306" t="s">
        <v>2827</v>
      </c>
    </row>
    <row r="184" spans="2:65" s="1" customFormat="1" ht="16.5" customHeight="1" x14ac:dyDescent="0.2">
      <c r="B184" s="13"/>
      <c r="C184" s="329" t="s">
        <v>473</v>
      </c>
      <c r="D184" s="329" t="s">
        <v>337</v>
      </c>
      <c r="E184" s="330" t="s">
        <v>2828</v>
      </c>
      <c r="F184" s="331" t="s">
        <v>2829</v>
      </c>
      <c r="G184" s="332" t="s">
        <v>455</v>
      </c>
      <c r="H184" s="333">
        <v>11</v>
      </c>
      <c r="I184" s="22"/>
      <c r="J184" s="334">
        <f t="shared" si="10"/>
        <v>0</v>
      </c>
      <c r="K184" s="335"/>
      <c r="L184" s="336"/>
      <c r="M184" s="337" t="s">
        <v>1</v>
      </c>
      <c r="N184" s="338" t="s">
        <v>42</v>
      </c>
      <c r="P184" s="304">
        <f t="shared" si="11"/>
        <v>0</v>
      </c>
      <c r="Q184" s="304">
        <v>0.03</v>
      </c>
      <c r="R184" s="304">
        <f t="shared" si="12"/>
        <v>0.32999999999999996</v>
      </c>
      <c r="S184" s="304">
        <v>0</v>
      </c>
      <c r="T184" s="305">
        <f t="shared" si="13"/>
        <v>0</v>
      </c>
      <c r="AR184" s="306" t="s">
        <v>341</v>
      </c>
      <c r="AT184" s="306" t="s">
        <v>337</v>
      </c>
      <c r="AU184" s="306" t="s">
        <v>90</v>
      </c>
      <c r="AY184" s="3" t="s">
        <v>318</v>
      </c>
      <c r="BE184" s="307">
        <f t="shared" si="14"/>
        <v>0</v>
      </c>
      <c r="BF184" s="307">
        <f t="shared" si="15"/>
        <v>0</v>
      </c>
      <c r="BG184" s="307">
        <f t="shared" si="16"/>
        <v>0</v>
      </c>
      <c r="BH184" s="307">
        <f t="shared" si="17"/>
        <v>0</v>
      </c>
      <c r="BI184" s="307">
        <f t="shared" si="18"/>
        <v>0</v>
      </c>
      <c r="BJ184" s="3" t="s">
        <v>85</v>
      </c>
      <c r="BK184" s="307">
        <f t="shared" si="19"/>
        <v>0</v>
      </c>
      <c r="BL184" s="3" t="s">
        <v>324</v>
      </c>
      <c r="BM184" s="306" t="s">
        <v>2830</v>
      </c>
    </row>
    <row r="185" spans="2:65" s="1" customFormat="1" ht="16.5" customHeight="1" x14ac:dyDescent="0.2">
      <c r="B185" s="13"/>
      <c r="C185" s="329" t="s">
        <v>478</v>
      </c>
      <c r="D185" s="329" t="s">
        <v>337</v>
      </c>
      <c r="E185" s="330" t="s">
        <v>2831</v>
      </c>
      <c r="F185" s="331" t="s">
        <v>2832</v>
      </c>
      <c r="G185" s="332" t="s">
        <v>455</v>
      </c>
      <c r="H185" s="333">
        <v>2</v>
      </c>
      <c r="I185" s="22"/>
      <c r="J185" s="334">
        <f t="shared" si="10"/>
        <v>0</v>
      </c>
      <c r="K185" s="335"/>
      <c r="L185" s="336"/>
      <c r="M185" s="337" t="s">
        <v>1</v>
      </c>
      <c r="N185" s="338" t="s">
        <v>42</v>
      </c>
      <c r="P185" s="304">
        <f t="shared" si="11"/>
        <v>0</v>
      </c>
      <c r="Q185" s="304">
        <v>0.03</v>
      </c>
      <c r="R185" s="304">
        <f t="shared" si="12"/>
        <v>0.06</v>
      </c>
      <c r="S185" s="304">
        <v>0</v>
      </c>
      <c r="T185" s="305">
        <f t="shared" si="13"/>
        <v>0</v>
      </c>
      <c r="AR185" s="306" t="s">
        <v>341</v>
      </c>
      <c r="AT185" s="306" t="s">
        <v>337</v>
      </c>
      <c r="AU185" s="306" t="s">
        <v>90</v>
      </c>
      <c r="AY185" s="3" t="s">
        <v>318</v>
      </c>
      <c r="BE185" s="307">
        <f t="shared" si="14"/>
        <v>0</v>
      </c>
      <c r="BF185" s="307">
        <f t="shared" si="15"/>
        <v>0</v>
      </c>
      <c r="BG185" s="307">
        <f t="shared" si="16"/>
        <v>0</v>
      </c>
      <c r="BH185" s="307">
        <f t="shared" si="17"/>
        <v>0</v>
      </c>
      <c r="BI185" s="307">
        <f t="shared" si="18"/>
        <v>0</v>
      </c>
      <c r="BJ185" s="3" t="s">
        <v>85</v>
      </c>
      <c r="BK185" s="307">
        <f t="shared" si="19"/>
        <v>0</v>
      </c>
      <c r="BL185" s="3" t="s">
        <v>324</v>
      </c>
      <c r="BM185" s="306" t="s">
        <v>2833</v>
      </c>
    </row>
    <row r="186" spans="2:65" s="1" customFormat="1" ht="16.5" customHeight="1" x14ac:dyDescent="0.2">
      <c r="B186" s="13"/>
      <c r="C186" s="329" t="s">
        <v>483</v>
      </c>
      <c r="D186" s="329" t="s">
        <v>337</v>
      </c>
      <c r="E186" s="330" t="s">
        <v>2834</v>
      </c>
      <c r="F186" s="331" t="s">
        <v>2835</v>
      </c>
      <c r="G186" s="332" t="s">
        <v>455</v>
      </c>
      <c r="H186" s="333">
        <v>1</v>
      </c>
      <c r="I186" s="22"/>
      <c r="J186" s="334">
        <f t="shared" si="10"/>
        <v>0</v>
      </c>
      <c r="K186" s="335"/>
      <c r="L186" s="336"/>
      <c r="M186" s="337" t="s">
        <v>1</v>
      </c>
      <c r="N186" s="338" t="s">
        <v>42</v>
      </c>
      <c r="P186" s="304">
        <f t="shared" si="11"/>
        <v>0</v>
      </c>
      <c r="Q186" s="304">
        <v>0.03</v>
      </c>
      <c r="R186" s="304">
        <f t="shared" si="12"/>
        <v>0.03</v>
      </c>
      <c r="S186" s="304">
        <v>0</v>
      </c>
      <c r="T186" s="305">
        <f t="shared" si="13"/>
        <v>0</v>
      </c>
      <c r="AR186" s="306" t="s">
        <v>341</v>
      </c>
      <c r="AT186" s="306" t="s">
        <v>337</v>
      </c>
      <c r="AU186" s="306" t="s">
        <v>90</v>
      </c>
      <c r="AY186" s="3" t="s">
        <v>318</v>
      </c>
      <c r="BE186" s="307">
        <f t="shared" si="14"/>
        <v>0</v>
      </c>
      <c r="BF186" s="307">
        <f t="shared" si="15"/>
        <v>0</v>
      </c>
      <c r="BG186" s="307">
        <f t="shared" si="16"/>
        <v>0</v>
      </c>
      <c r="BH186" s="307">
        <f t="shared" si="17"/>
        <v>0</v>
      </c>
      <c r="BI186" s="307">
        <f t="shared" si="18"/>
        <v>0</v>
      </c>
      <c r="BJ186" s="3" t="s">
        <v>85</v>
      </c>
      <c r="BK186" s="307">
        <f t="shared" si="19"/>
        <v>0</v>
      </c>
      <c r="BL186" s="3" t="s">
        <v>324</v>
      </c>
      <c r="BM186" s="306" t="s">
        <v>2836</v>
      </c>
    </row>
    <row r="187" spans="2:65" s="1" customFormat="1" ht="16.5" customHeight="1" x14ac:dyDescent="0.2">
      <c r="B187" s="13"/>
      <c r="C187" s="329" t="s">
        <v>202</v>
      </c>
      <c r="D187" s="329" t="s">
        <v>337</v>
      </c>
      <c r="E187" s="330" t="s">
        <v>2837</v>
      </c>
      <c r="F187" s="331" t="s">
        <v>2838</v>
      </c>
      <c r="G187" s="332" t="s">
        <v>455</v>
      </c>
      <c r="H187" s="333">
        <v>1</v>
      </c>
      <c r="I187" s="22"/>
      <c r="J187" s="334">
        <f t="shared" si="10"/>
        <v>0</v>
      </c>
      <c r="K187" s="335"/>
      <c r="L187" s="336"/>
      <c r="M187" s="337" t="s">
        <v>1</v>
      </c>
      <c r="N187" s="338" t="s">
        <v>42</v>
      </c>
      <c r="P187" s="304">
        <f t="shared" si="11"/>
        <v>0</v>
      </c>
      <c r="Q187" s="304">
        <v>0.03</v>
      </c>
      <c r="R187" s="304">
        <f t="shared" si="12"/>
        <v>0.03</v>
      </c>
      <c r="S187" s="304">
        <v>0</v>
      </c>
      <c r="T187" s="305">
        <f t="shared" si="13"/>
        <v>0</v>
      </c>
      <c r="AR187" s="306" t="s">
        <v>341</v>
      </c>
      <c r="AT187" s="306" t="s">
        <v>337</v>
      </c>
      <c r="AU187" s="306" t="s">
        <v>90</v>
      </c>
      <c r="AY187" s="3" t="s">
        <v>318</v>
      </c>
      <c r="BE187" s="307">
        <f t="shared" si="14"/>
        <v>0</v>
      </c>
      <c r="BF187" s="307">
        <f t="shared" si="15"/>
        <v>0</v>
      </c>
      <c r="BG187" s="307">
        <f t="shared" si="16"/>
        <v>0</v>
      </c>
      <c r="BH187" s="307">
        <f t="shared" si="17"/>
        <v>0</v>
      </c>
      <c r="BI187" s="307">
        <f t="shared" si="18"/>
        <v>0</v>
      </c>
      <c r="BJ187" s="3" t="s">
        <v>85</v>
      </c>
      <c r="BK187" s="307">
        <f t="shared" si="19"/>
        <v>0</v>
      </c>
      <c r="BL187" s="3" t="s">
        <v>324</v>
      </c>
      <c r="BM187" s="306" t="s">
        <v>2839</v>
      </c>
    </row>
    <row r="188" spans="2:65" s="1" customFormat="1" ht="21.75" customHeight="1" x14ac:dyDescent="0.2">
      <c r="B188" s="13"/>
      <c r="C188" s="329" t="s">
        <v>492</v>
      </c>
      <c r="D188" s="329" t="s">
        <v>337</v>
      </c>
      <c r="E188" s="330" t="s">
        <v>2840</v>
      </c>
      <c r="F188" s="331" t="s">
        <v>2841</v>
      </c>
      <c r="G188" s="332" t="s">
        <v>455</v>
      </c>
      <c r="H188" s="333">
        <v>1</v>
      </c>
      <c r="I188" s="22"/>
      <c r="J188" s="334">
        <f t="shared" si="10"/>
        <v>0</v>
      </c>
      <c r="K188" s="335"/>
      <c r="L188" s="336"/>
      <c r="M188" s="337" t="s">
        <v>1</v>
      </c>
      <c r="N188" s="338" t="s">
        <v>42</v>
      </c>
      <c r="P188" s="304">
        <f t="shared" si="11"/>
        <v>0</v>
      </c>
      <c r="Q188" s="304">
        <v>0.03</v>
      </c>
      <c r="R188" s="304">
        <f t="shared" si="12"/>
        <v>0.03</v>
      </c>
      <c r="S188" s="304">
        <v>0</v>
      </c>
      <c r="T188" s="305">
        <f t="shared" si="13"/>
        <v>0</v>
      </c>
      <c r="AR188" s="306" t="s">
        <v>341</v>
      </c>
      <c r="AT188" s="306" t="s">
        <v>337</v>
      </c>
      <c r="AU188" s="306" t="s">
        <v>90</v>
      </c>
      <c r="AY188" s="3" t="s">
        <v>318</v>
      </c>
      <c r="BE188" s="307">
        <f t="shared" si="14"/>
        <v>0</v>
      </c>
      <c r="BF188" s="307">
        <f t="shared" si="15"/>
        <v>0</v>
      </c>
      <c r="BG188" s="307">
        <f t="shared" si="16"/>
        <v>0</v>
      </c>
      <c r="BH188" s="307">
        <f t="shared" si="17"/>
        <v>0</v>
      </c>
      <c r="BI188" s="307">
        <f t="shared" si="18"/>
        <v>0</v>
      </c>
      <c r="BJ188" s="3" t="s">
        <v>85</v>
      </c>
      <c r="BK188" s="307">
        <f t="shared" si="19"/>
        <v>0</v>
      </c>
      <c r="BL188" s="3" t="s">
        <v>324</v>
      </c>
      <c r="BM188" s="306" t="s">
        <v>2842</v>
      </c>
    </row>
    <row r="189" spans="2:65" s="1" customFormat="1" ht="16.5" customHeight="1" x14ac:dyDescent="0.2">
      <c r="B189" s="13"/>
      <c r="C189" s="329" t="s">
        <v>497</v>
      </c>
      <c r="D189" s="329" t="s">
        <v>337</v>
      </c>
      <c r="E189" s="330" t="s">
        <v>2843</v>
      </c>
      <c r="F189" s="331" t="s">
        <v>2844</v>
      </c>
      <c r="G189" s="332" t="s">
        <v>455</v>
      </c>
      <c r="H189" s="333">
        <v>1</v>
      </c>
      <c r="I189" s="22"/>
      <c r="J189" s="334">
        <f t="shared" si="10"/>
        <v>0</v>
      </c>
      <c r="K189" s="335"/>
      <c r="L189" s="336"/>
      <c r="M189" s="337" t="s">
        <v>1</v>
      </c>
      <c r="N189" s="338" t="s">
        <v>42</v>
      </c>
      <c r="P189" s="304">
        <f t="shared" si="11"/>
        <v>0</v>
      </c>
      <c r="Q189" s="304">
        <v>0.03</v>
      </c>
      <c r="R189" s="304">
        <f t="shared" si="12"/>
        <v>0.03</v>
      </c>
      <c r="S189" s="304">
        <v>0</v>
      </c>
      <c r="T189" s="305">
        <f t="shared" si="13"/>
        <v>0</v>
      </c>
      <c r="AR189" s="306" t="s">
        <v>341</v>
      </c>
      <c r="AT189" s="306" t="s">
        <v>337</v>
      </c>
      <c r="AU189" s="306" t="s">
        <v>90</v>
      </c>
      <c r="AY189" s="3" t="s">
        <v>318</v>
      </c>
      <c r="BE189" s="307">
        <f t="shared" si="14"/>
        <v>0</v>
      </c>
      <c r="BF189" s="307">
        <f t="shared" si="15"/>
        <v>0</v>
      </c>
      <c r="BG189" s="307">
        <f t="shared" si="16"/>
        <v>0</v>
      </c>
      <c r="BH189" s="307">
        <f t="shared" si="17"/>
        <v>0</v>
      </c>
      <c r="BI189" s="307">
        <f t="shared" si="18"/>
        <v>0</v>
      </c>
      <c r="BJ189" s="3" t="s">
        <v>85</v>
      </c>
      <c r="BK189" s="307">
        <f t="shared" si="19"/>
        <v>0</v>
      </c>
      <c r="BL189" s="3" t="s">
        <v>324</v>
      </c>
      <c r="BM189" s="306" t="s">
        <v>2845</v>
      </c>
    </row>
    <row r="190" spans="2:65" s="1" customFormat="1" ht="16.5" customHeight="1" x14ac:dyDescent="0.2">
      <c r="B190" s="13"/>
      <c r="C190" s="329" t="s">
        <v>502</v>
      </c>
      <c r="D190" s="329" t="s">
        <v>337</v>
      </c>
      <c r="E190" s="330" t="s">
        <v>2846</v>
      </c>
      <c r="F190" s="331" t="s">
        <v>2847</v>
      </c>
      <c r="G190" s="332" t="s">
        <v>455</v>
      </c>
      <c r="H190" s="333">
        <v>4</v>
      </c>
      <c r="I190" s="22"/>
      <c r="J190" s="334">
        <f t="shared" si="10"/>
        <v>0</v>
      </c>
      <c r="K190" s="335"/>
      <c r="L190" s="336"/>
      <c r="M190" s="337" t="s">
        <v>1</v>
      </c>
      <c r="N190" s="338" t="s">
        <v>42</v>
      </c>
      <c r="P190" s="304">
        <f t="shared" si="11"/>
        <v>0</v>
      </c>
      <c r="Q190" s="304">
        <v>0.03</v>
      </c>
      <c r="R190" s="304">
        <f t="shared" si="12"/>
        <v>0.12</v>
      </c>
      <c r="S190" s="304">
        <v>0</v>
      </c>
      <c r="T190" s="305">
        <f t="shared" si="13"/>
        <v>0</v>
      </c>
      <c r="AR190" s="306" t="s">
        <v>341</v>
      </c>
      <c r="AT190" s="306" t="s">
        <v>337</v>
      </c>
      <c r="AU190" s="306" t="s">
        <v>90</v>
      </c>
      <c r="AY190" s="3" t="s">
        <v>318</v>
      </c>
      <c r="BE190" s="307">
        <f t="shared" si="14"/>
        <v>0</v>
      </c>
      <c r="BF190" s="307">
        <f t="shared" si="15"/>
        <v>0</v>
      </c>
      <c r="BG190" s="307">
        <f t="shared" si="16"/>
        <v>0</v>
      </c>
      <c r="BH190" s="307">
        <f t="shared" si="17"/>
        <v>0</v>
      </c>
      <c r="BI190" s="307">
        <f t="shared" si="18"/>
        <v>0</v>
      </c>
      <c r="BJ190" s="3" t="s">
        <v>85</v>
      </c>
      <c r="BK190" s="307">
        <f t="shared" si="19"/>
        <v>0</v>
      </c>
      <c r="BL190" s="3" t="s">
        <v>324</v>
      </c>
      <c r="BM190" s="306" t="s">
        <v>2848</v>
      </c>
    </row>
    <row r="191" spans="2:65" s="1" customFormat="1" ht="49.15" customHeight="1" x14ac:dyDescent="0.2">
      <c r="B191" s="13"/>
      <c r="C191" s="295" t="s">
        <v>507</v>
      </c>
      <c r="D191" s="295" t="s">
        <v>320</v>
      </c>
      <c r="E191" s="296" t="s">
        <v>2849</v>
      </c>
      <c r="F191" s="297" t="s">
        <v>2850</v>
      </c>
      <c r="G191" s="298" t="s">
        <v>455</v>
      </c>
      <c r="H191" s="299">
        <v>1</v>
      </c>
      <c r="I191" s="21"/>
      <c r="J191" s="300">
        <f t="shared" si="10"/>
        <v>0</v>
      </c>
      <c r="K191" s="301"/>
      <c r="L191" s="13"/>
      <c r="M191" s="302" t="s">
        <v>1</v>
      </c>
      <c r="N191" s="303" t="s">
        <v>42</v>
      </c>
      <c r="P191" s="304">
        <f t="shared" si="11"/>
        <v>0</v>
      </c>
      <c r="Q191" s="304">
        <v>0</v>
      </c>
      <c r="R191" s="304">
        <f t="shared" si="12"/>
        <v>0</v>
      </c>
      <c r="S191" s="304">
        <v>0</v>
      </c>
      <c r="T191" s="305">
        <f t="shared" si="13"/>
        <v>0</v>
      </c>
      <c r="AR191" s="306" t="s">
        <v>324</v>
      </c>
      <c r="AT191" s="306" t="s">
        <v>320</v>
      </c>
      <c r="AU191" s="306" t="s">
        <v>90</v>
      </c>
      <c r="AY191" s="3" t="s">
        <v>318</v>
      </c>
      <c r="BE191" s="307">
        <f t="shared" si="14"/>
        <v>0</v>
      </c>
      <c r="BF191" s="307">
        <f t="shared" si="15"/>
        <v>0</v>
      </c>
      <c r="BG191" s="307">
        <f t="shared" si="16"/>
        <v>0</v>
      </c>
      <c r="BH191" s="307">
        <f t="shared" si="17"/>
        <v>0</v>
      </c>
      <c r="BI191" s="307">
        <f t="shared" si="18"/>
        <v>0</v>
      </c>
      <c r="BJ191" s="3" t="s">
        <v>85</v>
      </c>
      <c r="BK191" s="307">
        <f t="shared" si="19"/>
        <v>0</v>
      </c>
      <c r="BL191" s="3" t="s">
        <v>324</v>
      </c>
      <c r="BM191" s="306" t="s">
        <v>2851</v>
      </c>
    </row>
    <row r="192" spans="2:65" s="1" customFormat="1" ht="33" customHeight="1" x14ac:dyDescent="0.2">
      <c r="B192" s="13"/>
      <c r="C192" s="295" t="s">
        <v>512</v>
      </c>
      <c r="D192" s="295" t="s">
        <v>320</v>
      </c>
      <c r="E192" s="296" t="s">
        <v>2852</v>
      </c>
      <c r="F192" s="297" t="s">
        <v>2853</v>
      </c>
      <c r="G192" s="298" t="s">
        <v>455</v>
      </c>
      <c r="H192" s="299">
        <v>1</v>
      </c>
      <c r="I192" s="21"/>
      <c r="J192" s="300">
        <f t="shared" si="10"/>
        <v>0</v>
      </c>
      <c r="K192" s="301"/>
      <c r="L192" s="13"/>
      <c r="M192" s="302" t="s">
        <v>1</v>
      </c>
      <c r="N192" s="303" t="s">
        <v>42</v>
      </c>
      <c r="P192" s="304">
        <f t="shared" si="11"/>
        <v>0</v>
      </c>
      <c r="Q192" s="304">
        <v>0</v>
      </c>
      <c r="R192" s="304">
        <f t="shared" si="12"/>
        <v>0</v>
      </c>
      <c r="S192" s="304">
        <v>0</v>
      </c>
      <c r="T192" s="305">
        <f t="shared" si="13"/>
        <v>0</v>
      </c>
      <c r="AR192" s="306" t="s">
        <v>324</v>
      </c>
      <c r="AT192" s="306" t="s">
        <v>320</v>
      </c>
      <c r="AU192" s="306" t="s">
        <v>90</v>
      </c>
      <c r="AY192" s="3" t="s">
        <v>318</v>
      </c>
      <c r="BE192" s="307">
        <f t="shared" si="14"/>
        <v>0</v>
      </c>
      <c r="BF192" s="307">
        <f t="shared" si="15"/>
        <v>0</v>
      </c>
      <c r="BG192" s="307">
        <f t="shared" si="16"/>
        <v>0</v>
      </c>
      <c r="BH192" s="307">
        <f t="shared" si="17"/>
        <v>0</v>
      </c>
      <c r="BI192" s="307">
        <f t="shared" si="18"/>
        <v>0</v>
      </c>
      <c r="BJ192" s="3" t="s">
        <v>85</v>
      </c>
      <c r="BK192" s="307">
        <f t="shared" si="19"/>
        <v>0</v>
      </c>
      <c r="BL192" s="3" t="s">
        <v>324</v>
      </c>
      <c r="BM192" s="306" t="s">
        <v>2854</v>
      </c>
    </row>
    <row r="193" spans="2:65" s="1" customFormat="1" ht="33" customHeight="1" x14ac:dyDescent="0.2">
      <c r="B193" s="13"/>
      <c r="C193" s="295" t="s">
        <v>516</v>
      </c>
      <c r="D193" s="295" t="s">
        <v>320</v>
      </c>
      <c r="E193" s="296" t="s">
        <v>2855</v>
      </c>
      <c r="F193" s="297" t="s">
        <v>2856</v>
      </c>
      <c r="G193" s="298" t="s">
        <v>455</v>
      </c>
      <c r="H193" s="299">
        <v>1</v>
      </c>
      <c r="I193" s="21"/>
      <c r="J193" s="300">
        <f t="shared" si="10"/>
        <v>0</v>
      </c>
      <c r="K193" s="301"/>
      <c r="L193" s="13"/>
      <c r="M193" s="302" t="s">
        <v>1</v>
      </c>
      <c r="N193" s="303" t="s">
        <v>42</v>
      </c>
      <c r="P193" s="304">
        <f t="shared" si="11"/>
        <v>0</v>
      </c>
      <c r="Q193" s="304">
        <v>0</v>
      </c>
      <c r="R193" s="304">
        <f t="shared" si="12"/>
        <v>0</v>
      </c>
      <c r="S193" s="304">
        <v>0</v>
      </c>
      <c r="T193" s="305">
        <f t="shared" si="13"/>
        <v>0</v>
      </c>
      <c r="AR193" s="306" t="s">
        <v>324</v>
      </c>
      <c r="AT193" s="306" t="s">
        <v>320</v>
      </c>
      <c r="AU193" s="306" t="s">
        <v>90</v>
      </c>
      <c r="AY193" s="3" t="s">
        <v>318</v>
      </c>
      <c r="BE193" s="307">
        <f t="shared" si="14"/>
        <v>0</v>
      </c>
      <c r="BF193" s="307">
        <f t="shared" si="15"/>
        <v>0</v>
      </c>
      <c r="BG193" s="307">
        <f t="shared" si="16"/>
        <v>0</v>
      </c>
      <c r="BH193" s="307">
        <f t="shared" si="17"/>
        <v>0</v>
      </c>
      <c r="BI193" s="307">
        <f t="shared" si="18"/>
        <v>0</v>
      </c>
      <c r="BJ193" s="3" t="s">
        <v>85</v>
      </c>
      <c r="BK193" s="307">
        <f t="shared" si="19"/>
        <v>0</v>
      </c>
      <c r="BL193" s="3" t="s">
        <v>324</v>
      </c>
      <c r="BM193" s="306" t="s">
        <v>2857</v>
      </c>
    </row>
    <row r="194" spans="2:65" s="1" customFormat="1" ht="37.9" customHeight="1" x14ac:dyDescent="0.2">
      <c r="B194" s="13"/>
      <c r="C194" s="295" t="s">
        <v>521</v>
      </c>
      <c r="D194" s="295" t="s">
        <v>320</v>
      </c>
      <c r="E194" s="296" t="s">
        <v>2858</v>
      </c>
      <c r="F194" s="297" t="s">
        <v>2859</v>
      </c>
      <c r="G194" s="298" t="s">
        <v>455</v>
      </c>
      <c r="H194" s="299">
        <v>1</v>
      </c>
      <c r="I194" s="21"/>
      <c r="J194" s="300">
        <f t="shared" si="10"/>
        <v>0</v>
      </c>
      <c r="K194" s="301"/>
      <c r="L194" s="13"/>
      <c r="M194" s="302" t="s">
        <v>1</v>
      </c>
      <c r="N194" s="303" t="s">
        <v>42</v>
      </c>
      <c r="P194" s="304">
        <f t="shared" si="11"/>
        <v>0</v>
      </c>
      <c r="Q194" s="304">
        <v>0</v>
      </c>
      <c r="R194" s="304">
        <f t="shared" si="12"/>
        <v>0</v>
      </c>
      <c r="S194" s="304">
        <v>0</v>
      </c>
      <c r="T194" s="305">
        <f t="shared" si="13"/>
        <v>0</v>
      </c>
      <c r="AR194" s="306" t="s">
        <v>324</v>
      </c>
      <c r="AT194" s="306" t="s">
        <v>320</v>
      </c>
      <c r="AU194" s="306" t="s">
        <v>90</v>
      </c>
      <c r="AY194" s="3" t="s">
        <v>318</v>
      </c>
      <c r="BE194" s="307">
        <f t="shared" si="14"/>
        <v>0</v>
      </c>
      <c r="BF194" s="307">
        <f t="shared" si="15"/>
        <v>0</v>
      </c>
      <c r="BG194" s="307">
        <f t="shared" si="16"/>
        <v>0</v>
      </c>
      <c r="BH194" s="307">
        <f t="shared" si="17"/>
        <v>0</v>
      </c>
      <c r="BI194" s="307">
        <f t="shared" si="18"/>
        <v>0</v>
      </c>
      <c r="BJ194" s="3" t="s">
        <v>85</v>
      </c>
      <c r="BK194" s="307">
        <f t="shared" si="19"/>
        <v>0</v>
      </c>
      <c r="BL194" s="3" t="s">
        <v>324</v>
      </c>
      <c r="BM194" s="306" t="s">
        <v>2860</v>
      </c>
    </row>
    <row r="195" spans="2:65" s="1" customFormat="1" ht="37.9" customHeight="1" x14ac:dyDescent="0.2">
      <c r="B195" s="13"/>
      <c r="C195" s="295" t="s">
        <v>526</v>
      </c>
      <c r="D195" s="295" t="s">
        <v>320</v>
      </c>
      <c r="E195" s="296" t="s">
        <v>2861</v>
      </c>
      <c r="F195" s="297" t="s">
        <v>2862</v>
      </c>
      <c r="G195" s="298" t="s">
        <v>455</v>
      </c>
      <c r="H195" s="299">
        <v>1</v>
      </c>
      <c r="I195" s="21"/>
      <c r="J195" s="300">
        <f t="shared" si="10"/>
        <v>0</v>
      </c>
      <c r="K195" s="301"/>
      <c r="L195" s="13"/>
      <c r="M195" s="302" t="s">
        <v>1</v>
      </c>
      <c r="N195" s="303" t="s">
        <v>42</v>
      </c>
      <c r="P195" s="304">
        <f t="shared" si="11"/>
        <v>0</v>
      </c>
      <c r="Q195" s="304">
        <v>0</v>
      </c>
      <c r="R195" s="304">
        <f t="shared" si="12"/>
        <v>0</v>
      </c>
      <c r="S195" s="304">
        <v>0</v>
      </c>
      <c r="T195" s="305">
        <f t="shared" si="13"/>
        <v>0</v>
      </c>
      <c r="AR195" s="306" t="s">
        <v>324</v>
      </c>
      <c r="AT195" s="306" t="s">
        <v>320</v>
      </c>
      <c r="AU195" s="306" t="s">
        <v>90</v>
      </c>
      <c r="AY195" s="3" t="s">
        <v>318</v>
      </c>
      <c r="BE195" s="307">
        <f t="shared" si="14"/>
        <v>0</v>
      </c>
      <c r="BF195" s="307">
        <f t="shared" si="15"/>
        <v>0</v>
      </c>
      <c r="BG195" s="307">
        <f t="shared" si="16"/>
        <v>0</v>
      </c>
      <c r="BH195" s="307">
        <f t="shared" si="17"/>
        <v>0</v>
      </c>
      <c r="BI195" s="307">
        <f t="shared" si="18"/>
        <v>0</v>
      </c>
      <c r="BJ195" s="3" t="s">
        <v>85</v>
      </c>
      <c r="BK195" s="307">
        <f t="shared" si="19"/>
        <v>0</v>
      </c>
      <c r="BL195" s="3" t="s">
        <v>324</v>
      </c>
      <c r="BM195" s="306" t="s">
        <v>2863</v>
      </c>
    </row>
    <row r="196" spans="2:65" s="1" customFormat="1" ht="37.9" customHeight="1" x14ac:dyDescent="0.2">
      <c r="B196" s="13"/>
      <c r="C196" s="295" t="s">
        <v>531</v>
      </c>
      <c r="D196" s="295" t="s">
        <v>320</v>
      </c>
      <c r="E196" s="296" t="s">
        <v>2864</v>
      </c>
      <c r="F196" s="297" t="s">
        <v>2865</v>
      </c>
      <c r="G196" s="298" t="s">
        <v>455</v>
      </c>
      <c r="H196" s="299">
        <v>1</v>
      </c>
      <c r="I196" s="21"/>
      <c r="J196" s="300">
        <f t="shared" si="10"/>
        <v>0</v>
      </c>
      <c r="K196" s="301"/>
      <c r="L196" s="13"/>
      <c r="M196" s="302" t="s">
        <v>1</v>
      </c>
      <c r="N196" s="303" t="s">
        <v>42</v>
      </c>
      <c r="P196" s="304">
        <f t="shared" si="11"/>
        <v>0</v>
      </c>
      <c r="Q196" s="304">
        <v>0</v>
      </c>
      <c r="R196" s="304">
        <f t="shared" si="12"/>
        <v>0</v>
      </c>
      <c r="S196" s="304">
        <v>0</v>
      </c>
      <c r="T196" s="305">
        <f t="shared" si="13"/>
        <v>0</v>
      </c>
      <c r="AR196" s="306" t="s">
        <v>324</v>
      </c>
      <c r="AT196" s="306" t="s">
        <v>320</v>
      </c>
      <c r="AU196" s="306" t="s">
        <v>90</v>
      </c>
      <c r="AY196" s="3" t="s">
        <v>318</v>
      </c>
      <c r="BE196" s="307">
        <f t="shared" si="14"/>
        <v>0</v>
      </c>
      <c r="BF196" s="307">
        <f t="shared" si="15"/>
        <v>0</v>
      </c>
      <c r="BG196" s="307">
        <f t="shared" si="16"/>
        <v>0</v>
      </c>
      <c r="BH196" s="307">
        <f t="shared" si="17"/>
        <v>0</v>
      </c>
      <c r="BI196" s="307">
        <f t="shared" si="18"/>
        <v>0</v>
      </c>
      <c r="BJ196" s="3" t="s">
        <v>85</v>
      </c>
      <c r="BK196" s="307">
        <f t="shared" si="19"/>
        <v>0</v>
      </c>
      <c r="BL196" s="3" t="s">
        <v>324</v>
      </c>
      <c r="BM196" s="306" t="s">
        <v>2866</v>
      </c>
    </row>
    <row r="197" spans="2:65" s="1" customFormat="1" ht="37.9" customHeight="1" x14ac:dyDescent="0.2">
      <c r="B197" s="13"/>
      <c r="C197" s="295" t="s">
        <v>535</v>
      </c>
      <c r="D197" s="295" t="s">
        <v>320</v>
      </c>
      <c r="E197" s="296" t="s">
        <v>2867</v>
      </c>
      <c r="F197" s="297" t="s">
        <v>2868</v>
      </c>
      <c r="G197" s="298" t="s">
        <v>455</v>
      </c>
      <c r="H197" s="299">
        <v>1</v>
      </c>
      <c r="I197" s="21"/>
      <c r="J197" s="300">
        <f t="shared" si="10"/>
        <v>0</v>
      </c>
      <c r="K197" s="301"/>
      <c r="L197" s="13"/>
      <c r="M197" s="302" t="s">
        <v>1</v>
      </c>
      <c r="N197" s="303" t="s">
        <v>42</v>
      </c>
      <c r="P197" s="304">
        <f t="shared" si="11"/>
        <v>0</v>
      </c>
      <c r="Q197" s="304">
        <v>0</v>
      </c>
      <c r="R197" s="304">
        <f t="shared" si="12"/>
        <v>0</v>
      </c>
      <c r="S197" s="304">
        <v>0</v>
      </c>
      <c r="T197" s="305">
        <f t="shared" si="13"/>
        <v>0</v>
      </c>
      <c r="AR197" s="306" t="s">
        <v>324</v>
      </c>
      <c r="AT197" s="306" t="s">
        <v>320</v>
      </c>
      <c r="AU197" s="306" t="s">
        <v>90</v>
      </c>
      <c r="AY197" s="3" t="s">
        <v>318</v>
      </c>
      <c r="BE197" s="307">
        <f t="shared" si="14"/>
        <v>0</v>
      </c>
      <c r="BF197" s="307">
        <f t="shared" si="15"/>
        <v>0</v>
      </c>
      <c r="BG197" s="307">
        <f t="shared" si="16"/>
        <v>0</v>
      </c>
      <c r="BH197" s="307">
        <f t="shared" si="17"/>
        <v>0</v>
      </c>
      <c r="BI197" s="307">
        <f t="shared" si="18"/>
        <v>0</v>
      </c>
      <c r="BJ197" s="3" t="s">
        <v>85</v>
      </c>
      <c r="BK197" s="307">
        <f t="shared" si="19"/>
        <v>0</v>
      </c>
      <c r="BL197" s="3" t="s">
        <v>324</v>
      </c>
      <c r="BM197" s="306" t="s">
        <v>2869</v>
      </c>
    </row>
    <row r="198" spans="2:65" s="1" customFormat="1" ht="24.25" customHeight="1" x14ac:dyDescent="0.2">
      <c r="B198" s="13"/>
      <c r="C198" s="295" t="s">
        <v>540</v>
      </c>
      <c r="D198" s="295" t="s">
        <v>320</v>
      </c>
      <c r="E198" s="296" t="s">
        <v>2870</v>
      </c>
      <c r="F198" s="297" t="s">
        <v>2871</v>
      </c>
      <c r="G198" s="298" t="s">
        <v>383</v>
      </c>
      <c r="H198" s="299">
        <v>3200</v>
      </c>
      <c r="I198" s="21"/>
      <c r="J198" s="300">
        <f t="shared" si="10"/>
        <v>0</v>
      </c>
      <c r="K198" s="301"/>
      <c r="L198" s="13"/>
      <c r="M198" s="302" t="s">
        <v>1</v>
      </c>
      <c r="N198" s="303" t="s">
        <v>42</v>
      </c>
      <c r="P198" s="304">
        <f t="shared" si="11"/>
        <v>0</v>
      </c>
      <c r="Q198" s="304">
        <v>0</v>
      </c>
      <c r="R198" s="304">
        <f t="shared" si="12"/>
        <v>0</v>
      </c>
      <c r="S198" s="304">
        <v>0</v>
      </c>
      <c r="T198" s="305">
        <f t="shared" si="13"/>
        <v>0</v>
      </c>
      <c r="AR198" s="306" t="s">
        <v>324</v>
      </c>
      <c r="AT198" s="306" t="s">
        <v>320</v>
      </c>
      <c r="AU198" s="306" t="s">
        <v>90</v>
      </c>
      <c r="AY198" s="3" t="s">
        <v>318</v>
      </c>
      <c r="BE198" s="307">
        <f t="shared" si="14"/>
        <v>0</v>
      </c>
      <c r="BF198" s="307">
        <f t="shared" si="15"/>
        <v>0</v>
      </c>
      <c r="BG198" s="307">
        <f t="shared" si="16"/>
        <v>0</v>
      </c>
      <c r="BH198" s="307">
        <f t="shared" si="17"/>
        <v>0</v>
      </c>
      <c r="BI198" s="307">
        <f t="shared" si="18"/>
        <v>0</v>
      </c>
      <c r="BJ198" s="3" t="s">
        <v>85</v>
      </c>
      <c r="BK198" s="307">
        <f t="shared" si="19"/>
        <v>0</v>
      </c>
      <c r="BL198" s="3" t="s">
        <v>324</v>
      </c>
      <c r="BM198" s="306" t="s">
        <v>2872</v>
      </c>
    </row>
    <row r="199" spans="2:65" s="284" customFormat="1" ht="22.9" customHeight="1" x14ac:dyDescent="0.25">
      <c r="B199" s="283"/>
      <c r="D199" s="285" t="s">
        <v>76</v>
      </c>
      <c r="E199" s="293" t="s">
        <v>90</v>
      </c>
      <c r="F199" s="293" t="s">
        <v>319</v>
      </c>
      <c r="J199" s="294">
        <f>BK199</f>
        <v>0</v>
      </c>
      <c r="L199" s="283"/>
      <c r="M199" s="288"/>
      <c r="P199" s="289">
        <f>SUM(P200:P210)</f>
        <v>0</v>
      </c>
      <c r="R199" s="289">
        <f>SUM(R200:R210)</f>
        <v>114.06195956999998</v>
      </c>
      <c r="T199" s="290">
        <f>SUM(T200:T210)</f>
        <v>0</v>
      </c>
      <c r="AR199" s="285" t="s">
        <v>85</v>
      </c>
      <c r="AT199" s="291" t="s">
        <v>76</v>
      </c>
      <c r="AU199" s="291" t="s">
        <v>85</v>
      </c>
      <c r="AY199" s="285" t="s">
        <v>318</v>
      </c>
      <c r="BK199" s="292">
        <f>SUM(BK200:BK210)</f>
        <v>0</v>
      </c>
    </row>
    <row r="200" spans="2:65" s="1" customFormat="1" ht="16.5" customHeight="1" x14ac:dyDescent="0.2">
      <c r="B200" s="13"/>
      <c r="C200" s="295" t="s">
        <v>550</v>
      </c>
      <c r="D200" s="295" t="s">
        <v>320</v>
      </c>
      <c r="E200" s="296" t="s">
        <v>385</v>
      </c>
      <c r="F200" s="297" t="s">
        <v>386</v>
      </c>
      <c r="G200" s="298" t="s">
        <v>383</v>
      </c>
      <c r="H200" s="299">
        <v>34.4</v>
      </c>
      <c r="I200" s="21"/>
      <c r="J200" s="300">
        <f>ROUND(I200*H200,2)</f>
        <v>0</v>
      </c>
      <c r="K200" s="301"/>
      <c r="L200" s="13"/>
      <c r="M200" s="302" t="s">
        <v>1</v>
      </c>
      <c r="N200" s="303" t="s">
        <v>42</v>
      </c>
      <c r="P200" s="304">
        <f>O200*H200</f>
        <v>0</v>
      </c>
      <c r="Q200" s="304">
        <v>0</v>
      </c>
      <c r="R200" s="304">
        <f>Q200*H200</f>
        <v>0</v>
      </c>
      <c r="S200" s="304">
        <v>0</v>
      </c>
      <c r="T200" s="305">
        <f>S200*H200</f>
        <v>0</v>
      </c>
      <c r="AR200" s="306" t="s">
        <v>324</v>
      </c>
      <c r="AT200" s="306" t="s">
        <v>320</v>
      </c>
      <c r="AU200" s="306" t="s">
        <v>90</v>
      </c>
      <c r="AY200" s="3" t="s">
        <v>318</v>
      </c>
      <c r="BE200" s="307">
        <f>IF(N200="základní",J200,0)</f>
        <v>0</v>
      </c>
      <c r="BF200" s="307">
        <f>IF(N200="snížená",J200,0)</f>
        <v>0</v>
      </c>
      <c r="BG200" s="307">
        <f>IF(N200="zákl. přenesená",J200,0)</f>
        <v>0</v>
      </c>
      <c r="BH200" s="307">
        <f>IF(N200="sníž. přenesená",J200,0)</f>
        <v>0</v>
      </c>
      <c r="BI200" s="307">
        <f>IF(N200="nulová",J200,0)</f>
        <v>0</v>
      </c>
      <c r="BJ200" s="3" t="s">
        <v>85</v>
      </c>
      <c r="BK200" s="307">
        <f>ROUND(I200*H200,2)</f>
        <v>0</v>
      </c>
      <c r="BL200" s="3" t="s">
        <v>324</v>
      </c>
      <c r="BM200" s="306" t="s">
        <v>2873</v>
      </c>
    </row>
    <row r="201" spans="2:65" s="1" customFormat="1" ht="24.25" customHeight="1" x14ac:dyDescent="0.2">
      <c r="B201" s="13"/>
      <c r="C201" s="295" t="s">
        <v>556</v>
      </c>
      <c r="D201" s="295" t="s">
        <v>320</v>
      </c>
      <c r="E201" s="296" t="s">
        <v>2874</v>
      </c>
      <c r="F201" s="297" t="s">
        <v>2875</v>
      </c>
      <c r="G201" s="298" t="s">
        <v>340</v>
      </c>
      <c r="H201" s="299">
        <v>42.966000000000001</v>
      </c>
      <c r="I201" s="21"/>
      <c r="J201" s="300">
        <f>ROUND(I201*H201,2)</f>
        <v>0</v>
      </c>
      <c r="K201" s="301"/>
      <c r="L201" s="13"/>
      <c r="M201" s="302" t="s">
        <v>1</v>
      </c>
      <c r="N201" s="303" t="s">
        <v>42</v>
      </c>
      <c r="P201" s="304">
        <f>O201*H201</f>
        <v>0</v>
      </c>
      <c r="Q201" s="304">
        <v>2.5018699999999998</v>
      </c>
      <c r="R201" s="304">
        <f>Q201*H201</f>
        <v>107.49534641999999</v>
      </c>
      <c r="S201" s="304">
        <v>0</v>
      </c>
      <c r="T201" s="305">
        <f>S201*H201</f>
        <v>0</v>
      </c>
      <c r="AR201" s="306" t="s">
        <v>324</v>
      </c>
      <c r="AT201" s="306" t="s">
        <v>320</v>
      </c>
      <c r="AU201" s="306" t="s">
        <v>90</v>
      </c>
      <c r="AY201" s="3" t="s">
        <v>318</v>
      </c>
      <c r="BE201" s="307">
        <f>IF(N201="základní",J201,0)</f>
        <v>0</v>
      </c>
      <c r="BF201" s="307">
        <f>IF(N201="snížená",J201,0)</f>
        <v>0</v>
      </c>
      <c r="BG201" s="307">
        <f>IF(N201="zákl. přenesená",J201,0)</f>
        <v>0</v>
      </c>
      <c r="BH201" s="307">
        <f>IF(N201="sníž. přenesená",J201,0)</f>
        <v>0</v>
      </c>
      <c r="BI201" s="307">
        <f>IF(N201="nulová",J201,0)</f>
        <v>0</v>
      </c>
      <c r="BJ201" s="3" t="s">
        <v>85</v>
      </c>
      <c r="BK201" s="307">
        <f>ROUND(I201*H201,2)</f>
        <v>0</v>
      </c>
      <c r="BL201" s="3" t="s">
        <v>324</v>
      </c>
      <c r="BM201" s="306" t="s">
        <v>2876</v>
      </c>
    </row>
    <row r="202" spans="2:65" s="324" customFormat="1" x14ac:dyDescent="0.2">
      <c r="B202" s="323"/>
      <c r="D202" s="310" t="s">
        <v>326</v>
      </c>
      <c r="E202" s="325" t="s">
        <v>1</v>
      </c>
      <c r="F202" s="326" t="s">
        <v>2877</v>
      </c>
      <c r="H202" s="325" t="s">
        <v>1</v>
      </c>
      <c r="L202" s="323"/>
      <c r="M202" s="327"/>
      <c r="T202" s="328"/>
      <c r="AT202" s="325" t="s">
        <v>326</v>
      </c>
      <c r="AU202" s="325" t="s">
        <v>90</v>
      </c>
      <c r="AV202" s="324" t="s">
        <v>85</v>
      </c>
      <c r="AW202" s="324" t="s">
        <v>32</v>
      </c>
      <c r="AX202" s="324" t="s">
        <v>77</v>
      </c>
      <c r="AY202" s="325" t="s">
        <v>318</v>
      </c>
    </row>
    <row r="203" spans="2:65" s="309" customFormat="1" x14ac:dyDescent="0.2">
      <c r="B203" s="308"/>
      <c r="D203" s="310" t="s">
        <v>326</v>
      </c>
      <c r="E203" s="311" t="s">
        <v>1</v>
      </c>
      <c r="F203" s="312" t="s">
        <v>2878</v>
      </c>
      <c r="H203" s="313">
        <v>13.475</v>
      </c>
      <c r="L203" s="308"/>
      <c r="M203" s="314"/>
      <c r="T203" s="315"/>
      <c r="AT203" s="311" t="s">
        <v>326</v>
      </c>
      <c r="AU203" s="311" t="s">
        <v>90</v>
      </c>
      <c r="AV203" s="309" t="s">
        <v>90</v>
      </c>
      <c r="AW203" s="309" t="s">
        <v>32</v>
      </c>
      <c r="AX203" s="309" t="s">
        <v>77</v>
      </c>
      <c r="AY203" s="311" t="s">
        <v>318</v>
      </c>
    </row>
    <row r="204" spans="2:65" s="309" customFormat="1" ht="20" x14ac:dyDescent="0.2">
      <c r="B204" s="308"/>
      <c r="D204" s="310" t="s">
        <v>326</v>
      </c>
      <c r="E204" s="311" t="s">
        <v>1</v>
      </c>
      <c r="F204" s="312" t="s">
        <v>2879</v>
      </c>
      <c r="H204" s="313">
        <v>29.491</v>
      </c>
      <c r="L204" s="308"/>
      <c r="M204" s="314"/>
      <c r="T204" s="315"/>
      <c r="AT204" s="311" t="s">
        <v>326</v>
      </c>
      <c r="AU204" s="311" t="s">
        <v>90</v>
      </c>
      <c r="AV204" s="309" t="s">
        <v>90</v>
      </c>
      <c r="AW204" s="309" t="s">
        <v>32</v>
      </c>
      <c r="AX204" s="309" t="s">
        <v>77</v>
      </c>
      <c r="AY204" s="311" t="s">
        <v>318</v>
      </c>
    </row>
    <row r="205" spans="2:65" s="317" customFormat="1" x14ac:dyDescent="0.2">
      <c r="B205" s="316"/>
      <c r="D205" s="310" t="s">
        <v>326</v>
      </c>
      <c r="E205" s="318" t="s">
        <v>2715</v>
      </c>
      <c r="F205" s="319" t="s">
        <v>400</v>
      </c>
      <c r="H205" s="320">
        <v>42.966000000000001</v>
      </c>
      <c r="L205" s="316"/>
      <c r="M205" s="321"/>
      <c r="T205" s="322"/>
      <c r="AT205" s="318" t="s">
        <v>326</v>
      </c>
      <c r="AU205" s="318" t="s">
        <v>90</v>
      </c>
      <c r="AV205" s="317" t="s">
        <v>324</v>
      </c>
      <c r="AW205" s="317" t="s">
        <v>32</v>
      </c>
      <c r="AX205" s="317" t="s">
        <v>85</v>
      </c>
      <c r="AY205" s="318" t="s">
        <v>318</v>
      </c>
    </row>
    <row r="206" spans="2:65" s="1" customFormat="1" ht="16.5" customHeight="1" x14ac:dyDescent="0.2">
      <c r="B206" s="13"/>
      <c r="C206" s="295" t="s">
        <v>560</v>
      </c>
      <c r="D206" s="295" t="s">
        <v>320</v>
      </c>
      <c r="E206" s="296" t="s">
        <v>2880</v>
      </c>
      <c r="F206" s="297" t="s">
        <v>2881</v>
      </c>
      <c r="G206" s="298" t="s">
        <v>383</v>
      </c>
      <c r="H206" s="299">
        <v>235.929</v>
      </c>
      <c r="I206" s="21"/>
      <c r="J206" s="300">
        <f>ROUND(I206*H206,2)</f>
        <v>0</v>
      </c>
      <c r="K206" s="301"/>
      <c r="L206" s="13"/>
      <c r="M206" s="302" t="s">
        <v>1</v>
      </c>
      <c r="N206" s="303" t="s">
        <v>42</v>
      </c>
      <c r="P206" s="304">
        <f>O206*H206</f>
        <v>0</v>
      </c>
      <c r="Q206" s="304">
        <v>2.7499999999999998E-3</v>
      </c>
      <c r="R206" s="304">
        <f>Q206*H206</f>
        <v>0.64880474999999993</v>
      </c>
      <c r="S206" s="304">
        <v>0</v>
      </c>
      <c r="T206" s="305">
        <f>S206*H206</f>
        <v>0</v>
      </c>
      <c r="AR206" s="306" t="s">
        <v>324</v>
      </c>
      <c r="AT206" s="306" t="s">
        <v>320</v>
      </c>
      <c r="AU206" s="306" t="s">
        <v>90</v>
      </c>
      <c r="AY206" s="3" t="s">
        <v>318</v>
      </c>
      <c r="BE206" s="307">
        <f>IF(N206="základní",J206,0)</f>
        <v>0</v>
      </c>
      <c r="BF206" s="307">
        <f>IF(N206="snížená",J206,0)</f>
        <v>0</v>
      </c>
      <c r="BG206" s="307">
        <f>IF(N206="zákl. přenesená",J206,0)</f>
        <v>0</v>
      </c>
      <c r="BH206" s="307">
        <f>IF(N206="sníž. přenesená",J206,0)</f>
        <v>0</v>
      </c>
      <c r="BI206" s="307">
        <f>IF(N206="nulová",J206,0)</f>
        <v>0</v>
      </c>
      <c r="BJ206" s="3" t="s">
        <v>85</v>
      </c>
      <c r="BK206" s="307">
        <f>ROUND(I206*H206,2)</f>
        <v>0</v>
      </c>
      <c r="BL206" s="3" t="s">
        <v>324</v>
      </c>
      <c r="BM206" s="306" t="s">
        <v>2882</v>
      </c>
    </row>
    <row r="207" spans="2:65" s="309" customFormat="1" ht="20" x14ac:dyDescent="0.2">
      <c r="B207" s="308"/>
      <c r="D207" s="310" t="s">
        <v>326</v>
      </c>
      <c r="E207" s="311" t="s">
        <v>1</v>
      </c>
      <c r="F207" s="312" t="s">
        <v>2883</v>
      </c>
      <c r="H207" s="313">
        <v>235.929</v>
      </c>
      <c r="L207" s="308"/>
      <c r="M207" s="314"/>
      <c r="T207" s="315"/>
      <c r="AT207" s="311" t="s">
        <v>326</v>
      </c>
      <c r="AU207" s="311" t="s">
        <v>90</v>
      </c>
      <c r="AV207" s="309" t="s">
        <v>90</v>
      </c>
      <c r="AW207" s="309" t="s">
        <v>32</v>
      </c>
      <c r="AX207" s="309" t="s">
        <v>85</v>
      </c>
      <c r="AY207" s="311" t="s">
        <v>318</v>
      </c>
    </row>
    <row r="208" spans="2:65" s="1" customFormat="1" ht="21.75" customHeight="1" x14ac:dyDescent="0.2">
      <c r="B208" s="13"/>
      <c r="C208" s="295" t="s">
        <v>566</v>
      </c>
      <c r="D208" s="295" t="s">
        <v>320</v>
      </c>
      <c r="E208" s="296" t="s">
        <v>2884</v>
      </c>
      <c r="F208" s="297" t="s">
        <v>2885</v>
      </c>
      <c r="G208" s="298" t="s">
        <v>383</v>
      </c>
      <c r="H208" s="299">
        <v>235.929</v>
      </c>
      <c r="I208" s="21"/>
      <c r="J208" s="300">
        <f>ROUND(I208*H208,2)</f>
        <v>0</v>
      </c>
      <c r="K208" s="301"/>
      <c r="L208" s="13"/>
      <c r="M208" s="302" t="s">
        <v>1</v>
      </c>
      <c r="N208" s="303" t="s">
        <v>42</v>
      </c>
      <c r="P208" s="304">
        <f>O208*H208</f>
        <v>0</v>
      </c>
      <c r="Q208" s="304">
        <v>0</v>
      </c>
      <c r="R208" s="304">
        <f>Q208*H208</f>
        <v>0</v>
      </c>
      <c r="S208" s="304">
        <v>0</v>
      </c>
      <c r="T208" s="305">
        <f>S208*H208</f>
        <v>0</v>
      </c>
      <c r="AR208" s="306" t="s">
        <v>324</v>
      </c>
      <c r="AT208" s="306" t="s">
        <v>320</v>
      </c>
      <c r="AU208" s="306" t="s">
        <v>90</v>
      </c>
      <c r="AY208" s="3" t="s">
        <v>318</v>
      </c>
      <c r="BE208" s="307">
        <f>IF(N208="základní",J208,0)</f>
        <v>0</v>
      </c>
      <c r="BF208" s="307">
        <f>IF(N208="snížená",J208,0)</f>
        <v>0</v>
      </c>
      <c r="BG208" s="307">
        <f>IF(N208="zákl. přenesená",J208,0)</f>
        <v>0</v>
      </c>
      <c r="BH208" s="307">
        <f>IF(N208="sníž. přenesená",J208,0)</f>
        <v>0</v>
      </c>
      <c r="BI208" s="307">
        <f>IF(N208="nulová",J208,0)</f>
        <v>0</v>
      </c>
      <c r="BJ208" s="3" t="s">
        <v>85</v>
      </c>
      <c r="BK208" s="307">
        <f>ROUND(I208*H208,2)</f>
        <v>0</v>
      </c>
      <c r="BL208" s="3" t="s">
        <v>324</v>
      </c>
      <c r="BM208" s="306" t="s">
        <v>2886</v>
      </c>
    </row>
    <row r="209" spans="2:65" s="1" customFormat="1" ht="24.25" customHeight="1" x14ac:dyDescent="0.2">
      <c r="B209" s="13"/>
      <c r="C209" s="295" t="s">
        <v>570</v>
      </c>
      <c r="D209" s="295" t="s">
        <v>320</v>
      </c>
      <c r="E209" s="296" t="s">
        <v>425</v>
      </c>
      <c r="F209" s="297" t="s">
        <v>426</v>
      </c>
      <c r="G209" s="298" t="s">
        <v>347</v>
      </c>
      <c r="H209" s="299">
        <v>5.5860000000000003</v>
      </c>
      <c r="I209" s="21"/>
      <c r="J209" s="300">
        <f>ROUND(I209*H209,2)</f>
        <v>0</v>
      </c>
      <c r="K209" s="301"/>
      <c r="L209" s="13"/>
      <c r="M209" s="302" t="s">
        <v>1</v>
      </c>
      <c r="N209" s="303" t="s">
        <v>42</v>
      </c>
      <c r="P209" s="304">
        <f>O209*H209</f>
        <v>0</v>
      </c>
      <c r="Q209" s="304">
        <v>1.0593999999999999</v>
      </c>
      <c r="R209" s="304">
        <f>Q209*H209</f>
        <v>5.9178083999999993</v>
      </c>
      <c r="S209" s="304">
        <v>0</v>
      </c>
      <c r="T209" s="305">
        <f>S209*H209</f>
        <v>0</v>
      </c>
      <c r="AR209" s="306" t="s">
        <v>324</v>
      </c>
      <c r="AT209" s="306" t="s">
        <v>320</v>
      </c>
      <c r="AU209" s="306" t="s">
        <v>90</v>
      </c>
      <c r="AY209" s="3" t="s">
        <v>318</v>
      </c>
      <c r="BE209" s="307">
        <f>IF(N209="základní",J209,0)</f>
        <v>0</v>
      </c>
      <c r="BF209" s="307">
        <f>IF(N209="snížená",J209,0)</f>
        <v>0</v>
      </c>
      <c r="BG209" s="307">
        <f>IF(N209="zákl. přenesená",J209,0)</f>
        <v>0</v>
      </c>
      <c r="BH209" s="307">
        <f>IF(N209="sníž. přenesená",J209,0)</f>
        <v>0</v>
      </c>
      <c r="BI209" s="307">
        <f>IF(N209="nulová",J209,0)</f>
        <v>0</v>
      </c>
      <c r="BJ209" s="3" t="s">
        <v>85</v>
      </c>
      <c r="BK209" s="307">
        <f>ROUND(I209*H209,2)</f>
        <v>0</v>
      </c>
      <c r="BL209" s="3" t="s">
        <v>324</v>
      </c>
      <c r="BM209" s="306" t="s">
        <v>2887</v>
      </c>
    </row>
    <row r="210" spans="2:65" s="309" customFormat="1" x14ac:dyDescent="0.2">
      <c r="B210" s="308"/>
      <c r="D210" s="310" t="s">
        <v>326</v>
      </c>
      <c r="E210" s="311" t="s">
        <v>1</v>
      </c>
      <c r="F210" s="312" t="s">
        <v>2888</v>
      </c>
      <c r="H210" s="313">
        <v>5.5860000000000003</v>
      </c>
      <c r="L210" s="308"/>
      <c r="M210" s="314"/>
      <c r="T210" s="315"/>
      <c r="AT210" s="311" t="s">
        <v>326</v>
      </c>
      <c r="AU210" s="311" t="s">
        <v>90</v>
      </c>
      <c r="AV210" s="309" t="s">
        <v>90</v>
      </c>
      <c r="AW210" s="309" t="s">
        <v>32</v>
      </c>
      <c r="AX210" s="309" t="s">
        <v>85</v>
      </c>
      <c r="AY210" s="311" t="s">
        <v>318</v>
      </c>
    </row>
    <row r="211" spans="2:65" s="284" customFormat="1" ht="22.9" customHeight="1" x14ac:dyDescent="0.25">
      <c r="B211" s="283"/>
      <c r="D211" s="285" t="s">
        <v>76</v>
      </c>
      <c r="E211" s="293" t="s">
        <v>344</v>
      </c>
      <c r="F211" s="293" t="s">
        <v>2889</v>
      </c>
      <c r="J211" s="294">
        <f>BK211</f>
        <v>0</v>
      </c>
      <c r="L211" s="283"/>
      <c r="M211" s="288"/>
      <c r="P211" s="289">
        <f>P212</f>
        <v>0</v>
      </c>
      <c r="R211" s="289">
        <f>R212</f>
        <v>0</v>
      </c>
      <c r="T211" s="290">
        <f>T212</f>
        <v>0</v>
      </c>
      <c r="AR211" s="285" t="s">
        <v>85</v>
      </c>
      <c r="AT211" s="291" t="s">
        <v>76</v>
      </c>
      <c r="AU211" s="291" t="s">
        <v>85</v>
      </c>
      <c r="AY211" s="285" t="s">
        <v>318</v>
      </c>
      <c r="BK211" s="292">
        <f>BK212</f>
        <v>0</v>
      </c>
    </row>
    <row r="212" spans="2:65" s="1" customFormat="1" ht="24.25" customHeight="1" x14ac:dyDescent="0.2">
      <c r="B212" s="13"/>
      <c r="C212" s="295" t="s">
        <v>575</v>
      </c>
      <c r="D212" s="295" t="s">
        <v>320</v>
      </c>
      <c r="E212" s="296" t="s">
        <v>2890</v>
      </c>
      <c r="F212" s="297" t="s">
        <v>2891</v>
      </c>
      <c r="G212" s="298" t="s">
        <v>1344</v>
      </c>
      <c r="H212" s="299">
        <v>1</v>
      </c>
      <c r="I212" s="300">
        <f>KOM!G5</f>
        <v>0</v>
      </c>
      <c r="J212" s="300">
        <f>ROUND(I212*H212,2)</f>
        <v>0</v>
      </c>
      <c r="K212" s="301"/>
      <c r="L212" s="13"/>
      <c r="M212" s="302" t="s">
        <v>1</v>
      </c>
      <c r="N212" s="303" t="s">
        <v>42</v>
      </c>
      <c r="P212" s="304">
        <f>O212*H212</f>
        <v>0</v>
      </c>
      <c r="Q212" s="304">
        <v>0</v>
      </c>
      <c r="R212" s="304">
        <f>Q212*H212</f>
        <v>0</v>
      </c>
      <c r="S212" s="304">
        <v>0</v>
      </c>
      <c r="T212" s="305">
        <f>S212*H212</f>
        <v>0</v>
      </c>
      <c r="AR212" s="306" t="s">
        <v>324</v>
      </c>
      <c r="AT212" s="306" t="s">
        <v>320</v>
      </c>
      <c r="AU212" s="306" t="s">
        <v>90</v>
      </c>
      <c r="AY212" s="3" t="s">
        <v>318</v>
      </c>
      <c r="BE212" s="307">
        <f>IF(N212="základní",J212,0)</f>
        <v>0</v>
      </c>
      <c r="BF212" s="307">
        <f>IF(N212="snížená",J212,0)</f>
        <v>0</v>
      </c>
      <c r="BG212" s="307">
        <f>IF(N212="zákl. přenesená",J212,0)</f>
        <v>0</v>
      </c>
      <c r="BH212" s="307">
        <f>IF(N212="sníž. přenesená",J212,0)</f>
        <v>0</v>
      </c>
      <c r="BI212" s="307">
        <f>IF(N212="nulová",J212,0)</f>
        <v>0</v>
      </c>
      <c r="BJ212" s="3" t="s">
        <v>85</v>
      </c>
      <c r="BK212" s="307">
        <f>ROUND(I212*H212,2)</f>
        <v>0</v>
      </c>
      <c r="BL212" s="3" t="s">
        <v>324</v>
      </c>
      <c r="BM212" s="306" t="s">
        <v>2892</v>
      </c>
    </row>
    <row r="213" spans="2:65" s="284" customFormat="1" ht="22.9" customHeight="1" x14ac:dyDescent="0.25">
      <c r="B213" s="283"/>
      <c r="D213" s="285" t="s">
        <v>76</v>
      </c>
      <c r="E213" s="293" t="s">
        <v>350</v>
      </c>
      <c r="F213" s="293" t="s">
        <v>716</v>
      </c>
      <c r="J213" s="294">
        <f>BK213</f>
        <v>0</v>
      </c>
      <c r="L213" s="283"/>
      <c r="M213" s="288"/>
      <c r="P213" s="289">
        <f>SUM(P214:P219)</f>
        <v>0</v>
      </c>
      <c r="R213" s="289">
        <f>SUM(R214:R219)</f>
        <v>12.544096</v>
      </c>
      <c r="T213" s="290">
        <f>SUM(T214:T219)</f>
        <v>0</v>
      </c>
      <c r="AR213" s="285" t="s">
        <v>85</v>
      </c>
      <c r="AT213" s="291" t="s">
        <v>76</v>
      </c>
      <c r="AU213" s="291" t="s">
        <v>85</v>
      </c>
      <c r="AY213" s="285" t="s">
        <v>318</v>
      </c>
      <c r="BK213" s="292">
        <f>SUM(BK214:BK219)</f>
        <v>0</v>
      </c>
    </row>
    <row r="214" spans="2:65" s="1" customFormat="1" ht="33" customHeight="1" x14ac:dyDescent="0.2">
      <c r="B214" s="13"/>
      <c r="C214" s="295" t="s">
        <v>581</v>
      </c>
      <c r="D214" s="295" t="s">
        <v>320</v>
      </c>
      <c r="E214" s="296" t="s">
        <v>2893</v>
      </c>
      <c r="F214" s="297" t="s">
        <v>2894</v>
      </c>
      <c r="G214" s="298" t="s">
        <v>383</v>
      </c>
      <c r="H214" s="299">
        <v>23.1</v>
      </c>
      <c r="I214" s="21"/>
      <c r="J214" s="300">
        <f>ROUND(I214*H214,2)</f>
        <v>0</v>
      </c>
      <c r="K214" s="301"/>
      <c r="L214" s="13"/>
      <c r="M214" s="302" t="s">
        <v>1</v>
      </c>
      <c r="N214" s="303" t="s">
        <v>42</v>
      </c>
      <c r="P214" s="304">
        <f>O214*H214</f>
        <v>0</v>
      </c>
      <c r="Q214" s="304">
        <v>0.23935999999999999</v>
      </c>
      <c r="R214" s="304">
        <f>Q214*H214</f>
        <v>5.5292159999999999</v>
      </c>
      <c r="S214" s="304">
        <v>0</v>
      </c>
      <c r="T214" s="305">
        <f>S214*H214</f>
        <v>0</v>
      </c>
      <c r="AR214" s="306" t="s">
        <v>324</v>
      </c>
      <c r="AT214" s="306" t="s">
        <v>320</v>
      </c>
      <c r="AU214" s="306" t="s">
        <v>90</v>
      </c>
      <c r="AY214" s="3" t="s">
        <v>318</v>
      </c>
      <c r="BE214" s="307">
        <f>IF(N214="základní",J214,0)</f>
        <v>0</v>
      </c>
      <c r="BF214" s="307">
        <f>IF(N214="snížená",J214,0)</f>
        <v>0</v>
      </c>
      <c r="BG214" s="307">
        <f>IF(N214="zákl. přenesená",J214,0)</f>
        <v>0</v>
      </c>
      <c r="BH214" s="307">
        <f>IF(N214="sníž. přenesená",J214,0)</f>
        <v>0</v>
      </c>
      <c r="BI214" s="307">
        <f>IF(N214="nulová",J214,0)</f>
        <v>0</v>
      </c>
      <c r="BJ214" s="3" t="s">
        <v>85</v>
      </c>
      <c r="BK214" s="307">
        <f>ROUND(I214*H214,2)</f>
        <v>0</v>
      </c>
      <c r="BL214" s="3" t="s">
        <v>324</v>
      </c>
      <c r="BM214" s="306" t="s">
        <v>2895</v>
      </c>
    </row>
    <row r="215" spans="2:65" s="324" customFormat="1" x14ac:dyDescent="0.2">
      <c r="B215" s="323"/>
      <c r="D215" s="310" t="s">
        <v>326</v>
      </c>
      <c r="E215" s="325" t="s">
        <v>1</v>
      </c>
      <c r="F215" s="326" t="s">
        <v>213</v>
      </c>
      <c r="H215" s="325" t="s">
        <v>1</v>
      </c>
      <c r="L215" s="323"/>
      <c r="M215" s="327"/>
      <c r="T215" s="328"/>
      <c r="AT215" s="325" t="s">
        <v>326</v>
      </c>
      <c r="AU215" s="325" t="s">
        <v>90</v>
      </c>
      <c r="AV215" s="324" t="s">
        <v>85</v>
      </c>
      <c r="AW215" s="324" t="s">
        <v>32</v>
      </c>
      <c r="AX215" s="324" t="s">
        <v>77</v>
      </c>
      <c r="AY215" s="325" t="s">
        <v>318</v>
      </c>
    </row>
    <row r="216" spans="2:65" s="309" customFormat="1" ht="20" x14ac:dyDescent="0.2">
      <c r="B216" s="308"/>
      <c r="D216" s="310" t="s">
        <v>326</v>
      </c>
      <c r="E216" s="311" t="s">
        <v>212</v>
      </c>
      <c r="F216" s="312" t="s">
        <v>2896</v>
      </c>
      <c r="H216" s="313">
        <v>23.1</v>
      </c>
      <c r="L216" s="308"/>
      <c r="M216" s="314"/>
      <c r="T216" s="315"/>
      <c r="AT216" s="311" t="s">
        <v>326</v>
      </c>
      <c r="AU216" s="311" t="s">
        <v>90</v>
      </c>
      <c r="AV216" s="309" t="s">
        <v>90</v>
      </c>
      <c r="AW216" s="309" t="s">
        <v>32</v>
      </c>
      <c r="AX216" s="309" t="s">
        <v>85</v>
      </c>
      <c r="AY216" s="311" t="s">
        <v>318</v>
      </c>
    </row>
    <row r="217" spans="2:65" s="1" customFormat="1" ht="24.25" customHeight="1" x14ac:dyDescent="0.2">
      <c r="B217" s="13"/>
      <c r="C217" s="295" t="s">
        <v>591</v>
      </c>
      <c r="D217" s="295" t="s">
        <v>320</v>
      </c>
      <c r="E217" s="296" t="s">
        <v>2897</v>
      </c>
      <c r="F217" s="297" t="s">
        <v>2898</v>
      </c>
      <c r="G217" s="298" t="s">
        <v>323</v>
      </c>
      <c r="H217" s="299">
        <v>54.4</v>
      </c>
      <c r="I217" s="21"/>
      <c r="J217" s="300">
        <f>ROUND(I217*H217,2)</f>
        <v>0</v>
      </c>
      <c r="K217" s="301"/>
      <c r="L217" s="13"/>
      <c r="M217" s="302" t="s">
        <v>1</v>
      </c>
      <c r="N217" s="303" t="s">
        <v>42</v>
      </c>
      <c r="P217" s="304">
        <f>O217*H217</f>
        <v>0</v>
      </c>
      <c r="Q217" s="304">
        <v>0.12895000000000001</v>
      </c>
      <c r="R217" s="304">
        <f>Q217*H217</f>
        <v>7.0148800000000007</v>
      </c>
      <c r="S217" s="304">
        <v>0</v>
      </c>
      <c r="T217" s="305">
        <f>S217*H217</f>
        <v>0</v>
      </c>
      <c r="AR217" s="306" t="s">
        <v>324</v>
      </c>
      <c r="AT217" s="306" t="s">
        <v>320</v>
      </c>
      <c r="AU217" s="306" t="s">
        <v>90</v>
      </c>
      <c r="AY217" s="3" t="s">
        <v>318</v>
      </c>
      <c r="BE217" s="307">
        <f>IF(N217="základní",J217,0)</f>
        <v>0</v>
      </c>
      <c r="BF217" s="307">
        <f>IF(N217="snížená",J217,0)</f>
        <v>0</v>
      </c>
      <c r="BG217" s="307">
        <f>IF(N217="zákl. přenesená",J217,0)</f>
        <v>0</v>
      </c>
      <c r="BH217" s="307">
        <f>IF(N217="sníž. přenesená",J217,0)</f>
        <v>0</v>
      </c>
      <c r="BI217" s="307">
        <f>IF(N217="nulová",J217,0)</f>
        <v>0</v>
      </c>
      <c r="BJ217" s="3" t="s">
        <v>85</v>
      </c>
      <c r="BK217" s="307">
        <f>ROUND(I217*H217,2)</f>
        <v>0</v>
      </c>
      <c r="BL217" s="3" t="s">
        <v>324</v>
      </c>
      <c r="BM217" s="306" t="s">
        <v>2899</v>
      </c>
    </row>
    <row r="218" spans="2:65" s="324" customFormat="1" x14ac:dyDescent="0.2">
      <c r="B218" s="323"/>
      <c r="D218" s="310" t="s">
        <v>326</v>
      </c>
      <c r="E218" s="325" t="s">
        <v>1</v>
      </c>
      <c r="F218" s="326" t="s">
        <v>2900</v>
      </c>
      <c r="H218" s="325" t="s">
        <v>1</v>
      </c>
      <c r="L218" s="323"/>
      <c r="M218" s="327"/>
      <c r="T218" s="328"/>
      <c r="AT218" s="325" t="s">
        <v>326</v>
      </c>
      <c r="AU218" s="325" t="s">
        <v>90</v>
      </c>
      <c r="AV218" s="324" t="s">
        <v>85</v>
      </c>
      <c r="AW218" s="324" t="s">
        <v>32</v>
      </c>
      <c r="AX218" s="324" t="s">
        <v>77</v>
      </c>
      <c r="AY218" s="325" t="s">
        <v>318</v>
      </c>
    </row>
    <row r="219" spans="2:65" s="309" customFormat="1" x14ac:dyDescent="0.2">
      <c r="B219" s="308"/>
      <c r="D219" s="310" t="s">
        <v>326</v>
      </c>
      <c r="E219" s="311" t="s">
        <v>1</v>
      </c>
      <c r="F219" s="312" t="s">
        <v>2901</v>
      </c>
      <c r="H219" s="313">
        <v>54.4</v>
      </c>
      <c r="L219" s="308"/>
      <c r="M219" s="314"/>
      <c r="T219" s="315"/>
      <c r="AT219" s="311" t="s">
        <v>326</v>
      </c>
      <c r="AU219" s="311" t="s">
        <v>90</v>
      </c>
      <c r="AV219" s="309" t="s">
        <v>90</v>
      </c>
      <c r="AW219" s="309" t="s">
        <v>32</v>
      </c>
      <c r="AX219" s="309" t="s">
        <v>85</v>
      </c>
      <c r="AY219" s="311" t="s">
        <v>318</v>
      </c>
    </row>
    <row r="220" spans="2:65" s="284" customFormat="1" ht="22.9" customHeight="1" x14ac:dyDescent="0.25">
      <c r="B220" s="283"/>
      <c r="D220" s="285" t="s">
        <v>76</v>
      </c>
      <c r="E220" s="293" t="s">
        <v>370</v>
      </c>
      <c r="F220" s="293" t="s">
        <v>983</v>
      </c>
      <c r="J220" s="294">
        <f>BK220</f>
        <v>0</v>
      </c>
      <c r="L220" s="283"/>
      <c r="M220" s="288"/>
      <c r="P220" s="289">
        <f>SUM(P221:P222)</f>
        <v>0</v>
      </c>
      <c r="R220" s="289">
        <f>SUM(R221:R222)</f>
        <v>0</v>
      </c>
      <c r="T220" s="290">
        <f>SUM(T221:T222)</f>
        <v>11.5816</v>
      </c>
      <c r="AR220" s="285" t="s">
        <v>85</v>
      </c>
      <c r="AT220" s="291" t="s">
        <v>76</v>
      </c>
      <c r="AU220" s="291" t="s">
        <v>85</v>
      </c>
      <c r="AY220" s="285" t="s">
        <v>318</v>
      </c>
      <c r="BK220" s="292">
        <f>SUM(BK221:BK222)</f>
        <v>0</v>
      </c>
    </row>
    <row r="221" spans="2:65" s="1" customFormat="1" ht="24.25" customHeight="1" x14ac:dyDescent="0.2">
      <c r="B221" s="13"/>
      <c r="C221" s="295" t="s">
        <v>795</v>
      </c>
      <c r="D221" s="295" t="s">
        <v>320</v>
      </c>
      <c r="E221" s="296" t="s">
        <v>2902</v>
      </c>
      <c r="F221" s="297" t="s">
        <v>2903</v>
      </c>
      <c r="G221" s="298" t="s">
        <v>455</v>
      </c>
      <c r="H221" s="299">
        <v>124</v>
      </c>
      <c r="I221" s="21"/>
      <c r="J221" s="300">
        <f>ROUND(I221*H221,2)</f>
        <v>0</v>
      </c>
      <c r="K221" s="301"/>
      <c r="L221" s="13"/>
      <c r="M221" s="302" t="s">
        <v>1</v>
      </c>
      <c r="N221" s="303" t="s">
        <v>42</v>
      </c>
      <c r="P221" s="304">
        <f>O221*H221</f>
        <v>0</v>
      </c>
      <c r="Q221" s="304">
        <v>0</v>
      </c>
      <c r="R221" s="304">
        <f>Q221*H221</f>
        <v>0</v>
      </c>
      <c r="S221" s="304">
        <v>0.09</v>
      </c>
      <c r="T221" s="305">
        <f>S221*H221</f>
        <v>11.16</v>
      </c>
      <c r="AR221" s="306" t="s">
        <v>324</v>
      </c>
      <c r="AT221" s="306" t="s">
        <v>320</v>
      </c>
      <c r="AU221" s="306" t="s">
        <v>90</v>
      </c>
      <c r="AY221" s="3" t="s">
        <v>318</v>
      </c>
      <c r="BE221" s="307">
        <f>IF(N221="základní",J221,0)</f>
        <v>0</v>
      </c>
      <c r="BF221" s="307">
        <f>IF(N221="snížená",J221,0)</f>
        <v>0</v>
      </c>
      <c r="BG221" s="307">
        <f>IF(N221="zákl. přenesená",J221,0)</f>
        <v>0</v>
      </c>
      <c r="BH221" s="307">
        <f>IF(N221="sníž. přenesená",J221,0)</f>
        <v>0</v>
      </c>
      <c r="BI221" s="307">
        <f>IF(N221="nulová",J221,0)</f>
        <v>0</v>
      </c>
      <c r="BJ221" s="3" t="s">
        <v>85</v>
      </c>
      <c r="BK221" s="307">
        <f>ROUND(I221*H221,2)</f>
        <v>0</v>
      </c>
      <c r="BL221" s="3" t="s">
        <v>324</v>
      </c>
      <c r="BM221" s="306" t="s">
        <v>2904</v>
      </c>
    </row>
    <row r="222" spans="2:65" s="1" customFormat="1" ht="24.25" customHeight="1" x14ac:dyDescent="0.2">
      <c r="B222" s="13"/>
      <c r="C222" s="295" t="s">
        <v>799</v>
      </c>
      <c r="D222" s="295" t="s">
        <v>320</v>
      </c>
      <c r="E222" s="296" t="s">
        <v>2905</v>
      </c>
      <c r="F222" s="297" t="s">
        <v>2906</v>
      </c>
      <c r="G222" s="298" t="s">
        <v>323</v>
      </c>
      <c r="H222" s="299">
        <v>170</v>
      </c>
      <c r="I222" s="21"/>
      <c r="J222" s="300">
        <f>ROUND(I222*H222,2)</f>
        <v>0</v>
      </c>
      <c r="K222" s="301"/>
      <c r="L222" s="13"/>
      <c r="M222" s="302" t="s">
        <v>1</v>
      </c>
      <c r="N222" s="303" t="s">
        <v>42</v>
      </c>
      <c r="P222" s="304">
        <f>O222*H222</f>
        <v>0</v>
      </c>
      <c r="Q222" s="304">
        <v>0</v>
      </c>
      <c r="R222" s="304">
        <f>Q222*H222</f>
        <v>0</v>
      </c>
      <c r="S222" s="304">
        <v>2.48E-3</v>
      </c>
      <c r="T222" s="305">
        <f>S222*H222</f>
        <v>0.42159999999999997</v>
      </c>
      <c r="AR222" s="306" t="s">
        <v>324</v>
      </c>
      <c r="AT222" s="306" t="s">
        <v>320</v>
      </c>
      <c r="AU222" s="306" t="s">
        <v>90</v>
      </c>
      <c r="AY222" s="3" t="s">
        <v>318</v>
      </c>
      <c r="BE222" s="307">
        <f>IF(N222="základní",J222,0)</f>
        <v>0</v>
      </c>
      <c r="BF222" s="307">
        <f>IF(N222="snížená",J222,0)</f>
        <v>0</v>
      </c>
      <c r="BG222" s="307">
        <f>IF(N222="zákl. přenesená",J222,0)</f>
        <v>0</v>
      </c>
      <c r="BH222" s="307">
        <f>IF(N222="sníž. přenesená",J222,0)</f>
        <v>0</v>
      </c>
      <c r="BI222" s="307">
        <f>IF(N222="nulová",J222,0)</f>
        <v>0</v>
      </c>
      <c r="BJ222" s="3" t="s">
        <v>85</v>
      </c>
      <c r="BK222" s="307">
        <f>ROUND(I222*H222,2)</f>
        <v>0</v>
      </c>
      <c r="BL222" s="3" t="s">
        <v>324</v>
      </c>
      <c r="BM222" s="306" t="s">
        <v>2907</v>
      </c>
    </row>
    <row r="223" spans="2:65" s="284" customFormat="1" ht="22.9" customHeight="1" x14ac:dyDescent="0.25">
      <c r="B223" s="283"/>
      <c r="D223" s="285" t="s">
        <v>76</v>
      </c>
      <c r="E223" s="293" t="s">
        <v>1074</v>
      </c>
      <c r="F223" s="293" t="s">
        <v>1075</v>
      </c>
      <c r="J223" s="294">
        <f>BK223</f>
        <v>0</v>
      </c>
      <c r="L223" s="283"/>
      <c r="M223" s="288"/>
      <c r="P223" s="289">
        <f>SUM(P224:P235)</f>
        <v>0</v>
      </c>
      <c r="R223" s="289">
        <f>SUM(R224:R235)</f>
        <v>0</v>
      </c>
      <c r="T223" s="290">
        <f>SUM(T224:T235)</f>
        <v>0</v>
      </c>
      <c r="AR223" s="285" t="s">
        <v>85</v>
      </c>
      <c r="AT223" s="291" t="s">
        <v>76</v>
      </c>
      <c r="AU223" s="291" t="s">
        <v>85</v>
      </c>
      <c r="AY223" s="285" t="s">
        <v>318</v>
      </c>
      <c r="BK223" s="292">
        <f>SUM(BK224:BK235)</f>
        <v>0</v>
      </c>
    </row>
    <row r="224" spans="2:65" s="1" customFormat="1" ht="21.75" customHeight="1" x14ac:dyDescent="0.2">
      <c r="B224" s="13"/>
      <c r="C224" s="295" t="s">
        <v>598</v>
      </c>
      <c r="D224" s="295" t="s">
        <v>320</v>
      </c>
      <c r="E224" s="296" t="s">
        <v>1077</v>
      </c>
      <c r="F224" s="297" t="s">
        <v>2908</v>
      </c>
      <c r="G224" s="298" t="s">
        <v>363</v>
      </c>
      <c r="H224" s="299">
        <v>1</v>
      </c>
      <c r="I224" s="21"/>
      <c r="J224" s="300">
        <f>ROUND(I224*H224,2)</f>
        <v>0</v>
      </c>
      <c r="K224" s="301"/>
      <c r="L224" s="13"/>
      <c r="M224" s="302" t="s">
        <v>1</v>
      </c>
      <c r="N224" s="303" t="s">
        <v>42</v>
      </c>
      <c r="P224" s="304">
        <f>O224*H224</f>
        <v>0</v>
      </c>
      <c r="Q224" s="304">
        <v>0</v>
      </c>
      <c r="R224" s="304">
        <f>Q224*H224</f>
        <v>0</v>
      </c>
      <c r="S224" s="304">
        <v>0</v>
      </c>
      <c r="T224" s="305">
        <f>S224*H224</f>
        <v>0</v>
      </c>
      <c r="AR224" s="306" t="s">
        <v>324</v>
      </c>
      <c r="AT224" s="306" t="s">
        <v>320</v>
      </c>
      <c r="AU224" s="306" t="s">
        <v>90</v>
      </c>
      <c r="AY224" s="3" t="s">
        <v>318</v>
      </c>
      <c r="BE224" s="307">
        <f>IF(N224="základní",J224,0)</f>
        <v>0</v>
      </c>
      <c r="BF224" s="307">
        <f>IF(N224="snížená",J224,0)</f>
        <v>0</v>
      </c>
      <c r="BG224" s="307">
        <f>IF(N224="zákl. přenesená",J224,0)</f>
        <v>0</v>
      </c>
      <c r="BH224" s="307">
        <f>IF(N224="sníž. přenesená",J224,0)</f>
        <v>0</v>
      </c>
      <c r="BI224" s="307">
        <f>IF(N224="nulová",J224,0)</f>
        <v>0</v>
      </c>
      <c r="BJ224" s="3" t="s">
        <v>85</v>
      </c>
      <c r="BK224" s="307">
        <f>ROUND(I224*H224,2)</f>
        <v>0</v>
      </c>
      <c r="BL224" s="3" t="s">
        <v>324</v>
      </c>
      <c r="BM224" s="306" t="s">
        <v>2909</v>
      </c>
    </row>
    <row r="225" spans="2:65" s="324" customFormat="1" x14ac:dyDescent="0.2">
      <c r="B225" s="323"/>
      <c r="D225" s="310" t="s">
        <v>326</v>
      </c>
      <c r="E225" s="325" t="s">
        <v>1</v>
      </c>
      <c r="F225" s="326" t="s">
        <v>2910</v>
      </c>
      <c r="H225" s="325" t="s">
        <v>1</v>
      </c>
      <c r="L225" s="323"/>
      <c r="M225" s="327"/>
      <c r="T225" s="328"/>
      <c r="AT225" s="325" t="s">
        <v>326</v>
      </c>
      <c r="AU225" s="325" t="s">
        <v>90</v>
      </c>
      <c r="AV225" s="324" t="s">
        <v>85</v>
      </c>
      <c r="AW225" s="324" t="s">
        <v>32</v>
      </c>
      <c r="AX225" s="324" t="s">
        <v>77</v>
      </c>
      <c r="AY225" s="325" t="s">
        <v>318</v>
      </c>
    </row>
    <row r="226" spans="2:65" s="324" customFormat="1" x14ac:dyDescent="0.2">
      <c r="B226" s="323"/>
      <c r="D226" s="310" t="s">
        <v>326</v>
      </c>
      <c r="E226" s="325" t="s">
        <v>1</v>
      </c>
      <c r="F226" s="326" t="s">
        <v>2911</v>
      </c>
      <c r="H226" s="325" t="s">
        <v>1</v>
      </c>
      <c r="L226" s="323"/>
      <c r="M226" s="327"/>
      <c r="T226" s="328"/>
      <c r="AT226" s="325" t="s">
        <v>326</v>
      </c>
      <c r="AU226" s="325" t="s">
        <v>90</v>
      </c>
      <c r="AV226" s="324" t="s">
        <v>85</v>
      </c>
      <c r="AW226" s="324" t="s">
        <v>32</v>
      </c>
      <c r="AX226" s="324" t="s">
        <v>77</v>
      </c>
      <c r="AY226" s="325" t="s">
        <v>318</v>
      </c>
    </row>
    <row r="227" spans="2:65" s="324" customFormat="1" x14ac:dyDescent="0.2">
      <c r="B227" s="323"/>
      <c r="D227" s="310" t="s">
        <v>326</v>
      </c>
      <c r="E227" s="325" t="s">
        <v>1</v>
      </c>
      <c r="F227" s="326" t="s">
        <v>2912</v>
      </c>
      <c r="H227" s="325" t="s">
        <v>1</v>
      </c>
      <c r="L227" s="323"/>
      <c r="M227" s="327"/>
      <c r="T227" s="328"/>
      <c r="AT227" s="325" t="s">
        <v>326</v>
      </c>
      <c r="AU227" s="325" t="s">
        <v>90</v>
      </c>
      <c r="AV227" s="324" t="s">
        <v>85</v>
      </c>
      <c r="AW227" s="324" t="s">
        <v>32</v>
      </c>
      <c r="AX227" s="324" t="s">
        <v>77</v>
      </c>
      <c r="AY227" s="325" t="s">
        <v>318</v>
      </c>
    </row>
    <row r="228" spans="2:65" s="324" customFormat="1" x14ac:dyDescent="0.2">
      <c r="B228" s="323"/>
      <c r="D228" s="310" t="s">
        <v>326</v>
      </c>
      <c r="E228" s="325" t="s">
        <v>1</v>
      </c>
      <c r="F228" s="326" t="s">
        <v>2913</v>
      </c>
      <c r="H228" s="325" t="s">
        <v>1</v>
      </c>
      <c r="L228" s="323"/>
      <c r="M228" s="327"/>
      <c r="T228" s="328"/>
      <c r="AT228" s="325" t="s">
        <v>326</v>
      </c>
      <c r="AU228" s="325" t="s">
        <v>90</v>
      </c>
      <c r="AV228" s="324" t="s">
        <v>85</v>
      </c>
      <c r="AW228" s="324" t="s">
        <v>32</v>
      </c>
      <c r="AX228" s="324" t="s">
        <v>77</v>
      </c>
      <c r="AY228" s="325" t="s">
        <v>318</v>
      </c>
    </row>
    <row r="229" spans="2:65" s="324" customFormat="1" x14ac:dyDescent="0.2">
      <c r="B229" s="323"/>
      <c r="D229" s="310" t="s">
        <v>326</v>
      </c>
      <c r="E229" s="325" t="s">
        <v>1</v>
      </c>
      <c r="F229" s="326" t="s">
        <v>2914</v>
      </c>
      <c r="H229" s="325" t="s">
        <v>1</v>
      </c>
      <c r="L229" s="323"/>
      <c r="M229" s="327"/>
      <c r="T229" s="328"/>
      <c r="AT229" s="325" t="s">
        <v>326</v>
      </c>
      <c r="AU229" s="325" t="s">
        <v>90</v>
      </c>
      <c r="AV229" s="324" t="s">
        <v>85</v>
      </c>
      <c r="AW229" s="324" t="s">
        <v>32</v>
      </c>
      <c r="AX229" s="324" t="s">
        <v>77</v>
      </c>
      <c r="AY229" s="325" t="s">
        <v>318</v>
      </c>
    </row>
    <row r="230" spans="2:65" s="309" customFormat="1" x14ac:dyDescent="0.2">
      <c r="B230" s="308"/>
      <c r="D230" s="310" t="s">
        <v>326</v>
      </c>
      <c r="E230" s="311" t="s">
        <v>1</v>
      </c>
      <c r="F230" s="312" t="s">
        <v>85</v>
      </c>
      <c r="H230" s="313">
        <v>1</v>
      </c>
      <c r="L230" s="308"/>
      <c r="M230" s="314"/>
      <c r="T230" s="315"/>
      <c r="AT230" s="311" t="s">
        <v>326</v>
      </c>
      <c r="AU230" s="311" t="s">
        <v>90</v>
      </c>
      <c r="AV230" s="309" t="s">
        <v>90</v>
      </c>
      <c r="AW230" s="309" t="s">
        <v>32</v>
      </c>
      <c r="AX230" s="309" t="s">
        <v>85</v>
      </c>
      <c r="AY230" s="311" t="s">
        <v>318</v>
      </c>
    </row>
    <row r="231" spans="2:65" s="1" customFormat="1" ht="24.25" customHeight="1" x14ac:dyDescent="0.2">
      <c r="B231" s="13"/>
      <c r="C231" s="295" t="s">
        <v>807</v>
      </c>
      <c r="D231" s="295" t="s">
        <v>320</v>
      </c>
      <c r="E231" s="296" t="s">
        <v>2915</v>
      </c>
      <c r="F231" s="297" t="s">
        <v>1078</v>
      </c>
      <c r="G231" s="298" t="s">
        <v>347</v>
      </c>
      <c r="H231" s="299">
        <v>11.582000000000001</v>
      </c>
      <c r="I231" s="21"/>
      <c r="J231" s="300">
        <f>ROUND(I231*H231,2)</f>
        <v>0</v>
      </c>
      <c r="K231" s="301"/>
      <c r="L231" s="13"/>
      <c r="M231" s="302" t="s">
        <v>1</v>
      </c>
      <c r="N231" s="303" t="s">
        <v>42</v>
      </c>
      <c r="P231" s="304">
        <f>O231*H231</f>
        <v>0</v>
      </c>
      <c r="Q231" s="304">
        <v>0</v>
      </c>
      <c r="R231" s="304">
        <f>Q231*H231</f>
        <v>0</v>
      </c>
      <c r="S231" s="304">
        <v>0</v>
      </c>
      <c r="T231" s="305">
        <f>S231*H231</f>
        <v>0</v>
      </c>
      <c r="AR231" s="306" t="s">
        <v>324</v>
      </c>
      <c r="AT231" s="306" t="s">
        <v>320</v>
      </c>
      <c r="AU231" s="306" t="s">
        <v>90</v>
      </c>
      <c r="AY231" s="3" t="s">
        <v>318</v>
      </c>
      <c r="BE231" s="307">
        <f>IF(N231="základní",J231,0)</f>
        <v>0</v>
      </c>
      <c r="BF231" s="307">
        <f>IF(N231="snížená",J231,0)</f>
        <v>0</v>
      </c>
      <c r="BG231" s="307">
        <f>IF(N231="zákl. přenesená",J231,0)</f>
        <v>0</v>
      </c>
      <c r="BH231" s="307">
        <f>IF(N231="sníž. přenesená",J231,0)</f>
        <v>0</v>
      </c>
      <c r="BI231" s="307">
        <f>IF(N231="nulová",J231,0)</f>
        <v>0</v>
      </c>
      <c r="BJ231" s="3" t="s">
        <v>85</v>
      </c>
      <c r="BK231" s="307">
        <f>ROUND(I231*H231,2)</f>
        <v>0</v>
      </c>
      <c r="BL231" s="3" t="s">
        <v>324</v>
      </c>
      <c r="BM231" s="306" t="s">
        <v>2916</v>
      </c>
    </row>
    <row r="232" spans="2:65" s="1" customFormat="1" ht="24.25" customHeight="1" x14ac:dyDescent="0.2">
      <c r="B232" s="13"/>
      <c r="C232" s="295" t="s">
        <v>812</v>
      </c>
      <c r="D232" s="295" t="s">
        <v>320</v>
      </c>
      <c r="E232" s="296" t="s">
        <v>1081</v>
      </c>
      <c r="F232" s="297" t="s">
        <v>1082</v>
      </c>
      <c r="G232" s="298" t="s">
        <v>347</v>
      </c>
      <c r="H232" s="299">
        <v>220.05799999999999</v>
      </c>
      <c r="I232" s="21"/>
      <c r="J232" s="300">
        <f>ROUND(I232*H232,2)</f>
        <v>0</v>
      </c>
      <c r="K232" s="301"/>
      <c r="L232" s="13"/>
      <c r="M232" s="302" t="s">
        <v>1</v>
      </c>
      <c r="N232" s="303" t="s">
        <v>42</v>
      </c>
      <c r="P232" s="304">
        <f>O232*H232</f>
        <v>0</v>
      </c>
      <c r="Q232" s="304">
        <v>0</v>
      </c>
      <c r="R232" s="304">
        <f>Q232*H232</f>
        <v>0</v>
      </c>
      <c r="S232" s="304">
        <v>0</v>
      </c>
      <c r="T232" s="305">
        <f>S232*H232</f>
        <v>0</v>
      </c>
      <c r="AR232" s="306" t="s">
        <v>324</v>
      </c>
      <c r="AT232" s="306" t="s">
        <v>320</v>
      </c>
      <c r="AU232" s="306" t="s">
        <v>90</v>
      </c>
      <c r="AY232" s="3" t="s">
        <v>318</v>
      </c>
      <c r="BE232" s="307">
        <f>IF(N232="základní",J232,0)</f>
        <v>0</v>
      </c>
      <c r="BF232" s="307">
        <f>IF(N232="snížená",J232,0)</f>
        <v>0</v>
      </c>
      <c r="BG232" s="307">
        <f>IF(N232="zákl. přenesená",J232,0)</f>
        <v>0</v>
      </c>
      <c r="BH232" s="307">
        <f>IF(N232="sníž. přenesená",J232,0)</f>
        <v>0</v>
      </c>
      <c r="BI232" s="307">
        <f>IF(N232="nulová",J232,0)</f>
        <v>0</v>
      </c>
      <c r="BJ232" s="3" t="s">
        <v>85</v>
      </c>
      <c r="BK232" s="307">
        <f>ROUND(I232*H232,2)</f>
        <v>0</v>
      </c>
      <c r="BL232" s="3" t="s">
        <v>324</v>
      </c>
      <c r="BM232" s="306" t="s">
        <v>2917</v>
      </c>
    </row>
    <row r="233" spans="2:65" s="309" customFormat="1" x14ac:dyDescent="0.2">
      <c r="B233" s="308"/>
      <c r="D233" s="310" t="s">
        <v>326</v>
      </c>
      <c r="F233" s="312" t="s">
        <v>2918</v>
      </c>
      <c r="H233" s="313">
        <v>220.05799999999999</v>
      </c>
      <c r="L233" s="308"/>
      <c r="M233" s="314"/>
      <c r="T233" s="315"/>
      <c r="AT233" s="311" t="s">
        <v>326</v>
      </c>
      <c r="AU233" s="311" t="s">
        <v>90</v>
      </c>
      <c r="AV233" s="309" t="s">
        <v>90</v>
      </c>
      <c r="AW233" s="309" t="s">
        <v>4</v>
      </c>
      <c r="AX233" s="309" t="s">
        <v>85</v>
      </c>
      <c r="AY233" s="311" t="s">
        <v>318</v>
      </c>
    </row>
    <row r="234" spans="2:65" s="1" customFormat="1" ht="16.5" customHeight="1" x14ac:dyDescent="0.2">
      <c r="B234" s="13"/>
      <c r="C234" s="295" t="s">
        <v>816</v>
      </c>
      <c r="D234" s="295" t="s">
        <v>320</v>
      </c>
      <c r="E234" s="296" t="s">
        <v>1086</v>
      </c>
      <c r="F234" s="297" t="s">
        <v>1087</v>
      </c>
      <c r="G234" s="298" t="s">
        <v>347</v>
      </c>
      <c r="H234" s="299">
        <v>11.582000000000001</v>
      </c>
      <c r="I234" s="21"/>
      <c r="J234" s="300">
        <f>ROUND(I234*H234,2)</f>
        <v>0</v>
      </c>
      <c r="K234" s="301"/>
      <c r="L234" s="13"/>
      <c r="M234" s="302" t="s">
        <v>1</v>
      </c>
      <c r="N234" s="303" t="s">
        <v>42</v>
      </c>
      <c r="P234" s="304">
        <f>O234*H234</f>
        <v>0</v>
      </c>
      <c r="Q234" s="304">
        <v>0</v>
      </c>
      <c r="R234" s="304">
        <f>Q234*H234</f>
        <v>0</v>
      </c>
      <c r="S234" s="304">
        <v>0</v>
      </c>
      <c r="T234" s="305">
        <f>S234*H234</f>
        <v>0</v>
      </c>
      <c r="AR234" s="306" t="s">
        <v>324</v>
      </c>
      <c r="AT234" s="306" t="s">
        <v>320</v>
      </c>
      <c r="AU234" s="306" t="s">
        <v>90</v>
      </c>
      <c r="AY234" s="3" t="s">
        <v>318</v>
      </c>
      <c r="BE234" s="307">
        <f>IF(N234="základní",J234,0)</f>
        <v>0</v>
      </c>
      <c r="BF234" s="307">
        <f>IF(N234="snížená",J234,0)</f>
        <v>0</v>
      </c>
      <c r="BG234" s="307">
        <f>IF(N234="zákl. přenesená",J234,0)</f>
        <v>0</v>
      </c>
      <c r="BH234" s="307">
        <f>IF(N234="sníž. přenesená",J234,0)</f>
        <v>0</v>
      </c>
      <c r="BI234" s="307">
        <f>IF(N234="nulová",J234,0)</f>
        <v>0</v>
      </c>
      <c r="BJ234" s="3" t="s">
        <v>85</v>
      </c>
      <c r="BK234" s="307">
        <f>ROUND(I234*H234,2)</f>
        <v>0</v>
      </c>
      <c r="BL234" s="3" t="s">
        <v>324</v>
      </c>
      <c r="BM234" s="306" t="s">
        <v>2919</v>
      </c>
    </row>
    <row r="235" spans="2:65" s="1" customFormat="1" ht="33" customHeight="1" x14ac:dyDescent="0.2">
      <c r="B235" s="13"/>
      <c r="C235" s="295" t="s">
        <v>821</v>
      </c>
      <c r="D235" s="295" t="s">
        <v>320</v>
      </c>
      <c r="E235" s="296" t="s">
        <v>1090</v>
      </c>
      <c r="F235" s="297" t="s">
        <v>1091</v>
      </c>
      <c r="G235" s="298" t="s">
        <v>347</v>
      </c>
      <c r="H235" s="299">
        <v>11.582000000000001</v>
      </c>
      <c r="I235" s="21"/>
      <c r="J235" s="300">
        <f>ROUND(I235*H235,2)</f>
        <v>0</v>
      </c>
      <c r="K235" s="301"/>
      <c r="L235" s="13"/>
      <c r="M235" s="302" t="s">
        <v>1</v>
      </c>
      <c r="N235" s="303" t="s">
        <v>42</v>
      </c>
      <c r="P235" s="304">
        <f>O235*H235</f>
        <v>0</v>
      </c>
      <c r="Q235" s="304">
        <v>0</v>
      </c>
      <c r="R235" s="304">
        <f>Q235*H235</f>
        <v>0</v>
      </c>
      <c r="S235" s="304">
        <v>0</v>
      </c>
      <c r="T235" s="305">
        <f>S235*H235</f>
        <v>0</v>
      </c>
      <c r="AR235" s="306" t="s">
        <v>324</v>
      </c>
      <c r="AT235" s="306" t="s">
        <v>320</v>
      </c>
      <c r="AU235" s="306" t="s">
        <v>90</v>
      </c>
      <c r="AY235" s="3" t="s">
        <v>318</v>
      </c>
      <c r="BE235" s="307">
        <f>IF(N235="základní",J235,0)</f>
        <v>0</v>
      </c>
      <c r="BF235" s="307">
        <f>IF(N235="snížená",J235,0)</f>
        <v>0</v>
      </c>
      <c r="BG235" s="307">
        <f>IF(N235="zákl. přenesená",J235,0)</f>
        <v>0</v>
      </c>
      <c r="BH235" s="307">
        <f>IF(N235="sníž. přenesená",J235,0)</f>
        <v>0</v>
      </c>
      <c r="BI235" s="307">
        <f>IF(N235="nulová",J235,0)</f>
        <v>0</v>
      </c>
      <c r="BJ235" s="3" t="s">
        <v>85</v>
      </c>
      <c r="BK235" s="307">
        <f>ROUND(I235*H235,2)</f>
        <v>0</v>
      </c>
      <c r="BL235" s="3" t="s">
        <v>324</v>
      </c>
      <c r="BM235" s="306" t="s">
        <v>2920</v>
      </c>
    </row>
    <row r="236" spans="2:65" s="284" customFormat="1" ht="22.9" customHeight="1" x14ac:dyDescent="0.25">
      <c r="B236" s="283"/>
      <c r="D236" s="285" t="s">
        <v>76</v>
      </c>
      <c r="E236" s="293" t="s">
        <v>1093</v>
      </c>
      <c r="F236" s="293" t="s">
        <v>1094</v>
      </c>
      <c r="J236" s="294">
        <f>BK236</f>
        <v>0</v>
      </c>
      <c r="L236" s="283"/>
      <c r="M236" s="288"/>
      <c r="P236" s="289">
        <f>P237</f>
        <v>0</v>
      </c>
      <c r="R236" s="289">
        <f>R237</f>
        <v>0</v>
      </c>
      <c r="T236" s="290">
        <f>T237</f>
        <v>0</v>
      </c>
      <c r="AR236" s="285" t="s">
        <v>85</v>
      </c>
      <c r="AT236" s="291" t="s">
        <v>76</v>
      </c>
      <c r="AU236" s="291" t="s">
        <v>85</v>
      </c>
      <c r="AY236" s="285" t="s">
        <v>318</v>
      </c>
      <c r="BK236" s="292">
        <f>BK237</f>
        <v>0</v>
      </c>
    </row>
    <row r="237" spans="2:65" s="1" customFormat="1" ht="21.75" customHeight="1" x14ac:dyDescent="0.2">
      <c r="B237" s="13"/>
      <c r="C237" s="295" t="s">
        <v>627</v>
      </c>
      <c r="D237" s="295" t="s">
        <v>320</v>
      </c>
      <c r="E237" s="296" t="s">
        <v>1096</v>
      </c>
      <c r="F237" s="297" t="s">
        <v>1097</v>
      </c>
      <c r="G237" s="298" t="s">
        <v>347</v>
      </c>
      <c r="H237" s="299">
        <v>127.396</v>
      </c>
      <c r="I237" s="21"/>
      <c r="J237" s="300">
        <f>ROUND(I237*H237,2)</f>
        <v>0</v>
      </c>
      <c r="K237" s="301"/>
      <c r="L237" s="13"/>
      <c r="M237" s="302" t="s">
        <v>1</v>
      </c>
      <c r="N237" s="303" t="s">
        <v>42</v>
      </c>
      <c r="P237" s="304">
        <f>O237*H237</f>
        <v>0</v>
      </c>
      <c r="Q237" s="304">
        <v>0</v>
      </c>
      <c r="R237" s="304">
        <f>Q237*H237</f>
        <v>0</v>
      </c>
      <c r="S237" s="304">
        <v>0</v>
      </c>
      <c r="T237" s="305">
        <f>S237*H237</f>
        <v>0</v>
      </c>
      <c r="AR237" s="306" t="s">
        <v>324</v>
      </c>
      <c r="AT237" s="306" t="s">
        <v>320</v>
      </c>
      <c r="AU237" s="306" t="s">
        <v>90</v>
      </c>
      <c r="AY237" s="3" t="s">
        <v>318</v>
      </c>
      <c r="BE237" s="307">
        <f>IF(N237="základní",J237,0)</f>
        <v>0</v>
      </c>
      <c r="BF237" s="307">
        <f>IF(N237="snížená",J237,0)</f>
        <v>0</v>
      </c>
      <c r="BG237" s="307">
        <f>IF(N237="zákl. přenesená",J237,0)</f>
        <v>0</v>
      </c>
      <c r="BH237" s="307">
        <f>IF(N237="sníž. přenesená",J237,0)</f>
        <v>0</v>
      </c>
      <c r="BI237" s="307">
        <f>IF(N237="nulová",J237,0)</f>
        <v>0</v>
      </c>
      <c r="BJ237" s="3" t="s">
        <v>85</v>
      </c>
      <c r="BK237" s="307">
        <f>ROUND(I237*H237,2)</f>
        <v>0</v>
      </c>
      <c r="BL237" s="3" t="s">
        <v>324</v>
      </c>
      <c r="BM237" s="306" t="s">
        <v>2921</v>
      </c>
    </row>
    <row r="238" spans="2:65" s="284" customFormat="1" ht="25.9" customHeight="1" x14ac:dyDescent="0.35">
      <c r="B238" s="283"/>
      <c r="D238" s="285" t="s">
        <v>76</v>
      </c>
      <c r="E238" s="286" t="s">
        <v>1099</v>
      </c>
      <c r="F238" s="286" t="s">
        <v>1100</v>
      </c>
      <c r="J238" s="287">
        <f>BK238</f>
        <v>0</v>
      </c>
      <c r="L238" s="283"/>
      <c r="M238" s="288"/>
      <c r="P238" s="289">
        <f>P239+P240+P242+P264</f>
        <v>0</v>
      </c>
      <c r="R238" s="289">
        <f>R239+R240+R242+R264</f>
        <v>0.15870000000000001</v>
      </c>
      <c r="T238" s="290">
        <f>T239+T240+T242+T264</f>
        <v>4.0000000000000002E-4</v>
      </c>
      <c r="AR238" s="285" t="s">
        <v>90</v>
      </c>
      <c r="AT238" s="291" t="s">
        <v>76</v>
      </c>
      <c r="AU238" s="291" t="s">
        <v>77</v>
      </c>
      <c r="AY238" s="285" t="s">
        <v>318</v>
      </c>
      <c r="BK238" s="292">
        <f>BK239+BK240+BK242+BK264</f>
        <v>0</v>
      </c>
    </row>
    <row r="239" spans="2:65" s="1" customFormat="1" ht="24.25" customHeight="1" x14ac:dyDescent="0.2">
      <c r="B239" s="13"/>
      <c r="C239" s="295" t="s">
        <v>645</v>
      </c>
      <c r="D239" s="295" t="s">
        <v>320</v>
      </c>
      <c r="E239" s="296" t="s">
        <v>2922</v>
      </c>
      <c r="F239" s="297" t="s">
        <v>2923</v>
      </c>
      <c r="G239" s="298" t="s">
        <v>1344</v>
      </c>
      <c r="H239" s="299">
        <v>1</v>
      </c>
      <c r="I239" s="339">
        <f>'PŘ. Kan'!N29</f>
        <v>0</v>
      </c>
      <c r="J239" s="300">
        <f>ROUND(I239*H239,2)</f>
        <v>0</v>
      </c>
      <c r="K239" s="301"/>
      <c r="L239" s="13"/>
      <c r="M239" s="302" t="s">
        <v>1</v>
      </c>
      <c r="N239" s="303" t="s">
        <v>42</v>
      </c>
      <c r="P239" s="304">
        <f>O239*H239</f>
        <v>0</v>
      </c>
      <c r="Q239" s="304">
        <v>2.8199999999999999E-2</v>
      </c>
      <c r="R239" s="304">
        <f>Q239*H239</f>
        <v>2.8199999999999999E-2</v>
      </c>
      <c r="S239" s="304">
        <v>0</v>
      </c>
      <c r="T239" s="305">
        <f>S239*H239</f>
        <v>0</v>
      </c>
      <c r="AR239" s="306" t="s">
        <v>407</v>
      </c>
      <c r="AT239" s="306" t="s">
        <v>320</v>
      </c>
      <c r="AU239" s="306" t="s">
        <v>85</v>
      </c>
      <c r="AY239" s="3" t="s">
        <v>318</v>
      </c>
      <c r="BE239" s="307">
        <f>IF(N239="základní",J239,0)</f>
        <v>0</v>
      </c>
      <c r="BF239" s="307">
        <f>IF(N239="snížená",J239,0)</f>
        <v>0</v>
      </c>
      <c r="BG239" s="307">
        <f>IF(N239="zákl. přenesená",J239,0)</f>
        <v>0</v>
      </c>
      <c r="BH239" s="307">
        <f>IF(N239="sníž. přenesená",J239,0)</f>
        <v>0</v>
      </c>
      <c r="BI239" s="307">
        <f>IF(N239="nulová",J239,0)</f>
        <v>0</v>
      </c>
      <c r="BJ239" s="3" t="s">
        <v>85</v>
      </c>
      <c r="BK239" s="307">
        <f>ROUND(I239*H239,2)</f>
        <v>0</v>
      </c>
      <c r="BL239" s="3" t="s">
        <v>407</v>
      </c>
      <c r="BM239" s="306" t="s">
        <v>2924</v>
      </c>
    </row>
    <row r="240" spans="2:65" s="284" customFormat="1" ht="22.9" customHeight="1" x14ac:dyDescent="0.25">
      <c r="B240" s="283"/>
      <c r="D240" s="285" t="s">
        <v>76</v>
      </c>
      <c r="E240" s="293" t="s">
        <v>1358</v>
      </c>
      <c r="F240" s="293" t="s">
        <v>1359</v>
      </c>
      <c r="I240" s="340"/>
      <c r="J240" s="294">
        <f>BK240</f>
        <v>0</v>
      </c>
      <c r="L240" s="283"/>
      <c r="M240" s="288"/>
      <c r="P240" s="289">
        <f>P241</f>
        <v>0</v>
      </c>
      <c r="R240" s="289">
        <f>R241</f>
        <v>0</v>
      </c>
      <c r="T240" s="290">
        <f>T241</f>
        <v>4.0000000000000002E-4</v>
      </c>
      <c r="AR240" s="285" t="s">
        <v>90</v>
      </c>
      <c r="AT240" s="291" t="s">
        <v>76</v>
      </c>
      <c r="AU240" s="291" t="s">
        <v>85</v>
      </c>
      <c r="AY240" s="285" t="s">
        <v>318</v>
      </c>
      <c r="BK240" s="292">
        <f>BK241</f>
        <v>0</v>
      </c>
    </row>
    <row r="241" spans="2:65" s="1" customFormat="1" ht="16.5" customHeight="1" x14ac:dyDescent="0.2">
      <c r="B241" s="13"/>
      <c r="C241" s="295" t="s">
        <v>649</v>
      </c>
      <c r="D241" s="295" t="s">
        <v>320</v>
      </c>
      <c r="E241" s="296" t="s">
        <v>2925</v>
      </c>
      <c r="F241" s="297" t="s">
        <v>2926</v>
      </c>
      <c r="G241" s="298" t="s">
        <v>1344</v>
      </c>
      <c r="H241" s="299">
        <v>1</v>
      </c>
      <c r="I241" s="339">
        <f>'Rekap AO'!V34</f>
        <v>0</v>
      </c>
      <c r="J241" s="300">
        <f>ROUND(I241*H241,2)</f>
        <v>0</v>
      </c>
      <c r="K241" s="301"/>
      <c r="L241" s="13"/>
      <c r="M241" s="302" t="s">
        <v>1</v>
      </c>
      <c r="N241" s="303" t="s">
        <v>42</v>
      </c>
      <c r="P241" s="304">
        <f>O241*H241</f>
        <v>0</v>
      </c>
      <c r="Q241" s="304">
        <v>0</v>
      </c>
      <c r="R241" s="304">
        <f>Q241*H241</f>
        <v>0</v>
      </c>
      <c r="S241" s="304">
        <v>4.0000000000000002E-4</v>
      </c>
      <c r="T241" s="305">
        <f>S241*H241</f>
        <v>4.0000000000000002E-4</v>
      </c>
      <c r="AR241" s="306" t="s">
        <v>407</v>
      </c>
      <c r="AT241" s="306" t="s">
        <v>320</v>
      </c>
      <c r="AU241" s="306" t="s">
        <v>90</v>
      </c>
      <c r="AY241" s="3" t="s">
        <v>318</v>
      </c>
      <c r="BE241" s="307">
        <f>IF(N241="základní",J241,0)</f>
        <v>0</v>
      </c>
      <c r="BF241" s="307">
        <f>IF(N241="snížená",J241,0)</f>
        <v>0</v>
      </c>
      <c r="BG241" s="307">
        <f>IF(N241="zákl. přenesená",J241,0)</f>
        <v>0</v>
      </c>
      <c r="BH241" s="307">
        <f>IF(N241="sníž. přenesená",J241,0)</f>
        <v>0</v>
      </c>
      <c r="BI241" s="307">
        <f>IF(N241="nulová",J241,0)</f>
        <v>0</v>
      </c>
      <c r="BJ241" s="3" t="s">
        <v>85</v>
      </c>
      <c r="BK241" s="307">
        <f>ROUND(I241*H241,2)</f>
        <v>0</v>
      </c>
      <c r="BL241" s="3" t="s">
        <v>407</v>
      </c>
      <c r="BM241" s="306" t="s">
        <v>2927</v>
      </c>
    </row>
    <row r="242" spans="2:65" s="284" customFormat="1" ht="22.9" customHeight="1" x14ac:dyDescent="0.25">
      <c r="B242" s="283"/>
      <c r="D242" s="285" t="s">
        <v>76</v>
      </c>
      <c r="E242" s="293" t="s">
        <v>1956</v>
      </c>
      <c r="F242" s="293" t="s">
        <v>1957</v>
      </c>
      <c r="I242" s="340"/>
      <c r="J242" s="294">
        <f>BK242</f>
        <v>0</v>
      </c>
      <c r="L242" s="283"/>
      <c r="M242" s="288"/>
      <c r="P242" s="289">
        <f>SUM(P243:P263)</f>
        <v>0</v>
      </c>
      <c r="R242" s="289">
        <f>SUM(R243:R263)</f>
        <v>2.0700000000000003E-2</v>
      </c>
      <c r="T242" s="290">
        <f>SUM(T243:T263)</f>
        <v>0</v>
      </c>
      <c r="AR242" s="285" t="s">
        <v>90</v>
      </c>
      <c r="AT242" s="291" t="s">
        <v>76</v>
      </c>
      <c r="AU242" s="291" t="s">
        <v>85</v>
      </c>
      <c r="AY242" s="285" t="s">
        <v>318</v>
      </c>
      <c r="BK242" s="292">
        <f>SUM(BK243:BK263)</f>
        <v>0</v>
      </c>
    </row>
    <row r="243" spans="2:65" s="1" customFormat="1" ht="55.5" customHeight="1" x14ac:dyDescent="0.2">
      <c r="B243" s="13"/>
      <c r="C243" s="295" t="s">
        <v>653</v>
      </c>
      <c r="D243" s="295" t="s">
        <v>320</v>
      </c>
      <c r="E243" s="296" t="s">
        <v>2928</v>
      </c>
      <c r="F243" s="297" t="s">
        <v>2929</v>
      </c>
      <c r="G243" s="298" t="s">
        <v>363</v>
      </c>
      <c r="H243" s="299">
        <v>1</v>
      </c>
      <c r="I243" s="21"/>
      <c r="J243" s="300">
        <f>ROUND(I243*H243,2)</f>
        <v>0</v>
      </c>
      <c r="K243" s="301"/>
      <c r="L243" s="13"/>
      <c r="M243" s="302" t="s">
        <v>1</v>
      </c>
      <c r="N243" s="303" t="s">
        <v>42</v>
      </c>
      <c r="P243" s="304">
        <f>O243*H243</f>
        <v>0</v>
      </c>
      <c r="Q243" s="304">
        <v>6.0000000000000002E-5</v>
      </c>
      <c r="R243" s="304">
        <f>Q243*H243</f>
        <v>6.0000000000000002E-5</v>
      </c>
      <c r="S243" s="304">
        <v>0</v>
      </c>
      <c r="T243" s="305">
        <f>S243*H243</f>
        <v>0</v>
      </c>
      <c r="AR243" s="306" t="s">
        <v>407</v>
      </c>
      <c r="AT243" s="306" t="s">
        <v>320</v>
      </c>
      <c r="AU243" s="306" t="s">
        <v>90</v>
      </c>
      <c r="AY243" s="3" t="s">
        <v>318</v>
      </c>
      <c r="BE243" s="307">
        <f>IF(N243="základní",J243,0)</f>
        <v>0</v>
      </c>
      <c r="BF243" s="307">
        <f>IF(N243="snížená",J243,0)</f>
        <v>0</v>
      </c>
      <c r="BG243" s="307">
        <f>IF(N243="zákl. přenesená",J243,0)</f>
        <v>0</v>
      </c>
      <c r="BH243" s="307">
        <f>IF(N243="sníž. přenesená",J243,0)</f>
        <v>0</v>
      </c>
      <c r="BI243" s="307">
        <f>IF(N243="nulová",J243,0)</f>
        <v>0</v>
      </c>
      <c r="BJ243" s="3" t="s">
        <v>85</v>
      </c>
      <c r="BK243" s="307">
        <f>ROUND(I243*H243,2)</f>
        <v>0</v>
      </c>
      <c r="BL243" s="3" t="s">
        <v>407</v>
      </c>
      <c r="BM243" s="306" t="s">
        <v>2930</v>
      </c>
    </row>
    <row r="244" spans="2:65" s="324" customFormat="1" x14ac:dyDescent="0.2">
      <c r="B244" s="323"/>
      <c r="D244" s="310" t="s">
        <v>326</v>
      </c>
      <c r="E244" s="325" t="s">
        <v>1</v>
      </c>
      <c r="F244" s="326" t="s">
        <v>2931</v>
      </c>
      <c r="H244" s="325" t="s">
        <v>1</v>
      </c>
      <c r="L244" s="323"/>
      <c r="M244" s="327"/>
      <c r="T244" s="328"/>
      <c r="AT244" s="325" t="s">
        <v>326</v>
      </c>
      <c r="AU244" s="325" t="s">
        <v>90</v>
      </c>
      <c r="AV244" s="324" t="s">
        <v>85</v>
      </c>
      <c r="AW244" s="324" t="s">
        <v>32</v>
      </c>
      <c r="AX244" s="324" t="s">
        <v>77</v>
      </c>
      <c r="AY244" s="325" t="s">
        <v>318</v>
      </c>
    </row>
    <row r="245" spans="2:65" s="309" customFormat="1" x14ac:dyDescent="0.2">
      <c r="B245" s="308"/>
      <c r="D245" s="310" t="s">
        <v>326</v>
      </c>
      <c r="E245" s="311" t="s">
        <v>1</v>
      </c>
      <c r="F245" s="312" t="s">
        <v>85</v>
      </c>
      <c r="H245" s="313">
        <v>1</v>
      </c>
      <c r="L245" s="308"/>
      <c r="M245" s="314"/>
      <c r="T245" s="315"/>
      <c r="AT245" s="311" t="s">
        <v>326</v>
      </c>
      <c r="AU245" s="311" t="s">
        <v>90</v>
      </c>
      <c r="AV245" s="309" t="s">
        <v>90</v>
      </c>
      <c r="AW245" s="309" t="s">
        <v>32</v>
      </c>
      <c r="AX245" s="309" t="s">
        <v>85</v>
      </c>
      <c r="AY245" s="311" t="s">
        <v>318</v>
      </c>
    </row>
    <row r="246" spans="2:65" s="1" customFormat="1" ht="55.5" customHeight="1" x14ac:dyDescent="0.2">
      <c r="B246" s="13"/>
      <c r="C246" s="295" t="s">
        <v>845</v>
      </c>
      <c r="D246" s="295" t="s">
        <v>320</v>
      </c>
      <c r="E246" s="296" t="s">
        <v>2932</v>
      </c>
      <c r="F246" s="297" t="s">
        <v>2933</v>
      </c>
      <c r="G246" s="298" t="s">
        <v>363</v>
      </c>
      <c r="H246" s="299">
        <v>1</v>
      </c>
      <c r="I246" s="21"/>
      <c r="J246" s="300">
        <f>ROUND(I246*H246,2)</f>
        <v>0</v>
      </c>
      <c r="K246" s="301"/>
      <c r="L246" s="13"/>
      <c r="M246" s="302" t="s">
        <v>1</v>
      </c>
      <c r="N246" s="303" t="s">
        <v>42</v>
      </c>
      <c r="P246" s="304">
        <f>O246*H246</f>
        <v>0</v>
      </c>
      <c r="Q246" s="304">
        <v>6.0000000000000002E-5</v>
      </c>
      <c r="R246" s="304">
        <f>Q246*H246</f>
        <v>6.0000000000000002E-5</v>
      </c>
      <c r="S246" s="304">
        <v>0</v>
      </c>
      <c r="T246" s="305">
        <f>S246*H246</f>
        <v>0</v>
      </c>
      <c r="AR246" s="306" t="s">
        <v>407</v>
      </c>
      <c r="AT246" s="306" t="s">
        <v>320</v>
      </c>
      <c r="AU246" s="306" t="s">
        <v>90</v>
      </c>
      <c r="AY246" s="3" t="s">
        <v>318</v>
      </c>
      <c r="BE246" s="307">
        <f>IF(N246="základní",J246,0)</f>
        <v>0</v>
      </c>
      <c r="BF246" s="307">
        <f>IF(N246="snížená",J246,0)</f>
        <v>0</v>
      </c>
      <c r="BG246" s="307">
        <f>IF(N246="zákl. přenesená",J246,0)</f>
        <v>0</v>
      </c>
      <c r="BH246" s="307">
        <f>IF(N246="sníž. přenesená",J246,0)</f>
        <v>0</v>
      </c>
      <c r="BI246" s="307">
        <f>IF(N246="nulová",J246,0)</f>
        <v>0</v>
      </c>
      <c r="BJ246" s="3" t="s">
        <v>85</v>
      </c>
      <c r="BK246" s="307">
        <f>ROUND(I246*H246,2)</f>
        <v>0</v>
      </c>
      <c r="BL246" s="3" t="s">
        <v>407</v>
      </c>
      <c r="BM246" s="306" t="s">
        <v>2934</v>
      </c>
    </row>
    <row r="247" spans="2:65" s="324" customFormat="1" x14ac:dyDescent="0.2">
      <c r="B247" s="323"/>
      <c r="D247" s="310" t="s">
        <v>326</v>
      </c>
      <c r="E247" s="325" t="s">
        <v>1</v>
      </c>
      <c r="F247" s="326" t="s">
        <v>2931</v>
      </c>
      <c r="H247" s="325" t="s">
        <v>1</v>
      </c>
      <c r="L247" s="323"/>
      <c r="M247" s="327"/>
      <c r="T247" s="328"/>
      <c r="AT247" s="325" t="s">
        <v>326</v>
      </c>
      <c r="AU247" s="325" t="s">
        <v>90</v>
      </c>
      <c r="AV247" s="324" t="s">
        <v>85</v>
      </c>
      <c r="AW247" s="324" t="s">
        <v>32</v>
      </c>
      <c r="AX247" s="324" t="s">
        <v>77</v>
      </c>
      <c r="AY247" s="325" t="s">
        <v>318</v>
      </c>
    </row>
    <row r="248" spans="2:65" s="309" customFormat="1" x14ac:dyDescent="0.2">
      <c r="B248" s="308"/>
      <c r="D248" s="310" t="s">
        <v>326</v>
      </c>
      <c r="E248" s="311" t="s">
        <v>1</v>
      </c>
      <c r="F248" s="312" t="s">
        <v>85</v>
      </c>
      <c r="H248" s="313">
        <v>1</v>
      </c>
      <c r="L248" s="308"/>
      <c r="M248" s="314"/>
      <c r="T248" s="315"/>
      <c r="AT248" s="311" t="s">
        <v>326</v>
      </c>
      <c r="AU248" s="311" t="s">
        <v>90</v>
      </c>
      <c r="AV248" s="309" t="s">
        <v>90</v>
      </c>
      <c r="AW248" s="309" t="s">
        <v>32</v>
      </c>
      <c r="AX248" s="309" t="s">
        <v>85</v>
      </c>
      <c r="AY248" s="311" t="s">
        <v>318</v>
      </c>
    </row>
    <row r="249" spans="2:65" s="1" customFormat="1" ht="44.25" customHeight="1" x14ac:dyDescent="0.2">
      <c r="B249" s="13"/>
      <c r="C249" s="295" t="s">
        <v>849</v>
      </c>
      <c r="D249" s="295" t="s">
        <v>320</v>
      </c>
      <c r="E249" s="296" t="s">
        <v>2935</v>
      </c>
      <c r="F249" s="297" t="s">
        <v>2936</v>
      </c>
      <c r="G249" s="298" t="s">
        <v>363</v>
      </c>
      <c r="H249" s="299">
        <v>1</v>
      </c>
      <c r="I249" s="21"/>
      <c r="J249" s="300">
        <f>ROUND(I249*H249,2)</f>
        <v>0</v>
      </c>
      <c r="K249" s="301"/>
      <c r="L249" s="13"/>
      <c r="M249" s="302" t="s">
        <v>1</v>
      </c>
      <c r="N249" s="303" t="s">
        <v>42</v>
      </c>
      <c r="P249" s="304">
        <f>O249*H249</f>
        <v>0</v>
      </c>
      <c r="Q249" s="304">
        <v>6.0000000000000002E-5</v>
      </c>
      <c r="R249" s="304">
        <f>Q249*H249</f>
        <v>6.0000000000000002E-5</v>
      </c>
      <c r="S249" s="304">
        <v>0</v>
      </c>
      <c r="T249" s="305">
        <f>S249*H249</f>
        <v>0</v>
      </c>
      <c r="AR249" s="306" t="s">
        <v>407</v>
      </c>
      <c r="AT249" s="306" t="s">
        <v>320</v>
      </c>
      <c r="AU249" s="306" t="s">
        <v>90</v>
      </c>
      <c r="AY249" s="3" t="s">
        <v>318</v>
      </c>
      <c r="BE249" s="307">
        <f>IF(N249="základní",J249,0)</f>
        <v>0</v>
      </c>
      <c r="BF249" s="307">
        <f>IF(N249="snížená",J249,0)</f>
        <v>0</v>
      </c>
      <c r="BG249" s="307">
        <f>IF(N249="zákl. přenesená",J249,0)</f>
        <v>0</v>
      </c>
      <c r="BH249" s="307">
        <f>IF(N249="sníž. přenesená",J249,0)</f>
        <v>0</v>
      </c>
      <c r="BI249" s="307">
        <f>IF(N249="nulová",J249,0)</f>
        <v>0</v>
      </c>
      <c r="BJ249" s="3" t="s">
        <v>85</v>
      </c>
      <c r="BK249" s="307">
        <f>ROUND(I249*H249,2)</f>
        <v>0</v>
      </c>
      <c r="BL249" s="3" t="s">
        <v>407</v>
      </c>
      <c r="BM249" s="306" t="s">
        <v>2937</v>
      </c>
    </row>
    <row r="250" spans="2:65" s="324" customFormat="1" x14ac:dyDescent="0.2">
      <c r="B250" s="323"/>
      <c r="D250" s="310" t="s">
        <v>326</v>
      </c>
      <c r="E250" s="325" t="s">
        <v>1</v>
      </c>
      <c r="F250" s="326" t="s">
        <v>2938</v>
      </c>
      <c r="H250" s="325" t="s">
        <v>1</v>
      </c>
      <c r="L250" s="323"/>
      <c r="M250" s="327"/>
      <c r="T250" s="328"/>
      <c r="AT250" s="325" t="s">
        <v>326</v>
      </c>
      <c r="AU250" s="325" t="s">
        <v>90</v>
      </c>
      <c r="AV250" s="324" t="s">
        <v>85</v>
      </c>
      <c r="AW250" s="324" t="s">
        <v>32</v>
      </c>
      <c r="AX250" s="324" t="s">
        <v>77</v>
      </c>
      <c r="AY250" s="325" t="s">
        <v>318</v>
      </c>
    </row>
    <row r="251" spans="2:65" s="309" customFormat="1" x14ac:dyDescent="0.2">
      <c r="B251" s="308"/>
      <c r="D251" s="310" t="s">
        <v>326</v>
      </c>
      <c r="E251" s="311" t="s">
        <v>1</v>
      </c>
      <c r="F251" s="312" t="s">
        <v>85</v>
      </c>
      <c r="H251" s="313">
        <v>1</v>
      </c>
      <c r="L251" s="308"/>
      <c r="M251" s="314"/>
      <c r="T251" s="315"/>
      <c r="AT251" s="311" t="s">
        <v>326</v>
      </c>
      <c r="AU251" s="311" t="s">
        <v>90</v>
      </c>
      <c r="AV251" s="309" t="s">
        <v>90</v>
      </c>
      <c r="AW251" s="309" t="s">
        <v>32</v>
      </c>
      <c r="AX251" s="309" t="s">
        <v>85</v>
      </c>
      <c r="AY251" s="311" t="s">
        <v>318</v>
      </c>
    </row>
    <row r="252" spans="2:65" s="1" customFormat="1" ht="44.25" customHeight="1" x14ac:dyDescent="0.2">
      <c r="B252" s="13"/>
      <c r="C252" s="295" t="s">
        <v>853</v>
      </c>
      <c r="D252" s="295" t="s">
        <v>320</v>
      </c>
      <c r="E252" s="296" t="s">
        <v>2939</v>
      </c>
      <c r="F252" s="297" t="s">
        <v>2940</v>
      </c>
      <c r="G252" s="298" t="s">
        <v>363</v>
      </c>
      <c r="H252" s="299">
        <v>1</v>
      </c>
      <c r="I252" s="21"/>
      <c r="J252" s="300">
        <f>ROUND(I252*H252,2)</f>
        <v>0</v>
      </c>
      <c r="K252" s="301"/>
      <c r="L252" s="13"/>
      <c r="M252" s="302" t="s">
        <v>1</v>
      </c>
      <c r="N252" s="303" t="s">
        <v>42</v>
      </c>
      <c r="P252" s="304">
        <f>O252*H252</f>
        <v>0</v>
      </c>
      <c r="Q252" s="304">
        <v>6.0000000000000002E-5</v>
      </c>
      <c r="R252" s="304">
        <f>Q252*H252</f>
        <v>6.0000000000000002E-5</v>
      </c>
      <c r="S252" s="304">
        <v>0</v>
      </c>
      <c r="T252" s="305">
        <f>S252*H252</f>
        <v>0</v>
      </c>
      <c r="AR252" s="306" t="s">
        <v>407</v>
      </c>
      <c r="AT252" s="306" t="s">
        <v>320</v>
      </c>
      <c r="AU252" s="306" t="s">
        <v>90</v>
      </c>
      <c r="AY252" s="3" t="s">
        <v>318</v>
      </c>
      <c r="BE252" s="307">
        <f>IF(N252="základní",J252,0)</f>
        <v>0</v>
      </c>
      <c r="BF252" s="307">
        <f>IF(N252="snížená",J252,0)</f>
        <v>0</v>
      </c>
      <c r="BG252" s="307">
        <f>IF(N252="zákl. přenesená",J252,0)</f>
        <v>0</v>
      </c>
      <c r="BH252" s="307">
        <f>IF(N252="sníž. přenesená",J252,0)</f>
        <v>0</v>
      </c>
      <c r="BI252" s="307">
        <f>IF(N252="nulová",J252,0)</f>
        <v>0</v>
      </c>
      <c r="BJ252" s="3" t="s">
        <v>85</v>
      </c>
      <c r="BK252" s="307">
        <f>ROUND(I252*H252,2)</f>
        <v>0</v>
      </c>
      <c r="BL252" s="3" t="s">
        <v>407</v>
      </c>
      <c r="BM252" s="306" t="s">
        <v>2941</v>
      </c>
    </row>
    <row r="253" spans="2:65" s="324" customFormat="1" x14ac:dyDescent="0.2">
      <c r="B253" s="323"/>
      <c r="D253" s="310" t="s">
        <v>326</v>
      </c>
      <c r="E253" s="325" t="s">
        <v>1</v>
      </c>
      <c r="F253" s="326" t="s">
        <v>2942</v>
      </c>
      <c r="H253" s="325" t="s">
        <v>1</v>
      </c>
      <c r="L253" s="323"/>
      <c r="M253" s="327"/>
      <c r="T253" s="328"/>
      <c r="AT253" s="325" t="s">
        <v>326</v>
      </c>
      <c r="AU253" s="325" t="s">
        <v>90</v>
      </c>
      <c r="AV253" s="324" t="s">
        <v>85</v>
      </c>
      <c r="AW253" s="324" t="s">
        <v>32</v>
      </c>
      <c r="AX253" s="324" t="s">
        <v>77</v>
      </c>
      <c r="AY253" s="325" t="s">
        <v>318</v>
      </c>
    </row>
    <row r="254" spans="2:65" s="309" customFormat="1" x14ac:dyDescent="0.2">
      <c r="B254" s="308"/>
      <c r="D254" s="310" t="s">
        <v>326</v>
      </c>
      <c r="E254" s="311" t="s">
        <v>1</v>
      </c>
      <c r="F254" s="312" t="s">
        <v>85</v>
      </c>
      <c r="H254" s="313">
        <v>1</v>
      </c>
      <c r="L254" s="308"/>
      <c r="M254" s="314"/>
      <c r="T254" s="315"/>
      <c r="AT254" s="311" t="s">
        <v>326</v>
      </c>
      <c r="AU254" s="311" t="s">
        <v>90</v>
      </c>
      <c r="AV254" s="309" t="s">
        <v>90</v>
      </c>
      <c r="AW254" s="309" t="s">
        <v>32</v>
      </c>
      <c r="AX254" s="309" t="s">
        <v>85</v>
      </c>
      <c r="AY254" s="311" t="s">
        <v>318</v>
      </c>
    </row>
    <row r="255" spans="2:65" s="1" customFormat="1" ht="44.25" customHeight="1" x14ac:dyDescent="0.2">
      <c r="B255" s="13"/>
      <c r="C255" s="295" t="s">
        <v>866</v>
      </c>
      <c r="D255" s="295" t="s">
        <v>320</v>
      </c>
      <c r="E255" s="296" t="s">
        <v>2943</v>
      </c>
      <c r="F255" s="297" t="s">
        <v>2944</v>
      </c>
      <c r="G255" s="298" t="s">
        <v>363</v>
      </c>
      <c r="H255" s="299">
        <v>1</v>
      </c>
      <c r="I255" s="21"/>
      <c r="J255" s="300">
        <f>ROUND(I255*H255,2)</f>
        <v>0</v>
      </c>
      <c r="K255" s="301"/>
      <c r="L255" s="13"/>
      <c r="M255" s="302" t="s">
        <v>1</v>
      </c>
      <c r="N255" s="303" t="s">
        <v>42</v>
      </c>
      <c r="P255" s="304">
        <f>O255*H255</f>
        <v>0</v>
      </c>
      <c r="Q255" s="304">
        <v>6.0000000000000002E-5</v>
      </c>
      <c r="R255" s="304">
        <f>Q255*H255</f>
        <v>6.0000000000000002E-5</v>
      </c>
      <c r="S255" s="304">
        <v>0</v>
      </c>
      <c r="T255" s="305">
        <f>S255*H255</f>
        <v>0</v>
      </c>
      <c r="AR255" s="306" t="s">
        <v>407</v>
      </c>
      <c r="AT255" s="306" t="s">
        <v>320</v>
      </c>
      <c r="AU255" s="306" t="s">
        <v>90</v>
      </c>
      <c r="AY255" s="3" t="s">
        <v>318</v>
      </c>
      <c r="BE255" s="307">
        <f>IF(N255="základní",J255,0)</f>
        <v>0</v>
      </c>
      <c r="BF255" s="307">
        <f>IF(N255="snížená",J255,0)</f>
        <v>0</v>
      </c>
      <c r="BG255" s="307">
        <f>IF(N255="zákl. přenesená",J255,0)</f>
        <v>0</v>
      </c>
      <c r="BH255" s="307">
        <f>IF(N255="sníž. přenesená",J255,0)</f>
        <v>0</v>
      </c>
      <c r="BI255" s="307">
        <f>IF(N255="nulová",J255,0)</f>
        <v>0</v>
      </c>
      <c r="BJ255" s="3" t="s">
        <v>85</v>
      </c>
      <c r="BK255" s="307">
        <f>ROUND(I255*H255,2)</f>
        <v>0</v>
      </c>
      <c r="BL255" s="3" t="s">
        <v>407</v>
      </c>
      <c r="BM255" s="306" t="s">
        <v>2945</v>
      </c>
    </row>
    <row r="256" spans="2:65" s="324" customFormat="1" x14ac:dyDescent="0.2">
      <c r="B256" s="323"/>
      <c r="D256" s="310" t="s">
        <v>326</v>
      </c>
      <c r="E256" s="325" t="s">
        <v>1</v>
      </c>
      <c r="F256" s="326" t="s">
        <v>2946</v>
      </c>
      <c r="H256" s="325" t="s">
        <v>1</v>
      </c>
      <c r="L256" s="323"/>
      <c r="M256" s="327"/>
      <c r="T256" s="328"/>
      <c r="AT256" s="325" t="s">
        <v>326</v>
      </c>
      <c r="AU256" s="325" t="s">
        <v>90</v>
      </c>
      <c r="AV256" s="324" t="s">
        <v>85</v>
      </c>
      <c r="AW256" s="324" t="s">
        <v>32</v>
      </c>
      <c r="AX256" s="324" t="s">
        <v>77</v>
      </c>
      <c r="AY256" s="325" t="s">
        <v>318</v>
      </c>
    </row>
    <row r="257" spans="2:65" s="309" customFormat="1" x14ac:dyDescent="0.2">
      <c r="B257" s="308"/>
      <c r="D257" s="310" t="s">
        <v>326</v>
      </c>
      <c r="E257" s="311" t="s">
        <v>1</v>
      </c>
      <c r="F257" s="312" t="s">
        <v>85</v>
      </c>
      <c r="H257" s="313">
        <v>1</v>
      </c>
      <c r="L257" s="308"/>
      <c r="M257" s="314"/>
      <c r="T257" s="315"/>
      <c r="AT257" s="311" t="s">
        <v>326</v>
      </c>
      <c r="AU257" s="311" t="s">
        <v>90</v>
      </c>
      <c r="AV257" s="309" t="s">
        <v>90</v>
      </c>
      <c r="AW257" s="309" t="s">
        <v>32</v>
      </c>
      <c r="AX257" s="309" t="s">
        <v>85</v>
      </c>
      <c r="AY257" s="311" t="s">
        <v>318</v>
      </c>
    </row>
    <row r="258" spans="2:65" s="1" customFormat="1" ht="66.75" customHeight="1" x14ac:dyDescent="0.2">
      <c r="B258" s="13"/>
      <c r="C258" s="295" t="s">
        <v>869</v>
      </c>
      <c r="D258" s="295" t="s">
        <v>320</v>
      </c>
      <c r="E258" s="296" t="s">
        <v>2947</v>
      </c>
      <c r="F258" s="297" t="s">
        <v>2948</v>
      </c>
      <c r="G258" s="298" t="s">
        <v>323</v>
      </c>
      <c r="H258" s="299">
        <v>170</v>
      </c>
      <c r="I258" s="21"/>
      <c r="J258" s="300">
        <f>ROUND(I258*H258,2)</f>
        <v>0</v>
      </c>
      <c r="K258" s="301"/>
      <c r="L258" s="13"/>
      <c r="M258" s="302" t="s">
        <v>1</v>
      </c>
      <c r="N258" s="303" t="s">
        <v>42</v>
      </c>
      <c r="P258" s="304">
        <f>O258*H258</f>
        <v>0</v>
      </c>
      <c r="Q258" s="304">
        <v>6.0000000000000002E-5</v>
      </c>
      <c r="R258" s="304">
        <f>Q258*H258</f>
        <v>1.0200000000000001E-2</v>
      </c>
      <c r="S258" s="304">
        <v>0</v>
      </c>
      <c r="T258" s="305">
        <f>S258*H258</f>
        <v>0</v>
      </c>
      <c r="AR258" s="306" t="s">
        <v>407</v>
      </c>
      <c r="AT258" s="306" t="s">
        <v>320</v>
      </c>
      <c r="AU258" s="306" t="s">
        <v>90</v>
      </c>
      <c r="AY258" s="3" t="s">
        <v>318</v>
      </c>
      <c r="BE258" s="307">
        <f>IF(N258="základní",J258,0)</f>
        <v>0</v>
      </c>
      <c r="BF258" s="307">
        <f>IF(N258="snížená",J258,0)</f>
        <v>0</v>
      </c>
      <c r="BG258" s="307">
        <f>IF(N258="zákl. přenesená",J258,0)</f>
        <v>0</v>
      </c>
      <c r="BH258" s="307">
        <f>IF(N258="sníž. přenesená",J258,0)</f>
        <v>0</v>
      </c>
      <c r="BI258" s="307">
        <f>IF(N258="nulová",J258,0)</f>
        <v>0</v>
      </c>
      <c r="BJ258" s="3" t="s">
        <v>85</v>
      </c>
      <c r="BK258" s="307">
        <f>ROUND(I258*H258,2)</f>
        <v>0</v>
      </c>
      <c r="BL258" s="3" t="s">
        <v>407</v>
      </c>
      <c r="BM258" s="306" t="s">
        <v>2949</v>
      </c>
    </row>
    <row r="259" spans="2:65" s="324" customFormat="1" ht="20" x14ac:dyDescent="0.2">
      <c r="B259" s="323"/>
      <c r="D259" s="310" t="s">
        <v>326</v>
      </c>
      <c r="E259" s="325" t="s">
        <v>1</v>
      </c>
      <c r="F259" s="326" t="s">
        <v>2950</v>
      </c>
      <c r="H259" s="325" t="s">
        <v>1</v>
      </c>
      <c r="L259" s="323"/>
      <c r="M259" s="327"/>
      <c r="T259" s="328"/>
      <c r="AT259" s="325" t="s">
        <v>326</v>
      </c>
      <c r="AU259" s="325" t="s">
        <v>90</v>
      </c>
      <c r="AV259" s="324" t="s">
        <v>85</v>
      </c>
      <c r="AW259" s="324" t="s">
        <v>32</v>
      </c>
      <c r="AX259" s="324" t="s">
        <v>77</v>
      </c>
      <c r="AY259" s="325" t="s">
        <v>318</v>
      </c>
    </row>
    <row r="260" spans="2:65" s="309" customFormat="1" x14ac:dyDescent="0.2">
      <c r="B260" s="308"/>
      <c r="D260" s="310" t="s">
        <v>326</v>
      </c>
      <c r="E260" s="311" t="s">
        <v>1</v>
      </c>
      <c r="F260" s="312" t="s">
        <v>217</v>
      </c>
      <c r="H260" s="313">
        <v>170</v>
      </c>
      <c r="L260" s="308"/>
      <c r="M260" s="314"/>
      <c r="T260" s="315"/>
      <c r="AT260" s="311" t="s">
        <v>326</v>
      </c>
      <c r="AU260" s="311" t="s">
        <v>90</v>
      </c>
      <c r="AV260" s="309" t="s">
        <v>90</v>
      </c>
      <c r="AW260" s="309" t="s">
        <v>32</v>
      </c>
      <c r="AX260" s="309" t="s">
        <v>85</v>
      </c>
      <c r="AY260" s="311" t="s">
        <v>318</v>
      </c>
    </row>
    <row r="261" spans="2:65" s="1" customFormat="1" ht="55.5" customHeight="1" x14ac:dyDescent="0.2">
      <c r="B261" s="13"/>
      <c r="C261" s="295" t="s">
        <v>874</v>
      </c>
      <c r="D261" s="295" t="s">
        <v>320</v>
      </c>
      <c r="E261" s="296" t="s">
        <v>2951</v>
      </c>
      <c r="F261" s="297" t="s">
        <v>2952</v>
      </c>
      <c r="G261" s="298" t="s">
        <v>323</v>
      </c>
      <c r="H261" s="299">
        <v>170</v>
      </c>
      <c r="I261" s="21"/>
      <c r="J261" s="300">
        <f>ROUND(I261*H261,2)</f>
        <v>0</v>
      </c>
      <c r="K261" s="301"/>
      <c r="L261" s="13"/>
      <c r="M261" s="302" t="s">
        <v>1</v>
      </c>
      <c r="N261" s="303" t="s">
        <v>42</v>
      </c>
      <c r="P261" s="304">
        <f>O261*H261</f>
        <v>0</v>
      </c>
      <c r="Q261" s="304">
        <v>6.0000000000000002E-5</v>
      </c>
      <c r="R261" s="304">
        <f>Q261*H261</f>
        <v>1.0200000000000001E-2</v>
      </c>
      <c r="S261" s="304">
        <v>0</v>
      </c>
      <c r="T261" s="305">
        <f>S261*H261</f>
        <v>0</v>
      </c>
      <c r="AR261" s="306" t="s">
        <v>407</v>
      </c>
      <c r="AT261" s="306" t="s">
        <v>320</v>
      </c>
      <c r="AU261" s="306" t="s">
        <v>90</v>
      </c>
      <c r="AY261" s="3" t="s">
        <v>318</v>
      </c>
      <c r="BE261" s="307">
        <f>IF(N261="základní",J261,0)</f>
        <v>0</v>
      </c>
      <c r="BF261" s="307">
        <f>IF(N261="snížená",J261,0)</f>
        <v>0</v>
      </c>
      <c r="BG261" s="307">
        <f>IF(N261="zákl. přenesená",J261,0)</f>
        <v>0</v>
      </c>
      <c r="BH261" s="307">
        <f>IF(N261="sníž. přenesená",J261,0)</f>
        <v>0</v>
      </c>
      <c r="BI261" s="307">
        <f>IF(N261="nulová",J261,0)</f>
        <v>0</v>
      </c>
      <c r="BJ261" s="3" t="s">
        <v>85</v>
      </c>
      <c r="BK261" s="307">
        <f>ROUND(I261*H261,2)</f>
        <v>0</v>
      </c>
      <c r="BL261" s="3" t="s">
        <v>407</v>
      </c>
      <c r="BM261" s="306" t="s">
        <v>2953</v>
      </c>
    </row>
    <row r="262" spans="2:65" s="309" customFormat="1" x14ac:dyDescent="0.2">
      <c r="B262" s="308"/>
      <c r="D262" s="310" t="s">
        <v>326</v>
      </c>
      <c r="E262" s="311" t="s">
        <v>1</v>
      </c>
      <c r="F262" s="312" t="s">
        <v>217</v>
      </c>
      <c r="H262" s="313">
        <v>170</v>
      </c>
      <c r="L262" s="308"/>
      <c r="M262" s="314"/>
      <c r="T262" s="315"/>
      <c r="AT262" s="311" t="s">
        <v>326</v>
      </c>
      <c r="AU262" s="311" t="s">
        <v>90</v>
      </c>
      <c r="AV262" s="309" t="s">
        <v>90</v>
      </c>
      <c r="AW262" s="309" t="s">
        <v>32</v>
      </c>
      <c r="AX262" s="309" t="s">
        <v>85</v>
      </c>
      <c r="AY262" s="311" t="s">
        <v>318</v>
      </c>
    </row>
    <row r="263" spans="2:65" s="1" customFormat="1" ht="24.25" customHeight="1" x14ac:dyDescent="0.2">
      <c r="B263" s="13"/>
      <c r="C263" s="295" t="s">
        <v>657</v>
      </c>
      <c r="D263" s="295" t="s">
        <v>320</v>
      </c>
      <c r="E263" s="296" t="s">
        <v>2365</v>
      </c>
      <c r="F263" s="297" t="s">
        <v>2366</v>
      </c>
      <c r="G263" s="298" t="s">
        <v>1148</v>
      </c>
      <c r="H263" s="23"/>
      <c r="I263" s="21"/>
      <c r="J263" s="300">
        <f>ROUND(I263*H263,2)</f>
        <v>0</v>
      </c>
      <c r="K263" s="301"/>
      <c r="L263" s="13"/>
      <c r="M263" s="302" t="s">
        <v>1</v>
      </c>
      <c r="N263" s="303" t="s">
        <v>42</v>
      </c>
      <c r="P263" s="304">
        <f>O263*H263</f>
        <v>0</v>
      </c>
      <c r="Q263" s="304">
        <v>0</v>
      </c>
      <c r="R263" s="304">
        <f>Q263*H263</f>
        <v>0</v>
      </c>
      <c r="S263" s="304">
        <v>0</v>
      </c>
      <c r="T263" s="305">
        <f>S263*H263</f>
        <v>0</v>
      </c>
      <c r="AR263" s="306" t="s">
        <v>407</v>
      </c>
      <c r="AT263" s="306" t="s">
        <v>320</v>
      </c>
      <c r="AU263" s="306" t="s">
        <v>90</v>
      </c>
      <c r="AY263" s="3" t="s">
        <v>318</v>
      </c>
      <c r="BE263" s="307">
        <f>IF(N263="základní",J263,0)</f>
        <v>0</v>
      </c>
      <c r="BF263" s="307">
        <f>IF(N263="snížená",J263,0)</f>
        <v>0</v>
      </c>
      <c r="BG263" s="307">
        <f>IF(N263="zákl. přenesená",J263,0)</f>
        <v>0</v>
      </c>
      <c r="BH263" s="307">
        <f>IF(N263="sníž. přenesená",J263,0)</f>
        <v>0</v>
      </c>
      <c r="BI263" s="307">
        <f>IF(N263="nulová",J263,0)</f>
        <v>0</v>
      </c>
      <c r="BJ263" s="3" t="s">
        <v>85</v>
      </c>
      <c r="BK263" s="307">
        <f>ROUND(I263*H263,2)</f>
        <v>0</v>
      </c>
      <c r="BL263" s="3" t="s">
        <v>407</v>
      </c>
      <c r="BM263" s="306" t="s">
        <v>2954</v>
      </c>
    </row>
    <row r="264" spans="2:65" s="284" customFormat="1" ht="22.9" customHeight="1" x14ac:dyDescent="0.25">
      <c r="B264" s="283"/>
      <c r="D264" s="285" t="s">
        <v>76</v>
      </c>
      <c r="E264" s="293" t="s">
        <v>2955</v>
      </c>
      <c r="F264" s="293" t="s">
        <v>2956</v>
      </c>
      <c r="J264" s="294">
        <f>BK264</f>
        <v>0</v>
      </c>
      <c r="L264" s="283"/>
      <c r="M264" s="288"/>
      <c r="P264" s="289">
        <f>SUM(P265:P272)</f>
        <v>0</v>
      </c>
      <c r="R264" s="289">
        <f>SUM(R265:R272)</f>
        <v>0.10980000000000001</v>
      </c>
      <c r="T264" s="290">
        <f>SUM(T265:T272)</f>
        <v>0</v>
      </c>
      <c r="AR264" s="285" t="s">
        <v>90</v>
      </c>
      <c r="AT264" s="291" t="s">
        <v>76</v>
      </c>
      <c r="AU264" s="291" t="s">
        <v>85</v>
      </c>
      <c r="AY264" s="285" t="s">
        <v>318</v>
      </c>
      <c r="BK264" s="292">
        <f>SUM(BK265:BK272)</f>
        <v>0</v>
      </c>
    </row>
    <row r="265" spans="2:65" s="1" customFormat="1" ht="33" customHeight="1" x14ac:dyDescent="0.2">
      <c r="B265" s="13"/>
      <c r="C265" s="295" t="s">
        <v>752</v>
      </c>
      <c r="D265" s="295" t="s">
        <v>320</v>
      </c>
      <c r="E265" s="296" t="s">
        <v>2957</v>
      </c>
      <c r="F265" s="297" t="s">
        <v>2958</v>
      </c>
      <c r="G265" s="298" t="s">
        <v>1528</v>
      </c>
      <c r="H265" s="299">
        <v>1</v>
      </c>
      <c r="I265" s="21"/>
      <c r="J265" s="300">
        <f t="shared" ref="J265:J272" si="20">ROUND(I265*H265,2)</f>
        <v>0</v>
      </c>
      <c r="K265" s="301"/>
      <c r="L265" s="13"/>
      <c r="M265" s="302" t="s">
        <v>1</v>
      </c>
      <c r="N265" s="303" t="s">
        <v>42</v>
      </c>
      <c r="P265" s="304">
        <f t="shared" ref="P265:P272" si="21">O265*H265</f>
        <v>0</v>
      </c>
      <c r="Q265" s="304">
        <v>1.2200000000000001E-2</v>
      </c>
      <c r="R265" s="304">
        <f t="shared" ref="R265:R272" si="22">Q265*H265</f>
        <v>1.2200000000000001E-2</v>
      </c>
      <c r="S265" s="304">
        <v>0</v>
      </c>
      <c r="T265" s="305">
        <f t="shared" ref="T265:T272" si="23">S265*H265</f>
        <v>0</v>
      </c>
      <c r="AR265" s="306" t="s">
        <v>407</v>
      </c>
      <c r="AT265" s="306" t="s">
        <v>320</v>
      </c>
      <c r="AU265" s="306" t="s">
        <v>90</v>
      </c>
      <c r="AY265" s="3" t="s">
        <v>318</v>
      </c>
      <c r="BE265" s="307">
        <f t="shared" ref="BE265:BE272" si="24">IF(N265="základní",J265,0)</f>
        <v>0</v>
      </c>
      <c r="BF265" s="307">
        <f t="shared" ref="BF265:BF272" si="25">IF(N265="snížená",J265,0)</f>
        <v>0</v>
      </c>
      <c r="BG265" s="307">
        <f t="shared" ref="BG265:BG272" si="26">IF(N265="zákl. přenesená",J265,0)</f>
        <v>0</v>
      </c>
      <c r="BH265" s="307">
        <f t="shared" ref="BH265:BH272" si="27">IF(N265="sníž. přenesená",J265,0)</f>
        <v>0</v>
      </c>
      <c r="BI265" s="307">
        <f t="shared" ref="BI265:BI272" si="28">IF(N265="nulová",J265,0)</f>
        <v>0</v>
      </c>
      <c r="BJ265" s="3" t="s">
        <v>85</v>
      </c>
      <c r="BK265" s="307">
        <f t="shared" ref="BK265:BK272" si="29">ROUND(I265*H265,2)</f>
        <v>0</v>
      </c>
      <c r="BL265" s="3" t="s">
        <v>407</v>
      </c>
      <c r="BM265" s="306" t="s">
        <v>2959</v>
      </c>
    </row>
    <row r="266" spans="2:65" s="1" customFormat="1" ht="33" customHeight="1" x14ac:dyDescent="0.2">
      <c r="B266" s="13"/>
      <c r="C266" s="295" t="s">
        <v>757</v>
      </c>
      <c r="D266" s="295" t="s">
        <v>320</v>
      </c>
      <c r="E266" s="296" t="s">
        <v>2960</v>
      </c>
      <c r="F266" s="297" t="s">
        <v>2961</v>
      </c>
      <c r="G266" s="298" t="s">
        <v>1528</v>
      </c>
      <c r="H266" s="299">
        <v>1</v>
      </c>
      <c r="I266" s="21"/>
      <c r="J266" s="300">
        <f t="shared" si="20"/>
        <v>0</v>
      </c>
      <c r="K266" s="301"/>
      <c r="L266" s="13"/>
      <c r="M266" s="302" t="s">
        <v>1</v>
      </c>
      <c r="N266" s="303" t="s">
        <v>42</v>
      </c>
      <c r="P266" s="304">
        <f t="shared" si="21"/>
        <v>0</v>
      </c>
      <c r="Q266" s="304">
        <v>1.2200000000000001E-2</v>
      </c>
      <c r="R266" s="304">
        <f t="shared" si="22"/>
        <v>1.2200000000000001E-2</v>
      </c>
      <c r="S266" s="304">
        <v>0</v>
      </c>
      <c r="T266" s="305">
        <f t="shared" si="23"/>
        <v>0</v>
      </c>
      <c r="AR266" s="306" t="s">
        <v>407</v>
      </c>
      <c r="AT266" s="306" t="s">
        <v>320</v>
      </c>
      <c r="AU266" s="306" t="s">
        <v>90</v>
      </c>
      <c r="AY266" s="3" t="s">
        <v>318</v>
      </c>
      <c r="BE266" s="307">
        <f t="shared" si="24"/>
        <v>0</v>
      </c>
      <c r="BF266" s="307">
        <f t="shared" si="25"/>
        <v>0</v>
      </c>
      <c r="BG266" s="307">
        <f t="shared" si="26"/>
        <v>0</v>
      </c>
      <c r="BH266" s="307">
        <f t="shared" si="27"/>
        <v>0</v>
      </c>
      <c r="BI266" s="307">
        <f t="shared" si="28"/>
        <v>0</v>
      </c>
      <c r="BJ266" s="3" t="s">
        <v>85</v>
      </c>
      <c r="BK266" s="307">
        <f t="shared" si="29"/>
        <v>0</v>
      </c>
      <c r="BL266" s="3" t="s">
        <v>407</v>
      </c>
      <c r="BM266" s="306" t="s">
        <v>2962</v>
      </c>
    </row>
    <row r="267" spans="2:65" s="1" customFormat="1" ht="24.25" customHeight="1" x14ac:dyDescent="0.2">
      <c r="B267" s="13"/>
      <c r="C267" s="295" t="s">
        <v>676</v>
      </c>
      <c r="D267" s="295" t="s">
        <v>320</v>
      </c>
      <c r="E267" s="296" t="s">
        <v>2963</v>
      </c>
      <c r="F267" s="297" t="s">
        <v>2964</v>
      </c>
      <c r="G267" s="298" t="s">
        <v>1528</v>
      </c>
      <c r="H267" s="299">
        <v>2</v>
      </c>
      <c r="I267" s="21"/>
      <c r="J267" s="300">
        <f t="shared" si="20"/>
        <v>0</v>
      </c>
      <c r="K267" s="301"/>
      <c r="L267" s="13"/>
      <c r="M267" s="302" t="s">
        <v>1</v>
      </c>
      <c r="N267" s="303" t="s">
        <v>42</v>
      </c>
      <c r="P267" s="304">
        <f t="shared" si="21"/>
        <v>0</v>
      </c>
      <c r="Q267" s="304">
        <v>1.2200000000000001E-2</v>
      </c>
      <c r="R267" s="304">
        <f t="shared" si="22"/>
        <v>2.4400000000000002E-2</v>
      </c>
      <c r="S267" s="304">
        <v>0</v>
      </c>
      <c r="T267" s="305">
        <f t="shared" si="23"/>
        <v>0</v>
      </c>
      <c r="AR267" s="306" t="s">
        <v>407</v>
      </c>
      <c r="AT267" s="306" t="s">
        <v>320</v>
      </c>
      <c r="AU267" s="306" t="s">
        <v>90</v>
      </c>
      <c r="AY267" s="3" t="s">
        <v>318</v>
      </c>
      <c r="BE267" s="307">
        <f t="shared" si="24"/>
        <v>0</v>
      </c>
      <c r="BF267" s="307">
        <f t="shared" si="25"/>
        <v>0</v>
      </c>
      <c r="BG267" s="307">
        <f t="shared" si="26"/>
        <v>0</v>
      </c>
      <c r="BH267" s="307">
        <f t="shared" si="27"/>
        <v>0</v>
      </c>
      <c r="BI267" s="307">
        <f t="shared" si="28"/>
        <v>0</v>
      </c>
      <c r="BJ267" s="3" t="s">
        <v>85</v>
      </c>
      <c r="BK267" s="307">
        <f t="shared" si="29"/>
        <v>0</v>
      </c>
      <c r="BL267" s="3" t="s">
        <v>407</v>
      </c>
      <c r="BM267" s="306" t="s">
        <v>2965</v>
      </c>
    </row>
    <row r="268" spans="2:65" s="1" customFormat="1" ht="24.25" customHeight="1" x14ac:dyDescent="0.2">
      <c r="B268" s="13"/>
      <c r="C268" s="295" t="s">
        <v>701</v>
      </c>
      <c r="D268" s="295" t="s">
        <v>320</v>
      </c>
      <c r="E268" s="296" t="s">
        <v>2966</v>
      </c>
      <c r="F268" s="297" t="s">
        <v>2967</v>
      </c>
      <c r="G268" s="298" t="s">
        <v>1528</v>
      </c>
      <c r="H268" s="299">
        <v>2</v>
      </c>
      <c r="I268" s="21"/>
      <c r="J268" s="300">
        <f t="shared" si="20"/>
        <v>0</v>
      </c>
      <c r="K268" s="301"/>
      <c r="L268" s="13"/>
      <c r="M268" s="302" t="s">
        <v>1</v>
      </c>
      <c r="N268" s="303" t="s">
        <v>42</v>
      </c>
      <c r="P268" s="304">
        <f t="shared" si="21"/>
        <v>0</v>
      </c>
      <c r="Q268" s="304">
        <v>1.2200000000000001E-2</v>
      </c>
      <c r="R268" s="304">
        <f t="shared" si="22"/>
        <v>2.4400000000000002E-2</v>
      </c>
      <c r="S268" s="304">
        <v>0</v>
      </c>
      <c r="T268" s="305">
        <f t="shared" si="23"/>
        <v>0</v>
      </c>
      <c r="AR268" s="306" t="s">
        <v>407</v>
      </c>
      <c r="AT268" s="306" t="s">
        <v>320</v>
      </c>
      <c r="AU268" s="306" t="s">
        <v>90</v>
      </c>
      <c r="AY268" s="3" t="s">
        <v>318</v>
      </c>
      <c r="BE268" s="307">
        <f t="shared" si="24"/>
        <v>0</v>
      </c>
      <c r="BF268" s="307">
        <f t="shared" si="25"/>
        <v>0</v>
      </c>
      <c r="BG268" s="307">
        <f t="shared" si="26"/>
        <v>0</v>
      </c>
      <c r="BH268" s="307">
        <f t="shared" si="27"/>
        <v>0</v>
      </c>
      <c r="BI268" s="307">
        <f t="shared" si="28"/>
        <v>0</v>
      </c>
      <c r="BJ268" s="3" t="s">
        <v>85</v>
      </c>
      <c r="BK268" s="307">
        <f t="shared" si="29"/>
        <v>0</v>
      </c>
      <c r="BL268" s="3" t="s">
        <v>407</v>
      </c>
      <c r="BM268" s="306" t="s">
        <v>2968</v>
      </c>
    </row>
    <row r="269" spans="2:65" s="1" customFormat="1" ht="37.9" customHeight="1" x14ac:dyDescent="0.2">
      <c r="B269" s="13"/>
      <c r="C269" s="295" t="s">
        <v>721</v>
      </c>
      <c r="D269" s="295" t="s">
        <v>320</v>
      </c>
      <c r="E269" s="296" t="s">
        <v>2969</v>
      </c>
      <c r="F269" s="297" t="s">
        <v>2970</v>
      </c>
      <c r="G269" s="298" t="s">
        <v>1528</v>
      </c>
      <c r="H269" s="299">
        <v>1</v>
      </c>
      <c r="I269" s="21"/>
      <c r="J269" s="300">
        <f t="shared" si="20"/>
        <v>0</v>
      </c>
      <c r="K269" s="301"/>
      <c r="L269" s="13"/>
      <c r="M269" s="302" t="s">
        <v>1</v>
      </c>
      <c r="N269" s="303" t="s">
        <v>42</v>
      </c>
      <c r="P269" s="304">
        <f t="shared" si="21"/>
        <v>0</v>
      </c>
      <c r="Q269" s="304">
        <v>1.2200000000000001E-2</v>
      </c>
      <c r="R269" s="304">
        <f t="shared" si="22"/>
        <v>1.2200000000000001E-2</v>
      </c>
      <c r="S269" s="304">
        <v>0</v>
      </c>
      <c r="T269" s="305">
        <f t="shared" si="23"/>
        <v>0</v>
      </c>
      <c r="AR269" s="306" t="s">
        <v>407</v>
      </c>
      <c r="AT269" s="306" t="s">
        <v>320</v>
      </c>
      <c r="AU269" s="306" t="s">
        <v>90</v>
      </c>
      <c r="AY269" s="3" t="s">
        <v>318</v>
      </c>
      <c r="BE269" s="307">
        <f t="shared" si="24"/>
        <v>0</v>
      </c>
      <c r="BF269" s="307">
        <f t="shared" si="25"/>
        <v>0</v>
      </c>
      <c r="BG269" s="307">
        <f t="shared" si="26"/>
        <v>0</v>
      </c>
      <c r="BH269" s="307">
        <f t="shared" si="27"/>
        <v>0</v>
      </c>
      <c r="BI269" s="307">
        <f t="shared" si="28"/>
        <v>0</v>
      </c>
      <c r="BJ269" s="3" t="s">
        <v>85</v>
      </c>
      <c r="BK269" s="307">
        <f t="shared" si="29"/>
        <v>0</v>
      </c>
      <c r="BL269" s="3" t="s">
        <v>407</v>
      </c>
      <c r="BM269" s="306" t="s">
        <v>2971</v>
      </c>
    </row>
    <row r="270" spans="2:65" s="1" customFormat="1" ht="37.9" customHeight="1" x14ac:dyDescent="0.2">
      <c r="B270" s="13"/>
      <c r="C270" s="295" t="s">
        <v>726</v>
      </c>
      <c r="D270" s="295" t="s">
        <v>320</v>
      </c>
      <c r="E270" s="296" t="s">
        <v>2972</v>
      </c>
      <c r="F270" s="297" t="s">
        <v>2973</v>
      </c>
      <c r="G270" s="298" t="s">
        <v>363</v>
      </c>
      <c r="H270" s="299">
        <v>1</v>
      </c>
      <c r="I270" s="21"/>
      <c r="J270" s="300">
        <f t="shared" si="20"/>
        <v>0</v>
      </c>
      <c r="K270" s="301"/>
      <c r="L270" s="13"/>
      <c r="M270" s="302" t="s">
        <v>1</v>
      </c>
      <c r="N270" s="303" t="s">
        <v>42</v>
      </c>
      <c r="P270" s="304">
        <f t="shared" si="21"/>
        <v>0</v>
      </c>
      <c r="Q270" s="304">
        <v>1.2200000000000001E-2</v>
      </c>
      <c r="R270" s="304">
        <f t="shared" si="22"/>
        <v>1.2200000000000001E-2</v>
      </c>
      <c r="S270" s="304">
        <v>0</v>
      </c>
      <c r="T270" s="305">
        <f t="shared" si="23"/>
        <v>0</v>
      </c>
      <c r="AR270" s="306" t="s">
        <v>407</v>
      </c>
      <c r="AT270" s="306" t="s">
        <v>320</v>
      </c>
      <c r="AU270" s="306" t="s">
        <v>90</v>
      </c>
      <c r="AY270" s="3" t="s">
        <v>318</v>
      </c>
      <c r="BE270" s="307">
        <f t="shared" si="24"/>
        <v>0</v>
      </c>
      <c r="BF270" s="307">
        <f t="shared" si="25"/>
        <v>0</v>
      </c>
      <c r="BG270" s="307">
        <f t="shared" si="26"/>
        <v>0</v>
      </c>
      <c r="BH270" s="307">
        <f t="shared" si="27"/>
        <v>0</v>
      </c>
      <c r="BI270" s="307">
        <f t="shared" si="28"/>
        <v>0</v>
      </c>
      <c r="BJ270" s="3" t="s">
        <v>85</v>
      </c>
      <c r="BK270" s="307">
        <f t="shared" si="29"/>
        <v>0</v>
      </c>
      <c r="BL270" s="3" t="s">
        <v>407</v>
      </c>
      <c r="BM270" s="306" t="s">
        <v>2974</v>
      </c>
    </row>
    <row r="271" spans="2:65" s="1" customFormat="1" ht="33" customHeight="1" x14ac:dyDescent="0.2">
      <c r="B271" s="13"/>
      <c r="C271" s="295" t="s">
        <v>730</v>
      </c>
      <c r="D271" s="295" t="s">
        <v>320</v>
      </c>
      <c r="E271" s="296" t="s">
        <v>2975</v>
      </c>
      <c r="F271" s="297" t="s">
        <v>2976</v>
      </c>
      <c r="G271" s="298" t="s">
        <v>1528</v>
      </c>
      <c r="H271" s="299">
        <v>1</v>
      </c>
      <c r="I271" s="21"/>
      <c r="J271" s="300">
        <f t="shared" si="20"/>
        <v>0</v>
      </c>
      <c r="K271" s="301"/>
      <c r="L271" s="13"/>
      <c r="M271" s="302" t="s">
        <v>1</v>
      </c>
      <c r="N271" s="303" t="s">
        <v>42</v>
      </c>
      <c r="P271" s="304">
        <f t="shared" si="21"/>
        <v>0</v>
      </c>
      <c r="Q271" s="304">
        <v>1.2200000000000001E-2</v>
      </c>
      <c r="R271" s="304">
        <f t="shared" si="22"/>
        <v>1.2200000000000001E-2</v>
      </c>
      <c r="S271" s="304">
        <v>0</v>
      </c>
      <c r="T271" s="305">
        <f t="shared" si="23"/>
        <v>0</v>
      </c>
      <c r="AR271" s="306" t="s">
        <v>407</v>
      </c>
      <c r="AT271" s="306" t="s">
        <v>320</v>
      </c>
      <c r="AU271" s="306" t="s">
        <v>90</v>
      </c>
      <c r="AY271" s="3" t="s">
        <v>318</v>
      </c>
      <c r="BE271" s="307">
        <f t="shared" si="24"/>
        <v>0</v>
      </c>
      <c r="BF271" s="307">
        <f t="shared" si="25"/>
        <v>0</v>
      </c>
      <c r="BG271" s="307">
        <f t="shared" si="26"/>
        <v>0</v>
      </c>
      <c r="BH271" s="307">
        <f t="shared" si="27"/>
        <v>0</v>
      </c>
      <c r="BI271" s="307">
        <f t="shared" si="28"/>
        <v>0</v>
      </c>
      <c r="BJ271" s="3" t="s">
        <v>85</v>
      </c>
      <c r="BK271" s="307">
        <f t="shared" si="29"/>
        <v>0</v>
      </c>
      <c r="BL271" s="3" t="s">
        <v>407</v>
      </c>
      <c r="BM271" s="306" t="s">
        <v>2977</v>
      </c>
    </row>
    <row r="272" spans="2:65" s="1" customFormat="1" ht="24.25" customHeight="1" x14ac:dyDescent="0.2">
      <c r="B272" s="13"/>
      <c r="C272" s="295" t="s">
        <v>762</v>
      </c>
      <c r="D272" s="295" t="s">
        <v>320</v>
      </c>
      <c r="E272" s="296" t="s">
        <v>2978</v>
      </c>
      <c r="F272" s="297" t="s">
        <v>2979</v>
      </c>
      <c r="G272" s="298" t="s">
        <v>1148</v>
      </c>
      <c r="H272" s="23"/>
      <c r="I272" s="21"/>
      <c r="J272" s="300">
        <f t="shared" si="20"/>
        <v>0</v>
      </c>
      <c r="K272" s="301"/>
      <c r="L272" s="13"/>
      <c r="M272" s="302" t="s">
        <v>1</v>
      </c>
      <c r="N272" s="303" t="s">
        <v>42</v>
      </c>
      <c r="P272" s="304">
        <f t="shared" si="21"/>
        <v>0</v>
      </c>
      <c r="Q272" s="304">
        <v>0</v>
      </c>
      <c r="R272" s="304">
        <f t="shared" si="22"/>
        <v>0</v>
      </c>
      <c r="S272" s="304">
        <v>0</v>
      </c>
      <c r="T272" s="305">
        <f t="shared" si="23"/>
        <v>0</v>
      </c>
      <c r="AR272" s="306" t="s">
        <v>407</v>
      </c>
      <c r="AT272" s="306" t="s">
        <v>320</v>
      </c>
      <c r="AU272" s="306" t="s">
        <v>90</v>
      </c>
      <c r="AY272" s="3" t="s">
        <v>318</v>
      </c>
      <c r="BE272" s="307">
        <f t="shared" si="24"/>
        <v>0</v>
      </c>
      <c r="BF272" s="307">
        <f t="shared" si="25"/>
        <v>0</v>
      </c>
      <c r="BG272" s="307">
        <f t="shared" si="26"/>
        <v>0</v>
      </c>
      <c r="BH272" s="307">
        <f t="shared" si="27"/>
        <v>0</v>
      </c>
      <c r="BI272" s="307">
        <f t="shared" si="28"/>
        <v>0</v>
      </c>
      <c r="BJ272" s="3" t="s">
        <v>85</v>
      </c>
      <c r="BK272" s="307">
        <f t="shared" si="29"/>
        <v>0</v>
      </c>
      <c r="BL272" s="3" t="s">
        <v>407</v>
      </c>
      <c r="BM272" s="306" t="s">
        <v>2980</v>
      </c>
    </row>
    <row r="273" spans="2:65" s="284" customFormat="1" ht="25.9" customHeight="1" x14ac:dyDescent="0.35">
      <c r="B273" s="283"/>
      <c r="D273" s="285" t="s">
        <v>76</v>
      </c>
      <c r="E273" s="286" t="s">
        <v>2674</v>
      </c>
      <c r="F273" s="286" t="s">
        <v>2675</v>
      </c>
      <c r="J273" s="287">
        <f>BK273</f>
        <v>0</v>
      </c>
      <c r="L273" s="283"/>
      <c r="M273" s="288"/>
      <c r="P273" s="289">
        <f>P274</f>
        <v>0</v>
      </c>
      <c r="R273" s="289">
        <f>R274</f>
        <v>0</v>
      </c>
      <c r="T273" s="290">
        <f>T274</f>
        <v>0</v>
      </c>
      <c r="AR273" s="285" t="s">
        <v>344</v>
      </c>
      <c r="AT273" s="291" t="s">
        <v>76</v>
      </c>
      <c r="AU273" s="291" t="s">
        <v>77</v>
      </c>
      <c r="AY273" s="285" t="s">
        <v>318</v>
      </c>
      <c r="BK273" s="292">
        <f>BK274</f>
        <v>0</v>
      </c>
    </row>
    <row r="274" spans="2:65" s="284" customFormat="1" ht="22.9" customHeight="1" x14ac:dyDescent="0.25">
      <c r="B274" s="283"/>
      <c r="D274" s="285" t="s">
        <v>76</v>
      </c>
      <c r="E274" s="293" t="s">
        <v>2981</v>
      </c>
      <c r="F274" s="293" t="s">
        <v>2982</v>
      </c>
      <c r="J274" s="294">
        <f>BK274</f>
        <v>0</v>
      </c>
      <c r="L274" s="283"/>
      <c r="M274" s="288"/>
      <c r="P274" s="289">
        <f>SUM(P275:P279)</f>
        <v>0</v>
      </c>
      <c r="R274" s="289">
        <f>SUM(R275:R279)</f>
        <v>0</v>
      </c>
      <c r="T274" s="290">
        <f>SUM(T275:T279)</f>
        <v>0</v>
      </c>
      <c r="AR274" s="285" t="s">
        <v>344</v>
      </c>
      <c r="AT274" s="291" t="s">
        <v>76</v>
      </c>
      <c r="AU274" s="291" t="s">
        <v>85</v>
      </c>
      <c r="AY274" s="285" t="s">
        <v>318</v>
      </c>
      <c r="BK274" s="292">
        <f>SUM(BK275:BK279)</f>
        <v>0</v>
      </c>
    </row>
    <row r="275" spans="2:65" s="1" customFormat="1" ht="24.25" customHeight="1" x14ac:dyDescent="0.2">
      <c r="B275" s="13"/>
      <c r="C275" s="295" t="s">
        <v>766</v>
      </c>
      <c r="D275" s="295" t="s">
        <v>320</v>
      </c>
      <c r="E275" s="296" t="s">
        <v>2983</v>
      </c>
      <c r="F275" s="297" t="s">
        <v>2984</v>
      </c>
      <c r="G275" s="298" t="s">
        <v>1344</v>
      </c>
      <c r="H275" s="299">
        <v>1</v>
      </c>
      <c r="I275" s="21"/>
      <c r="J275" s="300">
        <f>ROUND(I275*H275,2)</f>
        <v>0</v>
      </c>
      <c r="K275" s="301"/>
      <c r="L275" s="13"/>
      <c r="M275" s="302" t="s">
        <v>1</v>
      </c>
      <c r="N275" s="303" t="s">
        <v>42</v>
      </c>
      <c r="P275" s="304">
        <f>O275*H275</f>
        <v>0</v>
      </c>
      <c r="Q275" s="304">
        <v>0</v>
      </c>
      <c r="R275" s="304">
        <f>Q275*H275</f>
        <v>0</v>
      </c>
      <c r="S275" s="304">
        <v>0</v>
      </c>
      <c r="T275" s="305">
        <f>S275*H275</f>
        <v>0</v>
      </c>
      <c r="AR275" s="306" t="s">
        <v>2681</v>
      </c>
      <c r="AT275" s="306" t="s">
        <v>320</v>
      </c>
      <c r="AU275" s="306" t="s">
        <v>90</v>
      </c>
      <c r="AY275" s="3" t="s">
        <v>318</v>
      </c>
      <c r="BE275" s="307">
        <f>IF(N275="základní",J275,0)</f>
        <v>0</v>
      </c>
      <c r="BF275" s="307">
        <f>IF(N275="snížená",J275,0)</f>
        <v>0</v>
      </c>
      <c r="BG275" s="307">
        <f>IF(N275="zákl. přenesená",J275,0)</f>
        <v>0</v>
      </c>
      <c r="BH275" s="307">
        <f>IF(N275="sníž. přenesená",J275,0)</f>
        <v>0</v>
      </c>
      <c r="BI275" s="307">
        <f>IF(N275="nulová",J275,0)</f>
        <v>0</v>
      </c>
      <c r="BJ275" s="3" t="s">
        <v>85</v>
      </c>
      <c r="BK275" s="307">
        <f>ROUND(I275*H275,2)</f>
        <v>0</v>
      </c>
      <c r="BL275" s="3" t="s">
        <v>2681</v>
      </c>
      <c r="BM275" s="306" t="s">
        <v>2985</v>
      </c>
    </row>
    <row r="276" spans="2:65" s="324" customFormat="1" x14ac:dyDescent="0.2">
      <c r="B276" s="323"/>
      <c r="D276" s="310" t="s">
        <v>326</v>
      </c>
      <c r="E276" s="325" t="s">
        <v>1</v>
      </c>
      <c r="F276" s="326" t="s">
        <v>2986</v>
      </c>
      <c r="H276" s="325" t="s">
        <v>1</v>
      </c>
      <c r="L276" s="323"/>
      <c r="M276" s="327"/>
      <c r="T276" s="328"/>
      <c r="AT276" s="325" t="s">
        <v>326</v>
      </c>
      <c r="AU276" s="325" t="s">
        <v>90</v>
      </c>
      <c r="AV276" s="324" t="s">
        <v>85</v>
      </c>
      <c r="AW276" s="324" t="s">
        <v>32</v>
      </c>
      <c r="AX276" s="324" t="s">
        <v>77</v>
      </c>
      <c r="AY276" s="325" t="s">
        <v>318</v>
      </c>
    </row>
    <row r="277" spans="2:65" s="324" customFormat="1" ht="20" x14ac:dyDescent="0.2">
      <c r="B277" s="323"/>
      <c r="D277" s="310" t="s">
        <v>326</v>
      </c>
      <c r="E277" s="325" t="s">
        <v>1</v>
      </c>
      <c r="F277" s="326" t="s">
        <v>2987</v>
      </c>
      <c r="H277" s="325" t="s">
        <v>1</v>
      </c>
      <c r="L277" s="323"/>
      <c r="M277" s="327"/>
      <c r="T277" s="328"/>
      <c r="AT277" s="325" t="s">
        <v>326</v>
      </c>
      <c r="AU277" s="325" t="s">
        <v>90</v>
      </c>
      <c r="AV277" s="324" t="s">
        <v>85</v>
      </c>
      <c r="AW277" s="324" t="s">
        <v>32</v>
      </c>
      <c r="AX277" s="324" t="s">
        <v>77</v>
      </c>
      <c r="AY277" s="325" t="s">
        <v>318</v>
      </c>
    </row>
    <row r="278" spans="2:65" s="309" customFormat="1" x14ac:dyDescent="0.2">
      <c r="B278" s="308"/>
      <c r="D278" s="310" t="s">
        <v>326</v>
      </c>
      <c r="E278" s="311" t="s">
        <v>1</v>
      </c>
      <c r="F278" s="312" t="s">
        <v>85</v>
      </c>
      <c r="H278" s="313">
        <v>1</v>
      </c>
      <c r="L278" s="308"/>
      <c r="M278" s="314"/>
      <c r="T278" s="315"/>
      <c r="AT278" s="311" t="s">
        <v>326</v>
      </c>
      <c r="AU278" s="311" t="s">
        <v>90</v>
      </c>
      <c r="AV278" s="309" t="s">
        <v>90</v>
      </c>
      <c r="AW278" s="309" t="s">
        <v>32</v>
      </c>
      <c r="AX278" s="309" t="s">
        <v>85</v>
      </c>
      <c r="AY278" s="311" t="s">
        <v>318</v>
      </c>
    </row>
    <row r="279" spans="2:65" s="1" customFormat="1" ht="24.25" customHeight="1" x14ac:dyDescent="0.2">
      <c r="B279" s="13"/>
      <c r="C279" s="295" t="s">
        <v>791</v>
      </c>
      <c r="D279" s="295" t="s">
        <v>320</v>
      </c>
      <c r="E279" s="296" t="s">
        <v>2988</v>
      </c>
      <c r="F279" s="297" t="s">
        <v>2989</v>
      </c>
      <c r="G279" s="298" t="s">
        <v>1344</v>
      </c>
      <c r="H279" s="299">
        <v>1</v>
      </c>
      <c r="I279" s="21"/>
      <c r="J279" s="300">
        <f>ROUND(I279*H279,2)</f>
        <v>0</v>
      </c>
      <c r="K279" s="301"/>
      <c r="L279" s="13"/>
      <c r="M279" s="341" t="s">
        <v>1</v>
      </c>
      <c r="N279" s="342" t="s">
        <v>42</v>
      </c>
      <c r="O279" s="343"/>
      <c r="P279" s="344">
        <f>O279*H279</f>
        <v>0</v>
      </c>
      <c r="Q279" s="344">
        <v>0</v>
      </c>
      <c r="R279" s="344">
        <f>Q279*H279</f>
        <v>0</v>
      </c>
      <c r="S279" s="344">
        <v>0</v>
      </c>
      <c r="T279" s="345">
        <f>S279*H279</f>
        <v>0</v>
      </c>
      <c r="AR279" s="306" t="s">
        <v>2681</v>
      </c>
      <c r="AT279" s="306" t="s">
        <v>320</v>
      </c>
      <c r="AU279" s="306" t="s">
        <v>90</v>
      </c>
      <c r="AY279" s="3" t="s">
        <v>318</v>
      </c>
      <c r="BE279" s="307">
        <f>IF(N279="základní",J279,0)</f>
        <v>0</v>
      </c>
      <c r="BF279" s="307">
        <f>IF(N279="snížená",J279,0)</f>
        <v>0</v>
      </c>
      <c r="BG279" s="307">
        <f>IF(N279="zákl. přenesená",J279,0)</f>
        <v>0</v>
      </c>
      <c r="BH279" s="307">
        <f>IF(N279="sníž. přenesená",J279,0)</f>
        <v>0</v>
      </c>
      <c r="BI279" s="307">
        <f>IF(N279="nulová",J279,0)</f>
        <v>0</v>
      </c>
      <c r="BJ279" s="3" t="s">
        <v>85</v>
      </c>
      <c r="BK279" s="307">
        <f>ROUND(I279*H279,2)</f>
        <v>0</v>
      </c>
      <c r="BL279" s="3" t="s">
        <v>2681</v>
      </c>
      <c r="BM279" s="306" t="s">
        <v>2990</v>
      </c>
    </row>
    <row r="280" spans="2:65" s="1" customFormat="1" ht="7" customHeight="1" x14ac:dyDescent="0.2"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3"/>
    </row>
  </sheetData>
  <sheetProtection algorithmName="SHA-512" hashValue="QLX/tp2v9hQmrpq12R/y5VxIuAxI1aU7XkrBI++YArF6hrMhezXBuyYkTFreoF1vt9yVC1hvV/IIfrvodoRcFQ==" saltValue="jrPyGdNp1X8KeSprCVvAaA==" spinCount="100000" sheet="1" objects="1" scenarios="1" selectLockedCells="1"/>
  <autoFilter ref="C129:K279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7"/>
  <sheetViews>
    <sheetView showGridLines="0" workbookViewId="0">
      <selection activeCell="E18" sqref="E18:H18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AT2" s="3" t="s">
        <v>93</v>
      </c>
    </row>
    <row r="3" spans="2:46" ht="7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85</v>
      </c>
    </row>
    <row r="4" spans="2:46" ht="25" customHeight="1" x14ac:dyDescent="0.2">
      <c r="B4" s="6"/>
      <c r="D4" s="7" t="s">
        <v>99</v>
      </c>
      <c r="L4" s="6"/>
      <c r="M4" s="251" t="s">
        <v>10</v>
      </c>
      <c r="AT4" s="3" t="s">
        <v>4</v>
      </c>
    </row>
    <row r="5" spans="2:46" ht="7" customHeight="1" x14ac:dyDescent="0.2">
      <c r="B5" s="6"/>
      <c r="L5" s="6"/>
    </row>
    <row r="6" spans="2:46" ht="12" customHeight="1" x14ac:dyDescent="0.2">
      <c r="B6" s="6"/>
      <c r="D6" s="10" t="s">
        <v>16</v>
      </c>
      <c r="L6" s="6"/>
    </row>
    <row r="7" spans="2:46" ht="16.5" customHeight="1" x14ac:dyDescent="0.2">
      <c r="B7" s="6"/>
      <c r="E7" s="624" t="str">
        <f>'Rekapitulace stavby'!K6</f>
        <v>Rozšíření objektu Domov u Anežky Luštěnice-Stavba</v>
      </c>
      <c r="F7" s="625"/>
      <c r="G7" s="625"/>
      <c r="H7" s="625"/>
      <c r="L7" s="6"/>
    </row>
    <row r="8" spans="2:46" s="1" customFormat="1" ht="12" customHeight="1" x14ac:dyDescent="0.2">
      <c r="B8" s="13"/>
      <c r="D8" s="10" t="s">
        <v>112</v>
      </c>
      <c r="L8" s="13"/>
    </row>
    <row r="9" spans="2:46" s="1" customFormat="1" ht="16.5" customHeight="1" x14ac:dyDescent="0.2">
      <c r="B9" s="13"/>
      <c r="E9" s="581" t="s">
        <v>2991</v>
      </c>
      <c r="F9" s="623"/>
      <c r="G9" s="623"/>
      <c r="H9" s="623"/>
      <c r="L9" s="13"/>
    </row>
    <row r="10" spans="2:46" s="1" customFormat="1" x14ac:dyDescent="0.2">
      <c r="B10" s="13"/>
      <c r="L10" s="13"/>
    </row>
    <row r="11" spans="2:46" s="1" customFormat="1" ht="12" customHeight="1" x14ac:dyDescent="0.2">
      <c r="B11" s="13"/>
      <c r="D11" s="10" t="s">
        <v>18</v>
      </c>
      <c r="F11" s="52" t="s">
        <v>1</v>
      </c>
      <c r="I11" s="10" t="s">
        <v>19</v>
      </c>
      <c r="J11" s="52" t="s">
        <v>1</v>
      </c>
      <c r="L11" s="13"/>
    </row>
    <row r="12" spans="2:46" s="1" customFormat="1" ht="12" customHeight="1" x14ac:dyDescent="0.2">
      <c r="B12" s="13"/>
      <c r="D12" s="10" t="s">
        <v>20</v>
      </c>
      <c r="F12" s="52" t="s">
        <v>21</v>
      </c>
      <c r="I12" s="10" t="s">
        <v>22</v>
      </c>
      <c r="J12" s="16" t="str">
        <f>'Rekapitulace stavby'!AN8</f>
        <v>15. 5. 2023</v>
      </c>
      <c r="L12" s="13"/>
    </row>
    <row r="13" spans="2:46" s="1" customFormat="1" ht="10.9" customHeight="1" x14ac:dyDescent="0.2">
      <c r="B13" s="13"/>
      <c r="L13" s="13"/>
    </row>
    <row r="14" spans="2:46" s="1" customFormat="1" ht="12" customHeight="1" x14ac:dyDescent="0.2">
      <c r="B14" s="13"/>
      <c r="D14" s="10" t="s">
        <v>24</v>
      </c>
      <c r="I14" s="10" t="s">
        <v>25</v>
      </c>
      <c r="J14" s="52" t="s">
        <v>1</v>
      </c>
      <c r="L14" s="13"/>
    </row>
    <row r="15" spans="2:46" s="1" customFormat="1" ht="18" customHeight="1" x14ac:dyDescent="0.2">
      <c r="B15" s="13"/>
      <c r="E15" s="52" t="s">
        <v>26</v>
      </c>
      <c r="I15" s="10" t="s">
        <v>27</v>
      </c>
      <c r="J15" s="52" t="s">
        <v>1</v>
      </c>
      <c r="L15" s="13"/>
    </row>
    <row r="16" spans="2:46" s="1" customFormat="1" ht="7" customHeight="1" x14ac:dyDescent="0.2">
      <c r="B16" s="13"/>
      <c r="L16" s="13"/>
    </row>
    <row r="17" spans="2:12" s="1" customFormat="1" ht="12" customHeight="1" x14ac:dyDescent="0.2">
      <c r="B17" s="13"/>
      <c r="D17" s="10" t="s">
        <v>28</v>
      </c>
      <c r="I17" s="10" t="s">
        <v>25</v>
      </c>
      <c r="J17" s="11" t="str">
        <f>'Rekapitulace stavby'!AN13</f>
        <v>Vyplň údaj</v>
      </c>
      <c r="L17" s="13"/>
    </row>
    <row r="18" spans="2:12" s="1" customFormat="1" ht="18" customHeight="1" x14ac:dyDescent="0.2">
      <c r="B18" s="13"/>
      <c r="E18" s="626" t="str">
        <f>'Rekapitulace stavby'!E14</f>
        <v>Vyplň údaj</v>
      </c>
      <c r="F18" s="627"/>
      <c r="G18" s="627"/>
      <c r="H18" s="627"/>
      <c r="I18" s="10" t="s">
        <v>27</v>
      </c>
      <c r="J18" s="11" t="str">
        <f>'Rekapitulace stavby'!AN14</f>
        <v>Vyplň údaj</v>
      </c>
      <c r="L18" s="13"/>
    </row>
    <row r="19" spans="2:12" s="1" customFormat="1" ht="7" customHeight="1" x14ac:dyDescent="0.2">
      <c r="B19" s="13"/>
      <c r="L19" s="13"/>
    </row>
    <row r="20" spans="2:12" s="1" customFormat="1" ht="12" customHeight="1" x14ac:dyDescent="0.2">
      <c r="B20" s="13"/>
      <c r="D20" s="10" t="s">
        <v>30</v>
      </c>
      <c r="I20" s="10" t="s">
        <v>25</v>
      </c>
      <c r="J20" s="52" t="s">
        <v>1</v>
      </c>
      <c r="L20" s="13"/>
    </row>
    <row r="21" spans="2:12" s="1" customFormat="1" ht="18" customHeight="1" x14ac:dyDescent="0.2">
      <c r="B21" s="13"/>
      <c r="E21" s="52" t="s">
        <v>31</v>
      </c>
      <c r="I21" s="10" t="s">
        <v>27</v>
      </c>
      <c r="J21" s="52" t="s">
        <v>1</v>
      </c>
      <c r="L21" s="13"/>
    </row>
    <row r="22" spans="2:12" s="1" customFormat="1" ht="7" customHeight="1" x14ac:dyDescent="0.2">
      <c r="B22" s="13"/>
      <c r="L22" s="13"/>
    </row>
    <row r="23" spans="2:12" s="1" customFormat="1" ht="12" customHeight="1" x14ac:dyDescent="0.2">
      <c r="B23" s="13"/>
      <c r="D23" s="10" t="s">
        <v>33</v>
      </c>
      <c r="I23" s="10" t="s">
        <v>25</v>
      </c>
      <c r="J23" s="52" t="s">
        <v>1</v>
      </c>
      <c r="L23" s="13"/>
    </row>
    <row r="24" spans="2:12" s="1" customFormat="1" ht="18" customHeight="1" x14ac:dyDescent="0.2">
      <c r="B24" s="13"/>
      <c r="E24" s="52" t="s">
        <v>34</v>
      </c>
      <c r="I24" s="10" t="s">
        <v>27</v>
      </c>
      <c r="J24" s="52" t="s">
        <v>1</v>
      </c>
      <c r="L24" s="13"/>
    </row>
    <row r="25" spans="2:12" s="1" customFormat="1" ht="7" customHeight="1" x14ac:dyDescent="0.2">
      <c r="B25" s="13"/>
      <c r="L25" s="13"/>
    </row>
    <row r="26" spans="2:12" s="1" customFormat="1" ht="12" customHeight="1" x14ac:dyDescent="0.2">
      <c r="B26" s="13"/>
      <c r="D26" s="10" t="s">
        <v>35</v>
      </c>
      <c r="L26" s="13"/>
    </row>
    <row r="27" spans="2:12" s="253" customFormat="1" ht="16.5" customHeight="1" x14ac:dyDescent="0.2">
      <c r="B27" s="252"/>
      <c r="E27" s="611" t="s">
        <v>1</v>
      </c>
      <c r="F27" s="611"/>
      <c r="G27" s="611"/>
      <c r="H27" s="611"/>
      <c r="L27" s="252"/>
    </row>
    <row r="28" spans="2:12" s="1" customFormat="1" ht="7" customHeight="1" x14ac:dyDescent="0.2">
      <c r="B28" s="13"/>
      <c r="L28" s="13"/>
    </row>
    <row r="29" spans="2:12" s="1" customFormat="1" ht="7" customHeight="1" x14ac:dyDescent="0.2">
      <c r="B29" s="13"/>
      <c r="D29" s="74"/>
      <c r="E29" s="74"/>
      <c r="F29" s="74"/>
      <c r="G29" s="74"/>
      <c r="H29" s="74"/>
      <c r="I29" s="74"/>
      <c r="J29" s="74"/>
      <c r="K29" s="74"/>
      <c r="L29" s="13"/>
    </row>
    <row r="30" spans="2:12" s="1" customFormat="1" ht="25.4" customHeight="1" x14ac:dyDescent="0.2">
      <c r="B30" s="13"/>
      <c r="D30" s="254" t="s">
        <v>37</v>
      </c>
      <c r="J30" s="88">
        <f>ROUND(J129, 2)</f>
        <v>0</v>
      </c>
      <c r="L30" s="13"/>
    </row>
    <row r="31" spans="2:12" s="1" customFormat="1" ht="7" customHeight="1" x14ac:dyDescent="0.2">
      <c r="B31" s="13"/>
      <c r="D31" s="74"/>
      <c r="E31" s="74"/>
      <c r="F31" s="74"/>
      <c r="G31" s="74"/>
      <c r="H31" s="74"/>
      <c r="I31" s="74"/>
      <c r="J31" s="74"/>
      <c r="K31" s="74"/>
      <c r="L31" s="13"/>
    </row>
    <row r="32" spans="2:12" s="1" customFormat="1" ht="14.5" customHeight="1" x14ac:dyDescent="0.2">
      <c r="B32" s="13"/>
      <c r="F32" s="56" t="s">
        <v>39</v>
      </c>
      <c r="I32" s="56" t="s">
        <v>38</v>
      </c>
      <c r="J32" s="56" t="s">
        <v>40</v>
      </c>
      <c r="L32" s="13"/>
    </row>
    <row r="33" spans="2:12" s="1" customFormat="1" ht="14.5" customHeight="1" x14ac:dyDescent="0.2">
      <c r="B33" s="13"/>
      <c r="D33" s="76" t="s">
        <v>41</v>
      </c>
      <c r="E33" s="10" t="s">
        <v>42</v>
      </c>
      <c r="F33" s="255">
        <f>ROUND((SUM(BE129:BE196)),  2)</f>
        <v>0</v>
      </c>
      <c r="I33" s="256">
        <v>0.21</v>
      </c>
      <c r="J33" s="255">
        <f>ROUND(((SUM(BE129:BE196))*I33),  2)</f>
        <v>0</v>
      </c>
      <c r="L33" s="13"/>
    </row>
    <row r="34" spans="2:12" s="1" customFormat="1" ht="14.5" customHeight="1" x14ac:dyDescent="0.2">
      <c r="B34" s="13"/>
      <c r="E34" s="10" t="s">
        <v>43</v>
      </c>
      <c r="F34" s="255">
        <f>ROUND((SUM(BF129:BF196)),  2)</f>
        <v>0</v>
      </c>
      <c r="I34" s="256">
        <v>0.12</v>
      </c>
      <c r="J34" s="255">
        <f>ROUND(((SUM(BF129:BF196))*I34),  2)</f>
        <v>0</v>
      </c>
      <c r="L34" s="13"/>
    </row>
    <row r="35" spans="2:12" s="1" customFormat="1" ht="14.5" hidden="1" customHeight="1" x14ac:dyDescent="0.2">
      <c r="B35" s="13"/>
      <c r="E35" s="10" t="s">
        <v>44</v>
      </c>
      <c r="F35" s="255">
        <f>ROUND((SUM(BG129:BG196)),  2)</f>
        <v>0</v>
      </c>
      <c r="I35" s="256">
        <v>0.21</v>
      </c>
      <c r="J35" s="255">
        <f>0</f>
        <v>0</v>
      </c>
      <c r="L35" s="13"/>
    </row>
    <row r="36" spans="2:12" s="1" customFormat="1" ht="14.5" hidden="1" customHeight="1" x14ac:dyDescent="0.2">
      <c r="B36" s="13"/>
      <c r="E36" s="10" t="s">
        <v>45</v>
      </c>
      <c r="F36" s="255">
        <f>ROUND((SUM(BH129:BH196)),  2)</f>
        <v>0</v>
      </c>
      <c r="I36" s="256">
        <v>0.15</v>
      </c>
      <c r="J36" s="255">
        <f>0</f>
        <v>0</v>
      </c>
      <c r="L36" s="13"/>
    </row>
    <row r="37" spans="2:12" s="1" customFormat="1" ht="14.5" hidden="1" customHeight="1" x14ac:dyDescent="0.2">
      <c r="B37" s="13"/>
      <c r="E37" s="10" t="s">
        <v>46</v>
      </c>
      <c r="F37" s="255">
        <f>ROUND((SUM(BI129:BI196)),  2)</f>
        <v>0</v>
      </c>
      <c r="I37" s="256">
        <v>0</v>
      </c>
      <c r="J37" s="255">
        <f>0</f>
        <v>0</v>
      </c>
      <c r="L37" s="13"/>
    </row>
    <row r="38" spans="2:12" s="1" customFormat="1" ht="7" customHeight="1" x14ac:dyDescent="0.2">
      <c r="B38" s="13"/>
      <c r="L38" s="13"/>
    </row>
    <row r="39" spans="2:12" s="1" customFormat="1" ht="25.4" customHeight="1" x14ac:dyDescent="0.2">
      <c r="B39" s="13"/>
      <c r="C39" s="257"/>
      <c r="D39" s="258" t="s">
        <v>47</v>
      </c>
      <c r="E39" s="78"/>
      <c r="F39" s="78"/>
      <c r="G39" s="259" t="s">
        <v>48</v>
      </c>
      <c r="H39" s="260" t="s">
        <v>49</v>
      </c>
      <c r="I39" s="78"/>
      <c r="J39" s="261">
        <f>SUM(J30:J37)</f>
        <v>0</v>
      </c>
      <c r="K39" s="262"/>
      <c r="L39" s="13"/>
    </row>
    <row r="40" spans="2:12" s="1" customFormat="1" ht="14.5" customHeight="1" x14ac:dyDescent="0.2">
      <c r="B40" s="13"/>
      <c r="L40" s="13"/>
    </row>
    <row r="41" spans="2:12" ht="14.5" customHeight="1" x14ac:dyDescent="0.2">
      <c r="B41" s="6"/>
      <c r="L41" s="6"/>
    </row>
    <row r="42" spans="2:12" ht="14.5" customHeight="1" x14ac:dyDescent="0.2">
      <c r="B42" s="6"/>
      <c r="L42" s="6"/>
    </row>
    <row r="43" spans="2:12" ht="14.5" customHeight="1" x14ac:dyDescent="0.2">
      <c r="B43" s="6"/>
      <c r="L43" s="6"/>
    </row>
    <row r="44" spans="2:12" ht="14.5" customHeight="1" x14ac:dyDescent="0.2">
      <c r="B44" s="6"/>
      <c r="L44" s="6"/>
    </row>
    <row r="45" spans="2:12" ht="14.5" customHeight="1" x14ac:dyDescent="0.2">
      <c r="B45" s="6"/>
      <c r="L45" s="6"/>
    </row>
    <row r="46" spans="2:12" ht="14.5" customHeight="1" x14ac:dyDescent="0.2">
      <c r="B46" s="6"/>
      <c r="L46" s="6"/>
    </row>
    <row r="47" spans="2:12" ht="14.5" customHeight="1" x14ac:dyDescent="0.2">
      <c r="B47" s="6"/>
      <c r="L47" s="6"/>
    </row>
    <row r="48" spans="2:12" ht="14.5" customHeight="1" x14ac:dyDescent="0.2">
      <c r="B48" s="6"/>
      <c r="L48" s="6"/>
    </row>
    <row r="49" spans="2:12" ht="14.5" customHeight="1" x14ac:dyDescent="0.2">
      <c r="B49" s="6"/>
      <c r="L49" s="6"/>
    </row>
    <row r="50" spans="2:12" s="1" customFormat="1" ht="14.5" customHeight="1" x14ac:dyDescent="0.2">
      <c r="B50" s="13"/>
      <c r="D50" s="63" t="s">
        <v>50</v>
      </c>
      <c r="E50" s="64"/>
      <c r="F50" s="64"/>
      <c r="G50" s="63" t="s">
        <v>51</v>
      </c>
      <c r="H50" s="64"/>
      <c r="I50" s="64"/>
      <c r="J50" s="64"/>
      <c r="K50" s="64"/>
      <c r="L50" s="13"/>
    </row>
    <row r="51" spans="2:12" x14ac:dyDescent="0.2">
      <c r="B51" s="6"/>
      <c r="L51" s="6"/>
    </row>
    <row r="52" spans="2:12" x14ac:dyDescent="0.2">
      <c r="B52" s="6"/>
      <c r="L52" s="6"/>
    </row>
    <row r="53" spans="2:12" x14ac:dyDescent="0.2">
      <c r="B53" s="6"/>
      <c r="L53" s="6"/>
    </row>
    <row r="54" spans="2:12" x14ac:dyDescent="0.2">
      <c r="B54" s="6"/>
      <c r="L54" s="6"/>
    </row>
    <row r="55" spans="2:12" x14ac:dyDescent="0.2">
      <c r="B55" s="6"/>
      <c r="L55" s="6"/>
    </row>
    <row r="56" spans="2:12" x14ac:dyDescent="0.2">
      <c r="B56" s="6"/>
      <c r="L56" s="6"/>
    </row>
    <row r="57" spans="2:12" x14ac:dyDescent="0.2">
      <c r="B57" s="6"/>
      <c r="L57" s="6"/>
    </row>
    <row r="58" spans="2:12" x14ac:dyDescent="0.2">
      <c r="B58" s="6"/>
      <c r="L58" s="6"/>
    </row>
    <row r="59" spans="2:12" x14ac:dyDescent="0.2">
      <c r="B59" s="6"/>
      <c r="L59" s="6"/>
    </row>
    <row r="60" spans="2:12" x14ac:dyDescent="0.2">
      <c r="B60" s="6"/>
      <c r="L60" s="6"/>
    </row>
    <row r="61" spans="2:12" s="1" customFormat="1" ht="12.5" x14ac:dyDescent="0.2">
      <c r="B61" s="13"/>
      <c r="D61" s="65" t="s">
        <v>52</v>
      </c>
      <c r="E61" s="55"/>
      <c r="F61" s="263" t="s">
        <v>53</v>
      </c>
      <c r="G61" s="65" t="s">
        <v>52</v>
      </c>
      <c r="H61" s="55"/>
      <c r="I61" s="55"/>
      <c r="J61" s="264" t="s">
        <v>53</v>
      </c>
      <c r="K61" s="55"/>
      <c r="L61" s="13"/>
    </row>
    <row r="62" spans="2:12" x14ac:dyDescent="0.2">
      <c r="B62" s="6"/>
      <c r="L62" s="6"/>
    </row>
    <row r="63" spans="2:12" x14ac:dyDescent="0.2">
      <c r="B63" s="6"/>
      <c r="L63" s="6"/>
    </row>
    <row r="64" spans="2:12" x14ac:dyDescent="0.2">
      <c r="B64" s="6"/>
      <c r="L64" s="6"/>
    </row>
    <row r="65" spans="2:12" s="1" customFormat="1" ht="13" x14ac:dyDescent="0.2">
      <c r="B65" s="13"/>
      <c r="D65" s="63" t="s">
        <v>54</v>
      </c>
      <c r="E65" s="64"/>
      <c r="F65" s="64"/>
      <c r="G65" s="63" t="s">
        <v>55</v>
      </c>
      <c r="H65" s="64"/>
      <c r="I65" s="64"/>
      <c r="J65" s="64"/>
      <c r="K65" s="64"/>
      <c r="L65" s="13"/>
    </row>
    <row r="66" spans="2:12" x14ac:dyDescent="0.2">
      <c r="B66" s="6"/>
      <c r="L66" s="6"/>
    </row>
    <row r="67" spans="2:12" x14ac:dyDescent="0.2">
      <c r="B67" s="6"/>
      <c r="L67" s="6"/>
    </row>
    <row r="68" spans="2:12" x14ac:dyDescent="0.2">
      <c r="B68" s="6"/>
      <c r="L68" s="6"/>
    </row>
    <row r="69" spans="2:12" x14ac:dyDescent="0.2">
      <c r="B69" s="6"/>
      <c r="L69" s="6"/>
    </row>
    <row r="70" spans="2:12" x14ac:dyDescent="0.2">
      <c r="B70" s="6"/>
      <c r="L70" s="6"/>
    </row>
    <row r="71" spans="2:12" x14ac:dyDescent="0.2">
      <c r="B71" s="6"/>
      <c r="L71" s="6"/>
    </row>
    <row r="72" spans="2:12" x14ac:dyDescent="0.2">
      <c r="B72" s="6"/>
      <c r="L72" s="6"/>
    </row>
    <row r="73" spans="2:12" x14ac:dyDescent="0.2">
      <c r="B73" s="6"/>
      <c r="L73" s="6"/>
    </row>
    <row r="74" spans="2:12" x14ac:dyDescent="0.2">
      <c r="B74" s="6"/>
      <c r="L74" s="6"/>
    </row>
    <row r="75" spans="2:12" x14ac:dyDescent="0.2">
      <c r="B75" s="6"/>
      <c r="L75" s="6"/>
    </row>
    <row r="76" spans="2:12" s="1" customFormat="1" ht="12.5" x14ac:dyDescent="0.2">
      <c r="B76" s="13"/>
      <c r="D76" s="65" t="s">
        <v>52</v>
      </c>
      <c r="E76" s="55"/>
      <c r="F76" s="263" t="s">
        <v>53</v>
      </c>
      <c r="G76" s="65" t="s">
        <v>52</v>
      </c>
      <c r="H76" s="55"/>
      <c r="I76" s="55"/>
      <c r="J76" s="264" t="s">
        <v>53</v>
      </c>
      <c r="K76" s="55"/>
      <c r="L76" s="13"/>
    </row>
    <row r="77" spans="2:12" s="1" customFormat="1" ht="14.5" customHeight="1" x14ac:dyDescent="0.2"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3"/>
    </row>
    <row r="81" spans="2:47" s="1" customFormat="1" ht="7" customHeight="1" x14ac:dyDescent="0.2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13"/>
    </row>
    <row r="82" spans="2:47" s="1" customFormat="1" ht="25" customHeight="1" x14ac:dyDescent="0.2">
      <c r="B82" s="13"/>
      <c r="C82" s="7" t="s">
        <v>263</v>
      </c>
      <c r="L82" s="13"/>
    </row>
    <row r="83" spans="2:47" s="1" customFormat="1" ht="7" customHeight="1" x14ac:dyDescent="0.2">
      <c r="B83" s="13"/>
      <c r="L83" s="13"/>
    </row>
    <row r="84" spans="2:47" s="1" customFormat="1" ht="12" customHeight="1" x14ac:dyDescent="0.2">
      <c r="B84" s="13"/>
      <c r="C84" s="10" t="s">
        <v>16</v>
      </c>
      <c r="L84" s="13"/>
    </row>
    <row r="85" spans="2:47" s="1" customFormat="1" ht="16.5" customHeight="1" x14ac:dyDescent="0.2">
      <c r="B85" s="13"/>
      <c r="E85" s="624" t="str">
        <f>E7</f>
        <v>Rozšíření objektu Domov u Anežky Luštěnice-Stavba</v>
      </c>
      <c r="F85" s="625"/>
      <c r="G85" s="625"/>
      <c r="H85" s="625"/>
      <c r="L85" s="13"/>
    </row>
    <row r="86" spans="2:47" s="1" customFormat="1" ht="12" customHeight="1" x14ac:dyDescent="0.2">
      <c r="B86" s="13"/>
      <c r="C86" s="10" t="s">
        <v>112</v>
      </c>
      <c r="L86" s="13"/>
    </row>
    <row r="87" spans="2:47" s="1" customFormat="1" ht="16.5" customHeight="1" x14ac:dyDescent="0.2">
      <c r="B87" s="13"/>
      <c r="E87" s="581" t="str">
        <f>E9</f>
        <v>SO3A - Doplnění chybějících položek</v>
      </c>
      <c r="F87" s="623"/>
      <c r="G87" s="623"/>
      <c r="H87" s="623"/>
      <c r="L87" s="13"/>
    </row>
    <row r="88" spans="2:47" s="1" customFormat="1" ht="7" customHeight="1" x14ac:dyDescent="0.2">
      <c r="B88" s="13"/>
      <c r="L88" s="13"/>
    </row>
    <row r="89" spans="2:47" s="1" customFormat="1" ht="12" customHeight="1" x14ac:dyDescent="0.2">
      <c r="B89" s="13"/>
      <c r="C89" s="10" t="s">
        <v>20</v>
      </c>
      <c r="F89" s="52" t="str">
        <f>F12</f>
        <v>parc.č. st. 443; 462/122, k.ú. Luštěnice</v>
      </c>
      <c r="I89" s="10" t="s">
        <v>22</v>
      </c>
      <c r="J89" s="16" t="str">
        <f>IF(J12="","",J12)</f>
        <v>15. 5. 2023</v>
      </c>
      <c r="L89" s="13"/>
    </row>
    <row r="90" spans="2:47" s="1" customFormat="1" ht="7" customHeight="1" x14ac:dyDescent="0.2">
      <c r="B90" s="13"/>
      <c r="L90" s="13"/>
    </row>
    <row r="91" spans="2:47" s="1" customFormat="1" ht="25.75" customHeight="1" x14ac:dyDescent="0.2">
      <c r="B91" s="13"/>
      <c r="C91" s="10" t="s">
        <v>24</v>
      </c>
      <c r="F91" s="52" t="str">
        <f>E15</f>
        <v xml:space="preserve">Domov u Anežky Luštěnice, poskytovatel sociálních </v>
      </c>
      <c r="I91" s="10" t="s">
        <v>30</v>
      </c>
      <c r="J91" s="36" t="str">
        <f>E21</f>
        <v>Sibre s.r.o., Ing. Radek Krýza</v>
      </c>
      <c r="L91" s="13"/>
    </row>
    <row r="92" spans="2:47" s="1" customFormat="1" ht="15.25" customHeight="1" x14ac:dyDescent="0.2">
      <c r="B92" s="13"/>
      <c r="C92" s="10" t="s">
        <v>28</v>
      </c>
      <c r="F92" s="52" t="str">
        <f>IF(E18="","",E18)</f>
        <v>Vyplň údaj</v>
      </c>
      <c r="I92" s="10" t="s">
        <v>33</v>
      </c>
      <c r="J92" s="36" t="str">
        <f>E24</f>
        <v>Ing. M. Locihová</v>
      </c>
      <c r="L92" s="13"/>
    </row>
    <row r="93" spans="2:47" s="1" customFormat="1" ht="10.4" customHeight="1" x14ac:dyDescent="0.2">
      <c r="B93" s="13"/>
      <c r="L93" s="13"/>
    </row>
    <row r="94" spans="2:47" s="1" customFormat="1" ht="29.25" customHeight="1" x14ac:dyDescent="0.2">
      <c r="B94" s="13"/>
      <c r="C94" s="265" t="s">
        <v>264</v>
      </c>
      <c r="D94" s="257"/>
      <c r="E94" s="257"/>
      <c r="F94" s="257"/>
      <c r="G94" s="257"/>
      <c r="H94" s="257"/>
      <c r="I94" s="257"/>
      <c r="J94" s="266" t="s">
        <v>265</v>
      </c>
      <c r="K94" s="257"/>
      <c r="L94" s="13"/>
    </row>
    <row r="95" spans="2:47" s="1" customFormat="1" ht="10.4" customHeight="1" x14ac:dyDescent="0.2">
      <c r="B95" s="13"/>
      <c r="L95" s="13"/>
    </row>
    <row r="96" spans="2:47" s="1" customFormat="1" ht="22.9" customHeight="1" x14ac:dyDescent="0.2">
      <c r="B96" s="13"/>
      <c r="C96" s="267" t="s">
        <v>266</v>
      </c>
      <c r="J96" s="88">
        <f>J129</f>
        <v>0</v>
      </c>
      <c r="L96" s="13"/>
      <c r="AU96" s="3" t="s">
        <v>267</v>
      </c>
    </row>
    <row r="97" spans="2:12" s="269" customFormat="1" ht="25" customHeight="1" x14ac:dyDescent="0.2">
      <c r="B97" s="268"/>
      <c r="D97" s="270" t="s">
        <v>268</v>
      </c>
      <c r="E97" s="271"/>
      <c r="F97" s="271"/>
      <c r="G97" s="271"/>
      <c r="H97" s="271"/>
      <c r="I97" s="271"/>
      <c r="J97" s="272">
        <f>J130</f>
        <v>0</v>
      </c>
      <c r="L97" s="268"/>
    </row>
    <row r="98" spans="2:12" s="274" customFormat="1" ht="19.899999999999999" customHeight="1" x14ac:dyDescent="0.2">
      <c r="B98" s="273"/>
      <c r="D98" s="275" t="s">
        <v>270</v>
      </c>
      <c r="E98" s="276"/>
      <c r="F98" s="276"/>
      <c r="G98" s="276"/>
      <c r="H98" s="276"/>
      <c r="I98" s="276"/>
      <c r="J98" s="277">
        <f>J131</f>
        <v>0</v>
      </c>
      <c r="L98" s="273"/>
    </row>
    <row r="99" spans="2:12" s="274" customFormat="1" ht="19.899999999999999" customHeight="1" x14ac:dyDescent="0.2">
      <c r="B99" s="273"/>
      <c r="D99" s="275" t="s">
        <v>273</v>
      </c>
      <c r="E99" s="276"/>
      <c r="F99" s="276"/>
      <c r="G99" s="276"/>
      <c r="H99" s="276"/>
      <c r="I99" s="276"/>
      <c r="J99" s="277">
        <f>J138</f>
        <v>0</v>
      </c>
      <c r="L99" s="273"/>
    </row>
    <row r="100" spans="2:12" s="274" customFormat="1" ht="19.899999999999999" customHeight="1" x14ac:dyDescent="0.2">
      <c r="B100" s="273"/>
      <c r="D100" s="275" t="s">
        <v>274</v>
      </c>
      <c r="E100" s="276"/>
      <c r="F100" s="276"/>
      <c r="G100" s="276"/>
      <c r="H100" s="276"/>
      <c r="I100" s="276"/>
      <c r="J100" s="277">
        <f>J143</f>
        <v>0</v>
      </c>
      <c r="L100" s="273"/>
    </row>
    <row r="101" spans="2:12" s="274" customFormat="1" ht="19.899999999999999" customHeight="1" x14ac:dyDescent="0.2">
      <c r="B101" s="273"/>
      <c r="D101" s="275" t="s">
        <v>275</v>
      </c>
      <c r="E101" s="276"/>
      <c r="F101" s="276"/>
      <c r="G101" s="276"/>
      <c r="H101" s="276"/>
      <c r="I101" s="276"/>
      <c r="J101" s="277">
        <f>J145</f>
        <v>0</v>
      </c>
      <c r="L101" s="273"/>
    </row>
    <row r="102" spans="2:12" s="269" customFormat="1" ht="25" customHeight="1" x14ac:dyDescent="0.2">
      <c r="B102" s="268"/>
      <c r="D102" s="270" t="s">
        <v>276</v>
      </c>
      <c r="E102" s="271"/>
      <c r="F102" s="271"/>
      <c r="G102" s="271"/>
      <c r="H102" s="271"/>
      <c r="I102" s="271"/>
      <c r="J102" s="272">
        <f>J147</f>
        <v>0</v>
      </c>
      <c r="L102" s="268"/>
    </row>
    <row r="103" spans="2:12" s="274" customFormat="1" ht="19.899999999999999" customHeight="1" x14ac:dyDescent="0.2">
      <c r="B103" s="273"/>
      <c r="D103" s="275" t="s">
        <v>278</v>
      </c>
      <c r="E103" s="276"/>
      <c r="F103" s="276"/>
      <c r="G103" s="276"/>
      <c r="H103" s="276"/>
      <c r="I103" s="276"/>
      <c r="J103" s="277">
        <f>J148</f>
        <v>0</v>
      </c>
      <c r="L103" s="273"/>
    </row>
    <row r="104" spans="2:12" s="274" customFormat="1" ht="19.899999999999999" customHeight="1" x14ac:dyDescent="0.2">
      <c r="B104" s="273"/>
      <c r="D104" s="275" t="s">
        <v>2992</v>
      </c>
      <c r="E104" s="276"/>
      <c r="F104" s="276"/>
      <c r="G104" s="276"/>
      <c r="H104" s="276"/>
      <c r="I104" s="276"/>
      <c r="J104" s="277">
        <f>J153</f>
        <v>0</v>
      </c>
      <c r="L104" s="273"/>
    </row>
    <row r="105" spans="2:12" s="274" customFormat="1" ht="19.899999999999999" customHeight="1" x14ac:dyDescent="0.2">
      <c r="B105" s="273"/>
      <c r="D105" s="275" t="s">
        <v>2993</v>
      </c>
      <c r="E105" s="276"/>
      <c r="F105" s="276"/>
      <c r="G105" s="276"/>
      <c r="H105" s="276"/>
      <c r="I105" s="276"/>
      <c r="J105" s="277">
        <f>J155</f>
        <v>0</v>
      </c>
      <c r="L105" s="273"/>
    </row>
    <row r="106" spans="2:12" s="274" customFormat="1" ht="19.899999999999999" customHeight="1" x14ac:dyDescent="0.2">
      <c r="B106" s="273"/>
      <c r="D106" s="275" t="s">
        <v>290</v>
      </c>
      <c r="E106" s="276"/>
      <c r="F106" s="276"/>
      <c r="G106" s="276"/>
      <c r="H106" s="276"/>
      <c r="I106" s="276"/>
      <c r="J106" s="277">
        <f>J157</f>
        <v>0</v>
      </c>
      <c r="L106" s="273"/>
    </row>
    <row r="107" spans="2:12" s="274" customFormat="1" ht="19.899999999999999" customHeight="1" x14ac:dyDescent="0.2">
      <c r="B107" s="273"/>
      <c r="D107" s="275" t="s">
        <v>292</v>
      </c>
      <c r="E107" s="276"/>
      <c r="F107" s="276"/>
      <c r="G107" s="276"/>
      <c r="H107" s="276"/>
      <c r="I107" s="276"/>
      <c r="J107" s="277">
        <f>J166</f>
        <v>0</v>
      </c>
      <c r="L107" s="273"/>
    </row>
    <row r="108" spans="2:12" s="269" customFormat="1" ht="25" customHeight="1" x14ac:dyDescent="0.2">
      <c r="B108" s="268"/>
      <c r="D108" s="270" t="s">
        <v>297</v>
      </c>
      <c r="E108" s="271"/>
      <c r="F108" s="271"/>
      <c r="G108" s="271"/>
      <c r="H108" s="271"/>
      <c r="I108" s="271"/>
      <c r="J108" s="272">
        <f>J192</f>
        <v>0</v>
      </c>
      <c r="L108" s="268"/>
    </row>
    <row r="109" spans="2:12" s="274" customFormat="1" ht="19.899999999999999" customHeight="1" x14ac:dyDescent="0.2">
      <c r="B109" s="273"/>
      <c r="D109" s="275" t="s">
        <v>298</v>
      </c>
      <c r="E109" s="276"/>
      <c r="F109" s="276"/>
      <c r="G109" s="276"/>
      <c r="H109" s="276"/>
      <c r="I109" s="276"/>
      <c r="J109" s="277">
        <f>J193</f>
        <v>0</v>
      </c>
      <c r="L109" s="273"/>
    </row>
    <row r="110" spans="2:12" s="1" customFormat="1" ht="21.75" customHeight="1" x14ac:dyDescent="0.2">
      <c r="B110" s="13"/>
      <c r="L110" s="13"/>
    </row>
    <row r="111" spans="2:12" s="1" customFormat="1" ht="7" customHeight="1" x14ac:dyDescent="0.2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3"/>
    </row>
    <row r="115" spans="2:20" s="1" customFormat="1" ht="7" customHeight="1" x14ac:dyDescent="0.2">
      <c r="B115" s="66"/>
      <c r="C115" s="67"/>
      <c r="D115" s="67"/>
      <c r="E115" s="67"/>
      <c r="F115" s="67"/>
      <c r="G115" s="67"/>
      <c r="H115" s="67"/>
      <c r="I115" s="67"/>
      <c r="J115" s="67"/>
      <c r="K115" s="67"/>
      <c r="L115" s="13"/>
    </row>
    <row r="116" spans="2:20" s="1" customFormat="1" ht="25" customHeight="1" x14ac:dyDescent="0.2">
      <c r="B116" s="13"/>
      <c r="C116" s="7" t="s">
        <v>303</v>
      </c>
      <c r="L116" s="13"/>
    </row>
    <row r="117" spans="2:20" s="1" customFormat="1" ht="7" customHeight="1" x14ac:dyDescent="0.2">
      <c r="B117" s="13"/>
      <c r="L117" s="13"/>
    </row>
    <row r="118" spans="2:20" s="1" customFormat="1" ht="12" customHeight="1" x14ac:dyDescent="0.2">
      <c r="B118" s="13"/>
      <c r="C118" s="10" t="s">
        <v>16</v>
      </c>
      <c r="L118" s="13"/>
    </row>
    <row r="119" spans="2:20" s="1" customFormat="1" ht="16.5" customHeight="1" x14ac:dyDescent="0.2">
      <c r="B119" s="13"/>
      <c r="E119" s="624" t="str">
        <f>E7</f>
        <v>Rozšíření objektu Domov u Anežky Luštěnice-Stavba</v>
      </c>
      <c r="F119" s="625"/>
      <c r="G119" s="625"/>
      <c r="H119" s="625"/>
      <c r="L119" s="13"/>
    </row>
    <row r="120" spans="2:20" s="1" customFormat="1" ht="12" customHeight="1" x14ac:dyDescent="0.2">
      <c r="B120" s="13"/>
      <c r="C120" s="10" t="s">
        <v>112</v>
      </c>
      <c r="L120" s="13"/>
    </row>
    <row r="121" spans="2:20" s="1" customFormat="1" ht="16.5" customHeight="1" x14ac:dyDescent="0.2">
      <c r="B121" s="13"/>
      <c r="E121" s="581" t="str">
        <f>E9</f>
        <v>SO3A - Doplnění chybějících položek</v>
      </c>
      <c r="F121" s="623"/>
      <c r="G121" s="623"/>
      <c r="H121" s="623"/>
      <c r="L121" s="13"/>
    </row>
    <row r="122" spans="2:20" s="1" customFormat="1" ht="7" customHeight="1" x14ac:dyDescent="0.2">
      <c r="B122" s="13"/>
      <c r="L122" s="13"/>
    </row>
    <row r="123" spans="2:20" s="1" customFormat="1" ht="12" customHeight="1" x14ac:dyDescent="0.2">
      <c r="B123" s="13"/>
      <c r="C123" s="10" t="s">
        <v>20</v>
      </c>
      <c r="F123" s="52" t="str">
        <f>F12</f>
        <v>parc.č. st. 443; 462/122, k.ú. Luštěnice</v>
      </c>
      <c r="I123" s="10" t="s">
        <v>22</v>
      </c>
      <c r="J123" s="16" t="str">
        <f>IF(J12="","",J12)</f>
        <v>15. 5. 2023</v>
      </c>
      <c r="L123" s="13"/>
    </row>
    <row r="124" spans="2:20" s="1" customFormat="1" ht="7" customHeight="1" x14ac:dyDescent="0.2">
      <c r="B124" s="13"/>
      <c r="L124" s="13"/>
    </row>
    <row r="125" spans="2:20" s="1" customFormat="1" ht="25.75" customHeight="1" x14ac:dyDescent="0.2">
      <c r="B125" s="13"/>
      <c r="C125" s="10" t="s">
        <v>24</v>
      </c>
      <c r="F125" s="52" t="str">
        <f>E15</f>
        <v xml:space="preserve">Domov u Anežky Luštěnice, poskytovatel sociálních </v>
      </c>
      <c r="I125" s="10" t="s">
        <v>30</v>
      </c>
      <c r="J125" s="36" t="str">
        <f>E21</f>
        <v>Sibre s.r.o., Ing. Radek Krýza</v>
      </c>
      <c r="L125" s="13"/>
    </row>
    <row r="126" spans="2:20" s="1" customFormat="1" ht="15.25" customHeight="1" x14ac:dyDescent="0.2">
      <c r="B126" s="13"/>
      <c r="C126" s="10" t="s">
        <v>28</v>
      </c>
      <c r="F126" s="52" t="str">
        <f>IF(E18="","",E18)</f>
        <v>Vyplň údaj</v>
      </c>
      <c r="I126" s="10" t="s">
        <v>33</v>
      </c>
      <c r="J126" s="36" t="str">
        <f>E24</f>
        <v>Ing. M. Locihová</v>
      </c>
      <c r="L126" s="13"/>
    </row>
    <row r="127" spans="2:20" s="1" customFormat="1" ht="10.4" customHeight="1" x14ac:dyDescent="0.2">
      <c r="B127" s="13"/>
      <c r="L127" s="13"/>
    </row>
    <row r="128" spans="2:20" s="2" customFormat="1" ht="29.25" customHeight="1" x14ac:dyDescent="0.2">
      <c r="B128" s="17"/>
      <c r="C128" s="18" t="s">
        <v>304</v>
      </c>
      <c r="D128" s="19" t="s">
        <v>62</v>
      </c>
      <c r="E128" s="19" t="s">
        <v>58</v>
      </c>
      <c r="F128" s="19" t="s">
        <v>59</v>
      </c>
      <c r="G128" s="19" t="s">
        <v>305</v>
      </c>
      <c r="H128" s="19" t="s">
        <v>306</v>
      </c>
      <c r="I128" s="19" t="s">
        <v>307</v>
      </c>
      <c r="J128" s="20" t="s">
        <v>265</v>
      </c>
      <c r="K128" s="278" t="s">
        <v>308</v>
      </c>
      <c r="L128" s="17"/>
      <c r="M128" s="80" t="s">
        <v>1</v>
      </c>
      <c r="N128" s="81" t="s">
        <v>41</v>
      </c>
      <c r="O128" s="81" t="s">
        <v>309</v>
      </c>
      <c r="P128" s="81" t="s">
        <v>310</v>
      </c>
      <c r="Q128" s="81" t="s">
        <v>311</v>
      </c>
      <c r="R128" s="81" t="s">
        <v>312</v>
      </c>
      <c r="S128" s="81" t="s">
        <v>313</v>
      </c>
      <c r="T128" s="82" t="s">
        <v>314</v>
      </c>
    </row>
    <row r="129" spans="2:65" s="1" customFormat="1" ht="22.9" customHeight="1" x14ac:dyDescent="0.35">
      <c r="B129" s="13"/>
      <c r="C129" s="86" t="s">
        <v>315</v>
      </c>
      <c r="J129" s="279">
        <f>BK129</f>
        <v>0</v>
      </c>
      <c r="L129" s="13"/>
      <c r="M129" s="83"/>
      <c r="N129" s="74"/>
      <c r="O129" s="74"/>
      <c r="P129" s="280">
        <f>P130+P147+P192</f>
        <v>0</v>
      </c>
      <c r="Q129" s="74"/>
      <c r="R129" s="280">
        <f>R130+R147+R192</f>
        <v>18.366035220000001</v>
      </c>
      <c r="S129" s="74"/>
      <c r="T129" s="281">
        <f>T130+T147+T192</f>
        <v>0</v>
      </c>
      <c r="AT129" s="3" t="s">
        <v>76</v>
      </c>
      <c r="AU129" s="3" t="s">
        <v>267</v>
      </c>
      <c r="BK129" s="282">
        <f>BK130+BK147+BK192</f>
        <v>0</v>
      </c>
    </row>
    <row r="130" spans="2:65" s="284" customFormat="1" ht="25.9" customHeight="1" x14ac:dyDescent="0.35">
      <c r="B130" s="283"/>
      <c r="D130" s="285" t="s">
        <v>76</v>
      </c>
      <c r="E130" s="286" t="s">
        <v>316</v>
      </c>
      <c r="F130" s="286" t="s">
        <v>317</v>
      </c>
      <c r="J130" s="287">
        <f>BK130</f>
        <v>0</v>
      </c>
      <c r="L130" s="283"/>
      <c r="M130" s="288"/>
      <c r="P130" s="289">
        <f>P131+P138+P143+P145</f>
        <v>0</v>
      </c>
      <c r="R130" s="289">
        <f>R131+R138+R143+R145</f>
        <v>11.6</v>
      </c>
      <c r="T130" s="290">
        <f>T131+T138+T143+T145</f>
        <v>0</v>
      </c>
      <c r="AR130" s="285" t="s">
        <v>85</v>
      </c>
      <c r="AT130" s="291" t="s">
        <v>76</v>
      </c>
      <c r="AU130" s="291" t="s">
        <v>77</v>
      </c>
      <c r="AY130" s="285" t="s">
        <v>318</v>
      </c>
      <c r="BK130" s="292">
        <f>BK131+BK138+BK143+BK145</f>
        <v>0</v>
      </c>
    </row>
    <row r="131" spans="2:65" s="284" customFormat="1" ht="22.9" customHeight="1" x14ac:dyDescent="0.25">
      <c r="B131" s="283"/>
      <c r="D131" s="285" t="s">
        <v>76</v>
      </c>
      <c r="E131" s="293" t="s">
        <v>208</v>
      </c>
      <c r="F131" s="293" t="s">
        <v>429</v>
      </c>
      <c r="J131" s="294">
        <f>BK131</f>
        <v>0</v>
      </c>
      <c r="L131" s="283"/>
      <c r="M131" s="288"/>
      <c r="P131" s="289">
        <f>SUM(P132:P137)</f>
        <v>0</v>
      </c>
      <c r="R131" s="289">
        <f>SUM(R132:R137)</f>
        <v>11.6</v>
      </c>
      <c r="T131" s="290">
        <f>SUM(T132:T137)</f>
        <v>0</v>
      </c>
      <c r="AR131" s="285" t="s">
        <v>85</v>
      </c>
      <c r="AT131" s="291" t="s">
        <v>76</v>
      </c>
      <c r="AU131" s="291" t="s">
        <v>85</v>
      </c>
      <c r="AY131" s="285" t="s">
        <v>318</v>
      </c>
      <c r="BK131" s="292">
        <f>SUM(BK132:BK137)</f>
        <v>0</v>
      </c>
    </row>
    <row r="132" spans="2:65" s="1" customFormat="1" ht="16.5" customHeight="1" x14ac:dyDescent="0.2">
      <c r="B132" s="13"/>
      <c r="C132" s="295" t="s">
        <v>324</v>
      </c>
      <c r="D132" s="295" t="s">
        <v>320</v>
      </c>
      <c r="E132" s="296" t="s">
        <v>2994</v>
      </c>
      <c r="F132" s="297" t="s">
        <v>2995</v>
      </c>
      <c r="G132" s="298" t="s">
        <v>363</v>
      </c>
      <c r="H132" s="299">
        <v>1</v>
      </c>
      <c r="I132" s="21"/>
      <c r="J132" s="300">
        <f>ROUND(I132*H132,2)</f>
        <v>0</v>
      </c>
      <c r="K132" s="301"/>
      <c r="L132" s="13"/>
      <c r="M132" s="302" t="s">
        <v>1</v>
      </c>
      <c r="N132" s="303" t="s">
        <v>43</v>
      </c>
      <c r="P132" s="304">
        <f>O132*H132</f>
        <v>0</v>
      </c>
      <c r="Q132" s="304">
        <v>5.6</v>
      </c>
      <c r="R132" s="304">
        <f>Q132*H132</f>
        <v>5.6</v>
      </c>
      <c r="S132" s="304">
        <v>0</v>
      </c>
      <c r="T132" s="305">
        <f>S132*H132</f>
        <v>0</v>
      </c>
      <c r="AR132" s="306" t="s">
        <v>324</v>
      </c>
      <c r="AT132" s="306" t="s">
        <v>320</v>
      </c>
      <c r="AU132" s="306" t="s">
        <v>90</v>
      </c>
      <c r="AY132" s="3" t="s">
        <v>318</v>
      </c>
      <c r="BE132" s="307">
        <f>IF(N132="základní",J132,0)</f>
        <v>0</v>
      </c>
      <c r="BF132" s="307">
        <f>IF(N132="snížená",J132,0)</f>
        <v>0</v>
      </c>
      <c r="BG132" s="307">
        <f>IF(N132="zákl. přenesená",J132,0)</f>
        <v>0</v>
      </c>
      <c r="BH132" s="307">
        <f>IF(N132="sníž. přenesená",J132,0)</f>
        <v>0</v>
      </c>
      <c r="BI132" s="307">
        <f>IF(N132="nulová",J132,0)</f>
        <v>0</v>
      </c>
      <c r="BJ132" s="3" t="s">
        <v>90</v>
      </c>
      <c r="BK132" s="307">
        <f>ROUND(I132*H132,2)</f>
        <v>0</v>
      </c>
      <c r="BL132" s="3" t="s">
        <v>324</v>
      </c>
      <c r="BM132" s="306" t="s">
        <v>2996</v>
      </c>
    </row>
    <row r="133" spans="2:65" s="324" customFormat="1" x14ac:dyDescent="0.2">
      <c r="B133" s="323"/>
      <c r="D133" s="310" t="s">
        <v>326</v>
      </c>
      <c r="E133" s="325" t="s">
        <v>1</v>
      </c>
      <c r="F133" s="326" t="s">
        <v>2997</v>
      </c>
      <c r="H133" s="325" t="s">
        <v>1</v>
      </c>
      <c r="L133" s="323"/>
      <c r="M133" s="327"/>
      <c r="T133" s="328"/>
      <c r="AT133" s="325" t="s">
        <v>326</v>
      </c>
      <c r="AU133" s="325" t="s">
        <v>90</v>
      </c>
      <c r="AV133" s="324" t="s">
        <v>85</v>
      </c>
      <c r="AW133" s="324" t="s">
        <v>32</v>
      </c>
      <c r="AX133" s="324" t="s">
        <v>77</v>
      </c>
      <c r="AY133" s="325" t="s">
        <v>318</v>
      </c>
    </row>
    <row r="134" spans="2:65" s="309" customFormat="1" x14ac:dyDescent="0.2">
      <c r="B134" s="308"/>
      <c r="D134" s="310" t="s">
        <v>326</v>
      </c>
      <c r="E134" s="311" t="s">
        <v>1</v>
      </c>
      <c r="F134" s="312" t="s">
        <v>85</v>
      </c>
      <c r="H134" s="313">
        <v>1</v>
      </c>
      <c r="L134" s="308"/>
      <c r="M134" s="314"/>
      <c r="T134" s="315"/>
      <c r="AT134" s="311" t="s">
        <v>326</v>
      </c>
      <c r="AU134" s="311" t="s">
        <v>90</v>
      </c>
      <c r="AV134" s="309" t="s">
        <v>90</v>
      </c>
      <c r="AW134" s="309" t="s">
        <v>32</v>
      </c>
      <c r="AX134" s="309" t="s">
        <v>85</v>
      </c>
      <c r="AY134" s="311" t="s">
        <v>318</v>
      </c>
    </row>
    <row r="135" spans="2:65" s="1" customFormat="1" ht="16.5" customHeight="1" x14ac:dyDescent="0.2">
      <c r="B135" s="13"/>
      <c r="C135" s="295" t="s">
        <v>344</v>
      </c>
      <c r="D135" s="295" t="s">
        <v>320</v>
      </c>
      <c r="E135" s="296" t="s">
        <v>2998</v>
      </c>
      <c r="F135" s="297" t="s">
        <v>2999</v>
      </c>
      <c r="G135" s="298" t="s">
        <v>363</v>
      </c>
      <c r="H135" s="299">
        <v>1</v>
      </c>
      <c r="I135" s="21"/>
      <c r="J135" s="300">
        <f>ROUND(I135*H135,2)</f>
        <v>0</v>
      </c>
      <c r="K135" s="301"/>
      <c r="L135" s="13"/>
      <c r="M135" s="302" t="s">
        <v>1</v>
      </c>
      <c r="N135" s="303" t="s">
        <v>43</v>
      </c>
      <c r="P135" s="304">
        <f>O135*H135</f>
        <v>0</v>
      </c>
      <c r="Q135" s="304">
        <v>6</v>
      </c>
      <c r="R135" s="304">
        <f>Q135*H135</f>
        <v>6</v>
      </c>
      <c r="S135" s="304">
        <v>0</v>
      </c>
      <c r="T135" s="305">
        <f>S135*H135</f>
        <v>0</v>
      </c>
      <c r="AR135" s="306" t="s">
        <v>324</v>
      </c>
      <c r="AT135" s="306" t="s">
        <v>320</v>
      </c>
      <c r="AU135" s="306" t="s">
        <v>90</v>
      </c>
      <c r="AY135" s="3" t="s">
        <v>318</v>
      </c>
      <c r="BE135" s="307">
        <f>IF(N135="základní",J135,0)</f>
        <v>0</v>
      </c>
      <c r="BF135" s="307">
        <f>IF(N135="snížená",J135,0)</f>
        <v>0</v>
      </c>
      <c r="BG135" s="307">
        <f>IF(N135="zákl. přenesená",J135,0)</f>
        <v>0</v>
      </c>
      <c r="BH135" s="307">
        <f>IF(N135="sníž. přenesená",J135,0)</f>
        <v>0</v>
      </c>
      <c r="BI135" s="307">
        <f>IF(N135="nulová",J135,0)</f>
        <v>0</v>
      </c>
      <c r="BJ135" s="3" t="s">
        <v>90</v>
      </c>
      <c r="BK135" s="307">
        <f>ROUND(I135*H135,2)</f>
        <v>0</v>
      </c>
      <c r="BL135" s="3" t="s">
        <v>324</v>
      </c>
      <c r="BM135" s="306" t="s">
        <v>3000</v>
      </c>
    </row>
    <row r="136" spans="2:65" s="324" customFormat="1" x14ac:dyDescent="0.2">
      <c r="B136" s="323"/>
      <c r="D136" s="310" t="s">
        <v>326</v>
      </c>
      <c r="E136" s="325" t="s">
        <v>1</v>
      </c>
      <c r="F136" s="326" t="s">
        <v>3001</v>
      </c>
      <c r="H136" s="325" t="s">
        <v>1</v>
      </c>
      <c r="L136" s="323"/>
      <c r="M136" s="327"/>
      <c r="T136" s="328"/>
      <c r="AT136" s="325" t="s">
        <v>326</v>
      </c>
      <c r="AU136" s="325" t="s">
        <v>90</v>
      </c>
      <c r="AV136" s="324" t="s">
        <v>85</v>
      </c>
      <c r="AW136" s="324" t="s">
        <v>32</v>
      </c>
      <c r="AX136" s="324" t="s">
        <v>77</v>
      </c>
      <c r="AY136" s="325" t="s">
        <v>318</v>
      </c>
    </row>
    <row r="137" spans="2:65" s="309" customFormat="1" x14ac:dyDescent="0.2">
      <c r="B137" s="308"/>
      <c r="D137" s="310" t="s">
        <v>326</v>
      </c>
      <c r="E137" s="311" t="s">
        <v>1</v>
      </c>
      <c r="F137" s="312" t="s">
        <v>85</v>
      </c>
      <c r="H137" s="313">
        <v>1</v>
      </c>
      <c r="L137" s="308"/>
      <c r="M137" s="314"/>
      <c r="T137" s="315"/>
      <c r="AT137" s="311" t="s">
        <v>326</v>
      </c>
      <c r="AU137" s="311" t="s">
        <v>90</v>
      </c>
      <c r="AV137" s="309" t="s">
        <v>90</v>
      </c>
      <c r="AW137" s="309" t="s">
        <v>32</v>
      </c>
      <c r="AX137" s="309" t="s">
        <v>85</v>
      </c>
      <c r="AY137" s="311" t="s">
        <v>318</v>
      </c>
    </row>
    <row r="138" spans="2:65" s="284" customFormat="1" ht="22.9" customHeight="1" x14ac:dyDescent="0.25">
      <c r="B138" s="283"/>
      <c r="D138" s="285" t="s">
        <v>76</v>
      </c>
      <c r="E138" s="293" t="s">
        <v>370</v>
      </c>
      <c r="F138" s="293" t="s">
        <v>983</v>
      </c>
      <c r="J138" s="294">
        <f>BK138</f>
        <v>0</v>
      </c>
      <c r="L138" s="283"/>
      <c r="M138" s="288"/>
      <c r="P138" s="289">
        <f>SUM(P139:P142)</f>
        <v>0</v>
      </c>
      <c r="R138" s="289">
        <f>SUM(R139:R142)</f>
        <v>0</v>
      </c>
      <c r="T138" s="290">
        <f>SUM(T139:T142)</f>
        <v>0</v>
      </c>
      <c r="AR138" s="285" t="s">
        <v>85</v>
      </c>
      <c r="AT138" s="291" t="s">
        <v>76</v>
      </c>
      <c r="AU138" s="291" t="s">
        <v>85</v>
      </c>
      <c r="AY138" s="285" t="s">
        <v>318</v>
      </c>
      <c r="BK138" s="292">
        <f>SUM(BK139:BK142)</f>
        <v>0</v>
      </c>
    </row>
    <row r="139" spans="2:65" s="1" customFormat="1" ht="16.5" customHeight="1" x14ac:dyDescent="0.2">
      <c r="B139" s="13"/>
      <c r="C139" s="295" t="s">
        <v>356</v>
      </c>
      <c r="D139" s="295" t="s">
        <v>320</v>
      </c>
      <c r="E139" s="296" t="s">
        <v>3002</v>
      </c>
      <c r="F139" s="297" t="s">
        <v>3003</v>
      </c>
      <c r="G139" s="298" t="s">
        <v>383</v>
      </c>
      <c r="H139" s="299">
        <v>925.6</v>
      </c>
      <c r="I139" s="21"/>
      <c r="J139" s="300">
        <f>ROUND(I139*H139,2)</f>
        <v>0</v>
      </c>
      <c r="K139" s="301"/>
      <c r="L139" s="13"/>
      <c r="M139" s="302" t="s">
        <v>1</v>
      </c>
      <c r="N139" s="303" t="s">
        <v>43</v>
      </c>
      <c r="P139" s="304">
        <f>O139*H139</f>
        <v>0</v>
      </c>
      <c r="Q139" s="304">
        <v>0</v>
      </c>
      <c r="R139" s="304">
        <f>Q139*H139</f>
        <v>0</v>
      </c>
      <c r="S139" s="304">
        <v>0</v>
      </c>
      <c r="T139" s="305">
        <f>S139*H139</f>
        <v>0</v>
      </c>
      <c r="AR139" s="306" t="s">
        <v>324</v>
      </c>
      <c r="AT139" s="306" t="s">
        <v>320</v>
      </c>
      <c r="AU139" s="306" t="s">
        <v>90</v>
      </c>
      <c r="AY139" s="3" t="s">
        <v>318</v>
      </c>
      <c r="BE139" s="307">
        <f>IF(N139="základní",J139,0)</f>
        <v>0</v>
      </c>
      <c r="BF139" s="307">
        <f>IF(N139="snížená",J139,0)</f>
        <v>0</v>
      </c>
      <c r="BG139" s="307">
        <f>IF(N139="zákl. přenesená",J139,0)</f>
        <v>0</v>
      </c>
      <c r="BH139" s="307">
        <f>IF(N139="sníž. přenesená",J139,0)</f>
        <v>0</v>
      </c>
      <c r="BI139" s="307">
        <f>IF(N139="nulová",J139,0)</f>
        <v>0</v>
      </c>
      <c r="BJ139" s="3" t="s">
        <v>90</v>
      </c>
      <c r="BK139" s="307">
        <f>ROUND(I139*H139,2)</f>
        <v>0</v>
      </c>
      <c r="BL139" s="3" t="s">
        <v>324</v>
      </c>
      <c r="BM139" s="306" t="s">
        <v>3004</v>
      </c>
    </row>
    <row r="140" spans="2:65" s="1" customFormat="1" ht="21.75" customHeight="1" x14ac:dyDescent="0.2">
      <c r="B140" s="13"/>
      <c r="C140" s="295" t="s">
        <v>341</v>
      </c>
      <c r="D140" s="295" t="s">
        <v>320</v>
      </c>
      <c r="E140" s="296" t="s">
        <v>3005</v>
      </c>
      <c r="F140" s="297" t="s">
        <v>3006</v>
      </c>
      <c r="G140" s="298" t="s">
        <v>383</v>
      </c>
      <c r="H140" s="299">
        <v>27768</v>
      </c>
      <c r="I140" s="21"/>
      <c r="J140" s="300">
        <f>ROUND(I140*H140,2)</f>
        <v>0</v>
      </c>
      <c r="K140" s="301"/>
      <c r="L140" s="13"/>
      <c r="M140" s="302" t="s">
        <v>1</v>
      </c>
      <c r="N140" s="303" t="s">
        <v>43</v>
      </c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AR140" s="306" t="s">
        <v>324</v>
      </c>
      <c r="AT140" s="306" t="s">
        <v>320</v>
      </c>
      <c r="AU140" s="306" t="s">
        <v>90</v>
      </c>
      <c r="AY140" s="3" t="s">
        <v>318</v>
      </c>
      <c r="BE140" s="307">
        <f>IF(N140="základní",J140,0)</f>
        <v>0</v>
      </c>
      <c r="BF140" s="307">
        <f>IF(N140="snížená",J140,0)</f>
        <v>0</v>
      </c>
      <c r="BG140" s="307">
        <f>IF(N140="zákl. přenesená",J140,0)</f>
        <v>0</v>
      </c>
      <c r="BH140" s="307">
        <f>IF(N140="sníž. přenesená",J140,0)</f>
        <v>0</v>
      </c>
      <c r="BI140" s="307">
        <f>IF(N140="nulová",J140,0)</f>
        <v>0</v>
      </c>
      <c r="BJ140" s="3" t="s">
        <v>90</v>
      </c>
      <c r="BK140" s="307">
        <f>ROUND(I140*H140,2)</f>
        <v>0</v>
      </c>
      <c r="BL140" s="3" t="s">
        <v>324</v>
      </c>
      <c r="BM140" s="306" t="s">
        <v>3007</v>
      </c>
    </row>
    <row r="141" spans="2:65" s="309" customFormat="1" x14ac:dyDescent="0.2">
      <c r="B141" s="308"/>
      <c r="D141" s="310" t="s">
        <v>326</v>
      </c>
      <c r="F141" s="312" t="s">
        <v>1005</v>
      </c>
      <c r="H141" s="313">
        <v>27768</v>
      </c>
      <c r="L141" s="308"/>
      <c r="M141" s="314"/>
      <c r="T141" s="315"/>
      <c r="AT141" s="311" t="s">
        <v>326</v>
      </c>
      <c r="AU141" s="311" t="s">
        <v>90</v>
      </c>
      <c r="AV141" s="309" t="s">
        <v>90</v>
      </c>
      <c r="AW141" s="309" t="s">
        <v>4</v>
      </c>
      <c r="AX141" s="309" t="s">
        <v>85</v>
      </c>
      <c r="AY141" s="311" t="s">
        <v>318</v>
      </c>
    </row>
    <row r="142" spans="2:65" s="1" customFormat="1" ht="21.75" customHeight="1" x14ac:dyDescent="0.2">
      <c r="B142" s="13"/>
      <c r="C142" s="295" t="s">
        <v>370</v>
      </c>
      <c r="D142" s="295" t="s">
        <v>320</v>
      </c>
      <c r="E142" s="296" t="s">
        <v>3008</v>
      </c>
      <c r="F142" s="297" t="s">
        <v>3009</v>
      </c>
      <c r="G142" s="298" t="s">
        <v>383</v>
      </c>
      <c r="H142" s="299">
        <v>925.6</v>
      </c>
      <c r="I142" s="21"/>
      <c r="J142" s="300">
        <f>ROUND(I142*H142,2)</f>
        <v>0</v>
      </c>
      <c r="K142" s="301"/>
      <c r="L142" s="13"/>
      <c r="M142" s="302" t="s">
        <v>1</v>
      </c>
      <c r="N142" s="303" t="s">
        <v>43</v>
      </c>
      <c r="P142" s="304">
        <f>O142*H142</f>
        <v>0</v>
      </c>
      <c r="Q142" s="304">
        <v>0</v>
      </c>
      <c r="R142" s="304">
        <f>Q142*H142</f>
        <v>0</v>
      </c>
      <c r="S142" s="304">
        <v>0</v>
      </c>
      <c r="T142" s="305">
        <f>S142*H142</f>
        <v>0</v>
      </c>
      <c r="AR142" s="306" t="s">
        <v>324</v>
      </c>
      <c r="AT142" s="306" t="s">
        <v>320</v>
      </c>
      <c r="AU142" s="306" t="s">
        <v>90</v>
      </c>
      <c r="AY142" s="3" t="s">
        <v>318</v>
      </c>
      <c r="BE142" s="307">
        <f>IF(N142="základní",J142,0)</f>
        <v>0</v>
      </c>
      <c r="BF142" s="307">
        <f>IF(N142="snížená",J142,0)</f>
        <v>0</v>
      </c>
      <c r="BG142" s="307">
        <f>IF(N142="zákl. přenesená",J142,0)</f>
        <v>0</v>
      </c>
      <c r="BH142" s="307">
        <f>IF(N142="sníž. přenesená",J142,0)</f>
        <v>0</v>
      </c>
      <c r="BI142" s="307">
        <f>IF(N142="nulová",J142,0)</f>
        <v>0</v>
      </c>
      <c r="BJ142" s="3" t="s">
        <v>90</v>
      </c>
      <c r="BK142" s="307">
        <f>ROUND(I142*H142,2)</f>
        <v>0</v>
      </c>
      <c r="BL142" s="3" t="s">
        <v>324</v>
      </c>
      <c r="BM142" s="306" t="s">
        <v>3010</v>
      </c>
    </row>
    <row r="143" spans="2:65" s="284" customFormat="1" ht="22.9" customHeight="1" x14ac:dyDescent="0.25">
      <c r="B143" s="283"/>
      <c r="D143" s="285" t="s">
        <v>76</v>
      </c>
      <c r="E143" s="293" t="s">
        <v>1074</v>
      </c>
      <c r="F143" s="293" t="s">
        <v>1075</v>
      </c>
      <c r="J143" s="294">
        <f>BK143</f>
        <v>0</v>
      </c>
      <c r="L143" s="283"/>
      <c r="M143" s="288"/>
      <c r="P143" s="289">
        <f>P144</f>
        <v>0</v>
      </c>
      <c r="R143" s="289">
        <f>R144</f>
        <v>0</v>
      </c>
      <c r="T143" s="290">
        <f>T144</f>
        <v>0</v>
      </c>
      <c r="AR143" s="285" t="s">
        <v>85</v>
      </c>
      <c r="AT143" s="291" t="s">
        <v>76</v>
      </c>
      <c r="AU143" s="291" t="s">
        <v>85</v>
      </c>
      <c r="AY143" s="285" t="s">
        <v>318</v>
      </c>
      <c r="BK143" s="292">
        <f>BK144</f>
        <v>0</v>
      </c>
    </row>
    <row r="144" spans="2:65" s="1" customFormat="1" ht="33" customHeight="1" x14ac:dyDescent="0.2">
      <c r="B144" s="13"/>
      <c r="C144" s="295" t="s">
        <v>507</v>
      </c>
      <c r="D144" s="295" t="s">
        <v>320</v>
      </c>
      <c r="E144" s="296" t="s">
        <v>3011</v>
      </c>
      <c r="F144" s="297" t="s">
        <v>3012</v>
      </c>
      <c r="G144" s="298" t="s">
        <v>347</v>
      </c>
      <c r="H144" s="299">
        <v>174.09899999999999</v>
      </c>
      <c r="I144" s="21"/>
      <c r="J144" s="300">
        <f>ROUND(I144*H144,2)</f>
        <v>0</v>
      </c>
      <c r="K144" s="301"/>
      <c r="L144" s="13"/>
      <c r="M144" s="302" t="s">
        <v>1</v>
      </c>
      <c r="N144" s="303" t="s">
        <v>43</v>
      </c>
      <c r="P144" s="304">
        <f>O144*H144</f>
        <v>0</v>
      </c>
      <c r="Q144" s="304">
        <v>0</v>
      </c>
      <c r="R144" s="304">
        <f>Q144*H144</f>
        <v>0</v>
      </c>
      <c r="S144" s="304">
        <v>0</v>
      </c>
      <c r="T144" s="305">
        <f>S144*H144</f>
        <v>0</v>
      </c>
      <c r="AR144" s="306" t="s">
        <v>324</v>
      </c>
      <c r="AT144" s="306" t="s">
        <v>320</v>
      </c>
      <c r="AU144" s="306" t="s">
        <v>90</v>
      </c>
      <c r="AY144" s="3" t="s">
        <v>318</v>
      </c>
      <c r="BE144" s="307">
        <f>IF(N144="základní",J144,0)</f>
        <v>0</v>
      </c>
      <c r="BF144" s="307">
        <f>IF(N144="snížená",J144,0)</f>
        <v>0</v>
      </c>
      <c r="BG144" s="307">
        <f>IF(N144="zákl. přenesená",J144,0)</f>
        <v>0</v>
      </c>
      <c r="BH144" s="307">
        <f>IF(N144="sníž. přenesená",J144,0)</f>
        <v>0</v>
      </c>
      <c r="BI144" s="307">
        <f>IF(N144="nulová",J144,0)</f>
        <v>0</v>
      </c>
      <c r="BJ144" s="3" t="s">
        <v>90</v>
      </c>
      <c r="BK144" s="307">
        <f>ROUND(I144*H144,2)</f>
        <v>0</v>
      </c>
      <c r="BL144" s="3" t="s">
        <v>324</v>
      </c>
      <c r="BM144" s="306" t="s">
        <v>3013</v>
      </c>
    </row>
    <row r="145" spans="2:65" s="284" customFormat="1" ht="22.9" customHeight="1" x14ac:dyDescent="0.25">
      <c r="B145" s="283"/>
      <c r="D145" s="285" t="s">
        <v>76</v>
      </c>
      <c r="E145" s="293" t="s">
        <v>1093</v>
      </c>
      <c r="F145" s="293" t="s">
        <v>1094</v>
      </c>
      <c r="J145" s="294">
        <f>BK145</f>
        <v>0</v>
      </c>
      <c r="L145" s="283"/>
      <c r="M145" s="288"/>
      <c r="P145" s="289">
        <f>P146</f>
        <v>0</v>
      </c>
      <c r="R145" s="289">
        <f>R146</f>
        <v>0</v>
      </c>
      <c r="T145" s="290">
        <f>T146</f>
        <v>0</v>
      </c>
      <c r="AR145" s="285" t="s">
        <v>85</v>
      </c>
      <c r="AT145" s="291" t="s">
        <v>76</v>
      </c>
      <c r="AU145" s="291" t="s">
        <v>85</v>
      </c>
      <c r="AY145" s="285" t="s">
        <v>318</v>
      </c>
      <c r="BK145" s="292">
        <f>BK146</f>
        <v>0</v>
      </c>
    </row>
    <row r="146" spans="2:65" s="1" customFormat="1" ht="21.75" customHeight="1" x14ac:dyDescent="0.2">
      <c r="B146" s="13"/>
      <c r="C146" s="295" t="s">
        <v>458</v>
      </c>
      <c r="D146" s="295" t="s">
        <v>320</v>
      </c>
      <c r="E146" s="296" t="s">
        <v>1096</v>
      </c>
      <c r="F146" s="297" t="s">
        <v>1097</v>
      </c>
      <c r="G146" s="298" t="s">
        <v>347</v>
      </c>
      <c r="H146" s="299">
        <v>11.6</v>
      </c>
      <c r="I146" s="21"/>
      <c r="J146" s="300">
        <f>ROUND(I146*H146,2)</f>
        <v>0</v>
      </c>
      <c r="K146" s="301"/>
      <c r="L146" s="13"/>
      <c r="M146" s="302" t="s">
        <v>1</v>
      </c>
      <c r="N146" s="303" t="s">
        <v>43</v>
      </c>
      <c r="P146" s="304">
        <f>O146*H146</f>
        <v>0</v>
      </c>
      <c r="Q146" s="304">
        <v>0</v>
      </c>
      <c r="R146" s="304">
        <f>Q146*H146</f>
        <v>0</v>
      </c>
      <c r="S146" s="304">
        <v>0</v>
      </c>
      <c r="T146" s="305">
        <f>S146*H146</f>
        <v>0</v>
      </c>
      <c r="AR146" s="306" t="s">
        <v>324</v>
      </c>
      <c r="AT146" s="306" t="s">
        <v>320</v>
      </c>
      <c r="AU146" s="306" t="s">
        <v>90</v>
      </c>
      <c r="AY146" s="3" t="s">
        <v>318</v>
      </c>
      <c r="BE146" s="307">
        <f>IF(N146="základní",J146,0)</f>
        <v>0</v>
      </c>
      <c r="BF146" s="307">
        <f>IF(N146="snížená",J146,0)</f>
        <v>0</v>
      </c>
      <c r="BG146" s="307">
        <f>IF(N146="zákl. přenesená",J146,0)</f>
        <v>0</v>
      </c>
      <c r="BH146" s="307">
        <f>IF(N146="sníž. přenesená",J146,0)</f>
        <v>0</v>
      </c>
      <c r="BI146" s="307">
        <f>IF(N146="nulová",J146,0)</f>
        <v>0</v>
      </c>
      <c r="BJ146" s="3" t="s">
        <v>90</v>
      </c>
      <c r="BK146" s="307">
        <f>ROUND(I146*H146,2)</f>
        <v>0</v>
      </c>
      <c r="BL146" s="3" t="s">
        <v>324</v>
      </c>
      <c r="BM146" s="306" t="s">
        <v>3014</v>
      </c>
    </row>
    <row r="147" spans="2:65" s="284" customFormat="1" ht="25.9" customHeight="1" x14ac:dyDescent="0.35">
      <c r="B147" s="283"/>
      <c r="D147" s="285" t="s">
        <v>76</v>
      </c>
      <c r="E147" s="286" t="s">
        <v>1099</v>
      </c>
      <c r="F147" s="286" t="s">
        <v>1100</v>
      </c>
      <c r="J147" s="287">
        <f>BK147</f>
        <v>0</v>
      </c>
      <c r="L147" s="283"/>
      <c r="M147" s="288"/>
      <c r="P147" s="289">
        <f>P148+P153+P155+P157+P166</f>
        <v>0</v>
      </c>
      <c r="R147" s="289">
        <f>R148+R153+R155+R157+R166</f>
        <v>6.76603522</v>
      </c>
      <c r="T147" s="290">
        <f>T148+T153+T155+T157+T166</f>
        <v>0</v>
      </c>
      <c r="AR147" s="285" t="s">
        <v>90</v>
      </c>
      <c r="AT147" s="291" t="s">
        <v>76</v>
      </c>
      <c r="AU147" s="291" t="s">
        <v>77</v>
      </c>
      <c r="AY147" s="285" t="s">
        <v>318</v>
      </c>
      <c r="BK147" s="292">
        <f>BK148+BK153+BK155+BK157+BK166</f>
        <v>0</v>
      </c>
    </row>
    <row r="148" spans="2:65" s="284" customFormat="1" ht="22.9" customHeight="1" x14ac:dyDescent="0.25">
      <c r="B148" s="283"/>
      <c r="D148" s="285" t="s">
        <v>76</v>
      </c>
      <c r="E148" s="293" t="s">
        <v>1150</v>
      </c>
      <c r="F148" s="293" t="s">
        <v>1151</v>
      </c>
      <c r="J148" s="294">
        <f>BK148</f>
        <v>0</v>
      </c>
      <c r="L148" s="283"/>
      <c r="M148" s="288"/>
      <c r="P148" s="289">
        <f>SUM(P149:P152)</f>
        <v>0</v>
      </c>
      <c r="R148" s="289">
        <f>SUM(R149:R152)</f>
        <v>4.9127219999999999E-2</v>
      </c>
      <c r="T148" s="290">
        <f>SUM(T149:T152)</f>
        <v>0</v>
      </c>
      <c r="AR148" s="285" t="s">
        <v>90</v>
      </c>
      <c r="AT148" s="291" t="s">
        <v>76</v>
      </c>
      <c r="AU148" s="291" t="s">
        <v>85</v>
      </c>
      <c r="AY148" s="285" t="s">
        <v>318</v>
      </c>
      <c r="BK148" s="292">
        <f>SUM(BK149:BK152)</f>
        <v>0</v>
      </c>
    </row>
    <row r="149" spans="2:65" s="1" customFormat="1" ht="16.5" customHeight="1" x14ac:dyDescent="0.2">
      <c r="B149" s="13"/>
      <c r="C149" s="295" t="s">
        <v>380</v>
      </c>
      <c r="D149" s="295" t="s">
        <v>320</v>
      </c>
      <c r="E149" s="296" t="s">
        <v>3015</v>
      </c>
      <c r="F149" s="297" t="s">
        <v>3016</v>
      </c>
      <c r="G149" s="298" t="s">
        <v>383</v>
      </c>
      <c r="H149" s="299">
        <v>52.262999999999998</v>
      </c>
      <c r="I149" s="21"/>
      <c r="J149" s="300">
        <f>ROUND(I149*H149,2)</f>
        <v>0</v>
      </c>
      <c r="K149" s="301"/>
      <c r="L149" s="13"/>
      <c r="M149" s="302" t="s">
        <v>1</v>
      </c>
      <c r="N149" s="303" t="s">
        <v>43</v>
      </c>
      <c r="P149" s="304">
        <f>O149*H149</f>
        <v>0</v>
      </c>
      <c r="Q149" s="304">
        <v>9.3999999999999997E-4</v>
      </c>
      <c r="R149" s="304">
        <f>Q149*H149</f>
        <v>4.9127219999999999E-2</v>
      </c>
      <c r="S149" s="304">
        <v>0</v>
      </c>
      <c r="T149" s="305">
        <f>S149*H149</f>
        <v>0</v>
      </c>
      <c r="AR149" s="306" t="s">
        <v>407</v>
      </c>
      <c r="AT149" s="306" t="s">
        <v>320</v>
      </c>
      <c r="AU149" s="306" t="s">
        <v>90</v>
      </c>
      <c r="AY149" s="3" t="s">
        <v>318</v>
      </c>
      <c r="BE149" s="307">
        <f>IF(N149="základní",J149,0)</f>
        <v>0</v>
      </c>
      <c r="BF149" s="307">
        <f>IF(N149="snížená",J149,0)</f>
        <v>0</v>
      </c>
      <c r="BG149" s="307">
        <f>IF(N149="zákl. přenesená",J149,0)</f>
        <v>0</v>
      </c>
      <c r="BH149" s="307">
        <f>IF(N149="sníž. přenesená",J149,0)</f>
        <v>0</v>
      </c>
      <c r="BI149" s="307">
        <f>IF(N149="nulová",J149,0)</f>
        <v>0</v>
      </c>
      <c r="BJ149" s="3" t="s">
        <v>90</v>
      </c>
      <c r="BK149" s="307">
        <f>ROUND(I149*H149,2)</f>
        <v>0</v>
      </c>
      <c r="BL149" s="3" t="s">
        <v>407</v>
      </c>
      <c r="BM149" s="306" t="s">
        <v>3017</v>
      </c>
    </row>
    <row r="150" spans="2:65" s="324" customFormat="1" x14ac:dyDescent="0.2">
      <c r="B150" s="323"/>
      <c r="D150" s="310" t="s">
        <v>326</v>
      </c>
      <c r="E150" s="325" t="s">
        <v>1</v>
      </c>
      <c r="F150" s="326" t="s">
        <v>3018</v>
      </c>
      <c r="H150" s="325" t="s">
        <v>1</v>
      </c>
      <c r="L150" s="323"/>
      <c r="M150" s="327"/>
      <c r="T150" s="328"/>
      <c r="AT150" s="325" t="s">
        <v>326</v>
      </c>
      <c r="AU150" s="325" t="s">
        <v>90</v>
      </c>
      <c r="AV150" s="324" t="s">
        <v>85</v>
      </c>
      <c r="AW150" s="324" t="s">
        <v>32</v>
      </c>
      <c r="AX150" s="324" t="s">
        <v>77</v>
      </c>
      <c r="AY150" s="325" t="s">
        <v>318</v>
      </c>
    </row>
    <row r="151" spans="2:65" s="324" customFormat="1" x14ac:dyDescent="0.2">
      <c r="B151" s="323"/>
      <c r="D151" s="310" t="s">
        <v>326</v>
      </c>
      <c r="E151" s="325" t="s">
        <v>1</v>
      </c>
      <c r="F151" s="326" t="s">
        <v>3019</v>
      </c>
      <c r="H151" s="325" t="s">
        <v>1</v>
      </c>
      <c r="L151" s="323"/>
      <c r="M151" s="327"/>
      <c r="T151" s="328"/>
      <c r="AT151" s="325" t="s">
        <v>326</v>
      </c>
      <c r="AU151" s="325" t="s">
        <v>90</v>
      </c>
      <c r="AV151" s="324" t="s">
        <v>85</v>
      </c>
      <c r="AW151" s="324" t="s">
        <v>32</v>
      </c>
      <c r="AX151" s="324" t="s">
        <v>77</v>
      </c>
      <c r="AY151" s="325" t="s">
        <v>318</v>
      </c>
    </row>
    <row r="152" spans="2:65" s="309" customFormat="1" ht="20" x14ac:dyDescent="0.2">
      <c r="B152" s="308"/>
      <c r="D152" s="310" t="s">
        <v>326</v>
      </c>
      <c r="E152" s="311" t="s">
        <v>1</v>
      </c>
      <c r="F152" s="312" t="s">
        <v>1157</v>
      </c>
      <c r="H152" s="313">
        <v>52.262999999999998</v>
      </c>
      <c r="L152" s="308"/>
      <c r="M152" s="314"/>
      <c r="T152" s="315"/>
      <c r="AT152" s="311" t="s">
        <v>326</v>
      </c>
      <c r="AU152" s="311" t="s">
        <v>90</v>
      </c>
      <c r="AV152" s="309" t="s">
        <v>90</v>
      </c>
      <c r="AW152" s="309" t="s">
        <v>32</v>
      </c>
      <c r="AX152" s="309" t="s">
        <v>85</v>
      </c>
      <c r="AY152" s="311" t="s">
        <v>318</v>
      </c>
    </row>
    <row r="153" spans="2:65" s="284" customFormat="1" ht="22.9" customHeight="1" x14ac:dyDescent="0.25">
      <c r="B153" s="283"/>
      <c r="D153" s="285" t="s">
        <v>76</v>
      </c>
      <c r="E153" s="293" t="s">
        <v>1358</v>
      </c>
      <c r="F153" s="293" t="s">
        <v>3020</v>
      </c>
      <c r="J153" s="294">
        <f>BK153</f>
        <v>0</v>
      </c>
      <c r="L153" s="283"/>
      <c r="M153" s="288"/>
      <c r="P153" s="289">
        <f>P154</f>
        <v>0</v>
      </c>
      <c r="R153" s="289">
        <f>R154</f>
        <v>0</v>
      </c>
      <c r="T153" s="290">
        <f>T154</f>
        <v>0</v>
      </c>
      <c r="AR153" s="285" t="s">
        <v>90</v>
      </c>
      <c r="AT153" s="291" t="s">
        <v>76</v>
      </c>
      <c r="AU153" s="291" t="s">
        <v>85</v>
      </c>
      <c r="AY153" s="285" t="s">
        <v>318</v>
      </c>
      <c r="BK153" s="292">
        <f>BK154</f>
        <v>0</v>
      </c>
    </row>
    <row r="154" spans="2:65" s="1" customFormat="1" ht="16.5" customHeight="1" x14ac:dyDescent="0.2">
      <c r="B154" s="13"/>
      <c r="C154" s="295" t="s">
        <v>497</v>
      </c>
      <c r="D154" s="295" t="s">
        <v>320</v>
      </c>
      <c r="E154" s="296" t="s">
        <v>3021</v>
      </c>
      <c r="F154" s="297" t="s">
        <v>3022</v>
      </c>
      <c r="G154" s="298" t="s">
        <v>1344</v>
      </c>
      <c r="H154" s="299">
        <v>1</v>
      </c>
      <c r="I154" s="21"/>
      <c r="J154" s="300">
        <f>ROUND(I154*H154,2)</f>
        <v>0</v>
      </c>
      <c r="K154" s="301"/>
      <c r="L154" s="13"/>
      <c r="M154" s="302" t="s">
        <v>1</v>
      </c>
      <c r="N154" s="303" t="s">
        <v>43</v>
      </c>
      <c r="P154" s="304">
        <f>O154*H154</f>
        <v>0</v>
      </c>
      <c r="Q154" s="304">
        <v>0</v>
      </c>
      <c r="R154" s="304">
        <f>Q154*H154</f>
        <v>0</v>
      </c>
      <c r="S154" s="304">
        <v>0</v>
      </c>
      <c r="T154" s="305">
        <f>S154*H154</f>
        <v>0</v>
      </c>
      <c r="AR154" s="306" t="s">
        <v>407</v>
      </c>
      <c r="AT154" s="306" t="s">
        <v>320</v>
      </c>
      <c r="AU154" s="306" t="s">
        <v>90</v>
      </c>
      <c r="AY154" s="3" t="s">
        <v>318</v>
      </c>
      <c r="BE154" s="307">
        <f>IF(N154="základní",J154,0)</f>
        <v>0</v>
      </c>
      <c r="BF154" s="307">
        <f>IF(N154="snížená",J154,0)</f>
        <v>0</v>
      </c>
      <c r="BG154" s="307">
        <f>IF(N154="zákl. přenesená",J154,0)</f>
        <v>0</v>
      </c>
      <c r="BH154" s="307">
        <f>IF(N154="sníž. přenesená",J154,0)</f>
        <v>0</v>
      </c>
      <c r="BI154" s="307">
        <f>IF(N154="nulová",J154,0)</f>
        <v>0</v>
      </c>
      <c r="BJ154" s="3" t="s">
        <v>90</v>
      </c>
      <c r="BK154" s="307">
        <f>ROUND(I154*H154,2)</f>
        <v>0</v>
      </c>
      <c r="BL154" s="3" t="s">
        <v>407</v>
      </c>
      <c r="BM154" s="306" t="s">
        <v>3023</v>
      </c>
    </row>
    <row r="155" spans="2:65" s="284" customFormat="1" ht="22.9" customHeight="1" x14ac:dyDescent="0.25">
      <c r="B155" s="283"/>
      <c r="D155" s="285" t="s">
        <v>76</v>
      </c>
      <c r="E155" s="293" t="s">
        <v>3024</v>
      </c>
      <c r="F155" s="293" t="s">
        <v>3025</v>
      </c>
      <c r="J155" s="294">
        <f>BK155</f>
        <v>0</v>
      </c>
      <c r="L155" s="283"/>
      <c r="M155" s="288"/>
      <c r="P155" s="289">
        <f>P156</f>
        <v>0</v>
      </c>
      <c r="R155" s="289">
        <f>R156</f>
        <v>0</v>
      </c>
      <c r="T155" s="290">
        <f>T156</f>
        <v>0</v>
      </c>
      <c r="AR155" s="285" t="s">
        <v>90</v>
      </c>
      <c r="AT155" s="291" t="s">
        <v>76</v>
      </c>
      <c r="AU155" s="291" t="s">
        <v>85</v>
      </c>
      <c r="AY155" s="285" t="s">
        <v>318</v>
      </c>
      <c r="BK155" s="292">
        <f>BK156</f>
        <v>0</v>
      </c>
    </row>
    <row r="156" spans="2:65" s="1" customFormat="1" ht="16.5" customHeight="1" x14ac:dyDescent="0.2">
      <c r="B156" s="13"/>
      <c r="C156" s="295" t="s">
        <v>502</v>
      </c>
      <c r="D156" s="295" t="s">
        <v>320</v>
      </c>
      <c r="E156" s="296" t="s">
        <v>3026</v>
      </c>
      <c r="F156" s="297" t="s">
        <v>3027</v>
      </c>
      <c r="G156" s="298" t="s">
        <v>455</v>
      </c>
      <c r="H156" s="299">
        <v>1</v>
      </c>
      <c r="I156" s="21"/>
      <c r="J156" s="300">
        <f>ROUND(I156*H156,2)</f>
        <v>0</v>
      </c>
      <c r="K156" s="301"/>
      <c r="L156" s="13"/>
      <c r="M156" s="302" t="s">
        <v>1</v>
      </c>
      <c r="N156" s="303" t="s">
        <v>43</v>
      </c>
      <c r="P156" s="304">
        <f>O156*H156</f>
        <v>0</v>
      </c>
      <c r="Q156" s="304">
        <v>0</v>
      </c>
      <c r="R156" s="304">
        <f>Q156*H156</f>
        <v>0</v>
      </c>
      <c r="S156" s="304">
        <v>0</v>
      </c>
      <c r="T156" s="305">
        <f>S156*H156</f>
        <v>0</v>
      </c>
      <c r="AR156" s="306" t="s">
        <v>407</v>
      </c>
      <c r="AT156" s="306" t="s">
        <v>320</v>
      </c>
      <c r="AU156" s="306" t="s">
        <v>90</v>
      </c>
      <c r="AY156" s="3" t="s">
        <v>318</v>
      </c>
      <c r="BE156" s="307">
        <f>IF(N156="základní",J156,0)</f>
        <v>0</v>
      </c>
      <c r="BF156" s="307">
        <f>IF(N156="snížená",J156,0)</f>
        <v>0</v>
      </c>
      <c r="BG156" s="307">
        <f>IF(N156="zákl. přenesená",J156,0)</f>
        <v>0</v>
      </c>
      <c r="BH156" s="307">
        <f>IF(N156="sníž. přenesená",J156,0)</f>
        <v>0</v>
      </c>
      <c r="BI156" s="307">
        <f>IF(N156="nulová",J156,0)</f>
        <v>0</v>
      </c>
      <c r="BJ156" s="3" t="s">
        <v>90</v>
      </c>
      <c r="BK156" s="307">
        <f>ROUND(I156*H156,2)</f>
        <v>0</v>
      </c>
      <c r="BL156" s="3" t="s">
        <v>407</v>
      </c>
      <c r="BM156" s="306" t="s">
        <v>3028</v>
      </c>
    </row>
    <row r="157" spans="2:65" s="284" customFormat="1" ht="22.9" customHeight="1" x14ac:dyDescent="0.25">
      <c r="B157" s="283"/>
      <c r="D157" s="285" t="s">
        <v>76</v>
      </c>
      <c r="E157" s="293" t="s">
        <v>1956</v>
      </c>
      <c r="F157" s="293" t="s">
        <v>1957</v>
      </c>
      <c r="J157" s="294">
        <f>BK157</f>
        <v>0</v>
      </c>
      <c r="L157" s="283"/>
      <c r="M157" s="288"/>
      <c r="P157" s="289">
        <f>SUM(P158:P165)</f>
        <v>0</v>
      </c>
      <c r="R157" s="289">
        <f>SUM(R158:R165)</f>
        <v>7.6200000000000009E-3</v>
      </c>
      <c r="T157" s="290">
        <f>SUM(T158:T165)</f>
        <v>0</v>
      </c>
      <c r="AR157" s="285" t="s">
        <v>90</v>
      </c>
      <c r="AT157" s="291" t="s">
        <v>76</v>
      </c>
      <c r="AU157" s="291" t="s">
        <v>85</v>
      </c>
      <c r="AY157" s="285" t="s">
        <v>318</v>
      </c>
      <c r="BK157" s="292">
        <f>SUM(BK158:BK165)</f>
        <v>0</v>
      </c>
    </row>
    <row r="158" spans="2:65" s="1" customFormat="1" ht="33" customHeight="1" x14ac:dyDescent="0.2">
      <c r="B158" s="13"/>
      <c r="C158" s="295" t="s">
        <v>85</v>
      </c>
      <c r="D158" s="295" t="s">
        <v>320</v>
      </c>
      <c r="E158" s="296" t="s">
        <v>3029</v>
      </c>
      <c r="F158" s="297" t="s">
        <v>3030</v>
      </c>
      <c r="G158" s="298" t="s">
        <v>323</v>
      </c>
      <c r="H158" s="299">
        <v>48</v>
      </c>
      <c r="I158" s="21"/>
      <c r="J158" s="300">
        <f>ROUND(I158*H158,2)</f>
        <v>0</v>
      </c>
      <c r="K158" s="301"/>
      <c r="L158" s="13"/>
      <c r="M158" s="302" t="s">
        <v>1</v>
      </c>
      <c r="N158" s="303" t="s">
        <v>43</v>
      </c>
      <c r="P158" s="304">
        <f>O158*H158</f>
        <v>0</v>
      </c>
      <c r="Q158" s="304">
        <v>6.0000000000000002E-5</v>
      </c>
      <c r="R158" s="304">
        <f>Q158*H158</f>
        <v>2.8800000000000002E-3</v>
      </c>
      <c r="S158" s="304">
        <v>0</v>
      </c>
      <c r="T158" s="305">
        <f>S158*H158</f>
        <v>0</v>
      </c>
      <c r="AR158" s="306" t="s">
        <v>407</v>
      </c>
      <c r="AT158" s="306" t="s">
        <v>320</v>
      </c>
      <c r="AU158" s="306" t="s">
        <v>90</v>
      </c>
      <c r="AY158" s="3" t="s">
        <v>318</v>
      </c>
      <c r="BE158" s="307">
        <f>IF(N158="základní",J158,0)</f>
        <v>0</v>
      </c>
      <c r="BF158" s="307">
        <f>IF(N158="snížená",J158,0)</f>
        <v>0</v>
      </c>
      <c r="BG158" s="307">
        <f>IF(N158="zákl. přenesená",J158,0)</f>
        <v>0</v>
      </c>
      <c r="BH158" s="307">
        <f>IF(N158="sníž. přenesená",J158,0)</f>
        <v>0</v>
      </c>
      <c r="BI158" s="307">
        <f>IF(N158="nulová",J158,0)</f>
        <v>0</v>
      </c>
      <c r="BJ158" s="3" t="s">
        <v>90</v>
      </c>
      <c r="BK158" s="307">
        <f>ROUND(I158*H158,2)</f>
        <v>0</v>
      </c>
      <c r="BL158" s="3" t="s">
        <v>407</v>
      </c>
      <c r="BM158" s="306" t="s">
        <v>3031</v>
      </c>
    </row>
    <row r="159" spans="2:65" s="309" customFormat="1" x14ac:dyDescent="0.2">
      <c r="B159" s="308"/>
      <c r="D159" s="310" t="s">
        <v>326</v>
      </c>
      <c r="E159" s="311" t="s">
        <v>1</v>
      </c>
      <c r="F159" s="312" t="s">
        <v>3032</v>
      </c>
      <c r="H159" s="313">
        <v>48</v>
      </c>
      <c r="L159" s="308"/>
      <c r="M159" s="314"/>
      <c r="T159" s="315"/>
      <c r="AT159" s="311" t="s">
        <v>326</v>
      </c>
      <c r="AU159" s="311" t="s">
        <v>90</v>
      </c>
      <c r="AV159" s="309" t="s">
        <v>90</v>
      </c>
      <c r="AW159" s="309" t="s">
        <v>32</v>
      </c>
      <c r="AX159" s="309" t="s">
        <v>85</v>
      </c>
      <c r="AY159" s="311" t="s">
        <v>318</v>
      </c>
    </row>
    <row r="160" spans="2:65" s="1" customFormat="1" ht="37.9" customHeight="1" x14ac:dyDescent="0.2">
      <c r="B160" s="13"/>
      <c r="C160" s="295" t="s">
        <v>388</v>
      </c>
      <c r="D160" s="295" t="s">
        <v>320</v>
      </c>
      <c r="E160" s="296" t="s">
        <v>3033</v>
      </c>
      <c r="F160" s="297" t="s">
        <v>3034</v>
      </c>
      <c r="G160" s="298" t="s">
        <v>1528</v>
      </c>
      <c r="H160" s="299">
        <v>1</v>
      </c>
      <c r="I160" s="21"/>
      <c r="J160" s="300">
        <f t="shared" ref="J160:J165" si="0">ROUND(I160*H160,2)</f>
        <v>0</v>
      </c>
      <c r="K160" s="301"/>
      <c r="L160" s="13"/>
      <c r="M160" s="302" t="s">
        <v>1</v>
      </c>
      <c r="N160" s="303" t="s">
        <v>43</v>
      </c>
      <c r="P160" s="304">
        <f t="shared" ref="P160:P165" si="1">O160*H160</f>
        <v>0</v>
      </c>
      <c r="Q160" s="304">
        <v>6.0000000000000002E-5</v>
      </c>
      <c r="R160" s="304">
        <f t="shared" ref="R160:R165" si="2">Q160*H160</f>
        <v>6.0000000000000002E-5</v>
      </c>
      <c r="S160" s="304">
        <v>0</v>
      </c>
      <c r="T160" s="305">
        <f t="shared" ref="T160:T165" si="3">S160*H160</f>
        <v>0</v>
      </c>
      <c r="AR160" s="306" t="s">
        <v>407</v>
      </c>
      <c r="AT160" s="306" t="s">
        <v>320</v>
      </c>
      <c r="AU160" s="306" t="s">
        <v>90</v>
      </c>
      <c r="AY160" s="3" t="s">
        <v>318</v>
      </c>
      <c r="BE160" s="307">
        <f t="shared" ref="BE160:BE165" si="4">IF(N160="základní",J160,0)</f>
        <v>0</v>
      </c>
      <c r="BF160" s="307">
        <f t="shared" ref="BF160:BF165" si="5">IF(N160="snížená",J160,0)</f>
        <v>0</v>
      </c>
      <c r="BG160" s="307">
        <f t="shared" ref="BG160:BG165" si="6">IF(N160="zákl. přenesená",J160,0)</f>
        <v>0</v>
      </c>
      <c r="BH160" s="307">
        <f t="shared" ref="BH160:BH165" si="7">IF(N160="sníž. přenesená",J160,0)</f>
        <v>0</v>
      </c>
      <c r="BI160" s="307">
        <f t="shared" ref="BI160:BI165" si="8">IF(N160="nulová",J160,0)</f>
        <v>0</v>
      </c>
      <c r="BJ160" s="3" t="s">
        <v>90</v>
      </c>
      <c r="BK160" s="307">
        <f t="shared" ref="BK160:BK165" si="9">ROUND(I160*H160,2)</f>
        <v>0</v>
      </c>
      <c r="BL160" s="3" t="s">
        <v>407</v>
      </c>
      <c r="BM160" s="306" t="s">
        <v>3035</v>
      </c>
    </row>
    <row r="161" spans="2:65" s="1" customFormat="1" ht="33" customHeight="1" x14ac:dyDescent="0.2">
      <c r="B161" s="13"/>
      <c r="C161" s="295" t="s">
        <v>393</v>
      </c>
      <c r="D161" s="295" t="s">
        <v>320</v>
      </c>
      <c r="E161" s="296" t="s">
        <v>3036</v>
      </c>
      <c r="F161" s="297" t="s">
        <v>3037</v>
      </c>
      <c r="G161" s="298" t="s">
        <v>363</v>
      </c>
      <c r="H161" s="299">
        <v>1</v>
      </c>
      <c r="I161" s="21"/>
      <c r="J161" s="300">
        <f t="shared" si="0"/>
        <v>0</v>
      </c>
      <c r="K161" s="301"/>
      <c r="L161" s="13"/>
      <c r="M161" s="302" t="s">
        <v>1</v>
      </c>
      <c r="N161" s="303" t="s">
        <v>43</v>
      </c>
      <c r="P161" s="304">
        <f t="shared" si="1"/>
        <v>0</v>
      </c>
      <c r="Q161" s="304">
        <v>6.0000000000000002E-5</v>
      </c>
      <c r="R161" s="304">
        <f t="shared" si="2"/>
        <v>6.0000000000000002E-5</v>
      </c>
      <c r="S161" s="304">
        <v>0</v>
      </c>
      <c r="T161" s="305">
        <f t="shared" si="3"/>
        <v>0</v>
      </c>
      <c r="AR161" s="306" t="s">
        <v>407</v>
      </c>
      <c r="AT161" s="306" t="s">
        <v>320</v>
      </c>
      <c r="AU161" s="306" t="s">
        <v>90</v>
      </c>
      <c r="AY161" s="3" t="s">
        <v>318</v>
      </c>
      <c r="BE161" s="307">
        <f t="shared" si="4"/>
        <v>0</v>
      </c>
      <c r="BF161" s="307">
        <f t="shared" si="5"/>
        <v>0</v>
      </c>
      <c r="BG161" s="307">
        <f t="shared" si="6"/>
        <v>0</v>
      </c>
      <c r="BH161" s="307">
        <f t="shared" si="7"/>
        <v>0</v>
      </c>
      <c r="BI161" s="307">
        <f t="shared" si="8"/>
        <v>0</v>
      </c>
      <c r="BJ161" s="3" t="s">
        <v>90</v>
      </c>
      <c r="BK161" s="307">
        <f t="shared" si="9"/>
        <v>0</v>
      </c>
      <c r="BL161" s="3" t="s">
        <v>407</v>
      </c>
      <c r="BM161" s="306" t="s">
        <v>3038</v>
      </c>
    </row>
    <row r="162" spans="2:65" s="1" customFormat="1" ht="33" customHeight="1" x14ac:dyDescent="0.2">
      <c r="B162" s="13"/>
      <c r="C162" s="295" t="s">
        <v>8</v>
      </c>
      <c r="D162" s="295" t="s">
        <v>320</v>
      </c>
      <c r="E162" s="296" t="s">
        <v>3039</v>
      </c>
      <c r="F162" s="297" t="s">
        <v>3040</v>
      </c>
      <c r="G162" s="298" t="s">
        <v>363</v>
      </c>
      <c r="H162" s="299">
        <v>1</v>
      </c>
      <c r="I162" s="21"/>
      <c r="J162" s="300">
        <f t="shared" si="0"/>
        <v>0</v>
      </c>
      <c r="K162" s="301"/>
      <c r="L162" s="13"/>
      <c r="M162" s="302" t="s">
        <v>1</v>
      </c>
      <c r="N162" s="303" t="s">
        <v>43</v>
      </c>
      <c r="P162" s="304">
        <f t="shared" si="1"/>
        <v>0</v>
      </c>
      <c r="Q162" s="304">
        <v>6.0000000000000002E-5</v>
      </c>
      <c r="R162" s="304">
        <f t="shared" si="2"/>
        <v>6.0000000000000002E-5</v>
      </c>
      <c r="S162" s="304">
        <v>0</v>
      </c>
      <c r="T162" s="305">
        <f t="shared" si="3"/>
        <v>0</v>
      </c>
      <c r="AR162" s="306" t="s">
        <v>407</v>
      </c>
      <c r="AT162" s="306" t="s">
        <v>320</v>
      </c>
      <c r="AU162" s="306" t="s">
        <v>90</v>
      </c>
      <c r="AY162" s="3" t="s">
        <v>318</v>
      </c>
      <c r="BE162" s="307">
        <f t="shared" si="4"/>
        <v>0</v>
      </c>
      <c r="BF162" s="307">
        <f t="shared" si="5"/>
        <v>0</v>
      </c>
      <c r="BG162" s="307">
        <f t="shared" si="6"/>
        <v>0</v>
      </c>
      <c r="BH162" s="307">
        <f t="shared" si="7"/>
        <v>0</v>
      </c>
      <c r="BI162" s="307">
        <f t="shared" si="8"/>
        <v>0</v>
      </c>
      <c r="BJ162" s="3" t="s">
        <v>90</v>
      </c>
      <c r="BK162" s="307">
        <f t="shared" si="9"/>
        <v>0</v>
      </c>
      <c r="BL162" s="3" t="s">
        <v>407</v>
      </c>
      <c r="BM162" s="306" t="s">
        <v>3041</v>
      </c>
    </row>
    <row r="163" spans="2:65" s="1" customFormat="1" ht="33" customHeight="1" x14ac:dyDescent="0.2">
      <c r="B163" s="13"/>
      <c r="C163" s="295" t="s">
        <v>256</v>
      </c>
      <c r="D163" s="295" t="s">
        <v>320</v>
      </c>
      <c r="E163" s="296" t="s">
        <v>3042</v>
      </c>
      <c r="F163" s="297" t="s">
        <v>3043</v>
      </c>
      <c r="G163" s="298" t="s">
        <v>1528</v>
      </c>
      <c r="H163" s="299">
        <v>75</v>
      </c>
      <c r="I163" s="21"/>
      <c r="J163" s="300">
        <f t="shared" si="0"/>
        <v>0</v>
      </c>
      <c r="K163" s="301"/>
      <c r="L163" s="13"/>
      <c r="M163" s="302" t="s">
        <v>1</v>
      </c>
      <c r="N163" s="303" t="s">
        <v>43</v>
      </c>
      <c r="P163" s="304">
        <f t="shared" si="1"/>
        <v>0</v>
      </c>
      <c r="Q163" s="304">
        <v>6.0000000000000002E-5</v>
      </c>
      <c r="R163" s="304">
        <f t="shared" si="2"/>
        <v>4.5000000000000005E-3</v>
      </c>
      <c r="S163" s="304">
        <v>0</v>
      </c>
      <c r="T163" s="305">
        <f t="shared" si="3"/>
        <v>0</v>
      </c>
      <c r="AR163" s="306" t="s">
        <v>407</v>
      </c>
      <c r="AT163" s="306" t="s">
        <v>320</v>
      </c>
      <c r="AU163" s="306" t="s">
        <v>90</v>
      </c>
      <c r="AY163" s="3" t="s">
        <v>318</v>
      </c>
      <c r="BE163" s="307">
        <f t="shared" si="4"/>
        <v>0</v>
      </c>
      <c r="BF163" s="307">
        <f t="shared" si="5"/>
        <v>0</v>
      </c>
      <c r="BG163" s="307">
        <f t="shared" si="6"/>
        <v>0</v>
      </c>
      <c r="BH163" s="307">
        <f t="shared" si="7"/>
        <v>0</v>
      </c>
      <c r="BI163" s="307">
        <f t="shared" si="8"/>
        <v>0</v>
      </c>
      <c r="BJ163" s="3" t="s">
        <v>90</v>
      </c>
      <c r="BK163" s="307">
        <f t="shared" si="9"/>
        <v>0</v>
      </c>
      <c r="BL163" s="3" t="s">
        <v>407</v>
      </c>
      <c r="BM163" s="306" t="s">
        <v>3044</v>
      </c>
    </row>
    <row r="164" spans="2:65" s="1" customFormat="1" ht="33" customHeight="1" x14ac:dyDescent="0.2">
      <c r="B164" s="13"/>
      <c r="C164" s="295" t="s">
        <v>516</v>
      </c>
      <c r="D164" s="295" t="s">
        <v>320</v>
      </c>
      <c r="E164" s="296" t="s">
        <v>3045</v>
      </c>
      <c r="F164" s="297" t="s">
        <v>3046</v>
      </c>
      <c r="G164" s="298" t="s">
        <v>1528</v>
      </c>
      <c r="H164" s="299">
        <v>1</v>
      </c>
      <c r="I164" s="21"/>
      <c r="J164" s="300">
        <f t="shared" si="0"/>
        <v>0</v>
      </c>
      <c r="K164" s="301"/>
      <c r="L164" s="13"/>
      <c r="M164" s="302" t="s">
        <v>1</v>
      </c>
      <c r="N164" s="303" t="s">
        <v>43</v>
      </c>
      <c r="P164" s="304">
        <f t="shared" si="1"/>
        <v>0</v>
      </c>
      <c r="Q164" s="304">
        <v>6.0000000000000002E-5</v>
      </c>
      <c r="R164" s="304">
        <f t="shared" si="2"/>
        <v>6.0000000000000002E-5</v>
      </c>
      <c r="S164" s="304">
        <v>0</v>
      </c>
      <c r="T164" s="305">
        <f t="shared" si="3"/>
        <v>0</v>
      </c>
      <c r="AR164" s="306" t="s">
        <v>407</v>
      </c>
      <c r="AT164" s="306" t="s">
        <v>320</v>
      </c>
      <c r="AU164" s="306" t="s">
        <v>90</v>
      </c>
      <c r="AY164" s="3" t="s">
        <v>318</v>
      </c>
      <c r="BE164" s="307">
        <f t="shared" si="4"/>
        <v>0</v>
      </c>
      <c r="BF164" s="307">
        <f t="shared" si="5"/>
        <v>0</v>
      </c>
      <c r="BG164" s="307">
        <f t="shared" si="6"/>
        <v>0</v>
      </c>
      <c r="BH164" s="307">
        <f t="shared" si="7"/>
        <v>0</v>
      </c>
      <c r="BI164" s="307">
        <f t="shared" si="8"/>
        <v>0</v>
      </c>
      <c r="BJ164" s="3" t="s">
        <v>90</v>
      </c>
      <c r="BK164" s="307">
        <f t="shared" si="9"/>
        <v>0</v>
      </c>
      <c r="BL164" s="3" t="s">
        <v>407</v>
      </c>
      <c r="BM164" s="306" t="s">
        <v>3047</v>
      </c>
    </row>
    <row r="165" spans="2:65" s="1" customFormat="1" ht="24.25" customHeight="1" x14ac:dyDescent="0.2">
      <c r="B165" s="13"/>
      <c r="C165" s="295" t="s">
        <v>90</v>
      </c>
      <c r="D165" s="295" t="s">
        <v>320</v>
      </c>
      <c r="E165" s="296" t="s">
        <v>2365</v>
      </c>
      <c r="F165" s="297" t="s">
        <v>2366</v>
      </c>
      <c r="G165" s="298" t="s">
        <v>1148</v>
      </c>
      <c r="H165" s="23"/>
      <c r="I165" s="21"/>
      <c r="J165" s="300">
        <f t="shared" si="0"/>
        <v>0</v>
      </c>
      <c r="K165" s="301"/>
      <c r="L165" s="13"/>
      <c r="M165" s="302" t="s">
        <v>1</v>
      </c>
      <c r="N165" s="303" t="s">
        <v>43</v>
      </c>
      <c r="P165" s="304">
        <f t="shared" si="1"/>
        <v>0</v>
      </c>
      <c r="Q165" s="304">
        <v>0</v>
      </c>
      <c r="R165" s="304">
        <f t="shared" si="2"/>
        <v>0</v>
      </c>
      <c r="S165" s="304">
        <v>0</v>
      </c>
      <c r="T165" s="305">
        <f t="shared" si="3"/>
        <v>0</v>
      </c>
      <c r="AR165" s="306" t="s">
        <v>407</v>
      </c>
      <c r="AT165" s="306" t="s">
        <v>320</v>
      </c>
      <c r="AU165" s="306" t="s">
        <v>90</v>
      </c>
      <c r="AY165" s="3" t="s">
        <v>318</v>
      </c>
      <c r="BE165" s="307">
        <f t="shared" si="4"/>
        <v>0</v>
      </c>
      <c r="BF165" s="307">
        <f t="shared" si="5"/>
        <v>0</v>
      </c>
      <c r="BG165" s="307">
        <f t="shared" si="6"/>
        <v>0</v>
      </c>
      <c r="BH165" s="307">
        <f t="shared" si="7"/>
        <v>0</v>
      </c>
      <c r="BI165" s="307">
        <f t="shared" si="8"/>
        <v>0</v>
      </c>
      <c r="BJ165" s="3" t="s">
        <v>90</v>
      </c>
      <c r="BK165" s="307">
        <f t="shared" si="9"/>
        <v>0</v>
      </c>
      <c r="BL165" s="3" t="s">
        <v>407</v>
      </c>
      <c r="BM165" s="306" t="s">
        <v>3048</v>
      </c>
    </row>
    <row r="166" spans="2:65" s="284" customFormat="1" ht="22.9" customHeight="1" x14ac:dyDescent="0.25">
      <c r="B166" s="283"/>
      <c r="D166" s="285" t="s">
        <v>76</v>
      </c>
      <c r="E166" s="293" t="s">
        <v>2385</v>
      </c>
      <c r="F166" s="293" t="s">
        <v>2386</v>
      </c>
      <c r="J166" s="294">
        <f>BK166</f>
        <v>0</v>
      </c>
      <c r="L166" s="283"/>
      <c r="M166" s="288"/>
      <c r="P166" s="289">
        <f>SUM(P167:P191)</f>
        <v>0</v>
      </c>
      <c r="R166" s="289">
        <f>SUM(R167:R191)</f>
        <v>6.7092879999999999</v>
      </c>
      <c r="T166" s="290">
        <f>SUM(T167:T191)</f>
        <v>0</v>
      </c>
      <c r="AR166" s="285" t="s">
        <v>90</v>
      </c>
      <c r="AT166" s="291" t="s">
        <v>76</v>
      </c>
      <c r="AU166" s="291" t="s">
        <v>85</v>
      </c>
      <c r="AY166" s="285" t="s">
        <v>318</v>
      </c>
      <c r="BK166" s="292">
        <f>SUM(BK167:BK191)</f>
        <v>0</v>
      </c>
    </row>
    <row r="167" spans="2:65" s="1" customFormat="1" ht="24.25" customHeight="1" x14ac:dyDescent="0.2">
      <c r="B167" s="13"/>
      <c r="C167" s="295" t="s">
        <v>350</v>
      </c>
      <c r="D167" s="295" t="s">
        <v>320</v>
      </c>
      <c r="E167" s="296" t="s">
        <v>3049</v>
      </c>
      <c r="F167" s="297" t="s">
        <v>3050</v>
      </c>
      <c r="G167" s="298" t="s">
        <v>383</v>
      </c>
      <c r="H167" s="299">
        <v>1358.5</v>
      </c>
      <c r="I167" s="21"/>
      <c r="J167" s="300">
        <f>ROUND(I167*H167,2)</f>
        <v>0</v>
      </c>
      <c r="K167" s="301"/>
      <c r="L167" s="13"/>
      <c r="M167" s="302" t="s">
        <v>1</v>
      </c>
      <c r="N167" s="303" t="s">
        <v>43</v>
      </c>
      <c r="P167" s="304">
        <f>O167*H167</f>
        <v>0</v>
      </c>
      <c r="Q167" s="304">
        <v>4.5500000000000002E-3</v>
      </c>
      <c r="R167" s="304">
        <f>Q167*H167</f>
        <v>6.1811750000000005</v>
      </c>
      <c r="S167" s="304">
        <v>0</v>
      </c>
      <c r="T167" s="305">
        <f>S167*H167</f>
        <v>0</v>
      </c>
      <c r="AR167" s="306" t="s">
        <v>407</v>
      </c>
      <c r="AT167" s="306" t="s">
        <v>320</v>
      </c>
      <c r="AU167" s="306" t="s">
        <v>90</v>
      </c>
      <c r="AY167" s="3" t="s">
        <v>318</v>
      </c>
      <c r="BE167" s="307">
        <f>IF(N167="základní",J167,0)</f>
        <v>0</v>
      </c>
      <c r="BF167" s="307">
        <f>IF(N167="snížená",J167,0)</f>
        <v>0</v>
      </c>
      <c r="BG167" s="307">
        <f>IF(N167="zákl. přenesená",J167,0)</f>
        <v>0</v>
      </c>
      <c r="BH167" s="307">
        <f>IF(N167="sníž. přenesená",J167,0)</f>
        <v>0</v>
      </c>
      <c r="BI167" s="307">
        <f>IF(N167="nulová",J167,0)</f>
        <v>0</v>
      </c>
      <c r="BJ167" s="3" t="s">
        <v>90</v>
      </c>
      <c r="BK167" s="307">
        <f>ROUND(I167*H167,2)</f>
        <v>0</v>
      </c>
      <c r="BL167" s="3" t="s">
        <v>407</v>
      </c>
      <c r="BM167" s="306" t="s">
        <v>3051</v>
      </c>
    </row>
    <row r="168" spans="2:65" s="324" customFormat="1" x14ac:dyDescent="0.2">
      <c r="B168" s="323"/>
      <c r="D168" s="310" t="s">
        <v>326</v>
      </c>
      <c r="E168" s="325" t="s">
        <v>1</v>
      </c>
      <c r="F168" s="326" t="s">
        <v>2406</v>
      </c>
      <c r="H168" s="325" t="s">
        <v>1</v>
      </c>
      <c r="L168" s="323"/>
      <c r="M168" s="327"/>
      <c r="T168" s="328"/>
      <c r="AT168" s="325" t="s">
        <v>326</v>
      </c>
      <c r="AU168" s="325" t="s">
        <v>90</v>
      </c>
      <c r="AV168" s="324" t="s">
        <v>85</v>
      </c>
      <c r="AW168" s="324" t="s">
        <v>32</v>
      </c>
      <c r="AX168" s="324" t="s">
        <v>77</v>
      </c>
      <c r="AY168" s="325" t="s">
        <v>318</v>
      </c>
    </row>
    <row r="169" spans="2:65" s="309" customFormat="1" x14ac:dyDescent="0.2">
      <c r="B169" s="308"/>
      <c r="D169" s="310" t="s">
        <v>326</v>
      </c>
      <c r="E169" s="311" t="s">
        <v>1</v>
      </c>
      <c r="F169" s="312" t="s">
        <v>2407</v>
      </c>
      <c r="H169" s="313">
        <v>454.7</v>
      </c>
      <c r="L169" s="308"/>
      <c r="M169" s="314"/>
      <c r="T169" s="315"/>
      <c r="AT169" s="311" t="s">
        <v>326</v>
      </c>
      <c r="AU169" s="311" t="s">
        <v>90</v>
      </c>
      <c r="AV169" s="309" t="s">
        <v>90</v>
      </c>
      <c r="AW169" s="309" t="s">
        <v>32</v>
      </c>
      <c r="AX169" s="309" t="s">
        <v>77</v>
      </c>
      <c r="AY169" s="311" t="s">
        <v>318</v>
      </c>
    </row>
    <row r="170" spans="2:65" s="324" customFormat="1" x14ac:dyDescent="0.2">
      <c r="B170" s="323"/>
      <c r="D170" s="310" t="s">
        <v>326</v>
      </c>
      <c r="E170" s="325" t="s">
        <v>1</v>
      </c>
      <c r="F170" s="326" t="s">
        <v>2408</v>
      </c>
      <c r="H170" s="325" t="s">
        <v>1</v>
      </c>
      <c r="L170" s="323"/>
      <c r="M170" s="327"/>
      <c r="T170" s="328"/>
      <c r="AT170" s="325" t="s">
        <v>326</v>
      </c>
      <c r="AU170" s="325" t="s">
        <v>90</v>
      </c>
      <c r="AV170" s="324" t="s">
        <v>85</v>
      </c>
      <c r="AW170" s="324" t="s">
        <v>32</v>
      </c>
      <c r="AX170" s="324" t="s">
        <v>77</v>
      </c>
      <c r="AY170" s="325" t="s">
        <v>318</v>
      </c>
    </row>
    <row r="171" spans="2:65" s="309" customFormat="1" ht="20" x14ac:dyDescent="0.2">
      <c r="B171" s="308"/>
      <c r="D171" s="310" t="s">
        <v>326</v>
      </c>
      <c r="E171" s="311" t="s">
        <v>1</v>
      </c>
      <c r="F171" s="312" t="s">
        <v>2409</v>
      </c>
      <c r="H171" s="313">
        <v>101.4</v>
      </c>
      <c r="L171" s="308"/>
      <c r="M171" s="314"/>
      <c r="T171" s="315"/>
      <c r="AT171" s="311" t="s">
        <v>326</v>
      </c>
      <c r="AU171" s="311" t="s">
        <v>90</v>
      </c>
      <c r="AV171" s="309" t="s">
        <v>90</v>
      </c>
      <c r="AW171" s="309" t="s">
        <v>32</v>
      </c>
      <c r="AX171" s="309" t="s">
        <v>77</v>
      </c>
      <c r="AY171" s="311" t="s">
        <v>318</v>
      </c>
    </row>
    <row r="172" spans="2:65" s="324" customFormat="1" x14ac:dyDescent="0.2">
      <c r="B172" s="323"/>
      <c r="D172" s="310" t="s">
        <v>326</v>
      </c>
      <c r="E172" s="325" t="s">
        <v>1</v>
      </c>
      <c r="F172" s="326" t="s">
        <v>2410</v>
      </c>
      <c r="H172" s="325" t="s">
        <v>1</v>
      </c>
      <c r="L172" s="323"/>
      <c r="M172" s="327"/>
      <c r="T172" s="328"/>
      <c r="AT172" s="325" t="s">
        <v>326</v>
      </c>
      <c r="AU172" s="325" t="s">
        <v>90</v>
      </c>
      <c r="AV172" s="324" t="s">
        <v>85</v>
      </c>
      <c r="AW172" s="324" t="s">
        <v>32</v>
      </c>
      <c r="AX172" s="324" t="s">
        <v>77</v>
      </c>
      <c r="AY172" s="325" t="s">
        <v>318</v>
      </c>
    </row>
    <row r="173" spans="2:65" s="309" customFormat="1" ht="20" x14ac:dyDescent="0.2">
      <c r="B173" s="308"/>
      <c r="D173" s="310" t="s">
        <v>326</v>
      </c>
      <c r="E173" s="311" t="s">
        <v>1</v>
      </c>
      <c r="F173" s="312" t="s">
        <v>2411</v>
      </c>
      <c r="H173" s="313">
        <v>541.70000000000005</v>
      </c>
      <c r="L173" s="308"/>
      <c r="M173" s="314"/>
      <c r="T173" s="315"/>
      <c r="AT173" s="311" t="s">
        <v>326</v>
      </c>
      <c r="AU173" s="311" t="s">
        <v>90</v>
      </c>
      <c r="AV173" s="309" t="s">
        <v>90</v>
      </c>
      <c r="AW173" s="309" t="s">
        <v>32</v>
      </c>
      <c r="AX173" s="309" t="s">
        <v>77</v>
      </c>
      <c r="AY173" s="311" t="s">
        <v>318</v>
      </c>
    </row>
    <row r="174" spans="2:65" s="324" customFormat="1" x14ac:dyDescent="0.2">
      <c r="B174" s="323"/>
      <c r="D174" s="310" t="s">
        <v>326</v>
      </c>
      <c r="E174" s="325" t="s">
        <v>1</v>
      </c>
      <c r="F174" s="326" t="s">
        <v>189</v>
      </c>
      <c r="H174" s="325" t="s">
        <v>1</v>
      </c>
      <c r="L174" s="323"/>
      <c r="M174" s="327"/>
      <c r="T174" s="328"/>
      <c r="AT174" s="325" t="s">
        <v>326</v>
      </c>
      <c r="AU174" s="325" t="s">
        <v>90</v>
      </c>
      <c r="AV174" s="324" t="s">
        <v>85</v>
      </c>
      <c r="AW174" s="324" t="s">
        <v>32</v>
      </c>
      <c r="AX174" s="324" t="s">
        <v>77</v>
      </c>
      <c r="AY174" s="325" t="s">
        <v>318</v>
      </c>
    </row>
    <row r="175" spans="2:65" s="309" customFormat="1" x14ac:dyDescent="0.2">
      <c r="B175" s="308"/>
      <c r="D175" s="310" t="s">
        <v>326</v>
      </c>
      <c r="E175" s="311" t="s">
        <v>1</v>
      </c>
      <c r="F175" s="312" t="s">
        <v>2412</v>
      </c>
      <c r="H175" s="313">
        <v>96.6</v>
      </c>
      <c r="L175" s="308"/>
      <c r="M175" s="314"/>
      <c r="T175" s="315"/>
      <c r="AT175" s="311" t="s">
        <v>326</v>
      </c>
      <c r="AU175" s="311" t="s">
        <v>90</v>
      </c>
      <c r="AV175" s="309" t="s">
        <v>90</v>
      </c>
      <c r="AW175" s="309" t="s">
        <v>32</v>
      </c>
      <c r="AX175" s="309" t="s">
        <v>77</v>
      </c>
      <c r="AY175" s="311" t="s">
        <v>318</v>
      </c>
    </row>
    <row r="176" spans="2:65" s="324" customFormat="1" x14ac:dyDescent="0.2">
      <c r="B176" s="323"/>
      <c r="D176" s="310" t="s">
        <v>326</v>
      </c>
      <c r="E176" s="325" t="s">
        <v>1</v>
      </c>
      <c r="F176" s="326" t="s">
        <v>201</v>
      </c>
      <c r="H176" s="325" t="s">
        <v>1</v>
      </c>
      <c r="L176" s="323"/>
      <c r="M176" s="327"/>
      <c r="T176" s="328"/>
      <c r="AT176" s="325" t="s">
        <v>326</v>
      </c>
      <c r="AU176" s="325" t="s">
        <v>90</v>
      </c>
      <c r="AV176" s="324" t="s">
        <v>85</v>
      </c>
      <c r="AW176" s="324" t="s">
        <v>32</v>
      </c>
      <c r="AX176" s="324" t="s">
        <v>77</v>
      </c>
      <c r="AY176" s="325" t="s">
        <v>318</v>
      </c>
    </row>
    <row r="177" spans="2:65" s="309" customFormat="1" x14ac:dyDescent="0.2">
      <c r="B177" s="308"/>
      <c r="D177" s="310" t="s">
        <v>326</v>
      </c>
      <c r="E177" s="311" t="s">
        <v>1</v>
      </c>
      <c r="F177" s="312" t="s">
        <v>202</v>
      </c>
      <c r="H177" s="313">
        <v>30</v>
      </c>
      <c r="L177" s="308"/>
      <c r="M177" s="314"/>
      <c r="T177" s="315"/>
      <c r="AT177" s="311" t="s">
        <v>326</v>
      </c>
      <c r="AU177" s="311" t="s">
        <v>90</v>
      </c>
      <c r="AV177" s="309" t="s">
        <v>90</v>
      </c>
      <c r="AW177" s="309" t="s">
        <v>32</v>
      </c>
      <c r="AX177" s="309" t="s">
        <v>77</v>
      </c>
      <c r="AY177" s="311" t="s">
        <v>318</v>
      </c>
    </row>
    <row r="178" spans="2:65" s="324" customFormat="1" x14ac:dyDescent="0.2">
      <c r="B178" s="323"/>
      <c r="D178" s="310" t="s">
        <v>326</v>
      </c>
      <c r="E178" s="325" t="s">
        <v>1</v>
      </c>
      <c r="F178" s="326" t="s">
        <v>178</v>
      </c>
      <c r="H178" s="325" t="s">
        <v>1</v>
      </c>
      <c r="L178" s="323"/>
      <c r="M178" s="327"/>
      <c r="T178" s="328"/>
      <c r="AT178" s="325" t="s">
        <v>326</v>
      </c>
      <c r="AU178" s="325" t="s">
        <v>90</v>
      </c>
      <c r="AV178" s="324" t="s">
        <v>85</v>
      </c>
      <c r="AW178" s="324" t="s">
        <v>32</v>
      </c>
      <c r="AX178" s="324" t="s">
        <v>77</v>
      </c>
      <c r="AY178" s="325" t="s">
        <v>318</v>
      </c>
    </row>
    <row r="179" spans="2:65" s="309" customFormat="1" x14ac:dyDescent="0.2">
      <c r="B179" s="308"/>
      <c r="D179" s="310" t="s">
        <v>326</v>
      </c>
      <c r="E179" s="311" t="s">
        <v>1</v>
      </c>
      <c r="F179" s="312" t="s">
        <v>179</v>
      </c>
      <c r="H179" s="313">
        <v>78.7</v>
      </c>
      <c r="L179" s="308"/>
      <c r="M179" s="314"/>
      <c r="T179" s="315"/>
      <c r="AT179" s="311" t="s">
        <v>326</v>
      </c>
      <c r="AU179" s="311" t="s">
        <v>90</v>
      </c>
      <c r="AV179" s="309" t="s">
        <v>90</v>
      </c>
      <c r="AW179" s="309" t="s">
        <v>32</v>
      </c>
      <c r="AX179" s="309" t="s">
        <v>77</v>
      </c>
      <c r="AY179" s="311" t="s">
        <v>318</v>
      </c>
    </row>
    <row r="180" spans="2:65" s="324" customFormat="1" x14ac:dyDescent="0.2">
      <c r="B180" s="323"/>
      <c r="D180" s="310" t="s">
        <v>326</v>
      </c>
      <c r="E180" s="325" t="s">
        <v>1</v>
      </c>
      <c r="F180" s="326" t="s">
        <v>204</v>
      </c>
      <c r="H180" s="325" t="s">
        <v>1</v>
      </c>
      <c r="L180" s="323"/>
      <c r="M180" s="327"/>
      <c r="T180" s="328"/>
      <c r="AT180" s="325" t="s">
        <v>326</v>
      </c>
      <c r="AU180" s="325" t="s">
        <v>90</v>
      </c>
      <c r="AV180" s="324" t="s">
        <v>85</v>
      </c>
      <c r="AW180" s="324" t="s">
        <v>32</v>
      </c>
      <c r="AX180" s="324" t="s">
        <v>77</v>
      </c>
      <c r="AY180" s="325" t="s">
        <v>318</v>
      </c>
    </row>
    <row r="181" spans="2:65" s="309" customFormat="1" x14ac:dyDescent="0.2">
      <c r="B181" s="308"/>
      <c r="D181" s="310" t="s">
        <v>326</v>
      </c>
      <c r="E181" s="311" t="s">
        <v>1</v>
      </c>
      <c r="F181" s="312" t="s">
        <v>2454</v>
      </c>
      <c r="H181" s="313">
        <v>31.9</v>
      </c>
      <c r="L181" s="308"/>
      <c r="M181" s="314"/>
      <c r="T181" s="315"/>
      <c r="AT181" s="311" t="s">
        <v>326</v>
      </c>
      <c r="AU181" s="311" t="s">
        <v>90</v>
      </c>
      <c r="AV181" s="309" t="s">
        <v>90</v>
      </c>
      <c r="AW181" s="309" t="s">
        <v>32</v>
      </c>
      <c r="AX181" s="309" t="s">
        <v>77</v>
      </c>
      <c r="AY181" s="311" t="s">
        <v>318</v>
      </c>
    </row>
    <row r="182" spans="2:65" s="324" customFormat="1" x14ac:dyDescent="0.2">
      <c r="B182" s="323"/>
      <c r="D182" s="310" t="s">
        <v>326</v>
      </c>
      <c r="E182" s="325" t="s">
        <v>1</v>
      </c>
      <c r="F182" s="326" t="s">
        <v>173</v>
      </c>
      <c r="H182" s="325" t="s">
        <v>1</v>
      </c>
      <c r="L182" s="323"/>
      <c r="M182" s="327"/>
      <c r="T182" s="328"/>
      <c r="AT182" s="325" t="s">
        <v>326</v>
      </c>
      <c r="AU182" s="325" t="s">
        <v>90</v>
      </c>
      <c r="AV182" s="324" t="s">
        <v>85</v>
      </c>
      <c r="AW182" s="324" t="s">
        <v>32</v>
      </c>
      <c r="AX182" s="324" t="s">
        <v>77</v>
      </c>
      <c r="AY182" s="325" t="s">
        <v>318</v>
      </c>
    </row>
    <row r="183" spans="2:65" s="309" customFormat="1" x14ac:dyDescent="0.2">
      <c r="B183" s="308"/>
      <c r="D183" s="310" t="s">
        <v>326</v>
      </c>
      <c r="E183" s="311" t="s">
        <v>1</v>
      </c>
      <c r="F183" s="312" t="s">
        <v>138</v>
      </c>
      <c r="H183" s="313">
        <v>6.5</v>
      </c>
      <c r="L183" s="308"/>
      <c r="M183" s="314"/>
      <c r="T183" s="315"/>
      <c r="AT183" s="311" t="s">
        <v>326</v>
      </c>
      <c r="AU183" s="311" t="s">
        <v>90</v>
      </c>
      <c r="AV183" s="309" t="s">
        <v>90</v>
      </c>
      <c r="AW183" s="309" t="s">
        <v>32</v>
      </c>
      <c r="AX183" s="309" t="s">
        <v>77</v>
      </c>
      <c r="AY183" s="311" t="s">
        <v>318</v>
      </c>
    </row>
    <row r="184" spans="2:65" s="324" customFormat="1" x14ac:dyDescent="0.2">
      <c r="B184" s="323"/>
      <c r="D184" s="310" t="s">
        <v>326</v>
      </c>
      <c r="E184" s="325" t="s">
        <v>1</v>
      </c>
      <c r="F184" s="326" t="s">
        <v>181</v>
      </c>
      <c r="H184" s="325" t="s">
        <v>1</v>
      </c>
      <c r="L184" s="323"/>
      <c r="M184" s="327"/>
      <c r="T184" s="328"/>
      <c r="AT184" s="325" t="s">
        <v>326</v>
      </c>
      <c r="AU184" s="325" t="s">
        <v>90</v>
      </c>
      <c r="AV184" s="324" t="s">
        <v>85</v>
      </c>
      <c r="AW184" s="324" t="s">
        <v>32</v>
      </c>
      <c r="AX184" s="324" t="s">
        <v>77</v>
      </c>
      <c r="AY184" s="325" t="s">
        <v>318</v>
      </c>
    </row>
    <row r="185" spans="2:65" s="309" customFormat="1" x14ac:dyDescent="0.2">
      <c r="B185" s="308"/>
      <c r="D185" s="310" t="s">
        <v>326</v>
      </c>
      <c r="E185" s="311" t="s">
        <v>1</v>
      </c>
      <c r="F185" s="312" t="s">
        <v>144</v>
      </c>
      <c r="H185" s="313">
        <v>17</v>
      </c>
      <c r="L185" s="308"/>
      <c r="M185" s="314"/>
      <c r="T185" s="315"/>
      <c r="AT185" s="311" t="s">
        <v>326</v>
      </c>
      <c r="AU185" s="311" t="s">
        <v>90</v>
      </c>
      <c r="AV185" s="309" t="s">
        <v>90</v>
      </c>
      <c r="AW185" s="309" t="s">
        <v>32</v>
      </c>
      <c r="AX185" s="309" t="s">
        <v>77</v>
      </c>
      <c r="AY185" s="311" t="s">
        <v>318</v>
      </c>
    </row>
    <row r="186" spans="2:65" s="317" customFormat="1" x14ac:dyDescent="0.2">
      <c r="B186" s="316"/>
      <c r="D186" s="310" t="s">
        <v>326</v>
      </c>
      <c r="E186" s="318" t="s">
        <v>1</v>
      </c>
      <c r="F186" s="319" t="s">
        <v>400</v>
      </c>
      <c r="H186" s="320">
        <v>1358.5</v>
      </c>
      <c r="L186" s="316"/>
      <c r="M186" s="321"/>
      <c r="T186" s="322"/>
      <c r="AT186" s="318" t="s">
        <v>326</v>
      </c>
      <c r="AU186" s="318" t="s">
        <v>90</v>
      </c>
      <c r="AV186" s="317" t="s">
        <v>324</v>
      </c>
      <c r="AW186" s="317" t="s">
        <v>32</v>
      </c>
      <c r="AX186" s="317" t="s">
        <v>85</v>
      </c>
      <c r="AY186" s="318" t="s">
        <v>318</v>
      </c>
    </row>
    <row r="187" spans="2:65" s="1" customFormat="1" ht="16.5" customHeight="1" x14ac:dyDescent="0.2">
      <c r="B187" s="13"/>
      <c r="C187" s="295" t="s">
        <v>463</v>
      </c>
      <c r="D187" s="295" t="s">
        <v>320</v>
      </c>
      <c r="E187" s="296" t="s">
        <v>3052</v>
      </c>
      <c r="F187" s="297" t="s">
        <v>3053</v>
      </c>
      <c r="G187" s="298" t="s">
        <v>323</v>
      </c>
      <c r="H187" s="299">
        <v>1439</v>
      </c>
      <c r="I187" s="21"/>
      <c r="J187" s="300">
        <f>ROUND(I187*H187,2)</f>
        <v>0</v>
      </c>
      <c r="K187" s="301"/>
      <c r="L187" s="13"/>
      <c r="M187" s="302" t="s">
        <v>1</v>
      </c>
      <c r="N187" s="303" t="s">
        <v>43</v>
      </c>
      <c r="P187" s="304">
        <f>O187*H187</f>
        <v>0</v>
      </c>
      <c r="Q187" s="304">
        <v>1.0000000000000001E-5</v>
      </c>
      <c r="R187" s="304">
        <f>Q187*H187</f>
        <v>1.4390000000000002E-2</v>
      </c>
      <c r="S187" s="304">
        <v>0</v>
      </c>
      <c r="T187" s="305">
        <f>S187*H187</f>
        <v>0</v>
      </c>
      <c r="AR187" s="306" t="s">
        <v>407</v>
      </c>
      <c r="AT187" s="306" t="s">
        <v>320</v>
      </c>
      <c r="AU187" s="306" t="s">
        <v>90</v>
      </c>
      <c r="AY187" s="3" t="s">
        <v>318</v>
      </c>
      <c r="BE187" s="307">
        <f>IF(N187="základní",J187,0)</f>
        <v>0</v>
      </c>
      <c r="BF187" s="307">
        <f>IF(N187="snížená",J187,0)</f>
        <v>0</v>
      </c>
      <c r="BG187" s="307">
        <f>IF(N187="zákl. přenesená",J187,0)</f>
        <v>0</v>
      </c>
      <c r="BH187" s="307">
        <f>IF(N187="sníž. přenesená",J187,0)</f>
        <v>0</v>
      </c>
      <c r="BI187" s="307">
        <f>IF(N187="nulová",J187,0)</f>
        <v>0</v>
      </c>
      <c r="BJ187" s="3" t="s">
        <v>90</v>
      </c>
      <c r="BK187" s="307">
        <f>ROUND(I187*H187,2)</f>
        <v>0</v>
      </c>
      <c r="BL187" s="3" t="s">
        <v>407</v>
      </c>
      <c r="BM187" s="306" t="s">
        <v>3054</v>
      </c>
    </row>
    <row r="188" spans="2:65" s="309" customFormat="1" x14ac:dyDescent="0.2">
      <c r="B188" s="308"/>
      <c r="D188" s="310" t="s">
        <v>326</v>
      </c>
      <c r="E188" s="311" t="s">
        <v>1</v>
      </c>
      <c r="F188" s="312" t="s">
        <v>3055</v>
      </c>
      <c r="H188" s="313">
        <v>1439</v>
      </c>
      <c r="L188" s="308"/>
      <c r="M188" s="314"/>
      <c r="T188" s="315"/>
      <c r="AT188" s="311" t="s">
        <v>326</v>
      </c>
      <c r="AU188" s="311" t="s">
        <v>90</v>
      </c>
      <c r="AV188" s="309" t="s">
        <v>90</v>
      </c>
      <c r="AW188" s="309" t="s">
        <v>32</v>
      </c>
      <c r="AX188" s="309" t="s">
        <v>85</v>
      </c>
      <c r="AY188" s="311" t="s">
        <v>318</v>
      </c>
    </row>
    <row r="189" spans="2:65" s="1" customFormat="1" ht="16.5" customHeight="1" x14ac:dyDescent="0.2">
      <c r="B189" s="13"/>
      <c r="C189" s="329" t="s">
        <v>2820</v>
      </c>
      <c r="D189" s="329" t="s">
        <v>337</v>
      </c>
      <c r="E189" s="330" t="s">
        <v>3056</v>
      </c>
      <c r="F189" s="331" t="s">
        <v>3057</v>
      </c>
      <c r="G189" s="332" t="s">
        <v>323</v>
      </c>
      <c r="H189" s="333">
        <v>1467.78</v>
      </c>
      <c r="I189" s="22"/>
      <c r="J189" s="334">
        <f>ROUND(I189*H189,2)</f>
        <v>0</v>
      </c>
      <c r="K189" s="335"/>
      <c r="L189" s="336"/>
      <c r="M189" s="337" t="s">
        <v>1</v>
      </c>
      <c r="N189" s="338" t="s">
        <v>43</v>
      </c>
      <c r="P189" s="304">
        <f>O189*H189</f>
        <v>0</v>
      </c>
      <c r="Q189" s="304">
        <v>3.5E-4</v>
      </c>
      <c r="R189" s="304">
        <f>Q189*H189</f>
        <v>0.51372299999999993</v>
      </c>
      <c r="S189" s="304">
        <v>0</v>
      </c>
      <c r="T189" s="305">
        <f>S189*H189</f>
        <v>0</v>
      </c>
      <c r="AR189" s="306" t="s">
        <v>497</v>
      </c>
      <c r="AT189" s="306" t="s">
        <v>337</v>
      </c>
      <c r="AU189" s="306" t="s">
        <v>90</v>
      </c>
      <c r="AY189" s="3" t="s">
        <v>318</v>
      </c>
      <c r="BE189" s="307">
        <f>IF(N189="základní",J189,0)</f>
        <v>0</v>
      </c>
      <c r="BF189" s="307">
        <f>IF(N189="snížená",J189,0)</f>
        <v>0</v>
      </c>
      <c r="BG189" s="307">
        <f>IF(N189="zákl. přenesená",J189,0)</f>
        <v>0</v>
      </c>
      <c r="BH189" s="307">
        <f>IF(N189="sníž. přenesená",J189,0)</f>
        <v>0</v>
      </c>
      <c r="BI189" s="307">
        <f>IF(N189="nulová",J189,0)</f>
        <v>0</v>
      </c>
      <c r="BJ189" s="3" t="s">
        <v>90</v>
      </c>
      <c r="BK189" s="307">
        <f>ROUND(I189*H189,2)</f>
        <v>0</v>
      </c>
      <c r="BL189" s="3" t="s">
        <v>407</v>
      </c>
      <c r="BM189" s="306" t="s">
        <v>3058</v>
      </c>
    </row>
    <row r="190" spans="2:65" s="309" customFormat="1" x14ac:dyDescent="0.2">
      <c r="B190" s="308"/>
      <c r="D190" s="310" t="s">
        <v>326</v>
      </c>
      <c r="F190" s="312" t="s">
        <v>3059</v>
      </c>
      <c r="H190" s="313">
        <v>1467.78</v>
      </c>
      <c r="L190" s="308"/>
      <c r="M190" s="314"/>
      <c r="T190" s="315"/>
      <c r="AT190" s="311" t="s">
        <v>326</v>
      </c>
      <c r="AU190" s="311" t="s">
        <v>90</v>
      </c>
      <c r="AV190" s="309" t="s">
        <v>90</v>
      </c>
      <c r="AW190" s="309" t="s">
        <v>4</v>
      </c>
      <c r="AX190" s="309" t="s">
        <v>85</v>
      </c>
      <c r="AY190" s="311" t="s">
        <v>318</v>
      </c>
    </row>
    <row r="191" spans="2:65" s="1" customFormat="1" ht="24.25" customHeight="1" x14ac:dyDescent="0.2">
      <c r="B191" s="13"/>
      <c r="C191" s="295" t="s">
        <v>452</v>
      </c>
      <c r="D191" s="295" t="s">
        <v>320</v>
      </c>
      <c r="E191" s="296" t="s">
        <v>2491</v>
      </c>
      <c r="F191" s="297" t="s">
        <v>2492</v>
      </c>
      <c r="G191" s="298" t="s">
        <v>1148</v>
      </c>
      <c r="H191" s="23"/>
      <c r="I191" s="21"/>
      <c r="J191" s="300">
        <f>ROUND(I191*H191,2)</f>
        <v>0</v>
      </c>
      <c r="K191" s="301"/>
      <c r="L191" s="13"/>
      <c r="M191" s="302" t="s">
        <v>1</v>
      </c>
      <c r="N191" s="303" t="s">
        <v>43</v>
      </c>
      <c r="P191" s="304">
        <f>O191*H191</f>
        <v>0</v>
      </c>
      <c r="Q191" s="304">
        <v>0</v>
      </c>
      <c r="R191" s="304">
        <f>Q191*H191</f>
        <v>0</v>
      </c>
      <c r="S191" s="304">
        <v>0</v>
      </c>
      <c r="T191" s="305">
        <f>S191*H191</f>
        <v>0</v>
      </c>
      <c r="AR191" s="306" t="s">
        <v>407</v>
      </c>
      <c r="AT191" s="306" t="s">
        <v>320</v>
      </c>
      <c r="AU191" s="306" t="s">
        <v>90</v>
      </c>
      <c r="AY191" s="3" t="s">
        <v>318</v>
      </c>
      <c r="BE191" s="307">
        <f>IF(N191="základní",J191,0)</f>
        <v>0</v>
      </c>
      <c r="BF191" s="307">
        <f>IF(N191="snížená",J191,0)</f>
        <v>0</v>
      </c>
      <c r="BG191" s="307">
        <f>IF(N191="zákl. přenesená",J191,0)</f>
        <v>0</v>
      </c>
      <c r="BH191" s="307">
        <f>IF(N191="sníž. přenesená",J191,0)</f>
        <v>0</v>
      </c>
      <c r="BI191" s="307">
        <f>IF(N191="nulová",J191,0)</f>
        <v>0</v>
      </c>
      <c r="BJ191" s="3" t="s">
        <v>90</v>
      </c>
      <c r="BK191" s="307">
        <f>ROUND(I191*H191,2)</f>
        <v>0</v>
      </c>
      <c r="BL191" s="3" t="s">
        <v>407</v>
      </c>
      <c r="BM191" s="306" t="s">
        <v>3060</v>
      </c>
    </row>
    <row r="192" spans="2:65" s="284" customFormat="1" ht="25.9" customHeight="1" x14ac:dyDescent="0.35">
      <c r="B192" s="283"/>
      <c r="D192" s="285" t="s">
        <v>76</v>
      </c>
      <c r="E192" s="286" t="s">
        <v>2674</v>
      </c>
      <c r="F192" s="286" t="s">
        <v>2675</v>
      </c>
      <c r="J192" s="287">
        <f>BK192</f>
        <v>0</v>
      </c>
      <c r="L192" s="283"/>
      <c r="M192" s="288"/>
      <c r="P192" s="289">
        <f>P193</f>
        <v>0</v>
      </c>
      <c r="R192" s="289">
        <f>R193</f>
        <v>0</v>
      </c>
      <c r="T192" s="290">
        <f>T193</f>
        <v>0</v>
      </c>
      <c r="AR192" s="285" t="s">
        <v>344</v>
      </c>
      <c r="AT192" s="291" t="s">
        <v>76</v>
      </c>
      <c r="AU192" s="291" t="s">
        <v>77</v>
      </c>
      <c r="AY192" s="285" t="s">
        <v>318</v>
      </c>
      <c r="BK192" s="292">
        <f>BK193</f>
        <v>0</v>
      </c>
    </row>
    <row r="193" spans="2:65" s="284" customFormat="1" ht="22.9" customHeight="1" x14ac:dyDescent="0.25">
      <c r="B193" s="283"/>
      <c r="D193" s="285" t="s">
        <v>76</v>
      </c>
      <c r="E193" s="293" t="s">
        <v>2676</v>
      </c>
      <c r="F193" s="293" t="s">
        <v>2677</v>
      </c>
      <c r="J193" s="294">
        <f>BK193</f>
        <v>0</v>
      </c>
      <c r="L193" s="283"/>
      <c r="M193" s="288"/>
      <c r="P193" s="289">
        <f>SUM(P194:P196)</f>
        <v>0</v>
      </c>
      <c r="R193" s="289">
        <f>SUM(R194:R196)</f>
        <v>0</v>
      </c>
      <c r="T193" s="290">
        <f>SUM(T194:T196)</f>
        <v>0</v>
      </c>
      <c r="AR193" s="285" t="s">
        <v>344</v>
      </c>
      <c r="AT193" s="291" t="s">
        <v>76</v>
      </c>
      <c r="AU193" s="291" t="s">
        <v>85</v>
      </c>
      <c r="AY193" s="285" t="s">
        <v>318</v>
      </c>
      <c r="BK193" s="292">
        <f>SUM(BK194:BK196)</f>
        <v>0</v>
      </c>
    </row>
    <row r="194" spans="2:65" s="1" customFormat="1" ht="16.5" customHeight="1" x14ac:dyDescent="0.2">
      <c r="B194" s="13"/>
      <c r="C194" s="295" t="s">
        <v>512</v>
      </c>
      <c r="D194" s="295" t="s">
        <v>320</v>
      </c>
      <c r="E194" s="296" t="s">
        <v>3061</v>
      </c>
      <c r="F194" s="297" t="s">
        <v>3062</v>
      </c>
      <c r="G194" s="298" t="s">
        <v>1344</v>
      </c>
      <c r="H194" s="299">
        <v>1</v>
      </c>
      <c r="I194" s="21"/>
      <c r="J194" s="300">
        <f>ROUND(I194*H194,2)</f>
        <v>0</v>
      </c>
      <c r="K194" s="301"/>
      <c r="L194" s="13"/>
      <c r="M194" s="302" t="s">
        <v>1</v>
      </c>
      <c r="N194" s="303" t="s">
        <v>43</v>
      </c>
      <c r="P194" s="304">
        <f>O194*H194</f>
        <v>0</v>
      </c>
      <c r="Q194" s="304">
        <v>0</v>
      </c>
      <c r="R194" s="304">
        <f>Q194*H194</f>
        <v>0</v>
      </c>
      <c r="S194" s="304">
        <v>0</v>
      </c>
      <c r="T194" s="305">
        <f>S194*H194</f>
        <v>0</v>
      </c>
      <c r="AR194" s="306" t="s">
        <v>2681</v>
      </c>
      <c r="AT194" s="306" t="s">
        <v>320</v>
      </c>
      <c r="AU194" s="306" t="s">
        <v>90</v>
      </c>
      <c r="AY194" s="3" t="s">
        <v>318</v>
      </c>
      <c r="BE194" s="307">
        <f>IF(N194="základní",J194,0)</f>
        <v>0</v>
      </c>
      <c r="BF194" s="307">
        <f>IF(N194="snížená",J194,0)</f>
        <v>0</v>
      </c>
      <c r="BG194" s="307">
        <f>IF(N194="zákl. přenesená",J194,0)</f>
        <v>0</v>
      </c>
      <c r="BH194" s="307">
        <f>IF(N194="sníž. přenesená",J194,0)</f>
        <v>0</v>
      </c>
      <c r="BI194" s="307">
        <f>IF(N194="nulová",J194,0)</f>
        <v>0</v>
      </c>
      <c r="BJ194" s="3" t="s">
        <v>90</v>
      </c>
      <c r="BK194" s="307">
        <f>ROUND(I194*H194,2)</f>
        <v>0</v>
      </c>
      <c r="BL194" s="3" t="s">
        <v>2681</v>
      </c>
      <c r="BM194" s="306" t="s">
        <v>3063</v>
      </c>
    </row>
    <row r="195" spans="2:65" s="324" customFormat="1" x14ac:dyDescent="0.2">
      <c r="B195" s="323"/>
      <c r="D195" s="310" t="s">
        <v>326</v>
      </c>
      <c r="E195" s="325" t="s">
        <v>1</v>
      </c>
      <c r="F195" s="326" t="s">
        <v>42</v>
      </c>
      <c r="H195" s="325" t="s">
        <v>1</v>
      </c>
      <c r="L195" s="323"/>
      <c r="M195" s="327"/>
      <c r="T195" s="328"/>
      <c r="AT195" s="325" t="s">
        <v>326</v>
      </c>
      <c r="AU195" s="325" t="s">
        <v>90</v>
      </c>
      <c r="AV195" s="324" t="s">
        <v>85</v>
      </c>
      <c r="AW195" s="324" t="s">
        <v>32</v>
      </c>
      <c r="AX195" s="324" t="s">
        <v>77</v>
      </c>
      <c r="AY195" s="325" t="s">
        <v>318</v>
      </c>
    </row>
    <row r="196" spans="2:65" s="309" customFormat="1" x14ac:dyDescent="0.2">
      <c r="B196" s="308"/>
      <c r="D196" s="310" t="s">
        <v>326</v>
      </c>
      <c r="E196" s="311" t="s">
        <v>1</v>
      </c>
      <c r="F196" s="312" t="s">
        <v>85</v>
      </c>
      <c r="H196" s="313">
        <v>1</v>
      </c>
      <c r="L196" s="308"/>
      <c r="M196" s="346"/>
      <c r="N196" s="347"/>
      <c r="O196" s="347"/>
      <c r="P196" s="347"/>
      <c r="Q196" s="347"/>
      <c r="R196" s="347"/>
      <c r="S196" s="347"/>
      <c r="T196" s="348"/>
      <c r="AT196" s="311" t="s">
        <v>326</v>
      </c>
      <c r="AU196" s="311" t="s">
        <v>90</v>
      </c>
      <c r="AV196" s="309" t="s">
        <v>90</v>
      </c>
      <c r="AW196" s="309" t="s">
        <v>32</v>
      </c>
      <c r="AX196" s="309" t="s">
        <v>85</v>
      </c>
      <c r="AY196" s="311" t="s">
        <v>318</v>
      </c>
    </row>
    <row r="197" spans="2:65" s="1" customFormat="1" ht="7" customHeight="1" x14ac:dyDescent="0.2"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3"/>
    </row>
  </sheetData>
  <sheetProtection algorithmName="SHA-512" hashValue="0KBSAAMNHMuuGvcbuRyQU/y/AhymUZKUiw8NIk06yNUiiIWdgVOWInLFx6/yX6CDFETKkZsdgseQhhEKsZfNXQ==" saltValue="MHx4AKxPlyb7fppZnUuD5w==" spinCount="100000" sheet="1" objects="1" scenarios="1" selectLockedCells="1"/>
  <autoFilter ref="C128:K196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D88-A1F1-400D-8BAE-B8AF2EE26420}">
  <dimension ref="A1:M67"/>
  <sheetViews>
    <sheetView view="pageBreakPreview" zoomScaleNormal="100" zoomScaleSheetLayoutView="100" workbookViewId="0">
      <pane ySplit="4" topLeftCell="A5" activePane="bottomLeft" state="frozen"/>
      <selection activeCell="C17" sqref="C17"/>
      <selection pane="bottomLeft" activeCell="F23" sqref="F23"/>
    </sheetView>
  </sheetViews>
  <sheetFormatPr defaultColWidth="9.33203125" defaultRowHeight="14.5" x14ac:dyDescent="0.35"/>
  <cols>
    <col min="1" max="1" width="13.33203125" style="400" customWidth="1"/>
    <col min="2" max="2" width="13.77734375" style="401" customWidth="1"/>
    <col min="3" max="3" width="80.109375" style="400" customWidth="1"/>
    <col min="4" max="4" width="8.44140625" style="400" customWidth="1"/>
    <col min="5" max="5" width="12.6640625" style="400" customWidth="1"/>
    <col min="6" max="7" width="25.77734375" style="400" customWidth="1"/>
    <col min="8" max="8" width="17.109375" style="400" bestFit="1" customWidth="1"/>
    <col min="9" max="16384" width="9.33203125" style="400"/>
  </cols>
  <sheetData>
    <row r="1" spans="1:8" s="349" customFormat="1" ht="39" customHeight="1" x14ac:dyDescent="0.2">
      <c r="A1" s="628" t="s">
        <v>3080</v>
      </c>
      <c r="B1" s="629"/>
      <c r="C1" s="629"/>
      <c r="D1" s="629"/>
      <c r="E1" s="629"/>
      <c r="F1" s="629"/>
      <c r="G1" s="630"/>
    </row>
    <row r="2" spans="1:8" s="349" customFormat="1" ht="22.5" customHeight="1" x14ac:dyDescent="0.2">
      <c r="A2" s="628" t="s">
        <v>3081</v>
      </c>
      <c r="B2" s="629"/>
      <c r="C2" s="629"/>
      <c r="D2" s="629"/>
      <c r="E2" s="629"/>
      <c r="F2" s="629"/>
      <c r="G2" s="630"/>
    </row>
    <row r="3" spans="1:8" s="354" customFormat="1" ht="33" customHeight="1" x14ac:dyDescent="0.2">
      <c r="A3" s="350" t="s">
        <v>3082</v>
      </c>
      <c r="B3" s="351"/>
      <c r="C3" s="352" t="s">
        <v>59</v>
      </c>
      <c r="D3" s="352" t="s">
        <v>305</v>
      </c>
      <c r="E3" s="352" t="s">
        <v>3083</v>
      </c>
      <c r="F3" s="352" t="s">
        <v>3084</v>
      </c>
      <c r="G3" s="353" t="s">
        <v>3085</v>
      </c>
    </row>
    <row r="4" spans="1:8" s="354" customFormat="1" ht="6" customHeight="1" x14ac:dyDescent="0.2">
      <c r="A4" s="631"/>
      <c r="B4" s="632"/>
      <c r="C4" s="632"/>
      <c r="D4" s="632"/>
      <c r="E4" s="632"/>
      <c r="F4" s="632"/>
      <c r="G4" s="633"/>
    </row>
    <row r="5" spans="1:8" s="354" customFormat="1" ht="18.75" customHeight="1" x14ac:dyDescent="0.2">
      <c r="A5" s="355"/>
      <c r="B5" s="356"/>
      <c r="C5" s="357" t="s">
        <v>3086</v>
      </c>
      <c r="D5" s="358"/>
      <c r="E5" s="359"/>
      <c r="F5" s="360"/>
      <c r="G5" s="361">
        <f>G7+G29+G27+G42+G60+G57</f>
        <v>0</v>
      </c>
    </row>
    <row r="6" spans="1:8" s="354" customFormat="1" ht="15" customHeight="1" x14ac:dyDescent="0.2">
      <c r="A6" s="362"/>
      <c r="B6" s="363"/>
      <c r="C6" s="364"/>
      <c r="D6" s="365"/>
      <c r="E6" s="366"/>
      <c r="F6" s="367"/>
      <c r="G6" s="368"/>
    </row>
    <row r="7" spans="1:8" s="376" customFormat="1" x14ac:dyDescent="0.2">
      <c r="A7" s="369">
        <v>1</v>
      </c>
      <c r="B7" s="370"/>
      <c r="C7" s="371" t="s">
        <v>3087</v>
      </c>
      <c r="D7" s="372"/>
      <c r="E7" s="373"/>
      <c r="F7" s="374"/>
      <c r="G7" s="375">
        <f>SUM(G8:G26)</f>
        <v>0</v>
      </c>
    </row>
    <row r="8" spans="1:8" s="354" customFormat="1" ht="22.5" customHeight="1" x14ac:dyDescent="0.2">
      <c r="A8" s="377">
        <v>1</v>
      </c>
      <c r="B8" s="378"/>
      <c r="C8" s="379" t="s">
        <v>3088</v>
      </c>
      <c r="D8" s="380" t="s">
        <v>323</v>
      </c>
      <c r="E8" s="381">
        <v>10</v>
      </c>
      <c r="F8" s="37"/>
      <c r="G8" s="382">
        <f t="shared" ref="G8:G26" si="0">E8*F8</f>
        <v>0</v>
      </c>
    </row>
    <row r="9" spans="1:8" s="354" customFormat="1" ht="22.5" customHeight="1" x14ac:dyDescent="0.2">
      <c r="A9" s="383">
        <f t="shared" ref="A9:A26" si="1">A8+1</f>
        <v>2</v>
      </c>
      <c r="B9" s="384"/>
      <c r="C9" s="385" t="s">
        <v>3089</v>
      </c>
      <c r="D9" s="386" t="s">
        <v>383</v>
      </c>
      <c r="E9" s="387">
        <v>7</v>
      </c>
      <c r="F9" s="38"/>
      <c r="G9" s="388">
        <f t="shared" si="0"/>
        <v>0</v>
      </c>
    </row>
    <row r="10" spans="1:8" s="354" customFormat="1" ht="37.9" customHeight="1" x14ac:dyDescent="0.2">
      <c r="A10" s="383">
        <f t="shared" si="1"/>
        <v>3</v>
      </c>
      <c r="B10" s="384"/>
      <c r="C10" s="385" t="s">
        <v>3090</v>
      </c>
      <c r="D10" s="386" t="s">
        <v>383</v>
      </c>
      <c r="E10" s="387">
        <v>7</v>
      </c>
      <c r="F10" s="38"/>
      <c r="G10" s="388">
        <f t="shared" si="0"/>
        <v>0</v>
      </c>
    </row>
    <row r="11" spans="1:8" s="354" customFormat="1" ht="37.9" customHeight="1" x14ac:dyDescent="0.2">
      <c r="A11" s="383">
        <f t="shared" si="1"/>
        <v>4</v>
      </c>
      <c r="B11" s="384"/>
      <c r="C11" s="385" t="s">
        <v>3091</v>
      </c>
      <c r="D11" s="386" t="s">
        <v>383</v>
      </c>
      <c r="E11" s="387">
        <f>7+1114</f>
        <v>1121</v>
      </c>
      <c r="F11" s="38"/>
      <c r="G11" s="388">
        <f t="shared" si="0"/>
        <v>0</v>
      </c>
      <c r="H11" s="389"/>
    </row>
    <row r="12" spans="1:8" s="354" customFormat="1" ht="40.9" customHeight="1" x14ac:dyDescent="0.2">
      <c r="A12" s="383">
        <f t="shared" si="1"/>
        <v>5</v>
      </c>
      <c r="B12" s="384"/>
      <c r="C12" s="385" t="s">
        <v>3092</v>
      </c>
      <c r="D12" s="386" t="s">
        <v>383</v>
      </c>
      <c r="E12" s="387">
        <f>7+1114+423</f>
        <v>1544</v>
      </c>
      <c r="F12" s="38"/>
      <c r="G12" s="388">
        <f t="shared" si="0"/>
        <v>0</v>
      </c>
    </row>
    <row r="13" spans="1:8" s="354" customFormat="1" ht="22.5" customHeight="1" x14ac:dyDescent="0.2">
      <c r="A13" s="383">
        <f t="shared" si="1"/>
        <v>6</v>
      </c>
      <c r="B13" s="384"/>
      <c r="C13" s="385" t="s">
        <v>3093</v>
      </c>
      <c r="D13" s="386" t="s">
        <v>383</v>
      </c>
      <c r="E13" s="387">
        <v>1114</v>
      </c>
      <c r="F13" s="38"/>
      <c r="G13" s="388">
        <f t="shared" si="0"/>
        <v>0</v>
      </c>
    </row>
    <row r="14" spans="1:8" s="354" customFormat="1" ht="22.5" customHeight="1" x14ac:dyDescent="0.2">
      <c r="A14" s="383">
        <f t="shared" si="1"/>
        <v>7</v>
      </c>
      <c r="B14" s="384"/>
      <c r="C14" s="385" t="s">
        <v>3094</v>
      </c>
      <c r="D14" s="386" t="s">
        <v>340</v>
      </c>
      <c r="E14" s="387">
        <v>423</v>
      </c>
      <c r="F14" s="38"/>
      <c r="G14" s="388">
        <f t="shared" si="0"/>
        <v>0</v>
      </c>
    </row>
    <row r="15" spans="1:8" s="354" customFormat="1" ht="37.9" customHeight="1" x14ac:dyDescent="0.2">
      <c r="A15" s="383">
        <f t="shared" si="1"/>
        <v>8</v>
      </c>
      <c r="B15" s="384"/>
      <c r="C15" s="390" t="s">
        <v>3095</v>
      </c>
      <c r="D15" s="391" t="s">
        <v>3096</v>
      </c>
      <c r="E15" s="392">
        <v>2940</v>
      </c>
      <c r="F15" s="39"/>
      <c r="G15" s="393">
        <f t="shared" si="0"/>
        <v>0</v>
      </c>
    </row>
    <row r="16" spans="1:8" s="354" customFormat="1" ht="22.5" customHeight="1" x14ac:dyDescent="0.2">
      <c r="A16" s="383">
        <f t="shared" si="1"/>
        <v>9</v>
      </c>
      <c r="B16" s="384"/>
      <c r="C16" s="390" t="s">
        <v>3097</v>
      </c>
      <c r="D16" s="391" t="s">
        <v>3096</v>
      </c>
      <c r="E16" s="392">
        <f>705+2447</f>
        <v>3152</v>
      </c>
      <c r="F16" s="39"/>
      <c r="G16" s="393">
        <f t="shared" si="0"/>
        <v>0</v>
      </c>
    </row>
    <row r="17" spans="1:13" s="354" customFormat="1" ht="22.5" customHeight="1" x14ac:dyDescent="0.2">
      <c r="A17" s="383">
        <f t="shared" si="1"/>
        <v>10</v>
      </c>
      <c r="B17" s="384"/>
      <c r="C17" s="390" t="s">
        <v>3098</v>
      </c>
      <c r="D17" s="391" t="s">
        <v>323</v>
      </c>
      <c r="E17" s="392">
        <v>283.5</v>
      </c>
      <c r="F17" s="39"/>
      <c r="G17" s="393">
        <f t="shared" si="0"/>
        <v>0</v>
      </c>
    </row>
    <row r="18" spans="1:13" s="354" customFormat="1" ht="22.5" customHeight="1" x14ac:dyDescent="0.2">
      <c r="A18" s="383">
        <f t="shared" si="1"/>
        <v>11</v>
      </c>
      <c r="B18" s="384"/>
      <c r="C18" s="390" t="s">
        <v>3099</v>
      </c>
      <c r="D18" s="391" t="s">
        <v>323</v>
      </c>
      <c r="E18" s="392">
        <v>246</v>
      </c>
      <c r="F18" s="39"/>
      <c r="G18" s="393">
        <f t="shared" si="0"/>
        <v>0</v>
      </c>
      <c r="M18" s="354" t="s">
        <v>3100</v>
      </c>
    </row>
    <row r="19" spans="1:13" s="354" customFormat="1" ht="22.5" customHeight="1" x14ac:dyDescent="0.2">
      <c r="A19" s="383">
        <f t="shared" si="1"/>
        <v>12</v>
      </c>
      <c r="B19" s="384"/>
      <c r="C19" s="390" t="s">
        <v>3101</v>
      </c>
      <c r="D19" s="391" t="s">
        <v>3102</v>
      </c>
      <c r="E19" s="392">
        <f>24*1*0.2</f>
        <v>4.8000000000000007</v>
      </c>
      <c r="F19" s="39"/>
      <c r="G19" s="393">
        <f t="shared" si="0"/>
        <v>0</v>
      </c>
    </row>
    <row r="20" spans="1:13" s="354" customFormat="1" ht="22.5" customHeight="1" x14ac:dyDescent="0.2">
      <c r="A20" s="383">
        <f t="shared" si="1"/>
        <v>13</v>
      </c>
      <c r="B20" s="384"/>
      <c r="C20" s="390" t="s">
        <v>3103</v>
      </c>
      <c r="D20" s="391" t="s">
        <v>3102</v>
      </c>
      <c r="E20" s="392">
        <v>525</v>
      </c>
      <c r="F20" s="39"/>
      <c r="G20" s="393">
        <f t="shared" si="0"/>
        <v>0</v>
      </c>
    </row>
    <row r="21" spans="1:13" s="354" customFormat="1" ht="22.5" customHeight="1" x14ac:dyDescent="0.2">
      <c r="A21" s="383">
        <f t="shared" si="1"/>
        <v>14</v>
      </c>
      <c r="B21" s="384"/>
      <c r="C21" s="394" t="s">
        <v>3104</v>
      </c>
      <c r="D21" s="395" t="s">
        <v>3102</v>
      </c>
      <c r="E21" s="387">
        <f>5*0.2*0.2</f>
        <v>0.2</v>
      </c>
      <c r="F21" s="40"/>
      <c r="G21" s="388">
        <f t="shared" si="0"/>
        <v>0</v>
      </c>
    </row>
    <row r="22" spans="1:13" s="354" customFormat="1" ht="22.5" customHeight="1" x14ac:dyDescent="0.2">
      <c r="A22" s="383">
        <f t="shared" si="1"/>
        <v>15</v>
      </c>
      <c r="B22" s="384"/>
      <c r="C22" s="390" t="s">
        <v>3105</v>
      </c>
      <c r="D22" s="391" t="s">
        <v>3102</v>
      </c>
      <c r="E22" s="392">
        <v>346</v>
      </c>
      <c r="F22" s="39"/>
      <c r="G22" s="393">
        <f t="shared" si="0"/>
        <v>0</v>
      </c>
    </row>
    <row r="23" spans="1:13" s="354" customFormat="1" ht="22.5" customHeight="1" x14ac:dyDescent="0.2">
      <c r="A23" s="383">
        <f t="shared" si="1"/>
        <v>16</v>
      </c>
      <c r="B23" s="384"/>
      <c r="C23" s="390" t="s">
        <v>3106</v>
      </c>
      <c r="D23" s="391" t="s">
        <v>347</v>
      </c>
      <c r="E23" s="392">
        <f>(E9)*0.12*2</f>
        <v>1.68</v>
      </c>
      <c r="F23" s="39"/>
      <c r="G23" s="393">
        <f t="shared" si="0"/>
        <v>0</v>
      </c>
    </row>
    <row r="24" spans="1:13" s="354" customFormat="1" ht="22.5" customHeight="1" x14ac:dyDescent="0.2">
      <c r="A24" s="383">
        <f t="shared" si="1"/>
        <v>17</v>
      </c>
      <c r="B24" s="384"/>
      <c r="C24" s="390" t="s">
        <v>3107</v>
      </c>
      <c r="D24" s="391" t="s">
        <v>347</v>
      </c>
      <c r="E24" s="392">
        <f>((E11+E12)*0.15+E13*0.08+E14*0.06)*2</f>
        <v>1028.5</v>
      </c>
      <c r="F24" s="39"/>
      <c r="G24" s="393">
        <f t="shared" si="0"/>
        <v>0</v>
      </c>
    </row>
    <row r="25" spans="1:13" s="354" customFormat="1" ht="22.5" customHeight="1" x14ac:dyDescent="0.2">
      <c r="A25" s="383">
        <f t="shared" si="1"/>
        <v>18</v>
      </c>
      <c r="B25" s="384"/>
      <c r="C25" s="390" t="s">
        <v>3108</v>
      </c>
      <c r="D25" s="391" t="s">
        <v>347</v>
      </c>
      <c r="E25" s="392">
        <f>(E17*0.25*0.15+E18*0.05*0.2+E19+E21)*2</f>
        <v>36.182499999999997</v>
      </c>
      <c r="F25" s="39"/>
      <c r="G25" s="393">
        <f t="shared" si="0"/>
        <v>0</v>
      </c>
    </row>
    <row r="26" spans="1:13" s="354" customFormat="1" ht="22.5" customHeight="1" x14ac:dyDescent="0.2">
      <c r="A26" s="383">
        <f t="shared" si="1"/>
        <v>19</v>
      </c>
      <c r="B26" s="384"/>
      <c r="C26" s="390" t="s">
        <v>3109</v>
      </c>
      <c r="D26" s="391" t="s">
        <v>383</v>
      </c>
      <c r="E26" s="392">
        <v>2447</v>
      </c>
      <c r="F26" s="39"/>
      <c r="G26" s="393">
        <f t="shared" si="0"/>
        <v>0</v>
      </c>
    </row>
    <row r="27" spans="1:13" s="376" customFormat="1" x14ac:dyDescent="0.2">
      <c r="A27" s="369">
        <v>2</v>
      </c>
      <c r="B27" s="370"/>
      <c r="C27" s="371" t="s">
        <v>3110</v>
      </c>
      <c r="D27" s="372"/>
      <c r="E27" s="373"/>
      <c r="F27" s="374"/>
      <c r="G27" s="375">
        <f>SUM(G28:G28)</f>
        <v>0</v>
      </c>
    </row>
    <row r="28" spans="1:13" s="354" customFormat="1" ht="22.5" customHeight="1" x14ac:dyDescent="0.2">
      <c r="A28" s="383">
        <f>A26+1</f>
        <v>20</v>
      </c>
      <c r="B28" s="384"/>
      <c r="C28" s="385" t="s">
        <v>3111</v>
      </c>
      <c r="D28" s="386" t="s">
        <v>383</v>
      </c>
      <c r="E28" s="387">
        <v>3059</v>
      </c>
      <c r="F28" s="38"/>
      <c r="G28" s="388">
        <f>E28*F28</f>
        <v>0</v>
      </c>
    </row>
    <row r="29" spans="1:13" s="354" customFormat="1" ht="15.65" customHeight="1" x14ac:dyDescent="0.2">
      <c r="A29" s="369">
        <v>3</v>
      </c>
      <c r="B29" s="370"/>
      <c r="C29" s="371" t="s">
        <v>3112</v>
      </c>
      <c r="D29" s="372"/>
      <c r="E29" s="373"/>
      <c r="F29" s="374"/>
      <c r="G29" s="375">
        <f>SUM(G30:G41)</f>
        <v>0</v>
      </c>
    </row>
    <row r="30" spans="1:13" s="354" customFormat="1" ht="34.5" x14ac:dyDescent="0.2">
      <c r="A30" s="383">
        <f>A28+1</f>
        <v>21</v>
      </c>
      <c r="B30" s="384"/>
      <c r="C30" s="385" t="s">
        <v>3113</v>
      </c>
      <c r="D30" s="386" t="s">
        <v>3102</v>
      </c>
      <c r="E30" s="387">
        <f>69*0.12+1181*0.15</f>
        <v>185.43</v>
      </c>
      <c r="F30" s="38"/>
      <c r="G30" s="388">
        <f t="shared" ref="G30:G41" si="2">E30*F30</f>
        <v>0</v>
      </c>
    </row>
    <row r="31" spans="1:13" s="354" customFormat="1" ht="49.9" customHeight="1" x14ac:dyDescent="0.2">
      <c r="A31" s="383">
        <f t="shared" ref="A31:A41" si="3">A30+1</f>
        <v>22</v>
      </c>
      <c r="B31" s="384"/>
      <c r="C31" s="385" t="s">
        <v>3114</v>
      </c>
      <c r="D31" s="386" t="s">
        <v>3096</v>
      </c>
      <c r="E31" s="387">
        <v>1181</v>
      </c>
      <c r="F31" s="38"/>
      <c r="G31" s="388">
        <f t="shared" si="2"/>
        <v>0</v>
      </c>
    </row>
    <row r="32" spans="1:13" s="354" customFormat="1" ht="46.15" customHeight="1" x14ac:dyDescent="0.2">
      <c r="A32" s="383">
        <f t="shared" si="3"/>
        <v>23</v>
      </c>
      <c r="B32" s="384"/>
      <c r="C32" s="385" t="s">
        <v>3115</v>
      </c>
      <c r="D32" s="386" t="s">
        <v>3096</v>
      </c>
      <c r="E32" s="387">
        <v>38</v>
      </c>
      <c r="F32" s="38"/>
      <c r="G32" s="388">
        <f t="shared" si="2"/>
        <v>0</v>
      </c>
    </row>
    <row r="33" spans="1:7" s="354" customFormat="1" ht="60" customHeight="1" x14ac:dyDescent="0.2">
      <c r="A33" s="383">
        <f t="shared" si="3"/>
        <v>24</v>
      </c>
      <c r="B33" s="384"/>
      <c r="C33" s="385" t="s">
        <v>3116</v>
      </c>
      <c r="D33" s="386" t="s">
        <v>3096</v>
      </c>
      <c r="E33" s="387">
        <v>456</v>
      </c>
      <c r="F33" s="38"/>
      <c r="G33" s="388">
        <f t="shared" si="2"/>
        <v>0</v>
      </c>
    </row>
    <row r="34" spans="1:7" s="354" customFormat="1" ht="49.15" customHeight="1" x14ac:dyDescent="0.2">
      <c r="A34" s="383">
        <f t="shared" si="3"/>
        <v>25</v>
      </c>
      <c r="B34" s="384"/>
      <c r="C34" s="385" t="s">
        <v>3117</v>
      </c>
      <c r="D34" s="386" t="s">
        <v>3096</v>
      </c>
      <c r="E34" s="387">
        <v>703</v>
      </c>
      <c r="F34" s="38"/>
      <c r="G34" s="388">
        <f t="shared" si="2"/>
        <v>0</v>
      </c>
    </row>
    <row r="35" spans="1:7" s="354" customFormat="1" ht="22.5" customHeight="1" x14ac:dyDescent="0.2">
      <c r="A35" s="383">
        <f t="shared" si="3"/>
        <v>26</v>
      </c>
      <c r="B35" s="384"/>
      <c r="C35" s="385" t="s">
        <v>3118</v>
      </c>
      <c r="D35" s="386" t="s">
        <v>3102</v>
      </c>
      <c r="E35" s="387">
        <f>(69+1181+730)*0.15+(38+456)*0.25</f>
        <v>420.5</v>
      </c>
      <c r="F35" s="38"/>
      <c r="G35" s="388">
        <f t="shared" si="2"/>
        <v>0</v>
      </c>
    </row>
    <row r="36" spans="1:7" s="354" customFormat="1" ht="22.5" customHeight="1" x14ac:dyDescent="0.2">
      <c r="A36" s="383">
        <f t="shared" si="3"/>
        <v>27</v>
      </c>
      <c r="B36" s="384"/>
      <c r="C36" s="385" t="s">
        <v>3119</v>
      </c>
      <c r="D36" s="386" t="s">
        <v>3096</v>
      </c>
      <c r="E36" s="387">
        <v>69</v>
      </c>
      <c r="F36" s="38"/>
      <c r="G36" s="388">
        <f t="shared" si="2"/>
        <v>0</v>
      </c>
    </row>
    <row r="37" spans="1:7" s="354" customFormat="1" ht="22.5" customHeight="1" x14ac:dyDescent="0.2">
      <c r="A37" s="383">
        <f t="shared" si="3"/>
        <v>28</v>
      </c>
      <c r="B37" s="384"/>
      <c r="C37" s="385" t="s">
        <v>3120</v>
      </c>
      <c r="D37" s="386" t="s">
        <v>3096</v>
      </c>
      <c r="E37" s="387">
        <v>69</v>
      </c>
      <c r="F37" s="38"/>
      <c r="G37" s="388">
        <f t="shared" si="2"/>
        <v>0</v>
      </c>
    </row>
    <row r="38" spans="1:7" s="354" customFormat="1" ht="22.5" customHeight="1" x14ac:dyDescent="0.2">
      <c r="A38" s="383">
        <f t="shared" si="3"/>
        <v>29</v>
      </c>
      <c r="B38" s="384"/>
      <c r="C38" s="385" t="s">
        <v>3121</v>
      </c>
      <c r="D38" s="386" t="s">
        <v>3096</v>
      </c>
      <c r="E38" s="387">
        <v>69</v>
      </c>
      <c r="F38" s="38"/>
      <c r="G38" s="388">
        <f t="shared" si="2"/>
        <v>0</v>
      </c>
    </row>
    <row r="39" spans="1:7" s="354" customFormat="1" ht="22.5" customHeight="1" x14ac:dyDescent="0.2">
      <c r="A39" s="383">
        <f t="shared" si="3"/>
        <v>30</v>
      </c>
      <c r="B39" s="384"/>
      <c r="C39" s="385" t="s">
        <v>3122</v>
      </c>
      <c r="D39" s="386" t="s">
        <v>3096</v>
      </c>
      <c r="E39" s="387">
        <v>69</v>
      </c>
      <c r="F39" s="38"/>
      <c r="G39" s="388">
        <f t="shared" si="2"/>
        <v>0</v>
      </c>
    </row>
    <row r="40" spans="1:7" s="354" customFormat="1" ht="30.65" customHeight="1" x14ac:dyDescent="0.2">
      <c r="A40" s="383">
        <f t="shared" si="3"/>
        <v>31</v>
      </c>
      <c r="B40" s="384"/>
      <c r="C40" s="385" t="s">
        <v>3123</v>
      </c>
      <c r="D40" s="386" t="s">
        <v>3096</v>
      </c>
      <c r="E40" s="387">
        <v>3</v>
      </c>
      <c r="F40" s="38"/>
      <c r="G40" s="388">
        <f t="shared" si="2"/>
        <v>0</v>
      </c>
    </row>
    <row r="41" spans="1:7" s="354" customFormat="1" ht="22.5" customHeight="1" x14ac:dyDescent="0.2">
      <c r="A41" s="383">
        <f t="shared" si="3"/>
        <v>32</v>
      </c>
      <c r="B41" s="384"/>
      <c r="C41" s="385" t="s">
        <v>3124</v>
      </c>
      <c r="D41" s="386" t="s">
        <v>3096</v>
      </c>
      <c r="E41" s="387">
        <v>5.6</v>
      </c>
      <c r="F41" s="38"/>
      <c r="G41" s="388">
        <f t="shared" si="2"/>
        <v>0</v>
      </c>
    </row>
    <row r="42" spans="1:7" s="354" customFormat="1" ht="22.5" customHeight="1" x14ac:dyDescent="0.2">
      <c r="A42" s="369">
        <v>4</v>
      </c>
      <c r="B42" s="370"/>
      <c r="C42" s="371" t="s">
        <v>3125</v>
      </c>
      <c r="D42" s="372"/>
      <c r="E42" s="373"/>
      <c r="F42" s="374"/>
      <c r="G42" s="375">
        <f>SUM(G43:G56)</f>
        <v>0</v>
      </c>
    </row>
    <row r="43" spans="1:7" s="354" customFormat="1" ht="22.5" customHeight="1" x14ac:dyDescent="0.2">
      <c r="A43" s="383">
        <f>A41+1</f>
        <v>33</v>
      </c>
      <c r="B43" s="384"/>
      <c r="C43" s="394" t="s">
        <v>3126</v>
      </c>
      <c r="D43" s="395" t="s">
        <v>3127</v>
      </c>
      <c r="E43" s="387">
        <v>2</v>
      </c>
      <c r="F43" s="40"/>
      <c r="G43" s="388">
        <f t="shared" ref="G43:G56" si="4">E43*F43</f>
        <v>0</v>
      </c>
    </row>
    <row r="44" spans="1:7" s="354" customFormat="1" ht="22.5" customHeight="1" x14ac:dyDescent="0.2">
      <c r="A44" s="383">
        <f t="shared" ref="A44:A53" si="5">A43+1</f>
        <v>34</v>
      </c>
      <c r="B44" s="384"/>
      <c r="C44" s="394" t="s">
        <v>3128</v>
      </c>
      <c r="D44" s="395" t="s">
        <v>3127</v>
      </c>
      <c r="E44" s="387">
        <v>1</v>
      </c>
      <c r="F44" s="40"/>
      <c r="G44" s="388">
        <f t="shared" si="4"/>
        <v>0</v>
      </c>
    </row>
    <row r="45" spans="1:7" s="354" customFormat="1" ht="22.5" customHeight="1" x14ac:dyDescent="0.2">
      <c r="A45" s="383">
        <f t="shared" si="5"/>
        <v>35</v>
      </c>
      <c r="B45" s="384"/>
      <c r="C45" s="394" t="s">
        <v>3129</v>
      </c>
      <c r="D45" s="395" t="s">
        <v>3127</v>
      </c>
      <c r="E45" s="387">
        <v>6</v>
      </c>
      <c r="F45" s="40"/>
      <c r="G45" s="388">
        <f t="shared" si="4"/>
        <v>0</v>
      </c>
    </row>
    <row r="46" spans="1:7" s="354" customFormat="1" ht="22.5" customHeight="1" x14ac:dyDescent="0.2">
      <c r="A46" s="383">
        <f t="shared" si="5"/>
        <v>36</v>
      </c>
      <c r="B46" s="384"/>
      <c r="C46" s="385" t="s">
        <v>3130</v>
      </c>
      <c r="D46" s="386" t="s">
        <v>323</v>
      </c>
      <c r="E46" s="387">
        <v>338.5</v>
      </c>
      <c r="F46" s="38"/>
      <c r="G46" s="388">
        <f t="shared" si="4"/>
        <v>0</v>
      </c>
    </row>
    <row r="47" spans="1:7" s="354" customFormat="1" ht="22.5" customHeight="1" x14ac:dyDescent="0.2">
      <c r="A47" s="383">
        <f t="shared" si="5"/>
        <v>37</v>
      </c>
      <c r="B47" s="384"/>
      <c r="C47" s="385" t="s">
        <v>3131</v>
      </c>
      <c r="D47" s="386" t="s">
        <v>323</v>
      </c>
      <c r="E47" s="387">
        <v>144</v>
      </c>
      <c r="F47" s="38"/>
      <c r="G47" s="388">
        <f t="shared" si="4"/>
        <v>0</v>
      </c>
    </row>
    <row r="48" spans="1:7" s="354" customFormat="1" ht="22.5" customHeight="1" x14ac:dyDescent="0.2">
      <c r="A48" s="383">
        <f t="shared" si="5"/>
        <v>38</v>
      </c>
      <c r="B48" s="384"/>
      <c r="C48" s="394" t="s">
        <v>3132</v>
      </c>
      <c r="D48" s="395" t="s">
        <v>3127</v>
      </c>
      <c r="E48" s="387">
        <v>1</v>
      </c>
      <c r="F48" s="40"/>
      <c r="G48" s="388">
        <f t="shared" si="4"/>
        <v>0</v>
      </c>
    </row>
    <row r="49" spans="1:7" s="354" customFormat="1" ht="22.5" customHeight="1" x14ac:dyDescent="0.2">
      <c r="A49" s="383">
        <f t="shared" si="5"/>
        <v>39</v>
      </c>
      <c r="B49" s="384"/>
      <c r="C49" s="394" t="s">
        <v>3133</v>
      </c>
      <c r="D49" s="395" t="s">
        <v>3127</v>
      </c>
      <c r="E49" s="387">
        <v>1</v>
      </c>
      <c r="F49" s="40"/>
      <c r="G49" s="388">
        <f t="shared" si="4"/>
        <v>0</v>
      </c>
    </row>
    <row r="50" spans="1:7" s="354" customFormat="1" ht="22.5" customHeight="1" x14ac:dyDescent="0.2">
      <c r="A50" s="383">
        <f t="shared" si="5"/>
        <v>40</v>
      </c>
      <c r="B50" s="384"/>
      <c r="C50" s="394" t="s">
        <v>3134</v>
      </c>
      <c r="D50" s="395" t="s">
        <v>3127</v>
      </c>
      <c r="E50" s="387">
        <v>1</v>
      </c>
      <c r="F50" s="40"/>
      <c r="G50" s="388">
        <f t="shared" si="4"/>
        <v>0</v>
      </c>
    </row>
    <row r="51" spans="1:7" s="354" customFormat="1" ht="22.5" customHeight="1" x14ac:dyDescent="0.2">
      <c r="A51" s="383">
        <f t="shared" si="5"/>
        <v>41</v>
      </c>
      <c r="B51" s="384"/>
      <c r="C51" s="394" t="s">
        <v>3135</v>
      </c>
      <c r="D51" s="395" t="s">
        <v>3136</v>
      </c>
      <c r="E51" s="387">
        <v>2</v>
      </c>
      <c r="F51" s="40"/>
      <c r="G51" s="388">
        <f t="shared" si="4"/>
        <v>0</v>
      </c>
    </row>
    <row r="52" spans="1:7" s="354" customFormat="1" ht="22.5" customHeight="1" x14ac:dyDescent="0.2">
      <c r="A52" s="383">
        <f t="shared" si="5"/>
        <v>42</v>
      </c>
      <c r="B52" s="384"/>
      <c r="C52" s="394" t="s">
        <v>3137</v>
      </c>
      <c r="D52" s="395" t="s">
        <v>3138</v>
      </c>
      <c r="E52" s="387">
        <f>4.5*0.125*2</f>
        <v>1.125</v>
      </c>
      <c r="F52" s="40"/>
      <c r="G52" s="388">
        <f t="shared" si="4"/>
        <v>0</v>
      </c>
    </row>
    <row r="53" spans="1:7" s="354" customFormat="1" ht="34.9" customHeight="1" x14ac:dyDescent="0.2">
      <c r="A53" s="383">
        <f t="shared" si="5"/>
        <v>43</v>
      </c>
      <c r="B53" s="384"/>
      <c r="C53" s="394" t="s">
        <v>3139</v>
      </c>
      <c r="D53" s="395" t="s">
        <v>3138</v>
      </c>
      <c r="E53" s="387">
        <f>31</f>
        <v>31</v>
      </c>
      <c r="F53" s="40"/>
      <c r="G53" s="388">
        <f t="shared" si="4"/>
        <v>0</v>
      </c>
    </row>
    <row r="54" spans="1:7" s="354" customFormat="1" ht="34.9" customHeight="1" x14ac:dyDescent="0.2">
      <c r="A54" s="383" t="e">
        <f>#REF!+1</f>
        <v>#REF!</v>
      </c>
      <c r="B54" s="396"/>
      <c r="C54" s="397" t="s">
        <v>3140</v>
      </c>
      <c r="D54" s="398" t="s">
        <v>3127</v>
      </c>
      <c r="E54" s="392">
        <v>4</v>
      </c>
      <c r="F54" s="41"/>
      <c r="G54" s="393">
        <f t="shared" si="4"/>
        <v>0</v>
      </c>
    </row>
    <row r="55" spans="1:7" s="354" customFormat="1" ht="34.9" customHeight="1" x14ac:dyDescent="0.2">
      <c r="A55" s="383" t="e">
        <f>A54+1</f>
        <v>#REF!</v>
      </c>
      <c r="B55" s="396"/>
      <c r="C55" s="397" t="s">
        <v>3141</v>
      </c>
      <c r="D55" s="398" t="s">
        <v>337</v>
      </c>
      <c r="E55" s="392">
        <v>176.2</v>
      </c>
      <c r="F55" s="41"/>
      <c r="G55" s="393">
        <f t="shared" si="4"/>
        <v>0</v>
      </c>
    </row>
    <row r="56" spans="1:7" s="354" customFormat="1" ht="34.9" customHeight="1" x14ac:dyDescent="0.2">
      <c r="A56" s="383" t="e">
        <f>A55+1</f>
        <v>#REF!</v>
      </c>
      <c r="B56" s="396"/>
      <c r="C56" s="397" t="s">
        <v>3142</v>
      </c>
      <c r="D56" s="398" t="s">
        <v>3127</v>
      </c>
      <c r="E56" s="392">
        <v>14</v>
      </c>
      <c r="F56" s="41"/>
      <c r="G56" s="393">
        <f t="shared" si="4"/>
        <v>0</v>
      </c>
    </row>
    <row r="57" spans="1:7" s="354" customFormat="1" ht="22.5" customHeight="1" x14ac:dyDescent="0.2">
      <c r="A57" s="369">
        <v>6</v>
      </c>
      <c r="B57" s="370"/>
      <c r="C57" s="371" t="s">
        <v>3143</v>
      </c>
      <c r="D57" s="372"/>
      <c r="E57" s="373"/>
      <c r="F57" s="374"/>
      <c r="G57" s="375">
        <f>SUM(G58:G59)</f>
        <v>0</v>
      </c>
    </row>
    <row r="58" spans="1:7" s="354" customFormat="1" ht="22.5" customHeight="1" x14ac:dyDescent="0.2">
      <c r="A58" s="383" t="e">
        <f>A56+1</f>
        <v>#REF!</v>
      </c>
      <c r="B58" s="384"/>
      <c r="C58" s="394" t="s">
        <v>3144</v>
      </c>
      <c r="D58" s="395" t="s">
        <v>3127</v>
      </c>
      <c r="E58" s="387">
        <v>5</v>
      </c>
      <c r="F58" s="40"/>
      <c r="G58" s="388">
        <f>E58*F58</f>
        <v>0</v>
      </c>
    </row>
    <row r="59" spans="1:7" s="354" customFormat="1" ht="22.5" customHeight="1" x14ac:dyDescent="0.2">
      <c r="A59" s="383" t="e">
        <f>A58+1</f>
        <v>#REF!</v>
      </c>
      <c r="B59" s="384"/>
      <c r="C59" s="394" t="s">
        <v>3145</v>
      </c>
      <c r="D59" s="395" t="s">
        <v>337</v>
      </c>
      <c r="E59" s="387">
        <v>254.5</v>
      </c>
      <c r="F59" s="40"/>
      <c r="G59" s="388">
        <f>E59*F59</f>
        <v>0</v>
      </c>
    </row>
    <row r="60" spans="1:7" s="354" customFormat="1" ht="22.5" customHeight="1" x14ac:dyDescent="0.2">
      <c r="A60" s="369">
        <v>7</v>
      </c>
      <c r="B60" s="370"/>
      <c r="C60" s="371" t="s">
        <v>3146</v>
      </c>
      <c r="D60" s="372"/>
      <c r="E60" s="373"/>
      <c r="F60" s="374"/>
      <c r="G60" s="375">
        <f>SUM(G61:G66)</f>
        <v>0</v>
      </c>
    </row>
    <row r="61" spans="1:7" s="354" customFormat="1" ht="22.5" customHeight="1" x14ac:dyDescent="0.2">
      <c r="A61" s="383" t="e">
        <f>A59+1</f>
        <v>#REF!</v>
      </c>
      <c r="B61" s="384"/>
      <c r="C61" s="399" t="s">
        <v>3147</v>
      </c>
      <c r="D61" s="395"/>
      <c r="E61" s="387"/>
      <c r="F61" s="40"/>
      <c r="G61" s="388"/>
    </row>
    <row r="62" spans="1:7" s="354" customFormat="1" ht="22.5" customHeight="1" x14ac:dyDescent="0.2">
      <c r="A62" s="383" t="e">
        <f>A61+1</f>
        <v>#REF!</v>
      </c>
      <c r="B62" s="384"/>
      <c r="C62" s="394" t="s">
        <v>3148</v>
      </c>
      <c r="D62" s="395" t="s">
        <v>3102</v>
      </c>
      <c r="E62" s="387">
        <v>1083</v>
      </c>
      <c r="F62" s="40"/>
      <c r="G62" s="388">
        <f>E62*F62</f>
        <v>0</v>
      </c>
    </row>
    <row r="63" spans="1:7" s="354" customFormat="1" ht="22.5" customHeight="1" x14ac:dyDescent="0.2">
      <c r="A63" s="383" t="e">
        <f>A62+1</f>
        <v>#REF!</v>
      </c>
      <c r="B63" s="384"/>
      <c r="C63" s="394" t="s">
        <v>3149</v>
      </c>
      <c r="D63" s="395" t="s">
        <v>347</v>
      </c>
      <c r="E63" s="387">
        <f>E62*2</f>
        <v>2166</v>
      </c>
      <c r="F63" s="40"/>
      <c r="G63" s="388">
        <f>E63*F63</f>
        <v>0</v>
      </c>
    </row>
    <row r="64" spans="1:7" s="354" customFormat="1" ht="22.5" customHeight="1" x14ac:dyDescent="0.2">
      <c r="A64" s="383" t="e">
        <f>A63+1</f>
        <v>#REF!</v>
      </c>
      <c r="B64" s="384"/>
      <c r="C64" s="394" t="s">
        <v>3109</v>
      </c>
      <c r="D64" s="395" t="s">
        <v>3096</v>
      </c>
      <c r="E64" s="387">
        <v>2447</v>
      </c>
      <c r="F64" s="40"/>
      <c r="G64" s="388">
        <f>E64*F64</f>
        <v>0</v>
      </c>
    </row>
    <row r="65" spans="1:7" s="354" customFormat="1" ht="22.5" customHeight="1" x14ac:dyDescent="0.2">
      <c r="A65" s="383" t="e">
        <f>A64+1</f>
        <v>#REF!</v>
      </c>
      <c r="B65" s="384"/>
      <c r="C65" s="385" t="s">
        <v>3111</v>
      </c>
      <c r="D65" s="386" t="s">
        <v>383</v>
      </c>
      <c r="E65" s="387">
        <v>3181</v>
      </c>
      <c r="F65" s="38"/>
      <c r="G65" s="388">
        <f>E65*F65</f>
        <v>0</v>
      </c>
    </row>
    <row r="66" spans="1:7" s="354" customFormat="1" ht="22.5" customHeight="1" x14ac:dyDescent="0.2">
      <c r="A66" s="383" t="e">
        <f>A65+1</f>
        <v>#REF!</v>
      </c>
      <c r="B66" s="384"/>
      <c r="C66" s="394" t="s">
        <v>3150</v>
      </c>
      <c r="D66" s="395" t="s">
        <v>3102</v>
      </c>
      <c r="E66" s="387">
        <f>E62</f>
        <v>1083</v>
      </c>
      <c r="F66" s="40"/>
      <c r="G66" s="388">
        <f>E66*F66</f>
        <v>0</v>
      </c>
    </row>
    <row r="67" spans="1:7" x14ac:dyDescent="0.35">
      <c r="C67" s="402"/>
    </row>
  </sheetData>
  <sheetProtection algorithmName="SHA-512" hashValue="pAE/Jm1L3Vqat5exe9UN84T0sWX5qksSE3WY6zMaSGdjvbbHeK7EyfL8hFomZky0zlJJ2J9cML8/zqXAW/Hpbg==" saltValue="fqC4ri2W1NW89rJRQll9Lw==" spinCount="100000" sheet="1" objects="1" scenarios="1" selectLockedCells="1"/>
  <mergeCells count="3">
    <mergeCell ref="A1:G1"/>
    <mergeCell ref="A2:G2"/>
    <mergeCell ref="A4:G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DEBC-6938-4465-957D-B872286B58C5}">
  <dimension ref="A1:O78"/>
  <sheetViews>
    <sheetView view="pageBreakPreview" zoomScaleNormal="100" workbookViewId="0">
      <pane ySplit="2" topLeftCell="A36" activePane="bottomLeft" state="frozen"/>
      <selection activeCell="C17" sqref="C17"/>
      <selection pane="bottomLeft" activeCell="M74" sqref="M74"/>
    </sheetView>
  </sheetViews>
  <sheetFormatPr defaultColWidth="9.33203125" defaultRowHeight="12.5" x14ac:dyDescent="0.25"/>
  <cols>
    <col min="1" max="1" width="7.33203125" style="417" customWidth="1"/>
    <col min="2" max="2" width="5.33203125" style="406" customWidth="1"/>
    <col min="3" max="3" width="3.33203125" style="406" customWidth="1"/>
    <col min="4" max="4" width="3.109375" style="406" customWidth="1"/>
    <col min="5" max="5" width="24.77734375" style="406" customWidth="1"/>
    <col min="6" max="6" width="11.6640625" style="406" customWidth="1"/>
    <col min="7" max="7" width="7" style="406" customWidth="1"/>
    <col min="8" max="8" width="5.33203125" style="406" customWidth="1"/>
    <col min="9" max="9" width="4.77734375" style="406" customWidth="1"/>
    <col min="10" max="10" width="5.77734375" style="406" customWidth="1"/>
    <col min="11" max="11" width="22.77734375" style="411" customWidth="1"/>
    <col min="12" max="12" width="25.77734375" style="411" customWidth="1"/>
    <col min="13" max="13" width="22.77734375" style="411" customWidth="1"/>
    <col min="14" max="15" width="25.77734375" style="411" customWidth="1"/>
    <col min="16" max="16384" width="9.33203125" style="406"/>
  </cols>
  <sheetData>
    <row r="1" spans="1:15" ht="20" x14ac:dyDescent="0.4">
      <c r="A1" s="403" t="s">
        <v>3151</v>
      </c>
      <c r="B1" s="404"/>
      <c r="C1" s="404"/>
      <c r="D1" s="404"/>
      <c r="E1" s="404"/>
      <c r="F1" s="404"/>
      <c r="G1" s="404"/>
      <c r="H1" s="404"/>
      <c r="I1" s="404"/>
      <c r="J1" s="404"/>
      <c r="K1" s="405" t="s">
        <v>3152</v>
      </c>
      <c r="L1" s="405" t="s">
        <v>3152</v>
      </c>
      <c r="M1" s="405" t="s">
        <v>3153</v>
      </c>
      <c r="N1" s="405" t="s">
        <v>3153</v>
      </c>
      <c r="O1" s="405" t="s">
        <v>3154</v>
      </c>
    </row>
    <row r="2" spans="1:15" ht="13" x14ac:dyDescent="0.3">
      <c r="A2" s="407"/>
      <c r="B2" s="404"/>
      <c r="C2" s="404"/>
      <c r="D2" s="404"/>
      <c r="E2" s="404"/>
      <c r="F2" s="408"/>
      <c r="G2" s="404"/>
      <c r="H2" s="404"/>
      <c r="I2" s="404"/>
      <c r="J2" s="404"/>
      <c r="K2" s="405" t="s">
        <v>3155</v>
      </c>
      <c r="L2" s="405" t="s">
        <v>3156</v>
      </c>
      <c r="M2" s="405" t="s">
        <v>3155</v>
      </c>
      <c r="N2" s="405" t="s">
        <v>3156</v>
      </c>
      <c r="O2" s="405" t="s">
        <v>3156</v>
      </c>
    </row>
    <row r="4" spans="1:15" ht="13" x14ac:dyDescent="0.3">
      <c r="A4" s="409" t="s">
        <v>3157</v>
      </c>
      <c r="F4" s="410"/>
    </row>
    <row r="5" spans="1:15" x14ac:dyDescent="0.25">
      <c r="A5" s="412" t="s">
        <v>3158</v>
      </c>
      <c r="B5" s="634" t="s">
        <v>3159</v>
      </c>
      <c r="C5" s="634"/>
      <c r="D5" s="634"/>
      <c r="E5" s="634"/>
      <c r="F5" s="634"/>
      <c r="G5" s="634"/>
      <c r="H5" s="634"/>
      <c r="I5" s="414"/>
      <c r="J5" s="414"/>
    </row>
    <row r="6" spans="1:15" x14ac:dyDescent="0.25">
      <c r="A6" s="412"/>
      <c r="B6" s="634" t="s">
        <v>3160</v>
      </c>
      <c r="C6" s="634"/>
      <c r="D6" s="634"/>
      <c r="E6" s="634"/>
      <c r="F6" s="634"/>
      <c r="G6" s="634"/>
      <c r="H6" s="414"/>
      <c r="I6" s="414"/>
      <c r="J6" s="414"/>
    </row>
    <row r="7" spans="1:15" x14ac:dyDescent="0.25">
      <c r="A7" s="412"/>
      <c r="B7" s="414"/>
      <c r="C7" s="414"/>
      <c r="D7" s="413" t="s">
        <v>3161</v>
      </c>
      <c r="E7" s="413"/>
      <c r="F7" s="415" t="s">
        <v>3162</v>
      </c>
      <c r="G7" s="413" t="s">
        <v>3163</v>
      </c>
      <c r="H7" s="414"/>
      <c r="I7" s="414"/>
      <c r="J7" s="414"/>
    </row>
    <row r="8" spans="1:15" x14ac:dyDescent="0.25">
      <c r="A8" s="412"/>
      <c r="B8" s="414"/>
      <c r="C8" s="414"/>
      <c r="D8" s="413" t="s">
        <v>3164</v>
      </c>
      <c r="E8" s="414"/>
      <c r="F8" s="415">
        <v>1506</v>
      </c>
      <c r="G8" s="413" t="s">
        <v>2618</v>
      </c>
      <c r="H8" s="414"/>
      <c r="I8" s="414"/>
      <c r="J8" s="414"/>
    </row>
    <row r="9" spans="1:15" x14ac:dyDescent="0.25">
      <c r="A9" s="412"/>
      <c r="B9" s="414"/>
      <c r="C9" s="414"/>
      <c r="D9" s="413" t="s">
        <v>3165</v>
      </c>
      <c r="E9" s="414"/>
      <c r="F9" s="415">
        <v>70</v>
      </c>
      <c r="G9" s="413" t="s">
        <v>1148</v>
      </c>
      <c r="H9" s="414"/>
      <c r="I9" s="414"/>
      <c r="J9" s="414"/>
    </row>
    <row r="10" spans="1:15" x14ac:dyDescent="0.25">
      <c r="A10" s="412"/>
      <c r="B10" s="414"/>
      <c r="C10" s="414"/>
      <c r="D10" s="413" t="s">
        <v>3166</v>
      </c>
      <c r="E10" s="414"/>
      <c r="F10" s="415">
        <v>49</v>
      </c>
      <c r="G10" s="413" t="s">
        <v>3167</v>
      </c>
      <c r="H10" s="414"/>
      <c r="I10" s="414"/>
      <c r="J10" s="414"/>
    </row>
    <row r="11" spans="1:15" x14ac:dyDescent="0.25">
      <c r="A11" s="412"/>
      <c r="B11" s="414"/>
      <c r="C11" s="634" t="s">
        <v>3168</v>
      </c>
      <c r="D11" s="634"/>
      <c r="E11" s="414"/>
      <c r="F11" s="414"/>
      <c r="G11" s="414"/>
      <c r="H11" s="414"/>
      <c r="I11" s="414"/>
      <c r="J11" s="414"/>
    </row>
    <row r="12" spans="1:15" ht="13.5" x14ac:dyDescent="0.25">
      <c r="A12" s="412"/>
      <c r="B12" s="414"/>
      <c r="C12" s="414"/>
      <c r="D12" s="413" t="s">
        <v>3169</v>
      </c>
      <c r="E12" s="414"/>
      <c r="F12" s="416">
        <v>11000</v>
      </c>
      <c r="G12" s="413" t="s">
        <v>3170</v>
      </c>
      <c r="H12" s="414"/>
      <c r="I12" s="414"/>
      <c r="J12" s="414"/>
    </row>
    <row r="13" spans="1:15" x14ac:dyDescent="0.25">
      <c r="A13" s="412"/>
      <c r="B13" s="414"/>
      <c r="C13" s="414"/>
      <c r="D13" s="413" t="s">
        <v>3171</v>
      </c>
      <c r="E13" s="414"/>
      <c r="F13" s="415">
        <v>400</v>
      </c>
      <c r="G13" s="413" t="s">
        <v>205</v>
      </c>
      <c r="H13" s="414"/>
      <c r="I13" s="414"/>
      <c r="J13" s="414"/>
    </row>
    <row r="14" spans="1:15" x14ac:dyDescent="0.25">
      <c r="A14" s="412"/>
      <c r="B14" s="414"/>
      <c r="C14" s="414"/>
      <c r="D14" s="413" t="s">
        <v>3172</v>
      </c>
      <c r="E14" s="414"/>
      <c r="F14" s="415">
        <v>6.3</v>
      </c>
      <c r="G14" s="413" t="s">
        <v>3173</v>
      </c>
      <c r="H14" s="414"/>
      <c r="I14" s="414"/>
      <c r="J14" s="414"/>
    </row>
    <row r="15" spans="1:15" x14ac:dyDescent="0.25">
      <c r="A15" s="412"/>
      <c r="B15" s="414"/>
      <c r="C15" s="414"/>
      <c r="D15" s="413" t="s">
        <v>3174</v>
      </c>
      <c r="E15" s="414"/>
      <c r="F15" s="415">
        <v>27.8</v>
      </c>
      <c r="G15" s="413" t="s">
        <v>3173</v>
      </c>
      <c r="H15" s="414"/>
      <c r="I15" s="414"/>
      <c r="J15" s="414"/>
    </row>
    <row r="16" spans="1:15" x14ac:dyDescent="0.25">
      <c r="A16" s="412"/>
      <c r="B16" s="414"/>
      <c r="C16" s="414"/>
      <c r="D16" s="413" t="s">
        <v>3175</v>
      </c>
      <c r="E16" s="414"/>
      <c r="F16" s="415">
        <v>5.4</v>
      </c>
      <c r="G16" s="413" t="s">
        <v>3173</v>
      </c>
      <c r="H16" s="414"/>
      <c r="I16" s="414"/>
      <c r="J16" s="414"/>
    </row>
    <row r="17" spans="1:15" x14ac:dyDescent="0.25">
      <c r="A17" s="412"/>
      <c r="B17" s="414"/>
      <c r="C17" s="414"/>
      <c r="D17" s="413" t="s">
        <v>3176</v>
      </c>
      <c r="E17" s="414"/>
      <c r="F17" s="415">
        <v>400</v>
      </c>
      <c r="G17" s="413" t="s">
        <v>3177</v>
      </c>
      <c r="H17" s="414"/>
      <c r="I17" s="414"/>
      <c r="J17" s="414"/>
    </row>
    <row r="18" spans="1:15" x14ac:dyDescent="0.25">
      <c r="A18" s="412"/>
      <c r="B18" s="414"/>
      <c r="C18" s="634" t="s">
        <v>3178</v>
      </c>
      <c r="D18" s="634"/>
      <c r="E18" s="414"/>
      <c r="F18" s="414"/>
      <c r="G18" s="414"/>
      <c r="H18" s="414"/>
      <c r="I18" s="414"/>
      <c r="J18" s="414"/>
    </row>
    <row r="19" spans="1:15" ht="13.5" x14ac:dyDescent="0.25">
      <c r="A19" s="412"/>
      <c r="B19" s="414"/>
      <c r="C19" s="414"/>
      <c r="D19" s="413" t="s">
        <v>3169</v>
      </c>
      <c r="E19" s="414"/>
      <c r="F19" s="415">
        <v>12000</v>
      </c>
      <c r="G19" s="413" t="s">
        <v>3170</v>
      </c>
      <c r="H19" s="414"/>
      <c r="I19" s="414"/>
      <c r="J19" s="414"/>
    </row>
    <row r="20" spans="1:15" x14ac:dyDescent="0.25">
      <c r="A20" s="412"/>
      <c r="B20" s="414"/>
      <c r="C20" s="414"/>
      <c r="D20" s="413" t="s">
        <v>3171</v>
      </c>
      <c r="E20" s="414"/>
      <c r="F20" s="415">
        <v>400</v>
      </c>
      <c r="G20" s="413" t="s">
        <v>205</v>
      </c>
      <c r="H20" s="414"/>
      <c r="I20" s="414"/>
      <c r="J20" s="414"/>
    </row>
    <row r="21" spans="1:15" x14ac:dyDescent="0.25">
      <c r="A21" s="412"/>
      <c r="B21" s="414"/>
      <c r="C21" s="414"/>
      <c r="D21" s="413" t="s">
        <v>3175</v>
      </c>
      <c r="E21" s="414"/>
      <c r="F21" s="415">
        <v>5.4</v>
      </c>
      <c r="G21" s="413" t="s">
        <v>3173</v>
      </c>
      <c r="H21" s="414"/>
      <c r="I21" s="414"/>
      <c r="J21" s="414"/>
    </row>
    <row r="22" spans="1:15" x14ac:dyDescent="0.25">
      <c r="A22" s="412"/>
      <c r="B22" s="414"/>
      <c r="C22" s="414"/>
      <c r="D22" s="413" t="s">
        <v>3176</v>
      </c>
      <c r="E22" s="414"/>
      <c r="F22" s="415">
        <v>400</v>
      </c>
      <c r="G22" s="413" t="s">
        <v>3177</v>
      </c>
      <c r="H22" s="414"/>
      <c r="I22" s="414">
        <v>1</v>
      </c>
      <c r="J22" s="414" t="s">
        <v>1528</v>
      </c>
      <c r="K22" s="42"/>
      <c r="L22" s="411">
        <f t="shared" ref="L22:L77" si="0">+K22*I22</f>
        <v>0</v>
      </c>
      <c r="M22" s="42"/>
      <c r="N22" s="411">
        <f t="shared" ref="N22:N77" si="1">+M22*I22</f>
        <v>0</v>
      </c>
      <c r="O22" s="411">
        <f t="shared" ref="O22:O77" si="2">+N22+L22</f>
        <v>0</v>
      </c>
    </row>
    <row r="23" spans="1:15" x14ac:dyDescent="0.25">
      <c r="D23" s="413"/>
      <c r="F23" s="410"/>
      <c r="I23" s="414"/>
      <c r="J23" s="414"/>
      <c r="L23" s="411">
        <f t="shared" si="0"/>
        <v>0</v>
      </c>
      <c r="N23" s="411">
        <f t="shared" si="1"/>
        <v>0</v>
      </c>
      <c r="O23" s="411">
        <f t="shared" si="2"/>
        <v>0</v>
      </c>
    </row>
    <row r="24" spans="1:15" x14ac:dyDescent="0.25">
      <c r="A24" s="418" t="s">
        <v>3179</v>
      </c>
      <c r="B24" s="406" t="s">
        <v>3180</v>
      </c>
      <c r="E24" s="410"/>
      <c r="L24" s="411">
        <f t="shared" si="0"/>
        <v>0</v>
      </c>
      <c r="N24" s="411">
        <f t="shared" si="1"/>
        <v>0</v>
      </c>
      <c r="O24" s="411">
        <f t="shared" si="2"/>
        <v>0</v>
      </c>
    </row>
    <row r="25" spans="1:15" x14ac:dyDescent="0.25">
      <c r="A25" s="418"/>
      <c r="C25" s="406" t="s">
        <v>3181</v>
      </c>
      <c r="E25" s="410"/>
      <c r="L25" s="411">
        <f t="shared" si="0"/>
        <v>0</v>
      </c>
      <c r="N25" s="411">
        <f t="shared" si="1"/>
        <v>0</v>
      </c>
      <c r="O25" s="411">
        <f t="shared" si="2"/>
        <v>0</v>
      </c>
    </row>
    <row r="26" spans="1:15" ht="13.5" x14ac:dyDescent="0.25">
      <c r="A26" s="412"/>
      <c r="B26" s="414"/>
      <c r="C26" s="414"/>
      <c r="D26" s="413" t="s">
        <v>3169</v>
      </c>
      <c r="E26" s="414"/>
      <c r="F26" s="416">
        <v>11000</v>
      </c>
      <c r="G26" s="413" t="s">
        <v>3170</v>
      </c>
      <c r="H26" s="414"/>
      <c r="I26" s="414"/>
      <c r="J26" s="414"/>
      <c r="L26" s="411">
        <f t="shared" si="0"/>
        <v>0</v>
      </c>
      <c r="N26" s="411">
        <f t="shared" si="1"/>
        <v>0</v>
      </c>
      <c r="O26" s="411">
        <f t="shared" si="2"/>
        <v>0</v>
      </c>
    </row>
    <row r="27" spans="1:15" x14ac:dyDescent="0.25">
      <c r="A27" s="412"/>
      <c r="B27" s="414"/>
      <c r="C27" s="414"/>
      <c r="D27" s="413" t="s">
        <v>3182</v>
      </c>
      <c r="E27" s="414"/>
      <c r="F27" s="415">
        <v>6.3</v>
      </c>
      <c r="G27" s="413" t="s">
        <v>3173</v>
      </c>
      <c r="H27" s="414"/>
      <c r="I27" s="414"/>
      <c r="J27" s="414"/>
      <c r="L27" s="411">
        <f t="shared" si="0"/>
        <v>0</v>
      </c>
      <c r="N27" s="411">
        <f t="shared" si="1"/>
        <v>0</v>
      </c>
      <c r="O27" s="411">
        <f t="shared" si="2"/>
        <v>0</v>
      </c>
    </row>
    <row r="28" spans="1:15" x14ac:dyDescent="0.25">
      <c r="A28" s="412"/>
      <c r="B28" s="414"/>
      <c r="C28" s="414"/>
      <c r="D28" s="413" t="s">
        <v>3175</v>
      </c>
      <c r="E28" s="414"/>
      <c r="F28" s="415">
        <v>54</v>
      </c>
      <c r="G28" s="413" t="s">
        <v>3173</v>
      </c>
      <c r="H28" s="414"/>
      <c r="I28" s="414"/>
      <c r="J28" s="414"/>
      <c r="L28" s="411">
        <f t="shared" si="0"/>
        <v>0</v>
      </c>
      <c r="N28" s="411">
        <f t="shared" si="1"/>
        <v>0</v>
      </c>
      <c r="O28" s="411">
        <f t="shared" si="2"/>
        <v>0</v>
      </c>
    </row>
    <row r="29" spans="1:15" x14ac:dyDescent="0.25">
      <c r="A29" s="412"/>
      <c r="B29" s="414"/>
      <c r="C29" s="414"/>
      <c r="D29" s="413" t="s">
        <v>3176</v>
      </c>
      <c r="E29" s="414"/>
      <c r="F29" s="415">
        <v>400</v>
      </c>
      <c r="G29" s="413" t="s">
        <v>3177</v>
      </c>
      <c r="H29" s="414"/>
      <c r="I29" s="414">
        <v>1</v>
      </c>
      <c r="J29" s="414" t="s">
        <v>1528</v>
      </c>
      <c r="K29" s="42"/>
      <c r="L29" s="411">
        <f t="shared" si="0"/>
        <v>0</v>
      </c>
      <c r="M29" s="42"/>
      <c r="N29" s="411">
        <f t="shared" si="1"/>
        <v>0</v>
      </c>
      <c r="O29" s="411">
        <f t="shared" si="2"/>
        <v>0</v>
      </c>
    </row>
    <row r="30" spans="1:15" x14ac:dyDescent="0.25">
      <c r="D30" s="413"/>
      <c r="F30" s="410"/>
      <c r="I30" s="414"/>
      <c r="J30" s="414"/>
      <c r="L30" s="411">
        <f t="shared" si="0"/>
        <v>0</v>
      </c>
      <c r="N30" s="411">
        <f t="shared" si="1"/>
        <v>0</v>
      </c>
      <c r="O30" s="411">
        <f t="shared" si="2"/>
        <v>0</v>
      </c>
    </row>
    <row r="31" spans="1:15" x14ac:dyDescent="0.25">
      <c r="A31" s="418" t="s">
        <v>3183</v>
      </c>
      <c r="B31" s="406" t="s">
        <v>3184</v>
      </c>
      <c r="E31" s="410"/>
      <c r="L31" s="411">
        <f t="shared" si="0"/>
        <v>0</v>
      </c>
      <c r="N31" s="411">
        <f t="shared" si="1"/>
        <v>0</v>
      </c>
      <c r="O31" s="411">
        <f t="shared" si="2"/>
        <v>0</v>
      </c>
    </row>
    <row r="32" spans="1:15" ht="13.5" x14ac:dyDescent="0.25">
      <c r="A32" s="418"/>
      <c r="C32" s="406" t="s">
        <v>3185</v>
      </c>
      <c r="E32" s="410"/>
      <c r="F32" s="406">
        <v>100</v>
      </c>
      <c r="G32" s="413" t="s">
        <v>3186</v>
      </c>
      <c r="L32" s="411">
        <f t="shared" si="0"/>
        <v>0</v>
      </c>
      <c r="N32" s="411">
        <f t="shared" si="1"/>
        <v>0</v>
      </c>
      <c r="O32" s="411">
        <f t="shared" si="2"/>
        <v>0</v>
      </c>
    </row>
    <row r="33" spans="1:15" ht="13.5" x14ac:dyDescent="0.25">
      <c r="A33" s="412"/>
      <c r="B33" s="414"/>
      <c r="C33" s="414"/>
      <c r="D33" s="413" t="s">
        <v>3187</v>
      </c>
      <c r="E33" s="414"/>
      <c r="F33" s="416">
        <v>11000</v>
      </c>
      <c r="G33" s="413" t="s">
        <v>3170</v>
      </c>
      <c r="H33" s="414"/>
      <c r="I33" s="414"/>
      <c r="J33" s="414"/>
      <c r="L33" s="411">
        <f t="shared" si="0"/>
        <v>0</v>
      </c>
      <c r="N33" s="411">
        <f t="shared" si="1"/>
        <v>0</v>
      </c>
      <c r="O33" s="411">
        <f t="shared" si="2"/>
        <v>0</v>
      </c>
    </row>
    <row r="34" spans="1:15" ht="13.5" x14ac:dyDescent="0.25">
      <c r="A34" s="412"/>
      <c r="B34" s="414"/>
      <c r="C34" s="414"/>
      <c r="D34" s="413" t="s">
        <v>3188</v>
      </c>
      <c r="E34" s="414"/>
      <c r="F34" s="416">
        <v>12000</v>
      </c>
      <c r="G34" s="413" t="s">
        <v>3170</v>
      </c>
      <c r="H34" s="414"/>
      <c r="I34" s="414">
        <v>1</v>
      </c>
      <c r="J34" s="414" t="s">
        <v>1528</v>
      </c>
      <c r="K34" s="42"/>
      <c r="L34" s="411">
        <f t="shared" si="0"/>
        <v>0</v>
      </c>
      <c r="M34" s="42"/>
      <c r="N34" s="411">
        <f t="shared" si="1"/>
        <v>0</v>
      </c>
      <c r="O34" s="411">
        <f t="shared" si="2"/>
        <v>0</v>
      </c>
    </row>
    <row r="35" spans="1:15" x14ac:dyDescent="0.25">
      <c r="D35" s="413"/>
      <c r="F35" s="410"/>
      <c r="I35" s="414"/>
      <c r="J35" s="414"/>
      <c r="L35" s="411">
        <f t="shared" si="0"/>
        <v>0</v>
      </c>
      <c r="N35" s="411">
        <f t="shared" si="1"/>
        <v>0</v>
      </c>
      <c r="O35" s="411">
        <f t="shared" si="2"/>
        <v>0</v>
      </c>
    </row>
    <row r="36" spans="1:15" x14ac:dyDescent="0.25">
      <c r="A36" s="418" t="s">
        <v>3189</v>
      </c>
      <c r="B36" s="406" t="s">
        <v>3190</v>
      </c>
      <c r="E36" s="410"/>
      <c r="L36" s="411">
        <f t="shared" si="0"/>
        <v>0</v>
      </c>
      <c r="N36" s="411">
        <f t="shared" si="1"/>
        <v>0</v>
      </c>
      <c r="O36" s="411">
        <f t="shared" si="2"/>
        <v>0</v>
      </c>
    </row>
    <row r="37" spans="1:15" x14ac:dyDescent="0.25">
      <c r="A37" s="418"/>
      <c r="C37" s="406" t="s">
        <v>3191</v>
      </c>
      <c r="E37" s="410"/>
      <c r="I37" s="406">
        <v>2</v>
      </c>
      <c r="J37" s="406" t="s">
        <v>1528</v>
      </c>
      <c r="K37" s="42"/>
      <c r="L37" s="411">
        <f t="shared" si="0"/>
        <v>0</v>
      </c>
      <c r="M37" s="42"/>
      <c r="N37" s="411">
        <f t="shared" si="1"/>
        <v>0</v>
      </c>
      <c r="O37" s="411">
        <f t="shared" si="2"/>
        <v>0</v>
      </c>
    </row>
    <row r="38" spans="1:15" x14ac:dyDescent="0.25">
      <c r="A38" s="418"/>
      <c r="E38" s="410"/>
      <c r="L38" s="411">
        <f t="shared" si="0"/>
        <v>0</v>
      </c>
      <c r="N38" s="411">
        <f t="shared" si="1"/>
        <v>0</v>
      </c>
      <c r="O38" s="411">
        <f t="shared" si="2"/>
        <v>0</v>
      </c>
    </row>
    <row r="39" spans="1:15" x14ac:dyDescent="0.25">
      <c r="A39" s="418" t="s">
        <v>3192</v>
      </c>
      <c r="B39" s="406" t="s">
        <v>3193</v>
      </c>
      <c r="L39" s="411">
        <f t="shared" si="0"/>
        <v>0</v>
      </c>
      <c r="N39" s="411">
        <f t="shared" si="1"/>
        <v>0</v>
      </c>
      <c r="O39" s="411">
        <f t="shared" si="2"/>
        <v>0</v>
      </c>
    </row>
    <row r="40" spans="1:15" x14ac:dyDescent="0.25">
      <c r="A40" s="418"/>
      <c r="C40" s="406" t="s">
        <v>3194</v>
      </c>
      <c r="L40" s="411">
        <f t="shared" si="0"/>
        <v>0</v>
      </c>
      <c r="N40" s="411">
        <f t="shared" si="1"/>
        <v>0</v>
      </c>
      <c r="O40" s="411">
        <f t="shared" si="2"/>
        <v>0</v>
      </c>
    </row>
    <row r="41" spans="1:15" x14ac:dyDescent="0.25">
      <c r="A41" s="418"/>
      <c r="C41" s="406" t="s">
        <v>3195</v>
      </c>
      <c r="L41" s="411">
        <f t="shared" si="0"/>
        <v>0</v>
      </c>
      <c r="N41" s="411">
        <f t="shared" si="1"/>
        <v>0</v>
      </c>
      <c r="O41" s="411">
        <f t="shared" si="2"/>
        <v>0</v>
      </c>
    </row>
    <row r="42" spans="1:15" x14ac:dyDescent="0.25">
      <c r="A42" s="418"/>
      <c r="C42" s="406" t="s">
        <v>3196</v>
      </c>
      <c r="L42" s="411">
        <f t="shared" si="0"/>
        <v>0</v>
      </c>
      <c r="N42" s="411">
        <f t="shared" si="1"/>
        <v>0</v>
      </c>
      <c r="O42" s="411">
        <f t="shared" si="2"/>
        <v>0</v>
      </c>
    </row>
    <row r="43" spans="1:15" ht="15.5" x14ac:dyDescent="0.35">
      <c r="A43" s="418"/>
      <c r="C43" s="406" t="s">
        <v>3197</v>
      </c>
      <c r="L43" s="411">
        <f t="shared" si="0"/>
        <v>0</v>
      </c>
      <c r="N43" s="411">
        <f t="shared" si="1"/>
        <v>0</v>
      </c>
      <c r="O43" s="411">
        <f t="shared" si="2"/>
        <v>0</v>
      </c>
    </row>
    <row r="44" spans="1:15" x14ac:dyDescent="0.25">
      <c r="A44" s="418"/>
      <c r="C44" s="406" t="s">
        <v>3198</v>
      </c>
      <c r="L44" s="411">
        <f t="shared" si="0"/>
        <v>0</v>
      </c>
      <c r="N44" s="411">
        <f t="shared" si="1"/>
        <v>0</v>
      </c>
      <c r="O44" s="411">
        <f t="shared" si="2"/>
        <v>0</v>
      </c>
    </row>
    <row r="45" spans="1:15" x14ac:dyDescent="0.25">
      <c r="A45" s="418"/>
      <c r="D45" s="406" t="s">
        <v>3199</v>
      </c>
      <c r="E45" s="410"/>
      <c r="I45" s="406">
        <v>30</v>
      </c>
      <c r="J45" s="406" t="s">
        <v>323</v>
      </c>
      <c r="K45" s="42"/>
      <c r="L45" s="411">
        <f t="shared" si="0"/>
        <v>0</v>
      </c>
      <c r="M45" s="42"/>
      <c r="N45" s="411">
        <f t="shared" si="1"/>
        <v>0</v>
      </c>
      <c r="O45" s="411">
        <f t="shared" si="2"/>
        <v>0</v>
      </c>
    </row>
    <row r="46" spans="1:15" x14ac:dyDescent="0.25">
      <c r="A46" s="418"/>
      <c r="D46" s="406" t="s">
        <v>3200</v>
      </c>
      <c r="E46" s="410"/>
      <c r="I46" s="406">
        <v>4</v>
      </c>
      <c r="J46" s="406" t="s">
        <v>323</v>
      </c>
      <c r="K46" s="42"/>
      <c r="L46" s="411">
        <f t="shared" si="0"/>
        <v>0</v>
      </c>
      <c r="M46" s="42"/>
      <c r="N46" s="411">
        <f t="shared" si="1"/>
        <v>0</v>
      </c>
      <c r="O46" s="411">
        <f t="shared" si="2"/>
        <v>0</v>
      </c>
    </row>
    <row r="47" spans="1:15" x14ac:dyDescent="0.25">
      <c r="A47" s="418"/>
      <c r="D47" s="406" t="s">
        <v>3201</v>
      </c>
      <c r="E47" s="410"/>
      <c r="I47" s="406">
        <v>2</v>
      </c>
      <c r="J47" s="406" t="s">
        <v>323</v>
      </c>
      <c r="K47" s="42"/>
      <c r="L47" s="411">
        <f t="shared" si="0"/>
        <v>0</v>
      </c>
      <c r="M47" s="42"/>
      <c r="N47" s="411">
        <f t="shared" si="1"/>
        <v>0</v>
      </c>
      <c r="O47" s="411">
        <f t="shared" si="2"/>
        <v>0</v>
      </c>
    </row>
    <row r="48" spans="1:15" x14ac:dyDescent="0.25">
      <c r="A48" s="418"/>
      <c r="E48" s="410"/>
      <c r="L48" s="411">
        <f t="shared" si="0"/>
        <v>0</v>
      </c>
      <c r="N48" s="411">
        <f t="shared" si="1"/>
        <v>0</v>
      </c>
      <c r="O48" s="411">
        <f t="shared" si="2"/>
        <v>0</v>
      </c>
    </row>
    <row r="49" spans="1:15" x14ac:dyDescent="0.25">
      <c r="A49" s="418" t="s">
        <v>3202</v>
      </c>
      <c r="B49" s="406" t="s">
        <v>3203</v>
      </c>
      <c r="E49" s="410"/>
      <c r="L49" s="411">
        <f t="shared" si="0"/>
        <v>0</v>
      </c>
      <c r="N49" s="411">
        <f t="shared" si="1"/>
        <v>0</v>
      </c>
      <c r="O49" s="411">
        <f t="shared" si="2"/>
        <v>0</v>
      </c>
    </row>
    <row r="50" spans="1:15" x14ac:dyDescent="0.25">
      <c r="A50" s="418"/>
      <c r="D50" s="406" t="s">
        <v>3204</v>
      </c>
      <c r="E50" s="410"/>
      <c r="I50" s="406">
        <v>20</v>
      </c>
      <c r="J50" s="406" t="s">
        <v>383</v>
      </c>
      <c r="K50" s="42"/>
      <c r="L50" s="411">
        <f t="shared" si="0"/>
        <v>0</v>
      </c>
      <c r="M50" s="42"/>
      <c r="N50" s="411">
        <f t="shared" si="1"/>
        <v>0</v>
      </c>
      <c r="O50" s="411">
        <f t="shared" si="2"/>
        <v>0</v>
      </c>
    </row>
    <row r="51" spans="1:15" x14ac:dyDescent="0.25">
      <c r="K51" s="526"/>
      <c r="L51" s="411">
        <f t="shared" si="0"/>
        <v>0</v>
      </c>
      <c r="N51" s="411">
        <f t="shared" si="1"/>
        <v>0</v>
      </c>
      <c r="O51" s="411">
        <f t="shared" si="2"/>
        <v>0</v>
      </c>
    </row>
    <row r="52" spans="1:15" x14ac:dyDescent="0.25">
      <c r="L52" s="411">
        <f t="shared" si="0"/>
        <v>0</v>
      </c>
      <c r="N52" s="411">
        <f t="shared" si="1"/>
        <v>0</v>
      </c>
      <c r="O52" s="411">
        <f t="shared" si="2"/>
        <v>0</v>
      </c>
    </row>
    <row r="53" spans="1:15" x14ac:dyDescent="0.25">
      <c r="A53" s="418" t="s">
        <v>3205</v>
      </c>
      <c r="B53" s="406" t="s">
        <v>3206</v>
      </c>
      <c r="E53" s="410"/>
      <c r="L53" s="411">
        <f t="shared" si="0"/>
        <v>0</v>
      </c>
      <c r="N53" s="411">
        <f t="shared" si="1"/>
        <v>0</v>
      </c>
      <c r="O53" s="411">
        <f t="shared" si="2"/>
        <v>0</v>
      </c>
    </row>
    <row r="54" spans="1:15" x14ac:dyDescent="0.25">
      <c r="A54" s="418"/>
      <c r="C54" s="406" t="s">
        <v>3207</v>
      </c>
      <c r="E54" s="410"/>
      <c r="L54" s="411">
        <f t="shared" si="0"/>
        <v>0</v>
      </c>
      <c r="N54" s="411">
        <f t="shared" si="1"/>
        <v>0</v>
      </c>
      <c r="O54" s="411">
        <f t="shared" si="2"/>
        <v>0</v>
      </c>
    </row>
    <row r="55" spans="1:15" ht="14.5" x14ac:dyDescent="0.25">
      <c r="A55" s="418"/>
      <c r="C55" s="406" t="s">
        <v>3208</v>
      </c>
      <c r="E55" s="410"/>
      <c r="H55" s="419"/>
      <c r="I55" s="410">
        <v>20</v>
      </c>
      <c r="J55" s="406" t="s">
        <v>3209</v>
      </c>
      <c r="K55" s="42"/>
      <c r="L55" s="411">
        <f t="shared" si="0"/>
        <v>0</v>
      </c>
      <c r="M55" s="42"/>
      <c r="N55" s="411">
        <f t="shared" si="1"/>
        <v>0</v>
      </c>
      <c r="O55" s="411">
        <f t="shared" si="2"/>
        <v>0</v>
      </c>
    </row>
    <row r="56" spans="1:15" x14ac:dyDescent="0.25">
      <c r="L56" s="411">
        <f t="shared" si="0"/>
        <v>0</v>
      </c>
      <c r="N56" s="411">
        <f t="shared" si="1"/>
        <v>0</v>
      </c>
      <c r="O56" s="411">
        <f t="shared" si="2"/>
        <v>0</v>
      </c>
    </row>
    <row r="57" spans="1:15" x14ac:dyDescent="0.25">
      <c r="A57" s="418" t="s">
        <v>3210</v>
      </c>
      <c r="B57" s="406" t="s">
        <v>3211</v>
      </c>
      <c r="E57" s="410"/>
      <c r="L57" s="411">
        <f t="shared" si="0"/>
        <v>0</v>
      </c>
      <c r="N57" s="411">
        <f t="shared" si="1"/>
        <v>0</v>
      </c>
      <c r="O57" s="411">
        <f t="shared" si="2"/>
        <v>0</v>
      </c>
    </row>
    <row r="58" spans="1:15" ht="14.5" x14ac:dyDescent="0.25">
      <c r="A58" s="418"/>
      <c r="C58" s="406" t="s">
        <v>3212</v>
      </c>
      <c r="E58" s="410"/>
      <c r="H58" s="419"/>
      <c r="I58" s="410">
        <v>4</v>
      </c>
      <c r="J58" s="406" t="s">
        <v>3209</v>
      </c>
      <c r="K58" s="42"/>
      <c r="L58" s="411">
        <f t="shared" si="0"/>
        <v>0</v>
      </c>
      <c r="M58" s="42"/>
      <c r="N58" s="411">
        <f t="shared" si="1"/>
        <v>0</v>
      </c>
      <c r="O58" s="411">
        <f t="shared" si="2"/>
        <v>0</v>
      </c>
    </row>
    <row r="59" spans="1:15" x14ac:dyDescent="0.25">
      <c r="L59" s="411">
        <f t="shared" si="0"/>
        <v>0</v>
      </c>
      <c r="N59" s="411">
        <f t="shared" si="1"/>
        <v>0</v>
      </c>
      <c r="O59" s="411">
        <f t="shared" si="2"/>
        <v>0</v>
      </c>
    </row>
    <row r="60" spans="1:15" x14ac:dyDescent="0.25">
      <c r="A60" s="418" t="s">
        <v>3213</v>
      </c>
      <c r="B60" s="406" t="s">
        <v>3214</v>
      </c>
      <c r="E60" s="410"/>
      <c r="L60" s="411">
        <f t="shared" si="0"/>
        <v>0</v>
      </c>
      <c r="N60" s="411">
        <f t="shared" si="1"/>
        <v>0</v>
      </c>
      <c r="O60" s="411">
        <f t="shared" si="2"/>
        <v>0</v>
      </c>
    </row>
    <row r="61" spans="1:15" x14ac:dyDescent="0.25">
      <c r="A61" s="418"/>
      <c r="C61" s="406" t="s">
        <v>3215</v>
      </c>
      <c r="E61" s="410"/>
      <c r="L61" s="411">
        <f t="shared" si="0"/>
        <v>0</v>
      </c>
      <c r="N61" s="411">
        <f t="shared" si="1"/>
        <v>0</v>
      </c>
      <c r="O61" s="411">
        <f t="shared" si="2"/>
        <v>0</v>
      </c>
    </row>
    <row r="62" spans="1:15" ht="14.5" x14ac:dyDescent="0.25">
      <c r="A62" s="418"/>
      <c r="C62" s="406" t="s">
        <v>3216</v>
      </c>
      <c r="E62" s="410"/>
      <c r="H62" s="419"/>
      <c r="I62" s="410">
        <v>40</v>
      </c>
      <c r="J62" s="406" t="s">
        <v>3209</v>
      </c>
      <c r="K62" s="42"/>
      <c r="L62" s="411">
        <f t="shared" si="0"/>
        <v>0</v>
      </c>
      <c r="M62" s="42"/>
      <c r="N62" s="411">
        <f t="shared" si="1"/>
        <v>0</v>
      </c>
      <c r="O62" s="411">
        <f t="shared" si="2"/>
        <v>0</v>
      </c>
    </row>
    <row r="63" spans="1:15" x14ac:dyDescent="0.25">
      <c r="A63" s="418"/>
      <c r="L63" s="411">
        <f t="shared" si="0"/>
        <v>0</v>
      </c>
      <c r="N63" s="411">
        <f t="shared" si="1"/>
        <v>0</v>
      </c>
      <c r="O63" s="411">
        <f t="shared" si="2"/>
        <v>0</v>
      </c>
    </row>
    <row r="64" spans="1:15" x14ac:dyDescent="0.25">
      <c r="A64" s="417" t="s">
        <v>3217</v>
      </c>
      <c r="B64" s="406" t="s">
        <v>3218</v>
      </c>
      <c r="L64" s="411">
        <f t="shared" si="0"/>
        <v>0</v>
      </c>
      <c r="N64" s="411">
        <f t="shared" si="1"/>
        <v>0</v>
      </c>
      <c r="O64" s="411">
        <f t="shared" si="2"/>
        <v>0</v>
      </c>
    </row>
    <row r="65" spans="1:15" x14ac:dyDescent="0.25">
      <c r="D65" s="406" t="s">
        <v>3219</v>
      </c>
      <c r="L65" s="411">
        <f t="shared" si="0"/>
        <v>0</v>
      </c>
      <c r="N65" s="411">
        <f t="shared" si="1"/>
        <v>0</v>
      </c>
      <c r="O65" s="411">
        <f t="shared" si="2"/>
        <v>0</v>
      </c>
    </row>
    <row r="66" spans="1:15" x14ac:dyDescent="0.25">
      <c r="D66" s="406" t="s">
        <v>3220</v>
      </c>
      <c r="L66" s="411">
        <f t="shared" si="0"/>
        <v>0</v>
      </c>
      <c r="N66" s="411">
        <f t="shared" si="1"/>
        <v>0</v>
      </c>
      <c r="O66" s="411">
        <f t="shared" si="2"/>
        <v>0</v>
      </c>
    </row>
    <row r="67" spans="1:15" x14ac:dyDescent="0.25">
      <c r="D67" s="406" t="s">
        <v>3221</v>
      </c>
      <c r="I67" s="406">
        <v>150</v>
      </c>
      <c r="J67" s="406" t="s">
        <v>2618</v>
      </c>
      <c r="K67" s="42"/>
      <c r="L67" s="411">
        <f t="shared" si="0"/>
        <v>0</v>
      </c>
      <c r="M67" s="42"/>
      <c r="N67" s="411">
        <f>+M67*I67</f>
        <v>0</v>
      </c>
      <c r="O67" s="411">
        <f t="shared" si="2"/>
        <v>0</v>
      </c>
    </row>
    <row r="68" spans="1:15" x14ac:dyDescent="0.25">
      <c r="L68" s="411">
        <f t="shared" si="0"/>
        <v>0</v>
      </c>
      <c r="N68" s="411">
        <f t="shared" si="1"/>
        <v>0</v>
      </c>
      <c r="O68" s="411">
        <f t="shared" si="2"/>
        <v>0</v>
      </c>
    </row>
    <row r="69" spans="1:15" x14ac:dyDescent="0.25">
      <c r="L69" s="411">
        <f t="shared" si="0"/>
        <v>0</v>
      </c>
      <c r="N69" s="527">
        <f t="shared" si="1"/>
        <v>0</v>
      </c>
      <c r="O69" s="527">
        <f t="shared" si="2"/>
        <v>0</v>
      </c>
    </row>
    <row r="70" spans="1:15" x14ac:dyDescent="0.25">
      <c r="L70" s="411">
        <f t="shared" si="0"/>
        <v>0</v>
      </c>
      <c r="N70" s="411">
        <f t="shared" si="1"/>
        <v>0</v>
      </c>
      <c r="O70" s="411">
        <f t="shared" si="2"/>
        <v>0</v>
      </c>
    </row>
    <row r="71" spans="1:15" ht="13" x14ac:dyDescent="0.3">
      <c r="A71" s="409" t="s">
        <v>3222</v>
      </c>
      <c r="L71" s="411">
        <f t="shared" si="0"/>
        <v>0</v>
      </c>
      <c r="N71" s="411">
        <f t="shared" si="1"/>
        <v>0</v>
      </c>
      <c r="O71" s="411">
        <f t="shared" si="2"/>
        <v>0</v>
      </c>
    </row>
    <row r="72" spans="1:15" x14ac:dyDescent="0.25">
      <c r="A72" s="417" t="s">
        <v>3223</v>
      </c>
      <c r="B72" s="406" t="s">
        <v>3224</v>
      </c>
      <c r="I72" s="406">
        <v>6</v>
      </c>
      <c r="J72" s="406" t="s">
        <v>1048</v>
      </c>
      <c r="L72" s="411">
        <f t="shared" si="0"/>
        <v>0</v>
      </c>
      <c r="M72" s="42"/>
      <c r="N72" s="411">
        <f t="shared" si="1"/>
        <v>0</v>
      </c>
      <c r="O72" s="411">
        <f t="shared" si="2"/>
        <v>0</v>
      </c>
    </row>
    <row r="73" spans="1:15" x14ac:dyDescent="0.25">
      <c r="L73" s="411">
        <f t="shared" si="0"/>
        <v>0</v>
      </c>
      <c r="N73" s="411">
        <f t="shared" si="1"/>
        <v>0</v>
      </c>
      <c r="O73" s="411">
        <f t="shared" si="2"/>
        <v>0</v>
      </c>
    </row>
    <row r="74" spans="1:15" x14ac:dyDescent="0.25">
      <c r="A74" s="417" t="s">
        <v>3225</v>
      </c>
      <c r="B74" s="406" t="s">
        <v>3226</v>
      </c>
      <c r="I74" s="406">
        <v>2</v>
      </c>
      <c r="J74" s="406" t="s">
        <v>347</v>
      </c>
      <c r="L74" s="411">
        <f t="shared" si="0"/>
        <v>0</v>
      </c>
      <c r="M74" s="42"/>
      <c r="N74" s="411">
        <f t="shared" si="1"/>
        <v>0</v>
      </c>
      <c r="O74" s="411">
        <f t="shared" si="2"/>
        <v>0</v>
      </c>
    </row>
    <row r="75" spans="1:15" x14ac:dyDescent="0.25">
      <c r="L75" s="411">
        <f t="shared" si="0"/>
        <v>0</v>
      </c>
      <c r="N75" s="411">
        <f t="shared" si="1"/>
        <v>0</v>
      </c>
      <c r="O75" s="411">
        <f t="shared" si="2"/>
        <v>0</v>
      </c>
    </row>
    <row r="76" spans="1:15" x14ac:dyDescent="0.25">
      <c r="A76" s="417" t="s">
        <v>3227</v>
      </c>
      <c r="B76" s="406" t="s">
        <v>3228</v>
      </c>
      <c r="I76" s="406">
        <v>34</v>
      </c>
      <c r="J76" s="406" t="s">
        <v>1048</v>
      </c>
      <c r="L76" s="411">
        <f t="shared" si="0"/>
        <v>0</v>
      </c>
      <c r="M76" s="42"/>
      <c r="N76" s="411">
        <f t="shared" si="1"/>
        <v>0</v>
      </c>
      <c r="O76" s="411">
        <f t="shared" si="2"/>
        <v>0</v>
      </c>
    </row>
    <row r="77" spans="1:15" s="414" customFormat="1" ht="13.5" thickBot="1" x14ac:dyDescent="0.35">
      <c r="A77" s="421"/>
      <c r="B77" s="421"/>
      <c r="C77" s="422"/>
      <c r="D77" s="422"/>
      <c r="E77" s="422"/>
      <c r="F77" s="422"/>
      <c r="G77" s="421"/>
      <c r="H77" s="423"/>
      <c r="I77" s="421"/>
      <c r="J77" s="421"/>
      <c r="K77" s="528"/>
      <c r="L77" s="425">
        <f t="shared" si="0"/>
        <v>0</v>
      </c>
      <c r="M77" s="425"/>
      <c r="N77" s="425">
        <f t="shared" si="1"/>
        <v>0</v>
      </c>
      <c r="O77" s="425">
        <f t="shared" si="2"/>
        <v>0</v>
      </c>
    </row>
    <row r="78" spans="1:15" ht="13.5" thickTop="1" x14ac:dyDescent="0.3">
      <c r="A78" s="409" t="s">
        <v>3229</v>
      </c>
      <c r="B78" s="426"/>
      <c r="C78" s="426"/>
      <c r="D78" s="426"/>
      <c r="E78" s="426"/>
      <c r="F78" s="426"/>
      <c r="G78" s="426"/>
      <c r="H78" s="426"/>
      <c r="I78" s="426"/>
      <c r="J78" s="426"/>
      <c r="K78" s="427"/>
      <c r="L78" s="427">
        <f>SUM(L22:L77)</f>
        <v>0</v>
      </c>
      <c r="M78" s="427"/>
      <c r="N78" s="427">
        <f>SUM(N22:N77)</f>
        <v>0</v>
      </c>
      <c r="O78" s="427">
        <f>SUM(O22:O77)</f>
        <v>0</v>
      </c>
    </row>
  </sheetData>
  <sheetProtection algorithmName="SHA-512" hashValue="lscSS83KJEnwdpFCoheSZSHbgojUPSDFXbbl0il5vHmqlf2qOCR7t2k6DkyG/TLfdCrM2XWEjt4Kr4CUDc0oIg==" saltValue="+NG73GDw0R26VXhJaoIoDA==" spinCount="100000" sheet="1" objects="1" scenarios="1" selectLockedCells="1"/>
  <mergeCells count="4">
    <mergeCell ref="B5:H5"/>
    <mergeCell ref="B6:G6"/>
    <mergeCell ref="C11:D11"/>
    <mergeCell ref="C18:D18"/>
  </mergeCells>
  <pageMargins left="0.55118110236220474" right="0.78740157480314965" top="0.6692913385826772" bottom="0.55118110236220474" header="0.51181102362204722" footer="0.39370078740157483"/>
  <pageSetup paperSize="9" orientation="landscape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89A5-D7A8-4F98-AC36-CAF2E9B476FE}">
  <dimension ref="A1:O337"/>
  <sheetViews>
    <sheetView view="pageBreakPreview" zoomScaleNormal="100" zoomScaleSheetLayoutView="100" workbookViewId="0">
      <pane ySplit="2" topLeftCell="A3" activePane="bottomLeft" state="frozen"/>
      <selection activeCell="C17" sqref="C17"/>
      <selection pane="bottomLeft" activeCell="J6" sqref="J6"/>
    </sheetView>
  </sheetViews>
  <sheetFormatPr defaultColWidth="9.33203125" defaultRowHeight="12.5" x14ac:dyDescent="0.25"/>
  <cols>
    <col min="1" max="1" width="4.33203125" style="442" customWidth="1"/>
    <col min="2" max="2" width="2.33203125" style="414" customWidth="1"/>
    <col min="3" max="3" width="2" style="414" customWidth="1"/>
    <col min="4" max="4" width="3.109375" style="414" customWidth="1"/>
    <col min="5" max="5" width="16" style="414" customWidth="1"/>
    <col min="6" max="6" width="7.77734375" style="414" customWidth="1"/>
    <col min="7" max="7" width="5.77734375" style="414" customWidth="1"/>
    <col min="8" max="8" width="10" style="539" customWidth="1"/>
    <col min="9" max="9" width="6.6640625" style="414" customWidth="1"/>
    <col min="10" max="10" width="22.77734375" style="524" customWidth="1"/>
    <col min="11" max="11" width="25.77734375" style="524" customWidth="1"/>
    <col min="12" max="12" width="22.77734375" style="524" customWidth="1"/>
    <col min="13" max="14" width="25.77734375" style="524" customWidth="1"/>
    <col min="15" max="16384" width="9.33203125" style="414"/>
  </cols>
  <sheetData>
    <row r="1" spans="1:14" s="455" customFormat="1" ht="21.65" customHeight="1" x14ac:dyDescent="0.7">
      <c r="A1" s="529" t="s">
        <v>3151</v>
      </c>
      <c r="B1" s="530"/>
      <c r="C1" s="530"/>
      <c r="D1" s="530"/>
      <c r="E1" s="530"/>
      <c r="F1" s="530"/>
      <c r="G1" s="531"/>
      <c r="H1" s="532"/>
      <c r="I1" s="533"/>
      <c r="J1" s="534" t="s">
        <v>3152</v>
      </c>
      <c r="K1" s="534" t="s">
        <v>3152</v>
      </c>
      <c r="L1" s="534" t="s">
        <v>3153</v>
      </c>
      <c r="M1" s="534" t="s">
        <v>3153</v>
      </c>
      <c r="N1" s="534" t="s">
        <v>3154</v>
      </c>
    </row>
    <row r="2" spans="1:14" s="455" customFormat="1" ht="21.65" customHeight="1" x14ac:dyDescent="0.7">
      <c r="A2" s="529"/>
      <c r="B2" s="530"/>
      <c r="C2" s="530"/>
      <c r="D2" s="530"/>
      <c r="E2" s="530"/>
      <c r="F2" s="530"/>
      <c r="G2" s="531"/>
      <c r="H2" s="532"/>
      <c r="I2" s="533"/>
      <c r="J2" s="534" t="s">
        <v>3155</v>
      </c>
      <c r="K2" s="534" t="s">
        <v>3156</v>
      </c>
      <c r="L2" s="534" t="s">
        <v>3155</v>
      </c>
      <c r="M2" s="534" t="s">
        <v>3156</v>
      </c>
      <c r="N2" s="534" t="s">
        <v>3156</v>
      </c>
    </row>
    <row r="3" spans="1:14" ht="17.25" customHeight="1" x14ac:dyDescent="0.4">
      <c r="A3" s="535" t="s">
        <v>3230</v>
      </c>
      <c r="H3" s="414"/>
      <c r="J3" s="536"/>
      <c r="K3" s="536"/>
      <c r="L3" s="536"/>
      <c r="M3" s="536"/>
      <c r="N3" s="536"/>
    </row>
    <row r="4" spans="1:14" ht="18" x14ac:dyDescent="0.4">
      <c r="A4" s="535"/>
      <c r="H4" s="414"/>
      <c r="J4" s="536"/>
      <c r="K4" s="536"/>
      <c r="L4" s="536"/>
      <c r="M4" s="536"/>
      <c r="N4" s="536"/>
    </row>
    <row r="5" spans="1:14" ht="13" x14ac:dyDescent="0.3">
      <c r="A5" s="462" t="s">
        <v>3231</v>
      </c>
      <c r="H5" s="414"/>
      <c r="J5" s="536"/>
      <c r="K5" s="536"/>
      <c r="L5" s="536"/>
      <c r="M5" s="537"/>
      <c r="N5" s="536"/>
    </row>
    <row r="6" spans="1:14" x14ac:dyDescent="0.25">
      <c r="A6" s="442" t="s">
        <v>3223</v>
      </c>
      <c r="B6" s="414" t="s">
        <v>3232</v>
      </c>
      <c r="H6" s="414">
        <v>10</v>
      </c>
      <c r="I6" s="414" t="s">
        <v>1528</v>
      </c>
      <c r="J6" s="45"/>
      <c r="K6" s="536">
        <f t="shared" ref="K6:K30" si="0">+J6*H6</f>
        <v>0</v>
      </c>
      <c r="L6" s="45"/>
      <c r="M6" s="537">
        <f t="shared" ref="M6:M30" si="1">+L6*H6</f>
        <v>0</v>
      </c>
      <c r="N6" s="537">
        <f t="shared" ref="N6:N30" si="2">+M6+K6</f>
        <v>0</v>
      </c>
    </row>
    <row r="7" spans="1:14" x14ac:dyDescent="0.25">
      <c r="D7" s="414" t="s">
        <v>3233</v>
      </c>
      <c r="H7" s="414">
        <f>+H6</f>
        <v>10</v>
      </c>
      <c r="I7" s="414" t="s">
        <v>1528</v>
      </c>
      <c r="J7" s="45"/>
      <c r="K7" s="536">
        <f t="shared" si="0"/>
        <v>0</v>
      </c>
      <c r="L7" s="45"/>
      <c r="M7" s="537">
        <f t="shared" si="1"/>
        <v>0</v>
      </c>
      <c r="N7" s="537">
        <f t="shared" si="2"/>
        <v>0</v>
      </c>
    </row>
    <row r="8" spans="1:14" x14ac:dyDescent="0.25">
      <c r="D8" s="414" t="s">
        <v>3234</v>
      </c>
      <c r="H8" s="414">
        <f>+H6</f>
        <v>10</v>
      </c>
      <c r="I8" s="414" t="s">
        <v>1528</v>
      </c>
      <c r="J8" s="45"/>
      <c r="K8" s="536">
        <f t="shared" si="0"/>
        <v>0</v>
      </c>
      <c r="L8" s="45"/>
      <c r="M8" s="537">
        <f t="shared" si="1"/>
        <v>0</v>
      </c>
      <c r="N8" s="537">
        <f t="shared" si="2"/>
        <v>0</v>
      </c>
    </row>
    <row r="9" spans="1:14" x14ac:dyDescent="0.25">
      <c r="D9" s="414" t="s">
        <v>3235</v>
      </c>
      <c r="H9" s="414">
        <f>+H6</f>
        <v>10</v>
      </c>
      <c r="I9" s="414" t="s">
        <v>1528</v>
      </c>
      <c r="J9" s="45"/>
      <c r="K9" s="536">
        <f t="shared" si="0"/>
        <v>0</v>
      </c>
      <c r="L9" s="45"/>
      <c r="M9" s="537">
        <f t="shared" si="1"/>
        <v>0</v>
      </c>
      <c r="N9" s="537">
        <f t="shared" si="2"/>
        <v>0</v>
      </c>
    </row>
    <row r="10" spans="1:14" x14ac:dyDescent="0.25">
      <c r="H10" s="414"/>
      <c r="J10" s="536"/>
      <c r="K10" s="536">
        <f t="shared" si="0"/>
        <v>0</v>
      </c>
      <c r="L10" s="536"/>
      <c r="M10" s="537">
        <f t="shared" si="1"/>
        <v>0</v>
      </c>
      <c r="N10" s="537">
        <f t="shared" si="2"/>
        <v>0</v>
      </c>
    </row>
    <row r="11" spans="1:14" x14ac:dyDescent="0.25">
      <c r="A11" s="442" t="s">
        <v>3225</v>
      </c>
      <c r="B11" s="414" t="s">
        <v>3236</v>
      </c>
      <c r="H11" s="414"/>
      <c r="J11" s="536"/>
      <c r="K11" s="536">
        <f t="shared" si="0"/>
        <v>0</v>
      </c>
      <c r="L11" s="536"/>
      <c r="M11" s="537">
        <f t="shared" si="1"/>
        <v>0</v>
      </c>
      <c r="N11" s="537">
        <f t="shared" si="2"/>
        <v>0</v>
      </c>
    </row>
    <row r="12" spans="1:14" x14ac:dyDescent="0.25">
      <c r="D12" s="414" t="s">
        <v>3237</v>
      </c>
      <c r="H12" s="414">
        <v>12</v>
      </c>
      <c r="I12" s="414" t="s">
        <v>1528</v>
      </c>
      <c r="J12" s="45"/>
      <c r="K12" s="536">
        <f t="shared" si="0"/>
        <v>0</v>
      </c>
      <c r="L12" s="45"/>
      <c r="M12" s="537">
        <f t="shared" si="1"/>
        <v>0</v>
      </c>
      <c r="N12" s="537">
        <f t="shared" si="2"/>
        <v>0</v>
      </c>
    </row>
    <row r="13" spans="1:14" x14ac:dyDescent="0.25">
      <c r="H13" s="414"/>
      <c r="J13" s="536"/>
      <c r="K13" s="536">
        <f t="shared" si="0"/>
        <v>0</v>
      </c>
      <c r="L13" s="536"/>
      <c r="M13" s="537">
        <f t="shared" si="1"/>
        <v>0</v>
      </c>
      <c r="N13" s="537">
        <f t="shared" si="2"/>
        <v>0</v>
      </c>
    </row>
    <row r="14" spans="1:14" x14ac:dyDescent="0.25">
      <c r="A14" s="442" t="s">
        <v>3225</v>
      </c>
      <c r="B14" s="414" t="s">
        <v>3238</v>
      </c>
      <c r="H14" s="414"/>
      <c r="J14" s="536"/>
      <c r="K14" s="536">
        <f t="shared" si="0"/>
        <v>0</v>
      </c>
      <c r="L14" s="536"/>
      <c r="M14" s="537">
        <f t="shared" si="1"/>
        <v>0</v>
      </c>
      <c r="N14" s="537">
        <f t="shared" si="2"/>
        <v>0</v>
      </c>
    </row>
    <row r="15" spans="1:14" x14ac:dyDescent="0.25">
      <c r="D15" s="414" t="s">
        <v>3239</v>
      </c>
      <c r="H15" s="414">
        <v>1</v>
      </c>
      <c r="I15" s="414" t="s">
        <v>1528</v>
      </c>
      <c r="J15" s="45"/>
      <c r="K15" s="536">
        <f t="shared" si="0"/>
        <v>0</v>
      </c>
      <c r="L15" s="45"/>
      <c r="M15" s="537">
        <f t="shared" si="1"/>
        <v>0</v>
      </c>
      <c r="N15" s="537">
        <f t="shared" si="2"/>
        <v>0</v>
      </c>
    </row>
    <row r="16" spans="1:14" x14ac:dyDescent="0.25">
      <c r="H16" s="414"/>
      <c r="J16" s="536"/>
      <c r="K16" s="536">
        <f t="shared" si="0"/>
        <v>0</v>
      </c>
      <c r="L16" s="555"/>
      <c r="M16" s="537">
        <f t="shared" si="1"/>
        <v>0</v>
      </c>
      <c r="N16" s="537">
        <f t="shared" si="2"/>
        <v>0</v>
      </c>
    </row>
    <row r="17" spans="1:14" x14ac:dyDescent="0.25">
      <c r="A17" s="442" t="s">
        <v>3227</v>
      </c>
      <c r="B17" s="414" t="s">
        <v>3240</v>
      </c>
      <c r="H17" s="414"/>
      <c r="J17" s="536"/>
      <c r="K17" s="536">
        <f t="shared" si="0"/>
        <v>0</v>
      </c>
      <c r="L17" s="536"/>
      <c r="M17" s="537">
        <f t="shared" si="1"/>
        <v>0</v>
      </c>
      <c r="N17" s="537">
        <f t="shared" si="2"/>
        <v>0</v>
      </c>
    </row>
    <row r="18" spans="1:14" x14ac:dyDescent="0.25">
      <c r="D18" s="414" t="s">
        <v>3241</v>
      </c>
      <c r="H18" s="414">
        <f>1+1</f>
        <v>2</v>
      </c>
      <c r="I18" s="414" t="s">
        <v>1528</v>
      </c>
      <c r="J18" s="45"/>
      <c r="K18" s="536">
        <f t="shared" si="0"/>
        <v>0</v>
      </c>
      <c r="L18" s="538"/>
      <c r="M18" s="537">
        <f t="shared" si="1"/>
        <v>0</v>
      </c>
      <c r="N18" s="537">
        <f t="shared" si="2"/>
        <v>0</v>
      </c>
    </row>
    <row r="19" spans="1:14" x14ac:dyDescent="0.25">
      <c r="H19" s="414"/>
      <c r="J19" s="536"/>
      <c r="K19" s="536">
        <f t="shared" si="0"/>
        <v>0</v>
      </c>
      <c r="L19" s="555"/>
      <c r="M19" s="537">
        <f t="shared" si="1"/>
        <v>0</v>
      </c>
      <c r="N19" s="537">
        <f t="shared" si="2"/>
        <v>0</v>
      </c>
    </row>
    <row r="20" spans="1:14" x14ac:dyDescent="0.25">
      <c r="A20" s="442" t="s">
        <v>3242</v>
      </c>
      <c r="B20" s="414" t="s">
        <v>3243</v>
      </c>
      <c r="H20" s="414">
        <f>3+2</f>
        <v>5</v>
      </c>
      <c r="I20" s="414" t="s">
        <v>1528</v>
      </c>
      <c r="J20" s="45"/>
      <c r="K20" s="536">
        <f t="shared" si="0"/>
        <v>0</v>
      </c>
      <c r="L20" s="45"/>
      <c r="M20" s="537">
        <f t="shared" si="1"/>
        <v>0</v>
      </c>
      <c r="N20" s="537">
        <f t="shared" si="2"/>
        <v>0</v>
      </c>
    </row>
    <row r="21" spans="1:14" x14ac:dyDescent="0.25">
      <c r="H21" s="414"/>
      <c r="J21" s="536"/>
      <c r="K21" s="536">
        <f t="shared" si="0"/>
        <v>0</v>
      </c>
      <c r="L21" s="536"/>
      <c r="M21" s="537">
        <f t="shared" si="1"/>
        <v>0</v>
      </c>
      <c r="N21" s="537">
        <f t="shared" si="2"/>
        <v>0</v>
      </c>
    </row>
    <row r="22" spans="1:14" x14ac:dyDescent="0.25">
      <c r="A22" s="442" t="s">
        <v>3244</v>
      </c>
      <c r="B22" s="414" t="s">
        <v>3245</v>
      </c>
      <c r="H22" s="539">
        <v>17</v>
      </c>
      <c r="I22" s="414" t="s">
        <v>1528</v>
      </c>
      <c r="J22" s="45"/>
      <c r="K22" s="536">
        <f t="shared" si="0"/>
        <v>0</v>
      </c>
      <c r="L22" s="45"/>
      <c r="M22" s="537">
        <f t="shared" si="1"/>
        <v>0</v>
      </c>
      <c r="N22" s="537">
        <f t="shared" si="2"/>
        <v>0</v>
      </c>
    </row>
    <row r="23" spans="1:14" x14ac:dyDescent="0.25">
      <c r="D23" s="414" t="s">
        <v>3233</v>
      </c>
      <c r="H23" s="539">
        <f>+H22</f>
        <v>17</v>
      </c>
      <c r="I23" s="414" t="s">
        <v>1528</v>
      </c>
      <c r="J23" s="45"/>
      <c r="K23" s="536">
        <f t="shared" si="0"/>
        <v>0</v>
      </c>
      <c r="L23" s="45"/>
      <c r="M23" s="537">
        <f t="shared" si="1"/>
        <v>0</v>
      </c>
      <c r="N23" s="537">
        <f t="shared" si="2"/>
        <v>0</v>
      </c>
    </row>
    <row r="24" spans="1:14" x14ac:dyDescent="0.25">
      <c r="D24" s="414" t="s">
        <v>3234</v>
      </c>
      <c r="H24" s="414">
        <f>+H22</f>
        <v>17</v>
      </c>
      <c r="I24" s="414" t="s">
        <v>1528</v>
      </c>
      <c r="J24" s="45"/>
      <c r="K24" s="536">
        <f t="shared" si="0"/>
        <v>0</v>
      </c>
      <c r="L24" s="45"/>
      <c r="M24" s="537">
        <f t="shared" si="1"/>
        <v>0</v>
      </c>
      <c r="N24" s="537">
        <f t="shared" si="2"/>
        <v>0</v>
      </c>
    </row>
    <row r="25" spans="1:14" x14ac:dyDescent="0.25">
      <c r="D25" s="414" t="s">
        <v>3235</v>
      </c>
      <c r="H25" s="414">
        <f>+H22</f>
        <v>17</v>
      </c>
      <c r="I25" s="414" t="s">
        <v>1528</v>
      </c>
      <c r="J25" s="45"/>
      <c r="K25" s="536">
        <f t="shared" si="0"/>
        <v>0</v>
      </c>
      <c r="L25" s="45"/>
      <c r="M25" s="537">
        <f t="shared" si="1"/>
        <v>0</v>
      </c>
      <c r="N25" s="537">
        <f t="shared" si="2"/>
        <v>0</v>
      </c>
    </row>
    <row r="26" spans="1:14" x14ac:dyDescent="0.25">
      <c r="J26" s="536"/>
      <c r="K26" s="536">
        <f t="shared" si="0"/>
        <v>0</v>
      </c>
      <c r="L26" s="536"/>
      <c r="M26" s="537">
        <f t="shared" si="1"/>
        <v>0</v>
      </c>
      <c r="N26" s="537">
        <f t="shared" si="2"/>
        <v>0</v>
      </c>
    </row>
    <row r="27" spans="1:14" x14ac:dyDescent="0.25">
      <c r="A27" s="442" t="s">
        <v>3246</v>
      </c>
      <c r="B27" s="414" t="s">
        <v>3247</v>
      </c>
      <c r="H27" s="539">
        <v>20</v>
      </c>
      <c r="I27" s="414" t="s">
        <v>1528</v>
      </c>
      <c r="J27" s="45"/>
      <c r="K27" s="536">
        <f t="shared" si="0"/>
        <v>0</v>
      </c>
      <c r="L27" s="45"/>
      <c r="M27" s="537">
        <f t="shared" si="1"/>
        <v>0</v>
      </c>
      <c r="N27" s="537">
        <f t="shared" si="2"/>
        <v>0</v>
      </c>
    </row>
    <row r="28" spans="1:14" x14ac:dyDescent="0.25">
      <c r="J28" s="536"/>
      <c r="K28" s="536">
        <f t="shared" si="0"/>
        <v>0</v>
      </c>
      <c r="L28" s="536"/>
      <c r="M28" s="537">
        <f t="shared" si="1"/>
        <v>0</v>
      </c>
      <c r="N28" s="537">
        <f t="shared" si="2"/>
        <v>0</v>
      </c>
    </row>
    <row r="29" spans="1:14" x14ac:dyDescent="0.25">
      <c r="H29" s="414"/>
      <c r="J29" s="536"/>
      <c r="K29" s="536">
        <f t="shared" si="0"/>
        <v>0</v>
      </c>
      <c r="L29" s="555"/>
      <c r="M29" s="537">
        <f t="shared" si="1"/>
        <v>0</v>
      </c>
      <c r="N29" s="537">
        <f t="shared" si="2"/>
        <v>0</v>
      </c>
    </row>
    <row r="30" spans="1:14" x14ac:dyDescent="0.25">
      <c r="H30" s="414"/>
      <c r="J30" s="536"/>
      <c r="K30" s="536">
        <f t="shared" si="0"/>
        <v>0</v>
      </c>
      <c r="L30" s="536"/>
      <c r="M30" s="537">
        <f t="shared" si="1"/>
        <v>0</v>
      </c>
      <c r="N30" s="537">
        <f t="shared" si="2"/>
        <v>0</v>
      </c>
    </row>
    <row r="31" spans="1:14" x14ac:dyDescent="0.25">
      <c r="J31" s="536"/>
      <c r="K31" s="536"/>
      <c r="L31" s="536"/>
      <c r="M31" s="537"/>
      <c r="N31" s="537"/>
    </row>
    <row r="32" spans="1:14" x14ac:dyDescent="0.25">
      <c r="A32" s="442" t="s">
        <v>388</v>
      </c>
      <c r="B32" s="540" t="s">
        <v>3248</v>
      </c>
      <c r="C32" s="540"/>
      <c r="D32" s="540"/>
      <c r="E32" s="540"/>
      <c r="F32" s="540"/>
      <c r="G32" s="540"/>
      <c r="H32" s="540"/>
      <c r="I32" s="540"/>
      <c r="J32" s="556"/>
      <c r="K32" s="542">
        <f t="shared" ref="K32:K42" si="3">+J32*H32</f>
        <v>0</v>
      </c>
      <c r="L32" s="556"/>
      <c r="M32" s="543">
        <f t="shared" ref="M32:M42" si="4">+L32*H32</f>
        <v>0</v>
      </c>
      <c r="N32" s="543">
        <f t="shared" ref="N32:N42" si="5">+M32+K32</f>
        <v>0</v>
      </c>
    </row>
    <row r="33" spans="1:14" x14ac:dyDescent="0.25">
      <c r="B33" s="540"/>
      <c r="C33" s="540"/>
      <c r="D33" s="540" t="s">
        <v>3249</v>
      </c>
      <c r="E33" s="540"/>
      <c r="F33" s="540"/>
      <c r="G33" s="540"/>
      <c r="H33" s="540">
        <v>48</v>
      </c>
      <c r="I33" s="540" t="s">
        <v>1528</v>
      </c>
      <c r="J33" s="541"/>
      <c r="K33" s="542">
        <f t="shared" si="3"/>
        <v>0</v>
      </c>
      <c r="L33" s="541"/>
      <c r="M33" s="543">
        <f t="shared" si="4"/>
        <v>0</v>
      </c>
      <c r="N33" s="543">
        <f t="shared" si="5"/>
        <v>0</v>
      </c>
    </row>
    <row r="34" spans="1:14" x14ac:dyDescent="0.25">
      <c r="B34" s="540"/>
      <c r="C34" s="540"/>
      <c r="D34" s="540"/>
      <c r="E34" s="540"/>
      <c r="F34" s="540"/>
      <c r="G34" s="540"/>
      <c r="H34" s="540"/>
      <c r="I34" s="540"/>
      <c r="J34" s="556"/>
      <c r="K34" s="542">
        <f t="shared" si="3"/>
        <v>0</v>
      </c>
      <c r="L34" s="556"/>
      <c r="M34" s="543">
        <f t="shared" si="4"/>
        <v>0</v>
      </c>
      <c r="N34" s="543">
        <f t="shared" si="5"/>
        <v>0</v>
      </c>
    </row>
    <row r="35" spans="1:14" x14ac:dyDescent="0.25">
      <c r="A35" s="442" t="s">
        <v>393</v>
      </c>
      <c r="B35" s="540" t="s">
        <v>3250</v>
      </c>
      <c r="C35" s="540"/>
      <c r="D35" s="540"/>
      <c r="E35" s="540"/>
      <c r="F35" s="540"/>
      <c r="G35" s="540"/>
      <c r="H35" s="540"/>
      <c r="I35" s="540"/>
      <c r="J35" s="556"/>
      <c r="K35" s="542">
        <f t="shared" si="3"/>
        <v>0</v>
      </c>
      <c r="L35" s="556"/>
      <c r="M35" s="543">
        <f t="shared" si="4"/>
        <v>0</v>
      </c>
      <c r="N35" s="543">
        <f t="shared" si="5"/>
        <v>0</v>
      </c>
    </row>
    <row r="36" spans="1:14" x14ac:dyDescent="0.25">
      <c r="B36" s="540"/>
      <c r="C36" s="540"/>
      <c r="D36" s="540" t="s">
        <v>3251</v>
      </c>
      <c r="E36" s="540"/>
      <c r="F36" s="540"/>
      <c r="G36" s="540"/>
      <c r="H36" s="540">
        <v>4</v>
      </c>
      <c r="I36" s="540" t="s">
        <v>1528</v>
      </c>
      <c r="J36" s="541"/>
      <c r="K36" s="542">
        <f t="shared" si="3"/>
        <v>0</v>
      </c>
      <c r="L36" s="541"/>
      <c r="M36" s="543">
        <f t="shared" si="4"/>
        <v>0</v>
      </c>
      <c r="N36" s="543">
        <f t="shared" si="5"/>
        <v>0</v>
      </c>
    </row>
    <row r="37" spans="1:14" x14ac:dyDescent="0.25">
      <c r="B37" s="540"/>
      <c r="C37" s="540"/>
      <c r="D37" s="540" t="s">
        <v>3252</v>
      </c>
      <c r="E37" s="540"/>
      <c r="F37" s="540"/>
      <c r="G37" s="540"/>
      <c r="H37" s="544">
        <v>1</v>
      </c>
      <c r="I37" s="540" t="s">
        <v>1528</v>
      </c>
      <c r="J37" s="545"/>
      <c r="K37" s="542">
        <f t="shared" si="3"/>
        <v>0</v>
      </c>
      <c r="L37" s="541"/>
      <c r="M37" s="543">
        <f t="shared" si="4"/>
        <v>0</v>
      </c>
      <c r="N37" s="543">
        <f t="shared" si="5"/>
        <v>0</v>
      </c>
    </row>
    <row r="38" spans="1:14" x14ac:dyDescent="0.25">
      <c r="B38" s="540"/>
      <c r="C38" s="540"/>
      <c r="D38" s="540" t="s">
        <v>3253</v>
      </c>
      <c r="E38" s="540"/>
      <c r="F38" s="540"/>
      <c r="G38" s="540"/>
      <c r="H38" s="544">
        <v>1</v>
      </c>
      <c r="I38" s="540" t="s">
        <v>1528</v>
      </c>
      <c r="J38" s="545"/>
      <c r="K38" s="542">
        <f t="shared" si="3"/>
        <v>0</v>
      </c>
      <c r="L38" s="541"/>
      <c r="M38" s="543">
        <f t="shared" si="4"/>
        <v>0</v>
      </c>
      <c r="N38" s="543">
        <f t="shared" si="5"/>
        <v>0</v>
      </c>
    </row>
    <row r="39" spans="1:14" x14ac:dyDescent="0.25">
      <c r="B39" s="540"/>
      <c r="C39" s="540"/>
      <c r="D39" s="540" t="s">
        <v>3254</v>
      </c>
      <c r="E39" s="540"/>
      <c r="F39" s="540"/>
      <c r="G39" s="540"/>
      <c r="H39" s="544">
        <v>2</v>
      </c>
      <c r="I39" s="540" t="s">
        <v>1528</v>
      </c>
      <c r="J39" s="545"/>
      <c r="K39" s="542">
        <f t="shared" si="3"/>
        <v>0</v>
      </c>
      <c r="L39" s="541"/>
      <c r="M39" s="543">
        <f t="shared" si="4"/>
        <v>0</v>
      </c>
      <c r="N39" s="543">
        <f t="shared" si="5"/>
        <v>0</v>
      </c>
    </row>
    <row r="40" spans="1:14" x14ac:dyDescent="0.25">
      <c r="B40" s="540"/>
      <c r="C40" s="540"/>
      <c r="D40" s="540"/>
      <c r="E40" s="540"/>
      <c r="F40" s="540"/>
      <c r="G40" s="540"/>
      <c r="H40" s="540"/>
      <c r="I40" s="540"/>
      <c r="J40" s="542"/>
      <c r="K40" s="542">
        <f t="shared" si="3"/>
        <v>0</v>
      </c>
      <c r="L40" s="542"/>
      <c r="M40" s="543">
        <f t="shared" si="4"/>
        <v>0</v>
      </c>
      <c r="N40" s="543">
        <f t="shared" si="5"/>
        <v>0</v>
      </c>
    </row>
    <row r="41" spans="1:14" x14ac:dyDescent="0.25">
      <c r="A41" s="442" t="s">
        <v>8</v>
      </c>
      <c r="B41" s="540" t="s">
        <v>3255</v>
      </c>
      <c r="C41" s="540"/>
      <c r="D41" s="540"/>
      <c r="E41" s="540"/>
      <c r="F41" s="540"/>
      <c r="G41" s="540"/>
      <c r="H41" s="540"/>
      <c r="I41" s="540"/>
      <c r="J41" s="542"/>
      <c r="K41" s="542">
        <f t="shared" si="3"/>
        <v>0</v>
      </c>
      <c r="L41" s="542"/>
      <c r="M41" s="543">
        <f t="shared" si="4"/>
        <v>0</v>
      </c>
      <c r="N41" s="543">
        <f t="shared" si="5"/>
        <v>0</v>
      </c>
    </row>
    <row r="42" spans="1:14" x14ac:dyDescent="0.25">
      <c r="B42" s="540"/>
      <c r="C42" s="540"/>
      <c r="D42" s="540" t="s">
        <v>3256</v>
      </c>
      <c r="E42" s="540"/>
      <c r="F42" s="540"/>
      <c r="G42" s="540"/>
      <c r="H42" s="546">
        <v>16</v>
      </c>
      <c r="I42" s="540" t="s">
        <v>1528</v>
      </c>
      <c r="J42" s="545"/>
      <c r="K42" s="542">
        <f t="shared" si="3"/>
        <v>0</v>
      </c>
      <c r="L42" s="545"/>
      <c r="M42" s="543">
        <f t="shared" si="4"/>
        <v>0</v>
      </c>
      <c r="N42" s="543">
        <f t="shared" si="5"/>
        <v>0</v>
      </c>
    </row>
    <row r="43" spans="1:14" x14ac:dyDescent="0.25">
      <c r="J43" s="536"/>
      <c r="K43" s="536"/>
      <c r="L43" s="536"/>
      <c r="M43" s="537"/>
      <c r="N43" s="537"/>
    </row>
    <row r="44" spans="1:14" x14ac:dyDescent="0.25">
      <c r="J44" s="536"/>
      <c r="K44" s="536"/>
      <c r="L44" s="536"/>
      <c r="M44" s="537"/>
      <c r="N44" s="537"/>
    </row>
    <row r="45" spans="1:14" x14ac:dyDescent="0.25">
      <c r="H45" s="414"/>
      <c r="J45" s="536"/>
      <c r="K45" s="536">
        <f t="shared" ref="K45:K108" si="6">+J45*H45</f>
        <v>0</v>
      </c>
      <c r="L45" s="536"/>
      <c r="M45" s="537">
        <f t="shared" ref="M45:M108" si="7">+L45*H45</f>
        <v>0</v>
      </c>
      <c r="N45" s="537">
        <f t="shared" ref="N45:N108" si="8">+M45+K45</f>
        <v>0</v>
      </c>
    </row>
    <row r="46" spans="1:14" ht="13" x14ac:dyDescent="0.3">
      <c r="A46" s="462" t="s">
        <v>3257</v>
      </c>
      <c r="H46" s="414"/>
      <c r="J46" s="536"/>
      <c r="K46" s="536">
        <f t="shared" si="6"/>
        <v>0</v>
      </c>
      <c r="L46" s="536"/>
      <c r="M46" s="537">
        <f t="shared" si="7"/>
        <v>0</v>
      </c>
      <c r="N46" s="537">
        <f t="shared" si="8"/>
        <v>0</v>
      </c>
    </row>
    <row r="47" spans="1:14" x14ac:dyDescent="0.25">
      <c r="A47" s="442" t="s">
        <v>3223</v>
      </c>
      <c r="B47" s="414" t="s">
        <v>3258</v>
      </c>
      <c r="H47" s="414"/>
      <c r="J47" s="536"/>
      <c r="K47" s="536">
        <f t="shared" si="6"/>
        <v>0</v>
      </c>
      <c r="L47" s="536"/>
      <c r="M47" s="537">
        <f t="shared" si="7"/>
        <v>0</v>
      </c>
      <c r="N47" s="537">
        <f t="shared" si="8"/>
        <v>0</v>
      </c>
    </row>
    <row r="48" spans="1:14" x14ac:dyDescent="0.25">
      <c r="D48" s="414" t="s">
        <v>3259</v>
      </c>
      <c r="H48" s="414">
        <f>+H12+H15</f>
        <v>13</v>
      </c>
      <c r="I48" s="414" t="s">
        <v>1528</v>
      </c>
      <c r="J48" s="45"/>
      <c r="K48" s="536">
        <f t="shared" si="6"/>
        <v>0</v>
      </c>
      <c r="L48" s="45"/>
      <c r="M48" s="537">
        <f t="shared" si="7"/>
        <v>0</v>
      </c>
      <c r="N48" s="537">
        <f t="shared" si="8"/>
        <v>0</v>
      </c>
    </row>
    <row r="49" spans="1:14" x14ac:dyDescent="0.25">
      <c r="H49" s="414"/>
      <c r="J49" s="536"/>
      <c r="K49" s="536">
        <f t="shared" si="6"/>
        <v>0</v>
      </c>
      <c r="L49" s="555"/>
      <c r="M49" s="537">
        <f t="shared" si="7"/>
        <v>0</v>
      </c>
      <c r="N49" s="537">
        <f t="shared" si="8"/>
        <v>0</v>
      </c>
    </row>
    <row r="50" spans="1:14" x14ac:dyDescent="0.25">
      <c r="A50" s="442" t="s">
        <v>3225</v>
      </c>
      <c r="B50" s="414" t="s">
        <v>3260</v>
      </c>
      <c r="H50" s="414"/>
      <c r="J50" s="536"/>
      <c r="K50" s="536">
        <f t="shared" si="6"/>
        <v>0</v>
      </c>
      <c r="L50" s="536"/>
      <c r="M50" s="537">
        <f t="shared" si="7"/>
        <v>0</v>
      </c>
      <c r="N50" s="537">
        <f t="shared" si="8"/>
        <v>0</v>
      </c>
    </row>
    <row r="51" spans="1:14" x14ac:dyDescent="0.25">
      <c r="D51" s="414" t="s">
        <v>3261</v>
      </c>
      <c r="H51" s="414">
        <f>+H20</f>
        <v>5</v>
      </c>
      <c r="I51" s="414" t="s">
        <v>1528</v>
      </c>
      <c r="J51" s="45"/>
      <c r="K51" s="536">
        <f t="shared" si="6"/>
        <v>0</v>
      </c>
      <c r="L51" s="538"/>
      <c r="M51" s="537">
        <f t="shared" si="7"/>
        <v>0</v>
      </c>
      <c r="N51" s="537">
        <f t="shared" si="8"/>
        <v>0</v>
      </c>
    </row>
    <row r="52" spans="1:14" x14ac:dyDescent="0.25">
      <c r="H52" s="414"/>
      <c r="J52" s="536"/>
      <c r="K52" s="536">
        <f t="shared" si="6"/>
        <v>0</v>
      </c>
      <c r="L52" s="536"/>
      <c r="M52" s="537">
        <f t="shared" si="7"/>
        <v>0</v>
      </c>
      <c r="N52" s="537">
        <f t="shared" si="8"/>
        <v>0</v>
      </c>
    </row>
    <row r="53" spans="1:14" x14ac:dyDescent="0.25">
      <c r="A53" s="442" t="s">
        <v>3227</v>
      </c>
      <c r="B53" s="414" t="s">
        <v>3262</v>
      </c>
      <c r="H53" s="414"/>
      <c r="J53" s="536"/>
      <c r="K53" s="536">
        <f t="shared" si="6"/>
        <v>0</v>
      </c>
      <c r="L53" s="536"/>
      <c r="M53" s="537">
        <f t="shared" si="7"/>
        <v>0</v>
      </c>
      <c r="N53" s="537">
        <f t="shared" si="8"/>
        <v>0</v>
      </c>
    </row>
    <row r="54" spans="1:14" x14ac:dyDescent="0.25">
      <c r="D54" s="414" t="s">
        <v>3263</v>
      </c>
      <c r="H54" s="414">
        <v>15</v>
      </c>
      <c r="I54" s="414" t="s">
        <v>1528</v>
      </c>
      <c r="J54" s="45"/>
      <c r="K54" s="536">
        <f t="shared" si="6"/>
        <v>0</v>
      </c>
      <c r="L54" s="45"/>
      <c r="M54" s="537">
        <f t="shared" si="7"/>
        <v>0</v>
      </c>
      <c r="N54" s="537">
        <f t="shared" si="8"/>
        <v>0</v>
      </c>
    </row>
    <row r="55" spans="1:14" x14ac:dyDescent="0.25">
      <c r="H55" s="414"/>
      <c r="J55" s="536"/>
      <c r="K55" s="536">
        <f t="shared" si="6"/>
        <v>0</v>
      </c>
      <c r="L55" s="536"/>
      <c r="M55" s="537">
        <f t="shared" si="7"/>
        <v>0</v>
      </c>
      <c r="N55" s="537">
        <f t="shared" si="8"/>
        <v>0</v>
      </c>
    </row>
    <row r="56" spans="1:14" x14ac:dyDescent="0.25">
      <c r="J56" s="536"/>
      <c r="K56" s="536">
        <f t="shared" si="6"/>
        <v>0</v>
      </c>
      <c r="L56" s="536"/>
      <c r="M56" s="537">
        <f t="shared" si="7"/>
        <v>0</v>
      </c>
      <c r="N56" s="537">
        <f t="shared" si="8"/>
        <v>0</v>
      </c>
    </row>
    <row r="57" spans="1:14" x14ac:dyDescent="0.25">
      <c r="A57" s="442" t="s">
        <v>3242</v>
      </c>
      <c r="B57" s="414" t="s">
        <v>3264</v>
      </c>
      <c r="J57" s="536"/>
      <c r="K57" s="536">
        <f t="shared" si="6"/>
        <v>0</v>
      </c>
      <c r="L57" s="536"/>
      <c r="M57" s="537">
        <f t="shared" si="7"/>
        <v>0</v>
      </c>
      <c r="N57" s="537">
        <f t="shared" si="8"/>
        <v>0</v>
      </c>
    </row>
    <row r="58" spans="1:14" x14ac:dyDescent="0.25">
      <c r="D58" s="414" t="s">
        <v>3259</v>
      </c>
      <c r="H58" s="539">
        <f>+H27</f>
        <v>20</v>
      </c>
      <c r="I58" s="414" t="s">
        <v>1528</v>
      </c>
      <c r="J58" s="45"/>
      <c r="K58" s="536">
        <f t="shared" si="6"/>
        <v>0</v>
      </c>
      <c r="L58" s="45"/>
      <c r="M58" s="537">
        <f t="shared" si="7"/>
        <v>0</v>
      </c>
      <c r="N58" s="537">
        <f t="shared" si="8"/>
        <v>0</v>
      </c>
    </row>
    <row r="59" spans="1:14" x14ac:dyDescent="0.25">
      <c r="J59" s="536"/>
      <c r="K59" s="536">
        <f t="shared" si="6"/>
        <v>0</v>
      </c>
      <c r="L59" s="536"/>
      <c r="M59" s="537">
        <f t="shared" si="7"/>
        <v>0</v>
      </c>
      <c r="N59" s="537">
        <f t="shared" si="8"/>
        <v>0</v>
      </c>
    </row>
    <row r="60" spans="1:14" x14ac:dyDescent="0.25">
      <c r="A60" s="442" t="s">
        <v>3244</v>
      </c>
      <c r="B60" s="414" t="s">
        <v>3265</v>
      </c>
      <c r="J60" s="536"/>
      <c r="K60" s="536">
        <f t="shared" si="6"/>
        <v>0</v>
      </c>
      <c r="L60" s="536"/>
      <c r="M60" s="537">
        <f t="shared" si="7"/>
        <v>0</v>
      </c>
      <c r="N60" s="537">
        <f t="shared" si="8"/>
        <v>0</v>
      </c>
    </row>
    <row r="61" spans="1:14" x14ac:dyDescent="0.25">
      <c r="D61" s="414" t="s">
        <v>3259</v>
      </c>
      <c r="H61" s="539">
        <v>8</v>
      </c>
      <c r="I61" s="414" t="s">
        <v>1528</v>
      </c>
      <c r="J61" s="45"/>
      <c r="K61" s="536">
        <f t="shared" si="6"/>
        <v>0</v>
      </c>
      <c r="L61" s="45"/>
      <c r="M61" s="537">
        <f t="shared" si="7"/>
        <v>0</v>
      </c>
      <c r="N61" s="537">
        <f t="shared" si="8"/>
        <v>0</v>
      </c>
    </row>
    <row r="62" spans="1:14" x14ac:dyDescent="0.25">
      <c r="J62" s="536"/>
      <c r="K62" s="536">
        <f t="shared" si="6"/>
        <v>0</v>
      </c>
      <c r="L62" s="536"/>
      <c r="M62" s="537">
        <f t="shared" si="7"/>
        <v>0</v>
      </c>
      <c r="N62" s="537">
        <f t="shared" si="8"/>
        <v>0</v>
      </c>
    </row>
    <row r="63" spans="1:14" ht="13" x14ac:dyDescent="0.3">
      <c r="A63" s="462" t="s">
        <v>3266</v>
      </c>
      <c r="H63" s="414"/>
      <c r="J63" s="536"/>
      <c r="K63" s="536">
        <f t="shared" si="6"/>
        <v>0</v>
      </c>
      <c r="L63" s="536"/>
      <c r="M63" s="537">
        <f t="shared" si="7"/>
        <v>0</v>
      </c>
      <c r="N63" s="537">
        <f t="shared" si="8"/>
        <v>0</v>
      </c>
    </row>
    <row r="64" spans="1:14" x14ac:dyDescent="0.25">
      <c r="A64" s="442">
        <v>1</v>
      </c>
      <c r="B64" s="414" t="s">
        <v>3267</v>
      </c>
      <c r="H64" s="414"/>
      <c r="J64" s="536"/>
      <c r="K64" s="536">
        <f t="shared" si="6"/>
        <v>0</v>
      </c>
      <c r="L64" s="536"/>
      <c r="M64" s="537">
        <f t="shared" si="7"/>
        <v>0</v>
      </c>
      <c r="N64" s="537">
        <f t="shared" si="8"/>
        <v>0</v>
      </c>
    </row>
    <row r="65" spans="1:15" x14ac:dyDescent="0.25">
      <c r="C65" s="414" t="s">
        <v>3268</v>
      </c>
      <c r="H65" s="414"/>
      <c r="J65" s="536"/>
      <c r="K65" s="536">
        <f t="shared" si="6"/>
        <v>0</v>
      </c>
      <c r="L65" s="536"/>
      <c r="M65" s="537">
        <f t="shared" si="7"/>
        <v>0</v>
      </c>
      <c r="N65" s="537">
        <f t="shared" si="8"/>
        <v>0</v>
      </c>
    </row>
    <row r="66" spans="1:15" x14ac:dyDescent="0.25">
      <c r="C66" s="414" t="s">
        <v>3269</v>
      </c>
      <c r="H66" s="414"/>
      <c r="J66" s="536"/>
      <c r="K66" s="536">
        <f t="shared" si="6"/>
        <v>0</v>
      </c>
      <c r="L66" s="536"/>
      <c r="M66" s="537">
        <f t="shared" si="7"/>
        <v>0</v>
      </c>
      <c r="N66" s="537">
        <f t="shared" si="8"/>
        <v>0</v>
      </c>
    </row>
    <row r="67" spans="1:15" x14ac:dyDescent="0.25">
      <c r="D67" s="414" t="s">
        <v>3270</v>
      </c>
      <c r="H67" s="414">
        <v>600</v>
      </c>
      <c r="I67" s="414" t="s">
        <v>323</v>
      </c>
      <c r="J67" s="45"/>
      <c r="K67" s="536">
        <f t="shared" si="6"/>
        <v>0</v>
      </c>
      <c r="L67" s="45"/>
      <c r="M67" s="537">
        <f t="shared" si="7"/>
        <v>0</v>
      </c>
      <c r="N67" s="537">
        <f t="shared" si="8"/>
        <v>0</v>
      </c>
    </row>
    <row r="68" spans="1:15" x14ac:dyDescent="0.25">
      <c r="D68" s="414" t="s">
        <v>3271</v>
      </c>
      <c r="H68" s="414">
        <v>270</v>
      </c>
      <c r="I68" s="414" t="s">
        <v>323</v>
      </c>
      <c r="J68" s="45"/>
      <c r="K68" s="536">
        <f t="shared" si="6"/>
        <v>0</v>
      </c>
      <c r="L68" s="45"/>
      <c r="M68" s="537">
        <f t="shared" si="7"/>
        <v>0</v>
      </c>
      <c r="N68" s="537">
        <f t="shared" si="8"/>
        <v>0</v>
      </c>
    </row>
    <row r="69" spans="1:15" x14ac:dyDescent="0.25">
      <c r="H69" s="414"/>
      <c r="J69" s="536"/>
      <c r="K69" s="536">
        <f t="shared" si="6"/>
        <v>0</v>
      </c>
      <c r="L69" s="536"/>
      <c r="M69" s="537">
        <f t="shared" si="7"/>
        <v>0</v>
      </c>
      <c r="N69" s="537">
        <f t="shared" si="8"/>
        <v>0</v>
      </c>
    </row>
    <row r="70" spans="1:15" x14ac:dyDescent="0.25">
      <c r="C70" s="414" t="s">
        <v>3272</v>
      </c>
      <c r="H70" s="414"/>
      <c r="J70" s="536"/>
      <c r="K70" s="536">
        <f t="shared" si="6"/>
        <v>0</v>
      </c>
      <c r="L70" s="536"/>
      <c r="M70" s="537">
        <f t="shared" si="7"/>
        <v>0</v>
      </c>
      <c r="N70" s="537">
        <f t="shared" si="8"/>
        <v>0</v>
      </c>
    </row>
    <row r="71" spans="1:15" x14ac:dyDescent="0.25">
      <c r="D71" s="414" t="s">
        <v>3273</v>
      </c>
      <c r="H71" s="414">
        <v>120</v>
      </c>
      <c r="I71" s="414" t="s">
        <v>323</v>
      </c>
      <c r="J71" s="45"/>
      <c r="K71" s="536">
        <f t="shared" si="6"/>
        <v>0</v>
      </c>
      <c r="L71" s="45"/>
      <c r="M71" s="537">
        <f t="shared" si="7"/>
        <v>0</v>
      </c>
      <c r="N71" s="537">
        <f t="shared" si="8"/>
        <v>0</v>
      </c>
    </row>
    <row r="72" spans="1:15" x14ac:dyDescent="0.25">
      <c r="D72" s="414" t="s">
        <v>3274</v>
      </c>
      <c r="H72" s="414">
        <v>40</v>
      </c>
      <c r="I72" s="414" t="s">
        <v>323</v>
      </c>
      <c r="J72" s="45"/>
      <c r="K72" s="536">
        <f t="shared" si="6"/>
        <v>0</v>
      </c>
      <c r="L72" s="45"/>
      <c r="M72" s="537">
        <f t="shared" si="7"/>
        <v>0</v>
      </c>
      <c r="N72" s="537">
        <f t="shared" si="8"/>
        <v>0</v>
      </c>
    </row>
    <row r="73" spans="1:15" x14ac:dyDescent="0.25">
      <c r="D73" s="414" t="s">
        <v>3275</v>
      </c>
      <c r="H73" s="414">
        <v>36</v>
      </c>
      <c r="I73" s="414" t="s">
        <v>323</v>
      </c>
      <c r="J73" s="45"/>
      <c r="K73" s="536">
        <f t="shared" si="6"/>
        <v>0</v>
      </c>
      <c r="L73" s="45"/>
      <c r="M73" s="537">
        <f t="shared" si="7"/>
        <v>0</v>
      </c>
      <c r="N73" s="537">
        <f t="shared" si="8"/>
        <v>0</v>
      </c>
    </row>
    <row r="74" spans="1:15" x14ac:dyDescent="0.25">
      <c r="D74" s="414" t="s">
        <v>3276</v>
      </c>
      <c r="H74" s="414">
        <v>110</v>
      </c>
      <c r="I74" s="414" t="s">
        <v>323</v>
      </c>
      <c r="J74" s="45"/>
      <c r="K74" s="536">
        <f t="shared" si="6"/>
        <v>0</v>
      </c>
      <c r="L74" s="45"/>
      <c r="M74" s="537">
        <f t="shared" si="7"/>
        <v>0</v>
      </c>
      <c r="N74" s="537">
        <f t="shared" si="8"/>
        <v>0</v>
      </c>
    </row>
    <row r="75" spans="1:15" x14ac:dyDescent="0.25">
      <c r="H75" s="414"/>
      <c r="J75" s="536"/>
      <c r="K75" s="536">
        <f t="shared" si="6"/>
        <v>0</v>
      </c>
      <c r="L75" s="536"/>
      <c r="M75" s="537">
        <f t="shared" si="7"/>
        <v>0</v>
      </c>
      <c r="N75" s="537">
        <f t="shared" si="8"/>
        <v>0</v>
      </c>
      <c r="O75" s="536"/>
    </row>
    <row r="76" spans="1:15" x14ac:dyDescent="0.25">
      <c r="A76" s="442" t="s">
        <v>3225</v>
      </c>
      <c r="B76" s="414" t="s">
        <v>3277</v>
      </c>
      <c r="H76" s="414"/>
      <c r="J76" s="536"/>
      <c r="K76" s="536">
        <f t="shared" si="6"/>
        <v>0</v>
      </c>
      <c r="L76" s="536"/>
      <c r="M76" s="537">
        <f t="shared" si="7"/>
        <v>0</v>
      </c>
      <c r="N76" s="537">
        <f t="shared" si="8"/>
        <v>0</v>
      </c>
    </row>
    <row r="77" spans="1:15" x14ac:dyDescent="0.25">
      <c r="C77" s="414" t="s">
        <v>3268</v>
      </c>
      <c r="H77" s="414"/>
      <c r="J77" s="536"/>
      <c r="K77" s="536">
        <f t="shared" si="6"/>
        <v>0</v>
      </c>
      <c r="L77" s="536"/>
      <c r="M77" s="537">
        <f t="shared" si="7"/>
        <v>0</v>
      </c>
      <c r="N77" s="537">
        <f t="shared" si="8"/>
        <v>0</v>
      </c>
    </row>
    <row r="78" spans="1:15" x14ac:dyDescent="0.25">
      <c r="D78" s="414" t="s">
        <v>3278</v>
      </c>
      <c r="H78" s="414">
        <v>20</v>
      </c>
      <c r="I78" s="414" t="s">
        <v>323</v>
      </c>
      <c r="J78" s="45"/>
      <c r="K78" s="536">
        <f t="shared" si="6"/>
        <v>0</v>
      </c>
      <c r="L78" s="45"/>
      <c r="M78" s="537">
        <f t="shared" si="7"/>
        <v>0</v>
      </c>
      <c r="N78" s="537">
        <f t="shared" si="8"/>
        <v>0</v>
      </c>
    </row>
    <row r="79" spans="1:15" x14ac:dyDescent="0.25">
      <c r="D79" s="414" t="s">
        <v>3279</v>
      </c>
      <c r="H79" s="414">
        <v>25</v>
      </c>
      <c r="I79" s="414" t="s">
        <v>323</v>
      </c>
      <c r="J79" s="45"/>
      <c r="K79" s="536">
        <f t="shared" si="6"/>
        <v>0</v>
      </c>
      <c r="L79" s="45"/>
      <c r="M79" s="537">
        <f t="shared" si="7"/>
        <v>0</v>
      </c>
      <c r="N79" s="537">
        <f t="shared" si="8"/>
        <v>0</v>
      </c>
    </row>
    <row r="80" spans="1:15" x14ac:dyDescent="0.25">
      <c r="D80" s="414" t="s">
        <v>3280</v>
      </c>
      <c r="H80" s="414">
        <v>40</v>
      </c>
      <c r="I80" s="414" t="s">
        <v>323</v>
      </c>
      <c r="J80" s="45"/>
      <c r="K80" s="536">
        <f t="shared" si="6"/>
        <v>0</v>
      </c>
      <c r="L80" s="45"/>
      <c r="M80" s="537">
        <f t="shared" si="7"/>
        <v>0</v>
      </c>
      <c r="N80" s="537">
        <f t="shared" si="8"/>
        <v>0</v>
      </c>
    </row>
    <row r="81" spans="1:14" x14ac:dyDescent="0.25">
      <c r="H81" s="414"/>
      <c r="J81" s="536"/>
      <c r="K81" s="536">
        <f t="shared" si="6"/>
        <v>0</v>
      </c>
      <c r="L81" s="536"/>
      <c r="M81" s="537">
        <f t="shared" si="7"/>
        <v>0</v>
      </c>
      <c r="N81" s="537">
        <f t="shared" si="8"/>
        <v>0</v>
      </c>
    </row>
    <row r="82" spans="1:14" x14ac:dyDescent="0.25">
      <c r="A82" s="442" t="s">
        <v>3227</v>
      </c>
      <c r="B82" s="414" t="s">
        <v>3281</v>
      </c>
      <c r="H82" s="414">
        <f>SUM(H67:H80)</f>
        <v>1261</v>
      </c>
      <c r="I82" s="414" t="s">
        <v>323</v>
      </c>
      <c r="J82" s="45"/>
      <c r="K82" s="536">
        <f t="shared" si="6"/>
        <v>0</v>
      </c>
      <c r="L82" s="45"/>
      <c r="M82" s="537">
        <f t="shared" si="7"/>
        <v>0</v>
      </c>
      <c r="N82" s="537">
        <f t="shared" si="8"/>
        <v>0</v>
      </c>
    </row>
    <row r="83" spans="1:14" s="457" customFormat="1" x14ac:dyDescent="0.25">
      <c r="A83" s="547"/>
      <c r="B83" s="548"/>
      <c r="C83" s="548"/>
      <c r="D83" s="548"/>
      <c r="E83" s="548"/>
      <c r="F83" s="548"/>
      <c r="G83" s="548"/>
      <c r="H83" s="557"/>
      <c r="I83" s="548"/>
      <c r="J83" s="527"/>
      <c r="K83" s="536">
        <f t="shared" si="6"/>
        <v>0</v>
      </c>
      <c r="L83" s="527"/>
      <c r="M83" s="537">
        <f t="shared" si="7"/>
        <v>0</v>
      </c>
      <c r="N83" s="537">
        <f t="shared" si="8"/>
        <v>0</v>
      </c>
    </row>
    <row r="84" spans="1:14" ht="13" x14ac:dyDescent="0.3">
      <c r="A84" s="462" t="s">
        <v>3282</v>
      </c>
      <c r="H84" s="414"/>
      <c r="J84" s="536"/>
      <c r="K84" s="536">
        <f t="shared" si="6"/>
        <v>0</v>
      </c>
      <c r="L84" s="536"/>
      <c r="M84" s="537">
        <f t="shared" si="7"/>
        <v>0</v>
      </c>
      <c r="N84" s="537">
        <f t="shared" si="8"/>
        <v>0</v>
      </c>
    </row>
    <row r="85" spans="1:14" x14ac:dyDescent="0.25">
      <c r="H85" s="414"/>
      <c r="J85" s="536"/>
      <c r="K85" s="536">
        <f t="shared" si="6"/>
        <v>0</v>
      </c>
      <c r="L85" s="555"/>
      <c r="M85" s="537">
        <f t="shared" si="7"/>
        <v>0</v>
      </c>
      <c r="N85" s="537">
        <f t="shared" si="8"/>
        <v>0</v>
      </c>
    </row>
    <row r="86" spans="1:14" x14ac:dyDescent="0.25">
      <c r="A86" s="442" t="s">
        <v>3225</v>
      </c>
      <c r="B86" s="414" t="s">
        <v>3283</v>
      </c>
      <c r="H86" s="414"/>
      <c r="J86" s="536"/>
      <c r="K86" s="536">
        <f t="shared" si="6"/>
        <v>0</v>
      </c>
      <c r="L86" s="536"/>
      <c r="M86" s="537">
        <f t="shared" si="7"/>
        <v>0</v>
      </c>
      <c r="N86" s="537">
        <f t="shared" si="8"/>
        <v>0</v>
      </c>
    </row>
    <row r="87" spans="1:14" x14ac:dyDescent="0.25">
      <c r="D87" s="414" t="s">
        <v>3284</v>
      </c>
      <c r="F87" s="414">
        <v>25</v>
      </c>
      <c r="G87" s="414" t="s">
        <v>148</v>
      </c>
      <c r="H87" s="414">
        <v>2</v>
      </c>
      <c r="I87" s="414" t="s">
        <v>1528</v>
      </c>
      <c r="J87" s="45"/>
      <c r="K87" s="536">
        <f t="shared" si="6"/>
        <v>0</v>
      </c>
      <c r="L87" s="538"/>
      <c r="M87" s="537">
        <f t="shared" si="7"/>
        <v>0</v>
      </c>
      <c r="N87" s="537">
        <f t="shared" si="8"/>
        <v>0</v>
      </c>
    </row>
    <row r="88" spans="1:14" x14ac:dyDescent="0.25">
      <c r="H88" s="414"/>
      <c r="J88" s="536"/>
      <c r="K88" s="536">
        <f t="shared" si="6"/>
        <v>0</v>
      </c>
      <c r="L88" s="555"/>
      <c r="M88" s="537">
        <f t="shared" si="7"/>
        <v>0</v>
      </c>
      <c r="N88" s="537">
        <f t="shared" si="8"/>
        <v>0</v>
      </c>
    </row>
    <row r="89" spans="1:14" x14ac:dyDescent="0.25">
      <c r="A89" s="442" t="s">
        <v>3227</v>
      </c>
      <c r="B89" s="414" t="s">
        <v>3285</v>
      </c>
      <c r="H89" s="414"/>
      <c r="J89" s="536"/>
      <c r="K89" s="536">
        <f t="shared" si="6"/>
        <v>0</v>
      </c>
      <c r="L89" s="536"/>
      <c r="M89" s="537">
        <f t="shared" si="7"/>
        <v>0</v>
      </c>
      <c r="N89" s="537">
        <f t="shared" si="8"/>
        <v>0</v>
      </c>
    </row>
    <row r="90" spans="1:14" x14ac:dyDescent="0.25">
      <c r="D90" s="414" t="s">
        <v>3286</v>
      </c>
      <c r="H90" s="414">
        <v>2</v>
      </c>
      <c r="I90" s="414" t="s">
        <v>1528</v>
      </c>
      <c r="J90" s="45"/>
      <c r="K90" s="536">
        <f t="shared" si="6"/>
        <v>0</v>
      </c>
      <c r="L90" s="538"/>
      <c r="M90" s="537">
        <f t="shared" si="7"/>
        <v>0</v>
      </c>
      <c r="N90" s="537">
        <f t="shared" si="8"/>
        <v>0</v>
      </c>
    </row>
    <row r="91" spans="1:14" x14ac:dyDescent="0.25">
      <c r="H91" s="414"/>
      <c r="J91" s="536"/>
      <c r="K91" s="536">
        <f t="shared" si="6"/>
        <v>0</v>
      </c>
      <c r="L91" s="555"/>
      <c r="M91" s="537">
        <f t="shared" si="7"/>
        <v>0</v>
      </c>
      <c r="N91" s="537">
        <f t="shared" si="8"/>
        <v>0</v>
      </c>
    </row>
    <row r="92" spans="1:14" x14ac:dyDescent="0.25">
      <c r="A92" s="442" t="s">
        <v>3287</v>
      </c>
      <c r="B92" s="414" t="s">
        <v>3288</v>
      </c>
      <c r="H92" s="414"/>
      <c r="J92" s="536"/>
      <c r="K92" s="536">
        <f t="shared" si="6"/>
        <v>0</v>
      </c>
      <c r="L92" s="536"/>
      <c r="M92" s="537">
        <f t="shared" si="7"/>
        <v>0</v>
      </c>
      <c r="N92" s="537">
        <f t="shared" si="8"/>
        <v>0</v>
      </c>
    </row>
    <row r="93" spans="1:14" x14ac:dyDescent="0.25">
      <c r="D93" s="414" t="s">
        <v>3289</v>
      </c>
      <c r="H93" s="414">
        <v>4</v>
      </c>
      <c r="I93" s="414" t="s">
        <v>1528</v>
      </c>
      <c r="J93" s="45"/>
      <c r="K93" s="536">
        <f t="shared" si="6"/>
        <v>0</v>
      </c>
      <c r="L93" s="538"/>
      <c r="M93" s="537">
        <f t="shared" si="7"/>
        <v>0</v>
      </c>
      <c r="N93" s="537">
        <f t="shared" si="8"/>
        <v>0</v>
      </c>
    </row>
    <row r="94" spans="1:14" x14ac:dyDescent="0.25">
      <c r="D94" s="414" t="s">
        <v>3290</v>
      </c>
      <c r="H94" s="414">
        <v>5</v>
      </c>
      <c r="I94" s="414" t="s">
        <v>1528</v>
      </c>
      <c r="J94" s="45"/>
      <c r="K94" s="536">
        <f t="shared" si="6"/>
        <v>0</v>
      </c>
      <c r="L94" s="538"/>
      <c r="M94" s="537">
        <f t="shared" si="7"/>
        <v>0</v>
      </c>
      <c r="N94" s="537">
        <f t="shared" si="8"/>
        <v>0</v>
      </c>
    </row>
    <row r="95" spans="1:14" x14ac:dyDescent="0.25">
      <c r="D95" s="414" t="s">
        <v>3291</v>
      </c>
      <c r="H95" s="414">
        <v>1</v>
      </c>
      <c r="I95" s="414" t="s">
        <v>1528</v>
      </c>
      <c r="J95" s="45"/>
      <c r="K95" s="536">
        <f t="shared" si="6"/>
        <v>0</v>
      </c>
      <c r="L95" s="538"/>
      <c r="M95" s="537">
        <f t="shared" si="7"/>
        <v>0</v>
      </c>
      <c r="N95" s="537">
        <f t="shared" si="8"/>
        <v>0</v>
      </c>
    </row>
    <row r="96" spans="1:14" x14ac:dyDescent="0.25">
      <c r="H96" s="414"/>
      <c r="J96" s="536"/>
      <c r="K96" s="536">
        <f t="shared" si="6"/>
        <v>0</v>
      </c>
      <c r="L96" s="555"/>
      <c r="M96" s="537">
        <f t="shared" si="7"/>
        <v>0</v>
      </c>
      <c r="N96" s="537">
        <f t="shared" si="8"/>
        <v>0</v>
      </c>
    </row>
    <row r="97" spans="1:14" x14ac:dyDescent="0.25">
      <c r="A97" s="442" t="s">
        <v>3242</v>
      </c>
      <c r="B97" s="414" t="s">
        <v>3292</v>
      </c>
      <c r="H97" s="414"/>
      <c r="J97" s="536"/>
      <c r="K97" s="536">
        <f t="shared" si="6"/>
        <v>0</v>
      </c>
      <c r="L97" s="536"/>
      <c r="M97" s="537">
        <f t="shared" si="7"/>
        <v>0</v>
      </c>
      <c r="N97" s="537">
        <f t="shared" si="8"/>
        <v>0</v>
      </c>
    </row>
    <row r="98" spans="1:14" x14ac:dyDescent="0.25">
      <c r="C98" s="414" t="s">
        <v>3290</v>
      </c>
      <c r="H98" s="414">
        <v>8</v>
      </c>
      <c r="I98" s="414" t="s">
        <v>1528</v>
      </c>
      <c r="J98" s="45"/>
      <c r="K98" s="536">
        <f t="shared" si="6"/>
        <v>0</v>
      </c>
      <c r="L98" s="538"/>
      <c r="M98" s="537">
        <f t="shared" si="7"/>
        <v>0</v>
      </c>
      <c r="N98" s="537">
        <f t="shared" si="8"/>
        <v>0</v>
      </c>
    </row>
    <row r="99" spans="1:14" x14ac:dyDescent="0.25">
      <c r="C99" s="414" t="s">
        <v>3291</v>
      </c>
      <c r="H99" s="414">
        <v>13</v>
      </c>
      <c r="I99" s="414" t="s">
        <v>1528</v>
      </c>
      <c r="J99" s="45"/>
      <c r="K99" s="536">
        <f t="shared" si="6"/>
        <v>0</v>
      </c>
      <c r="L99" s="538"/>
      <c r="M99" s="537">
        <f t="shared" si="7"/>
        <v>0</v>
      </c>
      <c r="N99" s="537">
        <f t="shared" si="8"/>
        <v>0</v>
      </c>
    </row>
    <row r="100" spans="1:14" x14ac:dyDescent="0.25">
      <c r="C100" s="414" t="s">
        <v>3293</v>
      </c>
      <c r="H100" s="414">
        <v>1</v>
      </c>
      <c r="I100" s="414" t="s">
        <v>1528</v>
      </c>
      <c r="J100" s="45"/>
      <c r="K100" s="536">
        <f t="shared" si="6"/>
        <v>0</v>
      </c>
      <c r="L100" s="538"/>
      <c r="M100" s="537">
        <f t="shared" si="7"/>
        <v>0</v>
      </c>
      <c r="N100" s="537">
        <f t="shared" si="8"/>
        <v>0</v>
      </c>
    </row>
    <row r="101" spans="1:14" x14ac:dyDescent="0.25">
      <c r="C101" s="414" t="s">
        <v>3294</v>
      </c>
      <c r="H101" s="414">
        <v>1</v>
      </c>
      <c r="I101" s="414" t="s">
        <v>1528</v>
      </c>
      <c r="J101" s="45"/>
      <c r="K101" s="536">
        <f t="shared" si="6"/>
        <v>0</v>
      </c>
      <c r="L101" s="538"/>
      <c r="M101" s="537">
        <f t="shared" si="7"/>
        <v>0</v>
      </c>
      <c r="N101" s="537">
        <f t="shared" si="8"/>
        <v>0</v>
      </c>
    </row>
    <row r="102" spans="1:14" x14ac:dyDescent="0.25">
      <c r="H102" s="414"/>
      <c r="J102" s="536"/>
      <c r="K102" s="536">
        <f t="shared" si="6"/>
        <v>0</v>
      </c>
      <c r="L102" s="555"/>
      <c r="M102" s="537">
        <f t="shared" si="7"/>
        <v>0</v>
      </c>
      <c r="N102" s="537">
        <f t="shared" si="8"/>
        <v>0</v>
      </c>
    </row>
    <row r="103" spans="1:14" x14ac:dyDescent="0.25">
      <c r="A103" s="442" t="s">
        <v>3244</v>
      </c>
      <c r="B103" s="414" t="s">
        <v>3295</v>
      </c>
      <c r="H103" s="414"/>
      <c r="J103" s="536"/>
      <c r="K103" s="536">
        <f t="shared" si="6"/>
        <v>0</v>
      </c>
      <c r="L103" s="536"/>
      <c r="M103" s="537">
        <f t="shared" si="7"/>
        <v>0</v>
      </c>
      <c r="N103" s="537">
        <f t="shared" si="8"/>
        <v>0</v>
      </c>
    </row>
    <row r="104" spans="1:14" x14ac:dyDescent="0.25">
      <c r="C104" s="414" t="s">
        <v>3291</v>
      </c>
      <c r="H104" s="414">
        <v>4</v>
      </c>
      <c r="I104" s="414" t="s">
        <v>1528</v>
      </c>
      <c r="J104" s="45"/>
      <c r="K104" s="536">
        <f t="shared" si="6"/>
        <v>0</v>
      </c>
      <c r="L104" s="538"/>
      <c r="M104" s="537">
        <f t="shared" si="7"/>
        <v>0</v>
      </c>
      <c r="N104" s="537">
        <f t="shared" si="8"/>
        <v>0</v>
      </c>
    </row>
    <row r="105" spans="1:14" x14ac:dyDescent="0.25">
      <c r="C105" s="414" t="s">
        <v>3294</v>
      </c>
      <c r="H105" s="414">
        <v>5</v>
      </c>
      <c r="I105" s="414" t="s">
        <v>1528</v>
      </c>
      <c r="J105" s="45"/>
      <c r="K105" s="536">
        <f t="shared" si="6"/>
        <v>0</v>
      </c>
      <c r="L105" s="538"/>
      <c r="M105" s="537">
        <f t="shared" si="7"/>
        <v>0</v>
      </c>
      <c r="N105" s="537">
        <f t="shared" si="8"/>
        <v>0</v>
      </c>
    </row>
    <row r="106" spans="1:14" x14ac:dyDescent="0.25">
      <c r="H106" s="414"/>
      <c r="J106" s="536"/>
      <c r="K106" s="536">
        <f t="shared" si="6"/>
        <v>0</v>
      </c>
      <c r="L106" s="555"/>
      <c r="M106" s="537">
        <f t="shared" si="7"/>
        <v>0</v>
      </c>
      <c r="N106" s="537">
        <f t="shared" si="8"/>
        <v>0</v>
      </c>
    </row>
    <row r="107" spans="1:14" x14ac:dyDescent="0.25">
      <c r="A107" s="442" t="s">
        <v>3246</v>
      </c>
      <c r="B107" s="414" t="s">
        <v>3296</v>
      </c>
      <c r="H107" s="414"/>
      <c r="J107" s="536"/>
      <c r="K107" s="536">
        <f t="shared" si="6"/>
        <v>0</v>
      </c>
      <c r="L107" s="555"/>
      <c r="M107" s="537">
        <f t="shared" si="7"/>
        <v>0</v>
      </c>
      <c r="N107" s="537">
        <f t="shared" si="8"/>
        <v>0</v>
      </c>
    </row>
    <row r="108" spans="1:14" x14ac:dyDescent="0.25">
      <c r="C108" s="414" t="s">
        <v>3291</v>
      </c>
      <c r="H108" s="414">
        <v>2</v>
      </c>
      <c r="I108" s="414" t="s">
        <v>1528</v>
      </c>
      <c r="J108" s="45"/>
      <c r="K108" s="536">
        <f t="shared" si="6"/>
        <v>0</v>
      </c>
      <c r="L108" s="538"/>
      <c r="M108" s="537">
        <f t="shared" si="7"/>
        <v>0</v>
      </c>
      <c r="N108" s="537">
        <f t="shared" si="8"/>
        <v>0</v>
      </c>
    </row>
    <row r="109" spans="1:14" x14ac:dyDescent="0.25">
      <c r="C109" s="414" t="s">
        <v>3294</v>
      </c>
      <c r="H109" s="414">
        <v>1</v>
      </c>
      <c r="I109" s="414" t="s">
        <v>1528</v>
      </c>
      <c r="J109" s="45"/>
      <c r="K109" s="536">
        <f t="shared" ref="K109:K172" si="9">+J109*H109</f>
        <v>0</v>
      </c>
      <c r="L109" s="538"/>
      <c r="M109" s="537">
        <f t="shared" ref="M109:M172" si="10">+L109*H109</f>
        <v>0</v>
      </c>
      <c r="N109" s="537">
        <f t="shared" ref="N109:N172" si="11">+M109+K109</f>
        <v>0</v>
      </c>
    </row>
    <row r="110" spans="1:14" x14ac:dyDescent="0.25">
      <c r="H110" s="414"/>
      <c r="J110" s="536"/>
      <c r="K110" s="536">
        <f t="shared" si="9"/>
        <v>0</v>
      </c>
      <c r="L110" s="555"/>
      <c r="M110" s="537">
        <f t="shared" si="10"/>
        <v>0</v>
      </c>
      <c r="N110" s="537">
        <f t="shared" si="11"/>
        <v>0</v>
      </c>
    </row>
    <row r="111" spans="1:14" x14ac:dyDescent="0.25">
      <c r="A111" s="442" t="s">
        <v>3297</v>
      </c>
      <c r="B111" s="414" t="s">
        <v>3298</v>
      </c>
      <c r="H111" s="414"/>
      <c r="J111" s="536"/>
      <c r="K111" s="536">
        <f t="shared" si="9"/>
        <v>0</v>
      </c>
      <c r="L111" s="536"/>
      <c r="M111" s="537">
        <f t="shared" si="10"/>
        <v>0</v>
      </c>
      <c r="N111" s="537">
        <f t="shared" si="11"/>
        <v>0</v>
      </c>
    </row>
    <row r="112" spans="1:14" x14ac:dyDescent="0.25">
      <c r="C112" s="414" t="s">
        <v>3299</v>
      </c>
      <c r="H112" s="414">
        <v>2</v>
      </c>
      <c r="I112" s="414" t="s">
        <v>1528</v>
      </c>
      <c r="J112" s="45"/>
      <c r="K112" s="536">
        <f t="shared" si="9"/>
        <v>0</v>
      </c>
      <c r="L112" s="538"/>
      <c r="M112" s="537">
        <f t="shared" si="10"/>
        <v>0</v>
      </c>
      <c r="N112" s="537">
        <f t="shared" si="11"/>
        <v>0</v>
      </c>
    </row>
    <row r="113" spans="1:14" x14ac:dyDescent="0.25">
      <c r="H113" s="414"/>
      <c r="J113" s="536"/>
      <c r="K113" s="536">
        <f t="shared" si="9"/>
        <v>0</v>
      </c>
      <c r="L113" s="555"/>
      <c r="M113" s="537">
        <f t="shared" si="10"/>
        <v>0</v>
      </c>
      <c r="N113" s="537">
        <f t="shared" si="11"/>
        <v>0</v>
      </c>
    </row>
    <row r="114" spans="1:14" x14ac:dyDescent="0.25">
      <c r="A114" s="442" t="s">
        <v>3300</v>
      </c>
      <c r="B114" s="414" t="s">
        <v>3301</v>
      </c>
      <c r="H114" s="414"/>
      <c r="J114" s="536"/>
      <c r="K114" s="536">
        <f t="shared" si="9"/>
        <v>0</v>
      </c>
      <c r="L114" s="555"/>
      <c r="M114" s="537">
        <f t="shared" si="10"/>
        <v>0</v>
      </c>
      <c r="N114" s="537">
        <f t="shared" si="11"/>
        <v>0</v>
      </c>
    </row>
    <row r="115" spans="1:14" x14ac:dyDescent="0.25">
      <c r="D115" s="414" t="s">
        <v>3289</v>
      </c>
      <c r="H115" s="414">
        <v>32</v>
      </c>
      <c r="I115" s="414" t="s">
        <v>1528</v>
      </c>
      <c r="J115" s="45"/>
      <c r="K115" s="536">
        <f t="shared" si="9"/>
        <v>0</v>
      </c>
      <c r="L115" s="538"/>
      <c r="M115" s="537">
        <f t="shared" si="10"/>
        <v>0</v>
      </c>
      <c r="N115" s="537">
        <f t="shared" si="11"/>
        <v>0</v>
      </c>
    </row>
    <row r="116" spans="1:14" x14ac:dyDescent="0.25">
      <c r="H116" s="414"/>
      <c r="J116" s="556"/>
      <c r="K116" s="536">
        <f t="shared" si="9"/>
        <v>0</v>
      </c>
      <c r="L116" s="556"/>
      <c r="M116" s="537">
        <f t="shared" si="10"/>
        <v>0</v>
      </c>
      <c r="N116" s="537">
        <f t="shared" si="11"/>
        <v>0</v>
      </c>
    </row>
    <row r="117" spans="1:14" x14ac:dyDescent="0.25">
      <c r="A117" s="442" t="s">
        <v>3302</v>
      </c>
      <c r="B117" s="414" t="s">
        <v>3248</v>
      </c>
      <c r="H117" s="414"/>
      <c r="J117" s="556"/>
      <c r="K117" s="536">
        <f t="shared" si="9"/>
        <v>0</v>
      </c>
      <c r="L117" s="556"/>
      <c r="M117" s="537">
        <f t="shared" si="10"/>
        <v>0</v>
      </c>
      <c r="N117" s="537">
        <f t="shared" si="11"/>
        <v>0</v>
      </c>
    </row>
    <row r="118" spans="1:14" x14ac:dyDescent="0.25">
      <c r="D118" s="414" t="s">
        <v>3249</v>
      </c>
      <c r="H118" s="414">
        <f>+H48*2+H58*2+H61*2</f>
        <v>82</v>
      </c>
      <c r="I118" s="414" t="s">
        <v>1528</v>
      </c>
      <c r="J118" s="541"/>
      <c r="K118" s="536">
        <f t="shared" si="9"/>
        <v>0</v>
      </c>
      <c r="L118" s="541"/>
      <c r="M118" s="537">
        <f t="shared" si="10"/>
        <v>0</v>
      </c>
      <c r="N118" s="537">
        <f t="shared" si="11"/>
        <v>0</v>
      </c>
    </row>
    <row r="119" spans="1:14" x14ac:dyDescent="0.25">
      <c r="H119" s="414"/>
      <c r="J119" s="556"/>
      <c r="K119" s="536">
        <f t="shared" si="9"/>
        <v>0</v>
      </c>
      <c r="L119" s="556"/>
      <c r="M119" s="537">
        <f t="shared" si="10"/>
        <v>0</v>
      </c>
      <c r="N119" s="537">
        <f t="shared" si="11"/>
        <v>0</v>
      </c>
    </row>
    <row r="120" spans="1:14" x14ac:dyDescent="0.25">
      <c r="A120" s="442" t="s">
        <v>3303</v>
      </c>
      <c r="B120" s="414" t="s">
        <v>3304</v>
      </c>
      <c r="H120" s="414"/>
      <c r="J120" s="556"/>
      <c r="K120" s="536">
        <f t="shared" si="9"/>
        <v>0</v>
      </c>
      <c r="L120" s="556"/>
      <c r="M120" s="537">
        <f t="shared" si="10"/>
        <v>0</v>
      </c>
      <c r="N120" s="537">
        <f t="shared" si="11"/>
        <v>0</v>
      </c>
    </row>
    <row r="121" spans="1:14" x14ac:dyDescent="0.25">
      <c r="D121" s="414" t="s">
        <v>3249</v>
      </c>
      <c r="H121" s="414">
        <f>+H118</f>
        <v>82</v>
      </c>
      <c r="I121" s="414" t="s">
        <v>1528</v>
      </c>
      <c r="J121" s="541"/>
      <c r="K121" s="536">
        <f t="shared" si="9"/>
        <v>0</v>
      </c>
      <c r="L121" s="541"/>
      <c r="M121" s="537">
        <f t="shared" si="10"/>
        <v>0</v>
      </c>
      <c r="N121" s="537">
        <f t="shared" si="11"/>
        <v>0</v>
      </c>
    </row>
    <row r="122" spans="1:14" x14ac:dyDescent="0.25">
      <c r="H122" s="414"/>
      <c r="J122" s="556"/>
      <c r="K122" s="536">
        <f t="shared" si="9"/>
        <v>0</v>
      </c>
      <c r="L122" s="556"/>
      <c r="M122" s="537">
        <f t="shared" si="10"/>
        <v>0</v>
      </c>
      <c r="N122" s="537">
        <f t="shared" si="11"/>
        <v>0</v>
      </c>
    </row>
    <row r="123" spans="1:14" x14ac:dyDescent="0.25">
      <c r="A123" s="442" t="s">
        <v>3305</v>
      </c>
      <c r="B123" s="414" t="s">
        <v>3306</v>
      </c>
      <c r="H123" s="414"/>
      <c r="J123" s="556"/>
      <c r="K123" s="536">
        <f t="shared" si="9"/>
        <v>0</v>
      </c>
      <c r="L123" s="556"/>
      <c r="M123" s="537">
        <f t="shared" si="10"/>
        <v>0</v>
      </c>
      <c r="N123" s="537">
        <f t="shared" si="11"/>
        <v>0</v>
      </c>
    </row>
    <row r="124" spans="1:14" x14ac:dyDescent="0.25">
      <c r="D124" s="414" t="s">
        <v>3289</v>
      </c>
      <c r="H124" s="414">
        <v>14</v>
      </c>
      <c r="I124" s="414" t="s">
        <v>1528</v>
      </c>
      <c r="J124" s="541"/>
      <c r="K124" s="536">
        <f t="shared" si="9"/>
        <v>0</v>
      </c>
      <c r="L124" s="541"/>
      <c r="M124" s="537">
        <f t="shared" si="10"/>
        <v>0</v>
      </c>
      <c r="N124" s="537">
        <f t="shared" si="11"/>
        <v>0</v>
      </c>
    </row>
    <row r="125" spans="1:14" x14ac:dyDescent="0.25">
      <c r="H125" s="414"/>
      <c r="J125" s="536"/>
      <c r="K125" s="536">
        <f t="shared" si="9"/>
        <v>0</v>
      </c>
      <c r="L125" s="536"/>
      <c r="M125" s="537">
        <f t="shared" si="10"/>
        <v>0</v>
      </c>
      <c r="N125" s="537">
        <f t="shared" si="11"/>
        <v>0</v>
      </c>
    </row>
    <row r="126" spans="1:14" ht="13" x14ac:dyDescent="0.3">
      <c r="A126" s="462" t="s">
        <v>3307</v>
      </c>
      <c r="H126" s="414"/>
      <c r="J126" s="536"/>
      <c r="K126" s="536">
        <f t="shared" si="9"/>
        <v>0</v>
      </c>
      <c r="L126" s="536"/>
      <c r="M126" s="537">
        <f t="shared" si="10"/>
        <v>0</v>
      </c>
      <c r="N126" s="537">
        <f t="shared" si="11"/>
        <v>0</v>
      </c>
    </row>
    <row r="127" spans="1:14" x14ac:dyDescent="0.25">
      <c r="A127" s="442">
        <v>1</v>
      </c>
      <c r="B127" s="414" t="s">
        <v>3308</v>
      </c>
      <c r="H127" s="414"/>
      <c r="J127" s="536"/>
      <c r="K127" s="536">
        <f t="shared" si="9"/>
        <v>0</v>
      </c>
      <c r="L127" s="536"/>
      <c r="M127" s="537">
        <f t="shared" si="10"/>
        <v>0</v>
      </c>
      <c r="N127" s="537">
        <f t="shared" si="11"/>
        <v>0</v>
      </c>
    </row>
    <row r="128" spans="1:14" x14ac:dyDescent="0.25">
      <c r="D128" s="414" t="s">
        <v>3309</v>
      </c>
      <c r="H128" s="414">
        <f>+H67</f>
        <v>600</v>
      </c>
      <c r="I128" s="414" t="s">
        <v>323</v>
      </c>
      <c r="J128" s="45"/>
      <c r="K128" s="536">
        <f t="shared" si="9"/>
        <v>0</v>
      </c>
      <c r="L128" s="45"/>
      <c r="M128" s="537">
        <f t="shared" si="10"/>
        <v>0</v>
      </c>
      <c r="N128" s="537">
        <f t="shared" si="11"/>
        <v>0</v>
      </c>
    </row>
    <row r="129" spans="1:15" x14ac:dyDescent="0.25">
      <c r="D129" s="414" t="s">
        <v>3310</v>
      </c>
      <c r="H129" s="414">
        <f>+H68</f>
        <v>270</v>
      </c>
      <c r="I129" s="414" t="s">
        <v>323</v>
      </c>
      <c r="J129" s="45"/>
      <c r="K129" s="536">
        <f t="shared" si="9"/>
        <v>0</v>
      </c>
      <c r="L129" s="45"/>
      <c r="M129" s="537">
        <f t="shared" si="10"/>
        <v>0</v>
      </c>
      <c r="N129" s="537">
        <f t="shared" si="11"/>
        <v>0</v>
      </c>
    </row>
    <row r="130" spans="1:15" x14ac:dyDescent="0.25">
      <c r="D130" s="414" t="s">
        <v>3311</v>
      </c>
      <c r="H130" s="414">
        <f>+H71</f>
        <v>120</v>
      </c>
      <c r="I130" s="414" t="s">
        <v>323</v>
      </c>
      <c r="J130" s="45"/>
      <c r="K130" s="536">
        <f t="shared" si="9"/>
        <v>0</v>
      </c>
      <c r="L130" s="45"/>
      <c r="M130" s="537">
        <f t="shared" si="10"/>
        <v>0</v>
      </c>
      <c r="N130" s="537">
        <f t="shared" si="11"/>
        <v>0</v>
      </c>
    </row>
    <row r="131" spans="1:15" x14ac:dyDescent="0.25">
      <c r="D131" s="414" t="s">
        <v>3312</v>
      </c>
      <c r="H131" s="414">
        <f>+H72</f>
        <v>40</v>
      </c>
      <c r="I131" s="414" t="s">
        <v>323</v>
      </c>
      <c r="J131" s="45"/>
      <c r="K131" s="536">
        <f t="shared" si="9"/>
        <v>0</v>
      </c>
      <c r="L131" s="45"/>
      <c r="M131" s="537">
        <f t="shared" si="10"/>
        <v>0</v>
      </c>
      <c r="N131" s="537">
        <f t="shared" si="11"/>
        <v>0</v>
      </c>
    </row>
    <row r="132" spans="1:15" x14ac:dyDescent="0.25">
      <c r="D132" s="414" t="s">
        <v>3313</v>
      </c>
      <c r="H132" s="414">
        <f>+H73</f>
        <v>36</v>
      </c>
      <c r="I132" s="414" t="s">
        <v>323</v>
      </c>
      <c r="J132" s="45"/>
      <c r="K132" s="536">
        <f t="shared" si="9"/>
        <v>0</v>
      </c>
      <c r="L132" s="45"/>
      <c r="M132" s="537">
        <f t="shared" si="10"/>
        <v>0</v>
      </c>
      <c r="N132" s="537">
        <f t="shared" si="11"/>
        <v>0</v>
      </c>
    </row>
    <row r="133" spans="1:15" x14ac:dyDescent="0.25">
      <c r="D133" s="414" t="s">
        <v>3314</v>
      </c>
      <c r="H133" s="414">
        <f>+H74</f>
        <v>110</v>
      </c>
      <c r="I133" s="414" t="s">
        <v>323</v>
      </c>
      <c r="J133" s="45"/>
      <c r="K133" s="536">
        <f t="shared" si="9"/>
        <v>0</v>
      </c>
      <c r="L133" s="45"/>
      <c r="M133" s="537">
        <f t="shared" si="10"/>
        <v>0</v>
      </c>
      <c r="N133" s="537">
        <f t="shared" si="11"/>
        <v>0</v>
      </c>
    </row>
    <row r="134" spans="1:15" x14ac:dyDescent="0.25">
      <c r="H134" s="414"/>
      <c r="J134" s="536"/>
      <c r="K134" s="536">
        <f t="shared" si="9"/>
        <v>0</v>
      </c>
      <c r="L134" s="536"/>
      <c r="M134" s="537">
        <f t="shared" si="10"/>
        <v>0</v>
      </c>
      <c r="N134" s="537">
        <f t="shared" si="11"/>
        <v>0</v>
      </c>
    </row>
    <row r="135" spans="1:15" x14ac:dyDescent="0.25">
      <c r="D135" s="414" t="s">
        <v>3315</v>
      </c>
      <c r="H135" s="414">
        <f>+H78</f>
        <v>20</v>
      </c>
      <c r="I135" s="414" t="s">
        <v>323</v>
      </c>
      <c r="J135" s="45"/>
      <c r="K135" s="536">
        <f t="shared" si="9"/>
        <v>0</v>
      </c>
      <c r="L135" s="45"/>
      <c r="M135" s="537">
        <f t="shared" si="10"/>
        <v>0</v>
      </c>
      <c r="N135" s="537">
        <f t="shared" si="11"/>
        <v>0</v>
      </c>
    </row>
    <row r="136" spans="1:15" x14ac:dyDescent="0.25">
      <c r="D136" s="414" t="s">
        <v>3316</v>
      </c>
      <c r="H136" s="414">
        <f>+H79</f>
        <v>25</v>
      </c>
      <c r="I136" s="414" t="s">
        <v>323</v>
      </c>
      <c r="J136" s="45"/>
      <c r="K136" s="536">
        <f t="shared" si="9"/>
        <v>0</v>
      </c>
      <c r="L136" s="45"/>
      <c r="M136" s="537">
        <f t="shared" si="10"/>
        <v>0</v>
      </c>
      <c r="N136" s="537">
        <f t="shared" si="11"/>
        <v>0</v>
      </c>
    </row>
    <row r="137" spans="1:15" x14ac:dyDescent="0.25">
      <c r="D137" s="414" t="s">
        <v>3317</v>
      </c>
      <c r="H137" s="414">
        <f>+H80</f>
        <v>40</v>
      </c>
      <c r="I137" s="414" t="s">
        <v>323</v>
      </c>
      <c r="J137" s="45"/>
      <c r="K137" s="536">
        <f t="shared" si="9"/>
        <v>0</v>
      </c>
      <c r="L137" s="45"/>
      <c r="M137" s="537">
        <f t="shared" si="10"/>
        <v>0</v>
      </c>
      <c r="N137" s="537">
        <f t="shared" si="11"/>
        <v>0</v>
      </c>
    </row>
    <row r="138" spans="1:15" x14ac:dyDescent="0.25">
      <c r="H138" s="414"/>
      <c r="J138" s="536"/>
      <c r="K138" s="536">
        <f t="shared" si="9"/>
        <v>0</v>
      </c>
      <c r="L138" s="536"/>
      <c r="M138" s="537">
        <f t="shared" si="10"/>
        <v>0</v>
      </c>
      <c r="N138" s="537">
        <f t="shared" si="11"/>
        <v>0</v>
      </c>
    </row>
    <row r="139" spans="1:15" ht="13" x14ac:dyDescent="0.3">
      <c r="A139" s="462" t="s">
        <v>3222</v>
      </c>
      <c r="H139" s="414"/>
      <c r="J139" s="536"/>
      <c r="K139" s="536">
        <f t="shared" si="9"/>
        <v>0</v>
      </c>
      <c r="L139" s="536"/>
      <c r="M139" s="537">
        <f t="shared" si="10"/>
        <v>0</v>
      </c>
      <c r="N139" s="537">
        <f t="shared" si="11"/>
        <v>0</v>
      </c>
    </row>
    <row r="140" spans="1:15" x14ac:dyDescent="0.25">
      <c r="A140" s="442" t="s">
        <v>3223</v>
      </c>
      <c r="B140" s="414" t="s">
        <v>3318</v>
      </c>
      <c r="H140" s="539">
        <v>1</v>
      </c>
      <c r="I140" s="414" t="s">
        <v>1528</v>
      </c>
      <c r="J140" s="45"/>
      <c r="K140" s="536">
        <f t="shared" si="9"/>
        <v>0</v>
      </c>
      <c r="L140" s="45"/>
      <c r="M140" s="537">
        <f t="shared" si="10"/>
        <v>0</v>
      </c>
      <c r="N140" s="537">
        <f t="shared" si="11"/>
        <v>0</v>
      </c>
      <c r="O140" s="536"/>
    </row>
    <row r="141" spans="1:15" x14ac:dyDescent="0.25">
      <c r="H141" s="414"/>
      <c r="J141" s="536"/>
      <c r="K141" s="536">
        <f t="shared" si="9"/>
        <v>0</v>
      </c>
      <c r="L141" s="536"/>
      <c r="M141" s="537">
        <f t="shared" si="10"/>
        <v>0</v>
      </c>
      <c r="N141" s="537">
        <f t="shared" si="11"/>
        <v>0</v>
      </c>
      <c r="O141" s="536"/>
    </row>
    <row r="142" spans="1:15" x14ac:dyDescent="0.25">
      <c r="A142" s="442" t="s">
        <v>3225</v>
      </c>
      <c r="B142" s="414" t="s">
        <v>3226</v>
      </c>
      <c r="H142" s="414">
        <v>2</v>
      </c>
      <c r="I142" s="414" t="s">
        <v>347</v>
      </c>
      <c r="J142" s="45"/>
      <c r="K142" s="536">
        <f t="shared" si="9"/>
        <v>0</v>
      </c>
      <c r="L142" s="45"/>
      <c r="M142" s="537">
        <f t="shared" si="10"/>
        <v>0</v>
      </c>
      <c r="N142" s="537">
        <f t="shared" si="11"/>
        <v>0</v>
      </c>
    </row>
    <row r="143" spans="1:15" x14ac:dyDescent="0.25">
      <c r="H143" s="414"/>
      <c r="J143" s="536"/>
      <c r="K143" s="536">
        <f t="shared" si="9"/>
        <v>0</v>
      </c>
      <c r="L143" s="536"/>
      <c r="M143" s="537">
        <f t="shared" si="10"/>
        <v>0</v>
      </c>
      <c r="N143" s="537">
        <f t="shared" si="11"/>
        <v>0</v>
      </c>
    </row>
    <row r="144" spans="1:15" x14ac:dyDescent="0.25">
      <c r="A144" s="442" t="s">
        <v>3227</v>
      </c>
      <c r="B144" s="414" t="s">
        <v>3228</v>
      </c>
      <c r="H144" s="414">
        <v>24</v>
      </c>
      <c r="I144" s="414" t="s">
        <v>3319</v>
      </c>
      <c r="J144" s="45"/>
      <c r="K144" s="536">
        <f t="shared" si="9"/>
        <v>0</v>
      </c>
      <c r="L144" s="45"/>
      <c r="M144" s="537">
        <f t="shared" si="10"/>
        <v>0</v>
      </c>
      <c r="N144" s="537">
        <f t="shared" si="11"/>
        <v>0</v>
      </c>
    </row>
    <row r="145" spans="1:14" x14ac:dyDescent="0.25">
      <c r="H145" s="414"/>
      <c r="J145" s="536"/>
      <c r="K145" s="536">
        <f t="shared" si="9"/>
        <v>0</v>
      </c>
      <c r="L145" s="536"/>
      <c r="M145" s="537">
        <f t="shared" si="10"/>
        <v>0</v>
      </c>
      <c r="N145" s="537">
        <f t="shared" si="11"/>
        <v>0</v>
      </c>
    </row>
    <row r="146" spans="1:14" ht="18" x14ac:dyDescent="0.4">
      <c r="A146" s="535" t="s">
        <v>3320</v>
      </c>
      <c r="H146" s="414"/>
      <c r="J146" s="536"/>
      <c r="K146" s="536">
        <f t="shared" si="9"/>
        <v>0</v>
      </c>
      <c r="L146" s="536"/>
      <c r="M146" s="537">
        <f t="shared" si="10"/>
        <v>0</v>
      </c>
      <c r="N146" s="537">
        <f t="shared" si="11"/>
        <v>0</v>
      </c>
    </row>
    <row r="147" spans="1:14" x14ac:dyDescent="0.25">
      <c r="H147" s="414"/>
      <c r="J147" s="536"/>
      <c r="K147" s="536">
        <f t="shared" si="9"/>
        <v>0</v>
      </c>
      <c r="L147" s="536"/>
      <c r="M147" s="537">
        <f t="shared" si="10"/>
        <v>0</v>
      </c>
      <c r="N147" s="537">
        <f t="shared" si="11"/>
        <v>0</v>
      </c>
    </row>
    <row r="148" spans="1:14" ht="13" x14ac:dyDescent="0.3">
      <c r="A148" s="462" t="s">
        <v>3266</v>
      </c>
      <c r="H148" s="414"/>
      <c r="J148" s="536"/>
      <c r="K148" s="536">
        <f t="shared" si="9"/>
        <v>0</v>
      </c>
      <c r="L148" s="536"/>
      <c r="M148" s="537">
        <f t="shared" si="10"/>
        <v>0</v>
      </c>
      <c r="N148" s="537">
        <f t="shared" si="11"/>
        <v>0</v>
      </c>
    </row>
    <row r="149" spans="1:14" x14ac:dyDescent="0.25">
      <c r="A149" s="442" t="s">
        <v>3223</v>
      </c>
      <c r="B149" s="414" t="s">
        <v>3321</v>
      </c>
      <c r="H149" s="414"/>
      <c r="J149" s="536"/>
      <c r="K149" s="536">
        <f t="shared" si="9"/>
        <v>0</v>
      </c>
      <c r="L149" s="536"/>
      <c r="M149" s="537">
        <f t="shared" si="10"/>
        <v>0</v>
      </c>
      <c r="N149" s="537">
        <f t="shared" si="11"/>
        <v>0</v>
      </c>
    </row>
    <row r="150" spans="1:14" x14ac:dyDescent="0.25">
      <c r="C150" s="414" t="s">
        <v>3268</v>
      </c>
      <c r="H150" s="414"/>
      <c r="J150" s="536"/>
      <c r="K150" s="536">
        <f t="shared" si="9"/>
        <v>0</v>
      </c>
      <c r="L150" s="536"/>
      <c r="M150" s="537">
        <f t="shared" si="10"/>
        <v>0</v>
      </c>
      <c r="N150" s="537">
        <f t="shared" si="11"/>
        <v>0</v>
      </c>
    </row>
    <row r="151" spans="1:14" x14ac:dyDescent="0.25">
      <c r="D151" s="414" t="s">
        <v>3256</v>
      </c>
      <c r="H151" s="414">
        <v>135</v>
      </c>
      <c r="I151" s="414" t="s">
        <v>323</v>
      </c>
      <c r="J151" s="45"/>
      <c r="K151" s="536">
        <f t="shared" si="9"/>
        <v>0</v>
      </c>
      <c r="L151" s="45"/>
      <c r="M151" s="537">
        <f t="shared" si="10"/>
        <v>0</v>
      </c>
      <c r="N151" s="537">
        <f t="shared" si="11"/>
        <v>0</v>
      </c>
    </row>
    <row r="152" spans="1:14" x14ac:dyDescent="0.25">
      <c r="D152" s="414" t="s">
        <v>3322</v>
      </c>
      <c r="H152" s="414">
        <v>48</v>
      </c>
      <c r="I152" s="414" t="s">
        <v>323</v>
      </c>
      <c r="J152" s="45"/>
      <c r="K152" s="536">
        <f t="shared" si="9"/>
        <v>0</v>
      </c>
      <c r="L152" s="45"/>
      <c r="M152" s="537">
        <f t="shared" si="10"/>
        <v>0</v>
      </c>
      <c r="N152" s="537">
        <f t="shared" si="11"/>
        <v>0</v>
      </c>
    </row>
    <row r="153" spans="1:14" x14ac:dyDescent="0.25">
      <c r="D153" s="414" t="s">
        <v>3323</v>
      </c>
      <c r="H153" s="414">
        <v>54</v>
      </c>
      <c r="I153" s="414" t="s">
        <v>323</v>
      </c>
      <c r="J153" s="45"/>
      <c r="K153" s="536">
        <f t="shared" si="9"/>
        <v>0</v>
      </c>
      <c r="L153" s="45"/>
      <c r="M153" s="537">
        <f t="shared" si="10"/>
        <v>0</v>
      </c>
      <c r="N153" s="537">
        <f t="shared" si="11"/>
        <v>0</v>
      </c>
    </row>
    <row r="154" spans="1:14" x14ac:dyDescent="0.25">
      <c r="H154" s="414"/>
      <c r="J154" s="536"/>
      <c r="K154" s="536">
        <f t="shared" si="9"/>
        <v>0</v>
      </c>
      <c r="L154" s="536"/>
      <c r="M154" s="537">
        <f t="shared" si="10"/>
        <v>0</v>
      </c>
      <c r="N154" s="537">
        <f t="shared" si="11"/>
        <v>0</v>
      </c>
    </row>
    <row r="155" spans="1:14" x14ac:dyDescent="0.25">
      <c r="A155" s="442" t="s">
        <v>3225</v>
      </c>
      <c r="B155" s="414" t="s">
        <v>3324</v>
      </c>
      <c r="H155" s="414"/>
      <c r="J155" s="536"/>
      <c r="K155" s="536">
        <f t="shared" si="9"/>
        <v>0</v>
      </c>
      <c r="L155" s="536"/>
      <c r="M155" s="537">
        <f t="shared" si="10"/>
        <v>0</v>
      </c>
      <c r="N155" s="537">
        <f t="shared" si="11"/>
        <v>0</v>
      </c>
    </row>
    <row r="156" spans="1:14" x14ac:dyDescent="0.25">
      <c r="C156" s="414" t="s">
        <v>3268</v>
      </c>
      <c r="H156" s="414"/>
      <c r="J156" s="536"/>
      <c r="K156" s="536">
        <f t="shared" si="9"/>
        <v>0</v>
      </c>
      <c r="L156" s="536"/>
      <c r="M156" s="537">
        <f t="shared" si="10"/>
        <v>0</v>
      </c>
      <c r="N156" s="537">
        <f t="shared" si="11"/>
        <v>0</v>
      </c>
    </row>
    <row r="157" spans="1:14" x14ac:dyDescent="0.25">
      <c r="D157" s="414" t="s">
        <v>3325</v>
      </c>
      <c r="H157" s="414">
        <v>300</v>
      </c>
      <c r="I157" s="414" t="s">
        <v>323</v>
      </c>
      <c r="J157" s="45"/>
      <c r="K157" s="536">
        <f t="shared" si="9"/>
        <v>0</v>
      </c>
      <c r="L157" s="45"/>
      <c r="M157" s="537">
        <f t="shared" si="10"/>
        <v>0</v>
      </c>
      <c r="N157" s="537">
        <f t="shared" si="11"/>
        <v>0</v>
      </c>
    </row>
    <row r="158" spans="1:14" x14ac:dyDescent="0.25">
      <c r="D158" s="414" t="s">
        <v>3326</v>
      </c>
      <c r="H158" s="414">
        <v>36</v>
      </c>
      <c r="I158" s="414" t="s">
        <v>323</v>
      </c>
      <c r="J158" s="45"/>
      <c r="K158" s="536">
        <f t="shared" si="9"/>
        <v>0</v>
      </c>
      <c r="L158" s="45"/>
      <c r="M158" s="537">
        <f t="shared" si="10"/>
        <v>0</v>
      </c>
      <c r="N158" s="537">
        <f t="shared" si="11"/>
        <v>0</v>
      </c>
    </row>
    <row r="159" spans="1:14" x14ac:dyDescent="0.25">
      <c r="D159" s="414" t="s">
        <v>3327</v>
      </c>
      <c r="H159" s="414">
        <v>64</v>
      </c>
      <c r="I159" s="414" t="s">
        <v>323</v>
      </c>
      <c r="J159" s="45"/>
      <c r="K159" s="536">
        <f t="shared" si="9"/>
        <v>0</v>
      </c>
      <c r="L159" s="45"/>
      <c r="M159" s="537">
        <f t="shared" si="10"/>
        <v>0</v>
      </c>
      <c r="N159" s="537">
        <f t="shared" si="11"/>
        <v>0</v>
      </c>
    </row>
    <row r="160" spans="1:14" x14ac:dyDescent="0.25">
      <c r="D160" s="414" t="s">
        <v>3328</v>
      </c>
      <c r="H160" s="414">
        <v>12</v>
      </c>
      <c r="I160" s="414" t="s">
        <v>323</v>
      </c>
      <c r="J160" s="45"/>
      <c r="K160" s="536">
        <f t="shared" si="9"/>
        <v>0</v>
      </c>
      <c r="L160" s="45"/>
      <c r="M160" s="537">
        <f t="shared" si="10"/>
        <v>0</v>
      </c>
      <c r="N160" s="537">
        <f t="shared" si="11"/>
        <v>0</v>
      </c>
    </row>
    <row r="161" spans="1:14" x14ac:dyDescent="0.25">
      <c r="H161" s="414"/>
      <c r="J161" s="536"/>
      <c r="K161" s="536">
        <f t="shared" si="9"/>
        <v>0</v>
      </c>
      <c r="L161" s="536"/>
      <c r="M161" s="537">
        <f t="shared" si="10"/>
        <v>0</v>
      </c>
      <c r="N161" s="537">
        <f t="shared" si="11"/>
        <v>0</v>
      </c>
    </row>
    <row r="162" spans="1:14" x14ac:dyDescent="0.25">
      <c r="A162" s="442" t="s">
        <v>3227</v>
      </c>
      <c r="B162" s="414" t="s">
        <v>3329</v>
      </c>
      <c r="H162" s="414">
        <f>SUM(H151:H160)</f>
        <v>649</v>
      </c>
      <c r="I162" s="414" t="s">
        <v>323</v>
      </c>
      <c r="J162" s="45"/>
      <c r="K162" s="536">
        <f t="shared" si="9"/>
        <v>0</v>
      </c>
      <c r="L162" s="45"/>
      <c r="M162" s="537">
        <f t="shared" si="10"/>
        <v>0</v>
      </c>
      <c r="N162" s="537">
        <f t="shared" si="11"/>
        <v>0</v>
      </c>
    </row>
    <row r="163" spans="1:14" x14ac:dyDescent="0.25">
      <c r="G163" s="414" t="s">
        <v>3100</v>
      </c>
      <c r="H163" s="414"/>
      <c r="J163" s="536"/>
      <c r="K163" s="536">
        <f t="shared" si="9"/>
        <v>0</v>
      </c>
      <c r="L163" s="536"/>
      <c r="M163" s="537">
        <f t="shared" si="10"/>
        <v>0</v>
      </c>
      <c r="N163" s="537">
        <f t="shared" si="11"/>
        <v>0</v>
      </c>
    </row>
    <row r="164" spans="1:14" ht="13" x14ac:dyDescent="0.3">
      <c r="A164" s="462" t="s">
        <v>3330</v>
      </c>
      <c r="H164" s="414"/>
      <c r="J164" s="536"/>
      <c r="K164" s="536">
        <f t="shared" si="9"/>
        <v>0</v>
      </c>
      <c r="L164" s="536"/>
      <c r="M164" s="537">
        <f t="shared" si="10"/>
        <v>0</v>
      </c>
      <c r="N164" s="537">
        <f t="shared" si="11"/>
        <v>0</v>
      </c>
    </row>
    <row r="165" spans="1:14" x14ac:dyDescent="0.25">
      <c r="A165" s="442" t="s">
        <v>3223</v>
      </c>
      <c r="B165" s="414" t="s">
        <v>3331</v>
      </c>
      <c r="H165" s="414"/>
      <c r="J165" s="536"/>
      <c r="K165" s="536">
        <f t="shared" si="9"/>
        <v>0</v>
      </c>
      <c r="L165" s="536"/>
      <c r="M165" s="537">
        <f t="shared" si="10"/>
        <v>0</v>
      </c>
      <c r="N165" s="537">
        <f t="shared" si="11"/>
        <v>0</v>
      </c>
    </row>
    <row r="166" spans="1:14" x14ac:dyDescent="0.25">
      <c r="D166" s="414" t="s">
        <v>3256</v>
      </c>
      <c r="H166" s="414">
        <f>+H48</f>
        <v>13</v>
      </c>
      <c r="I166" s="414" t="s">
        <v>1528</v>
      </c>
      <c r="J166" s="45"/>
      <c r="K166" s="536">
        <f t="shared" si="9"/>
        <v>0</v>
      </c>
      <c r="L166" s="45"/>
      <c r="M166" s="537">
        <f t="shared" si="10"/>
        <v>0</v>
      </c>
      <c r="N166" s="537">
        <f t="shared" si="11"/>
        <v>0</v>
      </c>
    </row>
    <row r="167" spans="1:14" ht="13.5" customHeight="1" x14ac:dyDescent="0.25">
      <c r="H167" s="414"/>
      <c r="J167" s="536"/>
      <c r="K167" s="536">
        <f t="shared" si="9"/>
        <v>0</v>
      </c>
      <c r="L167" s="536"/>
      <c r="M167" s="537">
        <f t="shared" si="10"/>
        <v>0</v>
      </c>
      <c r="N167" s="537">
        <f t="shared" si="11"/>
        <v>0</v>
      </c>
    </row>
    <row r="168" spans="1:14" ht="13.5" customHeight="1" x14ac:dyDescent="0.25">
      <c r="H168" s="414"/>
      <c r="J168" s="536"/>
      <c r="K168" s="536">
        <f t="shared" si="9"/>
        <v>0</v>
      </c>
      <c r="L168" s="536"/>
      <c r="M168" s="537">
        <f t="shared" si="10"/>
        <v>0</v>
      </c>
      <c r="N168" s="537">
        <f t="shared" si="11"/>
        <v>0</v>
      </c>
    </row>
    <row r="169" spans="1:14" ht="13.5" customHeight="1" x14ac:dyDescent="0.25">
      <c r="H169" s="414"/>
      <c r="J169" s="536"/>
      <c r="K169" s="536">
        <f t="shared" si="9"/>
        <v>0</v>
      </c>
      <c r="L169" s="536"/>
      <c r="M169" s="537">
        <f t="shared" si="10"/>
        <v>0</v>
      </c>
      <c r="N169" s="537">
        <f t="shared" si="11"/>
        <v>0</v>
      </c>
    </row>
    <row r="170" spans="1:14" x14ac:dyDescent="0.25">
      <c r="A170" s="442" t="s">
        <v>3287</v>
      </c>
      <c r="B170" s="414" t="s">
        <v>3332</v>
      </c>
      <c r="H170" s="414"/>
      <c r="J170" s="536"/>
      <c r="K170" s="536">
        <f t="shared" si="9"/>
        <v>0</v>
      </c>
      <c r="L170" s="536"/>
      <c r="M170" s="537">
        <f t="shared" si="10"/>
        <v>0</v>
      </c>
      <c r="N170" s="537">
        <f t="shared" si="11"/>
        <v>0</v>
      </c>
    </row>
    <row r="171" spans="1:14" x14ac:dyDescent="0.25">
      <c r="D171" s="414" t="s">
        <v>3256</v>
      </c>
      <c r="H171" s="549">
        <f>+H58</f>
        <v>20</v>
      </c>
      <c r="I171" s="414" t="s">
        <v>1528</v>
      </c>
      <c r="J171" s="45"/>
      <c r="K171" s="536">
        <f t="shared" si="9"/>
        <v>0</v>
      </c>
      <c r="L171" s="45"/>
      <c r="M171" s="537">
        <f t="shared" si="10"/>
        <v>0</v>
      </c>
      <c r="N171" s="537">
        <f t="shared" si="11"/>
        <v>0</v>
      </c>
    </row>
    <row r="172" spans="1:14" ht="13.5" customHeight="1" x14ac:dyDescent="0.25">
      <c r="H172" s="414"/>
      <c r="J172" s="536"/>
      <c r="K172" s="536">
        <f t="shared" si="9"/>
        <v>0</v>
      </c>
      <c r="L172" s="536"/>
      <c r="M172" s="537">
        <f t="shared" si="10"/>
        <v>0</v>
      </c>
      <c r="N172" s="537">
        <f t="shared" si="11"/>
        <v>0</v>
      </c>
    </row>
    <row r="173" spans="1:14" x14ac:dyDescent="0.25">
      <c r="A173" s="442" t="s">
        <v>3244</v>
      </c>
      <c r="B173" s="414" t="s">
        <v>3333</v>
      </c>
      <c r="H173" s="414"/>
      <c r="J173" s="536"/>
      <c r="K173" s="536">
        <f t="shared" ref="K173:K190" si="12">+J173*H173</f>
        <v>0</v>
      </c>
      <c r="L173" s="536"/>
      <c r="M173" s="537">
        <f t="shared" ref="M173:M190" si="13">+L173*H173</f>
        <v>0</v>
      </c>
      <c r="N173" s="537">
        <f t="shared" ref="N173:N190" si="14">+M173+K173</f>
        <v>0</v>
      </c>
    </row>
    <row r="174" spans="1:14" x14ac:dyDescent="0.25">
      <c r="D174" s="414" t="s">
        <v>3256</v>
      </c>
      <c r="H174" s="414">
        <v>6</v>
      </c>
      <c r="I174" s="414" t="s">
        <v>1528</v>
      </c>
      <c r="J174" s="45"/>
      <c r="K174" s="536">
        <f t="shared" si="12"/>
        <v>0</v>
      </c>
      <c r="L174" s="45"/>
      <c r="M174" s="537">
        <f t="shared" si="13"/>
        <v>0</v>
      </c>
      <c r="N174" s="537">
        <f t="shared" si="14"/>
        <v>0</v>
      </c>
    </row>
    <row r="175" spans="1:14" x14ac:dyDescent="0.25">
      <c r="H175" s="414"/>
      <c r="J175" s="536"/>
      <c r="K175" s="536">
        <f t="shared" si="12"/>
        <v>0</v>
      </c>
      <c r="L175" s="555"/>
      <c r="M175" s="537">
        <f t="shared" si="13"/>
        <v>0</v>
      </c>
      <c r="N175" s="537">
        <f t="shared" si="14"/>
        <v>0</v>
      </c>
    </row>
    <row r="176" spans="1:14" x14ac:dyDescent="0.25">
      <c r="A176" s="442" t="s">
        <v>3246</v>
      </c>
      <c r="B176" s="414" t="s">
        <v>3334</v>
      </c>
      <c r="H176" s="414"/>
      <c r="J176" s="536"/>
      <c r="K176" s="536">
        <f t="shared" si="12"/>
        <v>0</v>
      </c>
      <c r="L176" s="555"/>
      <c r="M176" s="537">
        <f t="shared" si="13"/>
        <v>0</v>
      </c>
      <c r="N176" s="537">
        <f t="shared" si="14"/>
        <v>0</v>
      </c>
    </row>
    <row r="177" spans="1:15" x14ac:dyDescent="0.25">
      <c r="D177" s="414" t="s">
        <v>3323</v>
      </c>
      <c r="H177" s="414">
        <v>10</v>
      </c>
      <c r="I177" s="414" t="s">
        <v>1528</v>
      </c>
      <c r="J177" s="45"/>
      <c r="K177" s="536">
        <f t="shared" si="12"/>
        <v>0</v>
      </c>
      <c r="L177" s="538"/>
      <c r="M177" s="537">
        <f t="shared" si="13"/>
        <v>0</v>
      </c>
      <c r="N177" s="537">
        <f t="shared" si="14"/>
        <v>0</v>
      </c>
    </row>
    <row r="178" spans="1:15" x14ac:dyDescent="0.25">
      <c r="D178" s="414" t="s">
        <v>3325</v>
      </c>
      <c r="H178" s="414">
        <v>1</v>
      </c>
      <c r="I178" s="414" t="s">
        <v>1528</v>
      </c>
      <c r="J178" s="45"/>
      <c r="K178" s="536">
        <f t="shared" si="12"/>
        <v>0</v>
      </c>
      <c r="L178" s="538"/>
      <c r="M178" s="537">
        <f t="shared" si="13"/>
        <v>0</v>
      </c>
      <c r="N178" s="537">
        <f t="shared" si="14"/>
        <v>0</v>
      </c>
    </row>
    <row r="179" spans="1:15" x14ac:dyDescent="0.25">
      <c r="H179" s="414"/>
      <c r="J179" s="536"/>
      <c r="K179" s="536">
        <f t="shared" si="12"/>
        <v>0</v>
      </c>
      <c r="L179" s="555"/>
      <c r="M179" s="537">
        <f t="shared" si="13"/>
        <v>0</v>
      </c>
      <c r="N179" s="537">
        <f t="shared" si="14"/>
        <v>0</v>
      </c>
    </row>
    <row r="180" spans="1:15" x14ac:dyDescent="0.25">
      <c r="A180" s="442" t="s">
        <v>3297</v>
      </c>
      <c r="B180" s="414" t="s">
        <v>3335</v>
      </c>
      <c r="H180" s="414"/>
      <c r="J180" s="536"/>
      <c r="K180" s="536">
        <f t="shared" si="12"/>
        <v>0</v>
      </c>
      <c r="L180" s="555"/>
      <c r="M180" s="537">
        <f t="shared" si="13"/>
        <v>0</v>
      </c>
      <c r="N180" s="537">
        <f t="shared" si="14"/>
        <v>0</v>
      </c>
    </row>
    <row r="181" spans="1:15" x14ac:dyDescent="0.25">
      <c r="D181" s="414" t="s">
        <v>3323</v>
      </c>
      <c r="H181" s="414">
        <v>10</v>
      </c>
      <c r="I181" s="414" t="s">
        <v>1528</v>
      </c>
      <c r="J181" s="45"/>
      <c r="K181" s="536">
        <f t="shared" si="12"/>
        <v>0</v>
      </c>
      <c r="L181" s="538"/>
      <c r="M181" s="537">
        <f t="shared" si="13"/>
        <v>0</v>
      </c>
      <c r="N181" s="537">
        <f t="shared" si="14"/>
        <v>0</v>
      </c>
    </row>
    <row r="182" spans="1:15" x14ac:dyDescent="0.25">
      <c r="D182" s="414" t="s">
        <v>3325</v>
      </c>
      <c r="H182" s="414">
        <v>1</v>
      </c>
      <c r="I182" s="414" t="s">
        <v>1528</v>
      </c>
      <c r="J182" s="45"/>
      <c r="K182" s="536">
        <f t="shared" si="12"/>
        <v>0</v>
      </c>
      <c r="L182" s="538"/>
      <c r="M182" s="537">
        <f t="shared" si="13"/>
        <v>0</v>
      </c>
      <c r="N182" s="537">
        <f t="shared" si="14"/>
        <v>0</v>
      </c>
    </row>
    <row r="183" spans="1:15" x14ac:dyDescent="0.25">
      <c r="H183" s="414"/>
      <c r="J183" s="536"/>
      <c r="K183" s="536">
        <f t="shared" si="12"/>
        <v>0</v>
      </c>
      <c r="L183" s="555"/>
      <c r="M183" s="537">
        <f t="shared" si="13"/>
        <v>0</v>
      </c>
      <c r="N183" s="537">
        <f t="shared" si="14"/>
        <v>0</v>
      </c>
    </row>
    <row r="184" spans="1:15" x14ac:dyDescent="0.25">
      <c r="A184" s="442" t="s">
        <v>370</v>
      </c>
      <c r="B184" s="414" t="s">
        <v>3336</v>
      </c>
      <c r="H184" s="414"/>
      <c r="J184" s="536"/>
      <c r="K184" s="536">
        <f t="shared" si="12"/>
        <v>0</v>
      </c>
      <c r="L184" s="555"/>
      <c r="M184" s="537">
        <f t="shared" si="13"/>
        <v>0</v>
      </c>
      <c r="N184" s="537">
        <f t="shared" si="14"/>
        <v>0</v>
      </c>
    </row>
    <row r="185" spans="1:15" x14ac:dyDescent="0.25">
      <c r="D185" s="414" t="s">
        <v>3325</v>
      </c>
      <c r="H185" s="414">
        <v>2</v>
      </c>
      <c r="I185" s="414" t="s">
        <v>1528</v>
      </c>
      <c r="J185" s="45"/>
      <c r="K185" s="536">
        <f t="shared" si="12"/>
        <v>0</v>
      </c>
      <c r="L185" s="538"/>
      <c r="M185" s="537">
        <f t="shared" si="13"/>
        <v>0</v>
      </c>
      <c r="N185" s="537">
        <f t="shared" si="14"/>
        <v>0</v>
      </c>
    </row>
    <row r="186" spans="1:15" x14ac:dyDescent="0.25">
      <c r="H186" s="414"/>
      <c r="J186" s="536"/>
      <c r="K186" s="536">
        <f t="shared" si="12"/>
        <v>0</v>
      </c>
      <c r="L186" s="536"/>
      <c r="M186" s="537">
        <f t="shared" si="13"/>
        <v>0</v>
      </c>
      <c r="N186" s="537">
        <f t="shared" si="14"/>
        <v>0</v>
      </c>
    </row>
    <row r="187" spans="1:15" ht="13" x14ac:dyDescent="0.3">
      <c r="A187" s="462" t="s">
        <v>3222</v>
      </c>
      <c r="H187" s="414"/>
      <c r="J187" s="536"/>
      <c r="K187" s="536">
        <f t="shared" si="12"/>
        <v>0</v>
      </c>
      <c r="L187" s="536"/>
      <c r="M187" s="537">
        <f t="shared" si="13"/>
        <v>0</v>
      </c>
      <c r="N187" s="537">
        <f t="shared" si="14"/>
        <v>0</v>
      </c>
    </row>
    <row r="188" spans="1:15" x14ac:dyDescent="0.25">
      <c r="A188" s="442">
        <v>1</v>
      </c>
      <c r="B188" s="414" t="s">
        <v>3226</v>
      </c>
      <c r="H188" s="414">
        <v>1</v>
      </c>
      <c r="I188" s="414" t="s">
        <v>347</v>
      </c>
      <c r="J188" s="45"/>
      <c r="K188" s="536">
        <f t="shared" si="12"/>
        <v>0</v>
      </c>
      <c r="L188" s="45"/>
      <c r="M188" s="537">
        <f t="shared" si="13"/>
        <v>0</v>
      </c>
      <c r="N188" s="537">
        <f t="shared" si="14"/>
        <v>0</v>
      </c>
    </row>
    <row r="189" spans="1:15" x14ac:dyDescent="0.25">
      <c r="H189" s="414"/>
      <c r="J189" s="536"/>
      <c r="K189" s="536">
        <f t="shared" si="12"/>
        <v>0</v>
      </c>
      <c r="L189" s="536"/>
      <c r="M189" s="537">
        <f t="shared" si="13"/>
        <v>0</v>
      </c>
      <c r="N189" s="537">
        <f t="shared" si="14"/>
        <v>0</v>
      </c>
    </row>
    <row r="190" spans="1:15" x14ac:dyDescent="0.25">
      <c r="A190" s="442" t="s">
        <v>90</v>
      </c>
      <c r="B190" s="414" t="s">
        <v>3228</v>
      </c>
      <c r="H190" s="414">
        <v>24</v>
      </c>
      <c r="I190" s="414" t="s">
        <v>3337</v>
      </c>
      <c r="J190" s="45"/>
      <c r="K190" s="536">
        <f t="shared" si="12"/>
        <v>0</v>
      </c>
      <c r="L190" s="45"/>
      <c r="M190" s="537">
        <f t="shared" si="13"/>
        <v>0</v>
      </c>
      <c r="N190" s="537">
        <f t="shared" si="14"/>
        <v>0</v>
      </c>
    </row>
    <row r="191" spans="1:15" x14ac:dyDescent="0.25">
      <c r="H191" s="414"/>
      <c r="J191" s="536"/>
      <c r="K191" s="536"/>
      <c r="L191" s="536"/>
      <c r="M191" s="537"/>
      <c r="N191" s="537"/>
    </row>
    <row r="192" spans="1:15" ht="18" x14ac:dyDescent="0.4">
      <c r="A192" s="535" t="s">
        <v>3338</v>
      </c>
      <c r="J192" s="536"/>
      <c r="K192" s="536">
        <f t="shared" ref="K192:K255" si="15">+J192*H192</f>
        <v>0</v>
      </c>
      <c r="L192" s="536"/>
      <c r="M192" s="537">
        <f t="shared" ref="M192:M255" si="16">+L192*H192</f>
        <v>0</v>
      </c>
      <c r="N192" s="537">
        <f t="shared" ref="N192:N255" si="17">+M192+K192</f>
        <v>0</v>
      </c>
      <c r="O192" s="536"/>
    </row>
    <row r="193" spans="1:15" x14ac:dyDescent="0.25">
      <c r="J193" s="536"/>
      <c r="K193" s="536">
        <f t="shared" si="15"/>
        <v>0</v>
      </c>
      <c r="L193" s="536"/>
      <c r="M193" s="537">
        <f t="shared" si="16"/>
        <v>0</v>
      </c>
      <c r="N193" s="537">
        <f t="shared" si="17"/>
        <v>0</v>
      </c>
      <c r="O193" s="536"/>
    </row>
    <row r="194" spans="1:15" ht="13" x14ac:dyDescent="0.3">
      <c r="A194" s="462" t="s">
        <v>3266</v>
      </c>
      <c r="J194" s="536"/>
      <c r="K194" s="536">
        <f t="shared" si="15"/>
        <v>0</v>
      </c>
      <c r="L194" s="536"/>
      <c r="M194" s="537">
        <f t="shared" si="16"/>
        <v>0</v>
      </c>
      <c r="N194" s="537">
        <f t="shared" si="17"/>
        <v>0</v>
      </c>
      <c r="O194" s="536"/>
    </row>
    <row r="195" spans="1:15" x14ac:dyDescent="0.25">
      <c r="A195" s="442" t="s">
        <v>3223</v>
      </c>
      <c r="B195" s="414" t="s">
        <v>3324</v>
      </c>
      <c r="J195" s="536"/>
      <c r="K195" s="536">
        <f t="shared" si="15"/>
        <v>0</v>
      </c>
      <c r="L195" s="536"/>
      <c r="M195" s="537">
        <f t="shared" si="16"/>
        <v>0</v>
      </c>
      <c r="N195" s="537">
        <f t="shared" si="17"/>
        <v>0</v>
      </c>
      <c r="O195" s="536"/>
    </row>
    <row r="196" spans="1:15" x14ac:dyDescent="0.25">
      <c r="C196" s="414" t="s">
        <v>3268</v>
      </c>
      <c r="J196" s="536"/>
      <c r="K196" s="536">
        <f t="shared" si="15"/>
        <v>0</v>
      </c>
      <c r="L196" s="536"/>
      <c r="M196" s="537">
        <f t="shared" si="16"/>
        <v>0</v>
      </c>
      <c r="N196" s="537">
        <f t="shared" si="17"/>
        <v>0</v>
      </c>
      <c r="O196" s="536"/>
    </row>
    <row r="197" spans="1:15" x14ac:dyDescent="0.25">
      <c r="C197" s="414" t="s">
        <v>3339</v>
      </c>
      <c r="J197" s="536"/>
      <c r="K197" s="536">
        <f t="shared" si="15"/>
        <v>0</v>
      </c>
      <c r="L197" s="536"/>
      <c r="M197" s="537">
        <f t="shared" si="16"/>
        <v>0</v>
      </c>
      <c r="N197" s="537">
        <f t="shared" si="17"/>
        <v>0</v>
      </c>
      <c r="O197" s="536"/>
    </row>
    <row r="198" spans="1:15" x14ac:dyDescent="0.25">
      <c r="D198" s="414" t="s">
        <v>3326</v>
      </c>
      <c r="H198" s="414">
        <v>90</v>
      </c>
      <c r="I198" s="414" t="s">
        <v>323</v>
      </c>
      <c r="J198" s="45"/>
      <c r="K198" s="536">
        <f t="shared" si="15"/>
        <v>0</v>
      </c>
      <c r="L198" s="45"/>
      <c r="M198" s="537">
        <f t="shared" si="16"/>
        <v>0</v>
      </c>
      <c r="N198" s="537">
        <f t="shared" si="17"/>
        <v>0</v>
      </c>
    </row>
    <row r="199" spans="1:15" x14ac:dyDescent="0.25">
      <c r="D199" s="414" t="s">
        <v>3327</v>
      </c>
      <c r="H199" s="539">
        <v>14</v>
      </c>
      <c r="I199" s="414" t="s">
        <v>323</v>
      </c>
      <c r="J199" s="45"/>
      <c r="K199" s="536">
        <f t="shared" si="15"/>
        <v>0</v>
      </c>
      <c r="L199" s="46"/>
      <c r="M199" s="537">
        <f t="shared" si="16"/>
        <v>0</v>
      </c>
      <c r="N199" s="537">
        <f t="shared" si="17"/>
        <v>0</v>
      </c>
      <c r="O199" s="536"/>
    </row>
    <row r="200" spans="1:15" x14ac:dyDescent="0.25">
      <c r="D200" s="414" t="s">
        <v>3328</v>
      </c>
      <c r="H200" s="539">
        <v>8</v>
      </c>
      <c r="I200" s="414" t="s">
        <v>323</v>
      </c>
      <c r="J200" s="45"/>
      <c r="K200" s="536">
        <f t="shared" si="15"/>
        <v>0</v>
      </c>
      <c r="L200" s="46"/>
      <c r="M200" s="537">
        <f t="shared" si="16"/>
        <v>0</v>
      </c>
      <c r="N200" s="537">
        <f t="shared" si="17"/>
        <v>0</v>
      </c>
      <c r="O200" s="536"/>
    </row>
    <row r="201" spans="1:15" x14ac:dyDescent="0.25">
      <c r="J201" s="536"/>
      <c r="K201" s="536">
        <f t="shared" si="15"/>
        <v>0</v>
      </c>
      <c r="L201" s="536"/>
      <c r="M201" s="537">
        <f t="shared" si="16"/>
        <v>0</v>
      </c>
      <c r="N201" s="537">
        <f t="shared" si="17"/>
        <v>0</v>
      </c>
      <c r="O201" s="536"/>
    </row>
    <row r="202" spans="1:15" x14ac:dyDescent="0.25">
      <c r="H202" s="414"/>
      <c r="J202" s="536"/>
      <c r="K202" s="536">
        <f t="shared" si="15"/>
        <v>0</v>
      </c>
      <c r="L202" s="555"/>
      <c r="M202" s="537">
        <f t="shared" si="16"/>
        <v>0</v>
      </c>
      <c r="N202" s="537">
        <f t="shared" si="17"/>
        <v>0</v>
      </c>
    </row>
    <row r="203" spans="1:15" x14ac:dyDescent="0.25">
      <c r="A203" s="442" t="s">
        <v>3227</v>
      </c>
      <c r="B203" s="414" t="s">
        <v>3335</v>
      </c>
      <c r="H203" s="414"/>
      <c r="J203" s="536"/>
      <c r="K203" s="536">
        <f t="shared" si="15"/>
        <v>0</v>
      </c>
      <c r="L203" s="555"/>
      <c r="M203" s="537">
        <f t="shared" si="16"/>
        <v>0</v>
      </c>
      <c r="N203" s="537">
        <f t="shared" si="17"/>
        <v>0</v>
      </c>
    </row>
    <row r="204" spans="1:15" x14ac:dyDescent="0.25">
      <c r="D204" s="414" t="s">
        <v>3326</v>
      </c>
      <c r="H204" s="414">
        <v>6</v>
      </c>
      <c r="I204" s="414" t="s">
        <v>1528</v>
      </c>
      <c r="J204" s="45"/>
      <c r="K204" s="536">
        <f t="shared" si="15"/>
        <v>0</v>
      </c>
      <c r="L204" s="538"/>
      <c r="M204" s="537">
        <f t="shared" si="16"/>
        <v>0</v>
      </c>
      <c r="N204" s="537">
        <f t="shared" si="17"/>
        <v>0</v>
      </c>
    </row>
    <row r="205" spans="1:15" x14ac:dyDescent="0.25">
      <c r="J205" s="536"/>
      <c r="K205" s="536">
        <f t="shared" si="15"/>
        <v>0</v>
      </c>
      <c r="L205" s="536"/>
      <c r="M205" s="537">
        <f t="shared" si="16"/>
        <v>0</v>
      </c>
      <c r="N205" s="537">
        <f t="shared" si="17"/>
        <v>0</v>
      </c>
      <c r="O205" s="536"/>
    </row>
    <row r="206" spans="1:15" x14ac:dyDescent="0.25">
      <c r="A206" s="442" t="s">
        <v>3287</v>
      </c>
      <c r="B206" s="414" t="s">
        <v>3329</v>
      </c>
      <c r="H206" s="539">
        <f>SUM(H198:H200)</f>
        <v>112</v>
      </c>
      <c r="I206" s="414" t="s">
        <v>323</v>
      </c>
      <c r="J206" s="45"/>
      <c r="K206" s="536">
        <f t="shared" si="15"/>
        <v>0</v>
      </c>
      <c r="L206" s="45"/>
      <c r="M206" s="537">
        <f t="shared" si="16"/>
        <v>0</v>
      </c>
      <c r="N206" s="537">
        <f t="shared" si="17"/>
        <v>0</v>
      </c>
      <c r="O206" s="536"/>
    </row>
    <row r="207" spans="1:15" x14ac:dyDescent="0.25">
      <c r="J207" s="536"/>
      <c r="K207" s="536">
        <f t="shared" si="15"/>
        <v>0</v>
      </c>
      <c r="L207" s="536"/>
      <c r="M207" s="537">
        <f t="shared" si="16"/>
        <v>0</v>
      </c>
      <c r="N207" s="537">
        <f t="shared" si="17"/>
        <v>0</v>
      </c>
      <c r="O207" s="536"/>
    </row>
    <row r="208" spans="1:15" ht="13" x14ac:dyDescent="0.3">
      <c r="A208" s="462" t="s">
        <v>3222</v>
      </c>
      <c r="J208" s="536"/>
      <c r="K208" s="536">
        <f t="shared" si="15"/>
        <v>0</v>
      </c>
      <c r="L208" s="536"/>
      <c r="M208" s="537">
        <f t="shared" si="16"/>
        <v>0</v>
      </c>
      <c r="N208" s="537">
        <f t="shared" si="17"/>
        <v>0</v>
      </c>
      <c r="O208" s="536"/>
    </row>
    <row r="209" spans="1:15" x14ac:dyDescent="0.25">
      <c r="J209" s="536"/>
      <c r="K209" s="536">
        <f t="shared" si="15"/>
        <v>0</v>
      </c>
      <c r="L209" s="536"/>
      <c r="M209" s="537">
        <f t="shared" si="16"/>
        <v>0</v>
      </c>
      <c r="N209" s="537">
        <f t="shared" si="17"/>
        <v>0</v>
      </c>
      <c r="O209" s="536"/>
    </row>
    <row r="210" spans="1:15" x14ac:dyDescent="0.25">
      <c r="A210" s="442" t="s">
        <v>3223</v>
      </c>
      <c r="B210" s="414" t="s">
        <v>3340</v>
      </c>
      <c r="H210" s="539">
        <v>1</v>
      </c>
      <c r="I210" s="414" t="s">
        <v>347</v>
      </c>
      <c r="J210" s="45"/>
      <c r="K210" s="536">
        <f t="shared" si="15"/>
        <v>0</v>
      </c>
      <c r="L210" s="45"/>
      <c r="M210" s="537">
        <f t="shared" si="16"/>
        <v>0</v>
      </c>
      <c r="N210" s="537">
        <f t="shared" si="17"/>
        <v>0</v>
      </c>
      <c r="O210" s="536"/>
    </row>
    <row r="211" spans="1:15" x14ac:dyDescent="0.25">
      <c r="J211" s="536"/>
      <c r="K211" s="536">
        <f t="shared" si="15"/>
        <v>0</v>
      </c>
      <c r="L211" s="536"/>
      <c r="M211" s="537">
        <f t="shared" si="16"/>
        <v>0</v>
      </c>
      <c r="N211" s="537">
        <f t="shared" si="17"/>
        <v>0</v>
      </c>
      <c r="O211" s="536"/>
    </row>
    <row r="212" spans="1:15" x14ac:dyDescent="0.25">
      <c r="A212" s="442" t="s">
        <v>3225</v>
      </c>
      <c r="B212" s="414" t="s">
        <v>3341</v>
      </c>
      <c r="H212" s="539">
        <v>1</v>
      </c>
      <c r="I212" s="414" t="s">
        <v>1528</v>
      </c>
      <c r="J212" s="45"/>
      <c r="K212" s="536">
        <f t="shared" si="15"/>
        <v>0</v>
      </c>
      <c r="L212" s="45"/>
      <c r="M212" s="537">
        <f t="shared" si="16"/>
        <v>0</v>
      </c>
      <c r="N212" s="537">
        <f t="shared" si="17"/>
        <v>0</v>
      </c>
      <c r="O212" s="536"/>
    </row>
    <row r="213" spans="1:15" x14ac:dyDescent="0.25">
      <c r="J213" s="536"/>
      <c r="K213" s="536">
        <f t="shared" si="15"/>
        <v>0</v>
      </c>
      <c r="L213" s="536"/>
      <c r="M213" s="537">
        <f t="shared" si="16"/>
        <v>0</v>
      </c>
      <c r="N213" s="537">
        <f t="shared" si="17"/>
        <v>0</v>
      </c>
    </row>
    <row r="214" spans="1:15" ht="18" x14ac:dyDescent="0.4">
      <c r="A214" s="535" t="s">
        <v>3342</v>
      </c>
      <c r="J214" s="536"/>
      <c r="K214" s="536">
        <f t="shared" si="15"/>
        <v>0</v>
      </c>
      <c r="L214" s="536"/>
      <c r="M214" s="537">
        <f t="shared" si="16"/>
        <v>0</v>
      </c>
      <c r="N214" s="537">
        <f t="shared" si="17"/>
        <v>0</v>
      </c>
      <c r="O214" s="536"/>
    </row>
    <row r="215" spans="1:15" x14ac:dyDescent="0.25">
      <c r="J215" s="536"/>
      <c r="K215" s="536">
        <f t="shared" si="15"/>
        <v>0</v>
      </c>
      <c r="L215" s="536"/>
      <c r="M215" s="537">
        <f t="shared" si="16"/>
        <v>0</v>
      </c>
      <c r="N215" s="537">
        <f t="shared" si="17"/>
        <v>0</v>
      </c>
      <c r="O215" s="536"/>
    </row>
    <row r="216" spans="1:15" ht="13" x14ac:dyDescent="0.3">
      <c r="A216" s="462" t="s">
        <v>3266</v>
      </c>
      <c r="J216" s="536"/>
      <c r="K216" s="536">
        <f t="shared" si="15"/>
        <v>0</v>
      </c>
      <c r="L216" s="536"/>
      <c r="M216" s="537">
        <f t="shared" si="16"/>
        <v>0</v>
      </c>
      <c r="N216" s="537">
        <f t="shared" si="17"/>
        <v>0</v>
      </c>
      <c r="O216" s="536"/>
    </row>
    <row r="217" spans="1:15" x14ac:dyDescent="0.25">
      <c r="A217" s="442" t="s">
        <v>3223</v>
      </c>
      <c r="B217" s="414" t="s">
        <v>3324</v>
      </c>
      <c r="J217" s="536"/>
      <c r="K217" s="536">
        <f t="shared" si="15"/>
        <v>0</v>
      </c>
      <c r="L217" s="536"/>
      <c r="M217" s="537">
        <f t="shared" si="16"/>
        <v>0</v>
      </c>
      <c r="N217" s="537">
        <f t="shared" si="17"/>
        <v>0</v>
      </c>
      <c r="O217" s="536"/>
    </row>
    <row r="218" spans="1:15" x14ac:dyDescent="0.25">
      <c r="C218" s="414" t="s">
        <v>3268</v>
      </c>
      <c r="J218" s="536"/>
      <c r="K218" s="536">
        <f t="shared" si="15"/>
        <v>0</v>
      </c>
      <c r="L218" s="536"/>
      <c r="M218" s="537">
        <f t="shared" si="16"/>
        <v>0</v>
      </c>
      <c r="N218" s="537">
        <f t="shared" si="17"/>
        <v>0</v>
      </c>
      <c r="O218" s="536"/>
    </row>
    <row r="219" spans="1:15" x14ac:dyDescent="0.25">
      <c r="C219" s="414" t="s">
        <v>3339</v>
      </c>
      <c r="J219" s="536"/>
      <c r="K219" s="536">
        <f t="shared" si="15"/>
        <v>0</v>
      </c>
      <c r="L219" s="536"/>
      <c r="M219" s="537">
        <f t="shared" si="16"/>
        <v>0</v>
      </c>
      <c r="N219" s="537">
        <f t="shared" si="17"/>
        <v>0</v>
      </c>
      <c r="O219" s="536"/>
    </row>
    <row r="220" spans="1:15" x14ac:dyDescent="0.25">
      <c r="D220" s="414" t="s">
        <v>3327</v>
      </c>
      <c r="H220" s="539">
        <v>4</v>
      </c>
      <c r="I220" s="414" t="s">
        <v>323</v>
      </c>
      <c r="J220" s="45"/>
      <c r="K220" s="536">
        <f t="shared" si="15"/>
        <v>0</v>
      </c>
      <c r="L220" s="46"/>
      <c r="M220" s="537">
        <f t="shared" si="16"/>
        <v>0</v>
      </c>
      <c r="N220" s="537">
        <f t="shared" si="17"/>
        <v>0</v>
      </c>
      <c r="O220" s="536"/>
    </row>
    <row r="221" spans="1:15" x14ac:dyDescent="0.25">
      <c r="D221" s="414" t="s">
        <v>3328</v>
      </c>
      <c r="H221" s="539">
        <v>16</v>
      </c>
      <c r="I221" s="414" t="s">
        <v>323</v>
      </c>
      <c r="J221" s="45"/>
      <c r="K221" s="536">
        <f t="shared" si="15"/>
        <v>0</v>
      </c>
      <c r="L221" s="46"/>
      <c r="M221" s="537">
        <f t="shared" si="16"/>
        <v>0</v>
      </c>
      <c r="N221" s="537">
        <f t="shared" si="17"/>
        <v>0</v>
      </c>
      <c r="O221" s="536"/>
    </row>
    <row r="222" spans="1:15" x14ac:dyDescent="0.25">
      <c r="J222" s="536"/>
      <c r="K222" s="536">
        <f t="shared" si="15"/>
        <v>0</v>
      </c>
      <c r="L222" s="536"/>
      <c r="M222" s="537">
        <f t="shared" si="16"/>
        <v>0</v>
      </c>
      <c r="N222" s="537">
        <f t="shared" si="17"/>
        <v>0</v>
      </c>
      <c r="O222" s="536"/>
    </row>
    <row r="223" spans="1:15" x14ac:dyDescent="0.25">
      <c r="A223" s="442" t="s">
        <v>3225</v>
      </c>
      <c r="B223" s="414" t="s">
        <v>3343</v>
      </c>
      <c r="J223" s="536"/>
      <c r="K223" s="536">
        <f t="shared" si="15"/>
        <v>0</v>
      </c>
      <c r="L223" s="536"/>
      <c r="M223" s="537">
        <f t="shared" si="16"/>
        <v>0</v>
      </c>
      <c r="N223" s="537">
        <f t="shared" si="17"/>
        <v>0</v>
      </c>
      <c r="O223" s="536"/>
    </row>
    <row r="224" spans="1:15" x14ac:dyDescent="0.25">
      <c r="C224" s="414" t="s">
        <v>3344</v>
      </c>
      <c r="H224" s="414"/>
      <c r="J224" s="536"/>
      <c r="K224" s="536">
        <f t="shared" si="15"/>
        <v>0</v>
      </c>
      <c r="L224" s="536"/>
      <c r="M224" s="537">
        <f t="shared" si="16"/>
        <v>0</v>
      </c>
      <c r="N224" s="537">
        <f t="shared" si="17"/>
        <v>0</v>
      </c>
    </row>
    <row r="225" spans="1:15" x14ac:dyDescent="0.25">
      <c r="C225" s="414" t="s">
        <v>3345</v>
      </c>
      <c r="H225" s="414"/>
      <c r="J225" s="536"/>
      <c r="K225" s="536">
        <f t="shared" si="15"/>
        <v>0</v>
      </c>
      <c r="L225" s="536"/>
      <c r="M225" s="537">
        <f t="shared" si="16"/>
        <v>0</v>
      </c>
      <c r="N225" s="537">
        <f t="shared" si="17"/>
        <v>0</v>
      </c>
    </row>
    <row r="226" spans="1:15" x14ac:dyDescent="0.25">
      <c r="C226" s="414" t="s">
        <v>3346</v>
      </c>
      <c r="H226" s="414"/>
      <c r="J226" s="536"/>
      <c r="K226" s="536">
        <f t="shared" si="15"/>
        <v>0</v>
      </c>
      <c r="L226" s="536"/>
      <c r="M226" s="537">
        <f t="shared" si="16"/>
        <v>0</v>
      </c>
      <c r="N226" s="537">
        <f t="shared" si="17"/>
        <v>0</v>
      </c>
    </row>
    <row r="227" spans="1:15" x14ac:dyDescent="0.25">
      <c r="C227" s="414" t="s">
        <v>3347</v>
      </c>
      <c r="H227" s="414"/>
      <c r="J227" s="536"/>
      <c r="K227" s="536">
        <f t="shared" si="15"/>
        <v>0</v>
      </c>
      <c r="L227" s="536"/>
      <c r="M227" s="537">
        <f t="shared" si="16"/>
        <v>0</v>
      </c>
      <c r="N227" s="537">
        <f t="shared" si="17"/>
        <v>0</v>
      </c>
    </row>
    <row r="228" spans="1:15" x14ac:dyDescent="0.25">
      <c r="C228" s="414" t="s">
        <v>3348</v>
      </c>
      <c r="H228" s="414"/>
      <c r="J228" s="536"/>
      <c r="K228" s="536">
        <f t="shared" si="15"/>
        <v>0</v>
      </c>
      <c r="L228" s="536"/>
      <c r="M228" s="537">
        <f t="shared" si="16"/>
        <v>0</v>
      </c>
      <c r="N228" s="537">
        <f t="shared" si="17"/>
        <v>0</v>
      </c>
    </row>
    <row r="229" spans="1:15" x14ac:dyDescent="0.25">
      <c r="H229" s="414"/>
      <c r="J229" s="536"/>
      <c r="K229" s="536">
        <f t="shared" si="15"/>
        <v>0</v>
      </c>
      <c r="L229" s="536"/>
      <c r="M229" s="537">
        <f t="shared" si="16"/>
        <v>0</v>
      </c>
      <c r="N229" s="537">
        <f t="shared" si="17"/>
        <v>0</v>
      </c>
    </row>
    <row r="230" spans="1:15" x14ac:dyDescent="0.25">
      <c r="D230" s="414" t="s">
        <v>3349</v>
      </c>
      <c r="H230" s="414">
        <v>1</v>
      </c>
      <c r="I230" s="414" t="s">
        <v>363</v>
      </c>
      <c r="J230" s="45"/>
      <c r="K230" s="536">
        <f t="shared" si="15"/>
        <v>0</v>
      </c>
      <c r="L230" s="45"/>
      <c r="M230" s="537">
        <f t="shared" si="16"/>
        <v>0</v>
      </c>
      <c r="N230" s="537">
        <f t="shared" si="17"/>
        <v>0</v>
      </c>
    </row>
    <row r="231" spans="1:15" x14ac:dyDescent="0.25">
      <c r="J231" s="536"/>
      <c r="K231" s="536">
        <f t="shared" si="15"/>
        <v>0</v>
      </c>
      <c r="L231" s="536"/>
      <c r="M231" s="537">
        <f t="shared" si="16"/>
        <v>0</v>
      </c>
      <c r="N231" s="537">
        <f t="shared" si="17"/>
        <v>0</v>
      </c>
      <c r="O231" s="536"/>
    </row>
    <row r="232" spans="1:15" x14ac:dyDescent="0.25">
      <c r="A232" s="442" t="s">
        <v>3227</v>
      </c>
      <c r="B232" s="414" t="s">
        <v>3350</v>
      </c>
      <c r="J232" s="536"/>
      <c r="K232" s="536">
        <f t="shared" si="15"/>
        <v>0</v>
      </c>
      <c r="L232" s="536"/>
      <c r="M232" s="537">
        <f t="shared" si="16"/>
        <v>0</v>
      </c>
      <c r="N232" s="537">
        <f t="shared" si="17"/>
        <v>0</v>
      </c>
      <c r="O232" s="536"/>
    </row>
    <row r="233" spans="1:15" x14ac:dyDescent="0.25">
      <c r="D233" s="414" t="s">
        <v>3351</v>
      </c>
      <c r="H233" s="539">
        <v>1</v>
      </c>
      <c r="I233" s="414" t="s">
        <v>1528</v>
      </c>
      <c r="J233" s="45"/>
      <c r="K233" s="536">
        <f t="shared" si="15"/>
        <v>0</v>
      </c>
      <c r="L233" s="45"/>
      <c r="M233" s="537">
        <f t="shared" si="16"/>
        <v>0</v>
      </c>
      <c r="N233" s="537">
        <f t="shared" si="17"/>
        <v>0</v>
      </c>
      <c r="O233" s="536"/>
    </row>
    <row r="234" spans="1:15" x14ac:dyDescent="0.25">
      <c r="J234" s="536"/>
      <c r="K234" s="536">
        <f t="shared" si="15"/>
        <v>0</v>
      </c>
      <c r="L234" s="536"/>
      <c r="M234" s="537">
        <f t="shared" si="16"/>
        <v>0</v>
      </c>
      <c r="N234" s="537">
        <f t="shared" si="17"/>
        <v>0</v>
      </c>
      <c r="O234" s="536"/>
    </row>
    <row r="235" spans="1:15" x14ac:dyDescent="0.25">
      <c r="A235" s="442" t="s">
        <v>3287</v>
      </c>
      <c r="B235" s="414" t="s">
        <v>3329</v>
      </c>
      <c r="H235" s="539">
        <f>SUM(H220:H221)</f>
        <v>20</v>
      </c>
      <c r="I235" s="414" t="s">
        <v>323</v>
      </c>
      <c r="J235" s="45"/>
      <c r="K235" s="536">
        <f t="shared" si="15"/>
        <v>0</v>
      </c>
      <c r="L235" s="45"/>
      <c r="M235" s="537">
        <f t="shared" si="16"/>
        <v>0</v>
      </c>
      <c r="N235" s="537">
        <f t="shared" si="17"/>
        <v>0</v>
      </c>
      <c r="O235" s="536"/>
    </row>
    <row r="236" spans="1:15" x14ac:dyDescent="0.25">
      <c r="J236" s="536"/>
      <c r="K236" s="536">
        <f t="shared" si="15"/>
        <v>0</v>
      </c>
      <c r="L236" s="536"/>
      <c r="M236" s="537">
        <f t="shared" si="16"/>
        <v>0</v>
      </c>
      <c r="N236" s="537">
        <f t="shared" si="17"/>
        <v>0</v>
      </c>
      <c r="O236" s="536"/>
    </row>
    <row r="237" spans="1:15" ht="13" x14ac:dyDescent="0.3">
      <c r="A237" s="462" t="s">
        <v>3222</v>
      </c>
      <c r="J237" s="536"/>
      <c r="K237" s="536">
        <f t="shared" si="15"/>
        <v>0</v>
      </c>
      <c r="L237" s="536"/>
      <c r="M237" s="537">
        <f t="shared" si="16"/>
        <v>0</v>
      </c>
      <c r="N237" s="537">
        <f t="shared" si="17"/>
        <v>0</v>
      </c>
      <c r="O237" s="536"/>
    </row>
    <row r="238" spans="1:15" x14ac:dyDescent="0.25">
      <c r="A238" s="442" t="s">
        <v>3352</v>
      </c>
      <c r="B238" s="414" t="s">
        <v>3353</v>
      </c>
      <c r="J238" s="536"/>
      <c r="K238" s="536">
        <f t="shared" si="15"/>
        <v>0</v>
      </c>
      <c r="L238" s="536"/>
      <c r="M238" s="537">
        <f t="shared" si="16"/>
        <v>0</v>
      </c>
      <c r="N238" s="537">
        <f t="shared" si="17"/>
        <v>0</v>
      </c>
      <c r="O238" s="536"/>
    </row>
    <row r="239" spans="1:15" x14ac:dyDescent="0.25">
      <c r="D239" s="414" t="s">
        <v>3354</v>
      </c>
      <c r="H239" s="539">
        <v>1</v>
      </c>
      <c r="I239" s="414" t="s">
        <v>1528</v>
      </c>
      <c r="J239" s="45"/>
      <c r="K239" s="536">
        <f t="shared" si="15"/>
        <v>0</v>
      </c>
      <c r="L239" s="45"/>
      <c r="M239" s="537">
        <f t="shared" si="16"/>
        <v>0</v>
      </c>
      <c r="N239" s="537">
        <f t="shared" si="17"/>
        <v>0</v>
      </c>
      <c r="O239" s="536"/>
    </row>
    <row r="240" spans="1:15" x14ac:dyDescent="0.25">
      <c r="J240" s="536"/>
      <c r="K240" s="536">
        <f t="shared" si="15"/>
        <v>0</v>
      </c>
      <c r="L240" s="536"/>
      <c r="M240" s="537">
        <f t="shared" si="16"/>
        <v>0</v>
      </c>
      <c r="N240" s="537">
        <f t="shared" si="17"/>
        <v>0</v>
      </c>
      <c r="O240" s="536"/>
    </row>
    <row r="241" spans="1:15" x14ac:dyDescent="0.25">
      <c r="A241" s="442" t="s">
        <v>3287</v>
      </c>
      <c r="B241" s="414" t="s">
        <v>3355</v>
      </c>
      <c r="H241" s="539">
        <f>+H235</f>
        <v>20</v>
      </c>
      <c r="I241" s="414" t="s">
        <v>323</v>
      </c>
      <c r="J241" s="45"/>
      <c r="K241" s="536">
        <f t="shared" si="15"/>
        <v>0</v>
      </c>
      <c r="L241" s="45"/>
      <c r="M241" s="537">
        <f t="shared" si="16"/>
        <v>0</v>
      </c>
      <c r="N241" s="537">
        <f t="shared" si="17"/>
        <v>0</v>
      </c>
      <c r="O241" s="536"/>
    </row>
    <row r="242" spans="1:15" x14ac:dyDescent="0.25">
      <c r="J242" s="536"/>
      <c r="K242" s="536">
        <f t="shared" si="15"/>
        <v>0</v>
      </c>
      <c r="L242" s="536"/>
      <c r="M242" s="537">
        <f t="shared" si="16"/>
        <v>0</v>
      </c>
      <c r="N242" s="537">
        <f t="shared" si="17"/>
        <v>0</v>
      </c>
      <c r="O242" s="536"/>
    </row>
    <row r="243" spans="1:15" x14ac:dyDescent="0.25">
      <c r="A243" s="442" t="s">
        <v>3242</v>
      </c>
      <c r="B243" s="414" t="s">
        <v>3356</v>
      </c>
      <c r="J243" s="536"/>
      <c r="K243" s="536">
        <f t="shared" si="15"/>
        <v>0</v>
      </c>
      <c r="L243" s="536"/>
      <c r="M243" s="537">
        <f t="shared" si="16"/>
        <v>0</v>
      </c>
      <c r="N243" s="537">
        <f t="shared" si="17"/>
        <v>0</v>
      </c>
      <c r="O243" s="536"/>
    </row>
    <row r="244" spans="1:15" x14ac:dyDescent="0.25">
      <c r="E244" s="414" t="s">
        <v>3357</v>
      </c>
      <c r="H244" s="539">
        <f>+H241</f>
        <v>20</v>
      </c>
      <c r="I244" s="414" t="s">
        <v>323</v>
      </c>
      <c r="J244" s="45"/>
      <c r="K244" s="536">
        <f t="shared" si="15"/>
        <v>0</v>
      </c>
      <c r="L244" s="45"/>
      <c r="M244" s="537">
        <f t="shared" si="16"/>
        <v>0</v>
      </c>
      <c r="N244" s="537">
        <f t="shared" si="17"/>
        <v>0</v>
      </c>
      <c r="O244" s="536"/>
    </row>
    <row r="245" spans="1:15" x14ac:dyDescent="0.25">
      <c r="J245" s="536"/>
      <c r="K245" s="536">
        <f t="shared" si="15"/>
        <v>0</v>
      </c>
      <c r="L245" s="536"/>
      <c r="M245" s="537">
        <f t="shared" si="16"/>
        <v>0</v>
      </c>
      <c r="N245" s="537">
        <f t="shared" si="17"/>
        <v>0</v>
      </c>
      <c r="O245" s="536"/>
    </row>
    <row r="246" spans="1:15" x14ac:dyDescent="0.25">
      <c r="A246" s="442" t="s">
        <v>3244</v>
      </c>
      <c r="B246" s="414" t="s">
        <v>3358</v>
      </c>
      <c r="H246" s="539">
        <f>+H244</f>
        <v>20</v>
      </c>
      <c r="I246" s="414" t="s">
        <v>323</v>
      </c>
      <c r="J246" s="45"/>
      <c r="K246" s="536">
        <f t="shared" si="15"/>
        <v>0</v>
      </c>
      <c r="L246" s="45"/>
      <c r="M246" s="537">
        <f t="shared" si="16"/>
        <v>0</v>
      </c>
      <c r="N246" s="537">
        <f t="shared" si="17"/>
        <v>0</v>
      </c>
      <c r="O246" s="536"/>
    </row>
    <row r="247" spans="1:15" x14ac:dyDescent="0.25">
      <c r="J247" s="536"/>
      <c r="K247" s="536">
        <f t="shared" si="15"/>
        <v>0</v>
      </c>
      <c r="L247" s="536"/>
      <c r="M247" s="537">
        <f t="shared" si="16"/>
        <v>0</v>
      </c>
      <c r="N247" s="537">
        <f t="shared" si="17"/>
        <v>0</v>
      </c>
      <c r="O247" s="536"/>
    </row>
    <row r="248" spans="1:15" x14ac:dyDescent="0.25">
      <c r="A248" s="442" t="s">
        <v>3246</v>
      </c>
      <c r="B248" s="414" t="s">
        <v>3340</v>
      </c>
      <c r="H248" s="539">
        <v>1</v>
      </c>
      <c r="I248" s="414" t="s">
        <v>347</v>
      </c>
      <c r="J248" s="45"/>
      <c r="K248" s="536">
        <f t="shared" si="15"/>
        <v>0</v>
      </c>
      <c r="L248" s="45"/>
      <c r="M248" s="537">
        <f t="shared" si="16"/>
        <v>0</v>
      </c>
      <c r="N248" s="537">
        <f t="shared" si="17"/>
        <v>0</v>
      </c>
      <c r="O248" s="536"/>
    </row>
    <row r="249" spans="1:15" x14ac:dyDescent="0.25">
      <c r="J249" s="536"/>
      <c r="K249" s="536">
        <f t="shared" si="15"/>
        <v>0</v>
      </c>
      <c r="L249" s="536"/>
      <c r="M249" s="537">
        <f t="shared" si="16"/>
        <v>0</v>
      </c>
      <c r="N249" s="537">
        <f t="shared" si="17"/>
        <v>0</v>
      </c>
      <c r="O249" s="536"/>
    </row>
    <row r="250" spans="1:15" x14ac:dyDescent="0.25">
      <c r="A250" s="442" t="s">
        <v>3297</v>
      </c>
      <c r="B250" s="414" t="s">
        <v>3341</v>
      </c>
      <c r="H250" s="539">
        <v>1</v>
      </c>
      <c r="I250" s="414" t="s">
        <v>1528</v>
      </c>
      <c r="J250" s="45"/>
      <c r="K250" s="536">
        <f t="shared" si="15"/>
        <v>0</v>
      </c>
      <c r="L250" s="45"/>
      <c r="M250" s="537">
        <f t="shared" si="16"/>
        <v>0</v>
      </c>
      <c r="N250" s="537">
        <f t="shared" si="17"/>
        <v>0</v>
      </c>
      <c r="O250" s="536"/>
    </row>
    <row r="251" spans="1:15" x14ac:dyDescent="0.25">
      <c r="J251" s="536"/>
      <c r="K251" s="536">
        <f t="shared" si="15"/>
        <v>0</v>
      </c>
      <c r="L251" s="536"/>
      <c r="M251" s="537">
        <f t="shared" si="16"/>
        <v>0</v>
      </c>
      <c r="N251" s="537">
        <f t="shared" si="17"/>
        <v>0</v>
      </c>
      <c r="O251" s="536"/>
    </row>
    <row r="252" spans="1:15" ht="18" x14ac:dyDescent="0.4">
      <c r="A252" s="535" t="s">
        <v>3359</v>
      </c>
      <c r="J252" s="536"/>
      <c r="K252" s="536">
        <f t="shared" si="15"/>
        <v>0</v>
      </c>
      <c r="L252" s="536"/>
      <c r="M252" s="537">
        <f t="shared" si="16"/>
        <v>0</v>
      </c>
      <c r="N252" s="537">
        <f t="shared" si="17"/>
        <v>0</v>
      </c>
      <c r="O252" s="536"/>
    </row>
    <row r="253" spans="1:15" x14ac:dyDescent="0.25">
      <c r="J253" s="536"/>
      <c r="K253" s="536">
        <f t="shared" si="15"/>
        <v>0</v>
      </c>
      <c r="L253" s="536"/>
      <c r="M253" s="537">
        <f t="shared" si="16"/>
        <v>0</v>
      </c>
      <c r="N253" s="537">
        <f t="shared" si="17"/>
        <v>0</v>
      </c>
      <c r="O253" s="536"/>
    </row>
    <row r="254" spans="1:15" ht="13" x14ac:dyDescent="0.3">
      <c r="A254" s="462" t="s">
        <v>3360</v>
      </c>
      <c r="J254" s="536"/>
      <c r="K254" s="536">
        <f t="shared" si="15"/>
        <v>0</v>
      </c>
      <c r="L254" s="536"/>
      <c r="M254" s="537">
        <f t="shared" si="16"/>
        <v>0</v>
      </c>
      <c r="N254" s="537">
        <f t="shared" si="17"/>
        <v>0</v>
      </c>
      <c r="O254" s="536"/>
    </row>
    <row r="255" spans="1:15" x14ac:dyDescent="0.25">
      <c r="A255" s="442" t="s">
        <v>3223</v>
      </c>
      <c r="B255" s="414" t="s">
        <v>3361</v>
      </c>
      <c r="J255" s="536"/>
      <c r="K255" s="536">
        <f t="shared" si="15"/>
        <v>0</v>
      </c>
      <c r="L255" s="536"/>
      <c r="M255" s="537">
        <f t="shared" si="16"/>
        <v>0</v>
      </c>
      <c r="N255" s="537">
        <f t="shared" si="17"/>
        <v>0</v>
      </c>
      <c r="O255" s="536"/>
    </row>
    <row r="256" spans="1:15" x14ac:dyDescent="0.25">
      <c r="D256" s="414" t="s">
        <v>3362</v>
      </c>
      <c r="H256" s="539">
        <v>1</v>
      </c>
      <c r="I256" s="414" t="s">
        <v>363</v>
      </c>
      <c r="J256" s="45"/>
      <c r="K256" s="536">
        <f t="shared" ref="K256:K262" si="18">+J256*H256</f>
        <v>0</v>
      </c>
      <c r="L256" s="45"/>
      <c r="M256" s="537">
        <f t="shared" ref="M256:M262" si="19">+L256*H256</f>
        <v>0</v>
      </c>
      <c r="N256" s="537">
        <f t="shared" ref="N256:N262" si="20">+M256+K256</f>
        <v>0</v>
      </c>
      <c r="O256" s="536"/>
    </row>
    <row r="257" spans="1:15" x14ac:dyDescent="0.25">
      <c r="H257" s="414"/>
      <c r="J257" s="536"/>
      <c r="K257" s="536">
        <f t="shared" si="18"/>
        <v>0</v>
      </c>
      <c r="L257" s="536"/>
      <c r="M257" s="537">
        <f t="shared" si="19"/>
        <v>0</v>
      </c>
      <c r="N257" s="537">
        <f t="shared" si="20"/>
        <v>0</v>
      </c>
    </row>
    <row r="258" spans="1:15" x14ac:dyDescent="0.25">
      <c r="A258" s="442" t="s">
        <v>90</v>
      </c>
      <c r="B258" s="414" t="s">
        <v>3363</v>
      </c>
      <c r="H258" s="414"/>
      <c r="J258" s="536"/>
      <c r="K258" s="536">
        <f t="shared" si="18"/>
        <v>0</v>
      </c>
      <c r="L258" s="536"/>
      <c r="M258" s="537">
        <f t="shared" si="19"/>
        <v>0</v>
      </c>
      <c r="N258" s="537">
        <f t="shared" si="20"/>
        <v>0</v>
      </c>
    </row>
    <row r="259" spans="1:15" x14ac:dyDescent="0.25">
      <c r="D259" s="414" t="s">
        <v>3364</v>
      </c>
      <c r="H259" s="414">
        <v>121</v>
      </c>
      <c r="I259" s="414" t="s">
        <v>1528</v>
      </c>
      <c r="J259" s="45"/>
      <c r="K259" s="536">
        <f t="shared" si="18"/>
        <v>0</v>
      </c>
      <c r="L259" s="45"/>
      <c r="M259" s="537">
        <f t="shared" si="19"/>
        <v>0</v>
      </c>
      <c r="N259" s="537">
        <f t="shared" si="20"/>
        <v>0</v>
      </c>
    </row>
    <row r="260" spans="1:15" x14ac:dyDescent="0.25">
      <c r="D260" s="414" t="s">
        <v>3365</v>
      </c>
      <c r="H260" s="414">
        <v>32</v>
      </c>
      <c r="I260" s="414" t="s">
        <v>1528</v>
      </c>
      <c r="J260" s="45"/>
      <c r="K260" s="536">
        <f t="shared" si="18"/>
        <v>0</v>
      </c>
      <c r="L260" s="45"/>
      <c r="M260" s="537">
        <f t="shared" si="19"/>
        <v>0</v>
      </c>
      <c r="N260" s="537">
        <f t="shared" si="20"/>
        <v>0</v>
      </c>
    </row>
    <row r="261" spans="1:15" x14ac:dyDescent="0.25">
      <c r="D261" s="414" t="s">
        <v>3366</v>
      </c>
      <c r="H261" s="414">
        <v>2</v>
      </c>
      <c r="I261" s="414" t="s">
        <v>1528</v>
      </c>
      <c r="J261" s="45"/>
      <c r="K261" s="536">
        <f t="shared" si="18"/>
        <v>0</v>
      </c>
      <c r="L261" s="45"/>
      <c r="M261" s="537">
        <f t="shared" si="19"/>
        <v>0</v>
      </c>
      <c r="N261" s="537">
        <f t="shared" si="20"/>
        <v>0</v>
      </c>
    </row>
    <row r="262" spans="1:15" x14ac:dyDescent="0.25">
      <c r="D262" s="414" t="s">
        <v>3367</v>
      </c>
      <c r="H262" s="414">
        <v>200</v>
      </c>
      <c r="I262" s="414" t="s">
        <v>323</v>
      </c>
      <c r="J262" s="45"/>
      <c r="K262" s="536">
        <f t="shared" si="18"/>
        <v>0</v>
      </c>
      <c r="L262" s="45"/>
      <c r="M262" s="537">
        <f t="shared" si="19"/>
        <v>0</v>
      </c>
      <c r="N262" s="537">
        <f t="shared" si="20"/>
        <v>0</v>
      </c>
    </row>
    <row r="263" spans="1:15" x14ac:dyDescent="0.25">
      <c r="H263" s="414"/>
      <c r="J263" s="536"/>
      <c r="K263" s="536"/>
      <c r="L263" s="536"/>
      <c r="M263" s="537"/>
      <c r="N263" s="537"/>
    </row>
    <row r="264" spans="1:15" x14ac:dyDescent="0.25">
      <c r="A264" s="442" t="s">
        <v>3244</v>
      </c>
      <c r="B264" s="414" t="s">
        <v>3368</v>
      </c>
      <c r="H264" s="539">
        <v>73</v>
      </c>
      <c r="I264" s="414" t="s">
        <v>340</v>
      </c>
      <c r="J264" s="45"/>
      <c r="K264" s="536">
        <f>+J264*H264</f>
        <v>0</v>
      </c>
      <c r="L264" s="45"/>
      <c r="M264" s="537">
        <f>+L264*H264</f>
        <v>0</v>
      </c>
      <c r="N264" s="537">
        <f>+M264+K264</f>
        <v>0</v>
      </c>
      <c r="O264" s="536"/>
    </row>
    <row r="265" spans="1:15" x14ac:dyDescent="0.25">
      <c r="J265" s="536"/>
      <c r="K265" s="536">
        <f>+J265*H265</f>
        <v>0</v>
      </c>
      <c r="L265" s="536"/>
      <c r="M265" s="537">
        <f>+L265*H265</f>
        <v>0</v>
      </c>
      <c r="N265" s="537">
        <f>+M265+K265</f>
        <v>0</v>
      </c>
      <c r="O265" s="536"/>
    </row>
    <row r="266" spans="1:15" x14ac:dyDescent="0.25">
      <c r="A266" s="442" t="s">
        <v>3246</v>
      </c>
      <c r="B266" s="414" t="s">
        <v>3369</v>
      </c>
      <c r="H266" s="539">
        <f>+H264*1.6</f>
        <v>116.80000000000001</v>
      </c>
      <c r="I266" s="414" t="s">
        <v>347</v>
      </c>
      <c r="J266" s="45"/>
      <c r="K266" s="536">
        <f>+J266*H266</f>
        <v>0</v>
      </c>
      <c r="L266" s="45"/>
      <c r="M266" s="537">
        <f>+L266*H266</f>
        <v>0</v>
      </c>
      <c r="N266" s="537">
        <f>+M266+K266</f>
        <v>0</v>
      </c>
      <c r="O266" s="536"/>
    </row>
    <row r="267" spans="1:15" x14ac:dyDescent="0.25">
      <c r="J267" s="536"/>
      <c r="K267" s="536">
        <f>+J267*H267</f>
        <v>0</v>
      </c>
      <c r="L267" s="536"/>
      <c r="M267" s="537">
        <f>+L267*H267</f>
        <v>0</v>
      </c>
      <c r="N267" s="537">
        <f>+M267+K267</f>
        <v>0</v>
      </c>
      <c r="O267" s="536"/>
    </row>
    <row r="268" spans="1:15" x14ac:dyDescent="0.25">
      <c r="A268" s="442" t="s">
        <v>3297</v>
      </c>
      <c r="B268" s="414" t="s">
        <v>3370</v>
      </c>
      <c r="H268" s="539">
        <v>1</v>
      </c>
      <c r="I268" s="414" t="s">
        <v>363</v>
      </c>
      <c r="J268" s="45"/>
      <c r="K268" s="536">
        <f>+J268*H268</f>
        <v>0</v>
      </c>
      <c r="L268" s="45"/>
      <c r="M268" s="537">
        <f>+L268*H268</f>
        <v>0</v>
      </c>
      <c r="N268" s="537">
        <f>+M268+K268</f>
        <v>0</v>
      </c>
      <c r="O268" s="536"/>
    </row>
    <row r="269" spans="1:15" x14ac:dyDescent="0.25">
      <c r="H269" s="414"/>
      <c r="J269" s="536"/>
      <c r="K269" s="536"/>
      <c r="L269" s="536"/>
      <c r="M269" s="537"/>
      <c r="N269" s="537"/>
    </row>
    <row r="270" spans="1:15" x14ac:dyDescent="0.25">
      <c r="J270" s="536"/>
      <c r="K270" s="536">
        <f t="shared" ref="K270:K333" si="21">+J270*H270</f>
        <v>0</v>
      </c>
      <c r="L270" s="536"/>
      <c r="M270" s="537">
        <f t="shared" ref="M270:M333" si="22">+L270*H270</f>
        <v>0</v>
      </c>
      <c r="N270" s="537">
        <f t="shared" ref="N270:N333" si="23">+M270+K270</f>
        <v>0</v>
      </c>
      <c r="O270" s="536"/>
    </row>
    <row r="271" spans="1:15" ht="13" x14ac:dyDescent="0.3">
      <c r="A271" s="462" t="s">
        <v>3266</v>
      </c>
      <c r="J271" s="536"/>
      <c r="K271" s="536">
        <f t="shared" si="21"/>
        <v>0</v>
      </c>
      <c r="L271" s="536"/>
      <c r="M271" s="537">
        <f t="shared" si="22"/>
        <v>0</v>
      </c>
      <c r="N271" s="537">
        <f t="shared" si="23"/>
        <v>0</v>
      </c>
      <c r="O271" s="536"/>
    </row>
    <row r="272" spans="1:15" x14ac:dyDescent="0.25">
      <c r="A272" s="442" t="s">
        <v>3223</v>
      </c>
      <c r="B272" s="414" t="s">
        <v>3324</v>
      </c>
      <c r="J272" s="536"/>
      <c r="K272" s="536">
        <f t="shared" si="21"/>
        <v>0</v>
      </c>
      <c r="L272" s="536"/>
      <c r="M272" s="537">
        <f t="shared" si="22"/>
        <v>0</v>
      </c>
      <c r="N272" s="537">
        <f t="shared" si="23"/>
        <v>0</v>
      </c>
      <c r="O272" s="536"/>
    </row>
    <row r="273" spans="1:15" x14ac:dyDescent="0.25">
      <c r="C273" s="414" t="s">
        <v>3268</v>
      </c>
      <c r="J273" s="536"/>
      <c r="K273" s="536">
        <f t="shared" si="21"/>
        <v>0</v>
      </c>
      <c r="L273" s="536"/>
      <c r="M273" s="537">
        <f t="shared" si="22"/>
        <v>0</v>
      </c>
      <c r="N273" s="537">
        <f t="shared" si="23"/>
        <v>0</v>
      </c>
      <c r="O273" s="536"/>
    </row>
    <row r="274" spans="1:15" x14ac:dyDescent="0.25">
      <c r="C274" s="414" t="s">
        <v>3339</v>
      </c>
      <c r="J274" s="536"/>
      <c r="K274" s="536">
        <f t="shared" si="21"/>
        <v>0</v>
      </c>
      <c r="L274" s="536"/>
      <c r="M274" s="537">
        <f t="shared" si="22"/>
        <v>0</v>
      </c>
      <c r="N274" s="537">
        <f t="shared" si="23"/>
        <v>0</v>
      </c>
      <c r="O274" s="536"/>
    </row>
    <row r="275" spans="1:15" x14ac:dyDescent="0.25">
      <c r="D275" s="414" t="s">
        <v>3326</v>
      </c>
      <c r="H275" s="539">
        <v>3</v>
      </c>
      <c r="I275" s="414" t="s">
        <v>323</v>
      </c>
      <c r="J275" s="45"/>
      <c r="K275" s="536">
        <f t="shared" si="21"/>
        <v>0</v>
      </c>
      <c r="L275" s="46"/>
      <c r="M275" s="537">
        <f t="shared" si="22"/>
        <v>0</v>
      </c>
      <c r="N275" s="537">
        <f t="shared" si="23"/>
        <v>0</v>
      </c>
      <c r="O275" s="536"/>
    </row>
    <row r="276" spans="1:15" x14ac:dyDescent="0.25">
      <c r="D276" s="414" t="s">
        <v>3327</v>
      </c>
      <c r="H276" s="539">
        <v>80</v>
      </c>
      <c r="I276" s="414" t="s">
        <v>323</v>
      </c>
      <c r="J276" s="45"/>
      <c r="K276" s="536">
        <f t="shared" si="21"/>
        <v>0</v>
      </c>
      <c r="L276" s="46"/>
      <c r="M276" s="537">
        <f t="shared" si="22"/>
        <v>0</v>
      </c>
      <c r="N276" s="537">
        <f t="shared" si="23"/>
        <v>0</v>
      </c>
      <c r="O276" s="536"/>
    </row>
    <row r="277" spans="1:15" x14ac:dyDescent="0.25">
      <c r="D277" s="414" t="s">
        <v>3328</v>
      </c>
      <c r="H277" s="539">
        <v>14</v>
      </c>
      <c r="I277" s="414" t="s">
        <v>323</v>
      </c>
      <c r="J277" s="45"/>
      <c r="K277" s="536">
        <f t="shared" si="21"/>
        <v>0</v>
      </c>
      <c r="L277" s="46"/>
      <c r="M277" s="537">
        <f t="shared" si="22"/>
        <v>0</v>
      </c>
      <c r="N277" s="537">
        <f t="shared" si="23"/>
        <v>0</v>
      </c>
      <c r="O277" s="536"/>
    </row>
    <row r="278" spans="1:15" x14ac:dyDescent="0.25">
      <c r="J278" s="536"/>
      <c r="K278" s="536">
        <f t="shared" si="21"/>
        <v>0</v>
      </c>
      <c r="L278" s="536"/>
      <c r="M278" s="537">
        <f t="shared" si="22"/>
        <v>0</v>
      </c>
      <c r="N278" s="537">
        <f t="shared" si="23"/>
        <v>0</v>
      </c>
      <c r="O278" s="536"/>
    </row>
    <row r="279" spans="1:15" x14ac:dyDescent="0.25">
      <c r="A279" s="442" t="s">
        <v>3225</v>
      </c>
      <c r="B279" s="414" t="s">
        <v>3371</v>
      </c>
      <c r="J279" s="536"/>
      <c r="K279" s="536">
        <f t="shared" si="21"/>
        <v>0</v>
      </c>
      <c r="L279" s="536"/>
      <c r="M279" s="537">
        <f t="shared" si="22"/>
        <v>0</v>
      </c>
      <c r="N279" s="537">
        <f t="shared" si="23"/>
        <v>0</v>
      </c>
      <c r="O279" s="536"/>
    </row>
    <row r="280" spans="1:15" x14ac:dyDescent="0.25">
      <c r="D280" s="414" t="s">
        <v>3372</v>
      </c>
      <c r="H280" s="539">
        <v>3</v>
      </c>
      <c r="I280" s="414" t="s">
        <v>1528</v>
      </c>
      <c r="J280" s="45"/>
      <c r="K280" s="536">
        <f t="shared" si="21"/>
        <v>0</v>
      </c>
      <c r="L280" s="45"/>
      <c r="M280" s="537">
        <f t="shared" si="22"/>
        <v>0</v>
      </c>
      <c r="N280" s="537">
        <f t="shared" si="23"/>
        <v>0</v>
      </c>
      <c r="O280" s="536"/>
    </row>
    <row r="281" spans="1:15" x14ac:dyDescent="0.25">
      <c r="J281" s="536"/>
      <c r="K281" s="536">
        <f t="shared" si="21"/>
        <v>0</v>
      </c>
      <c r="L281" s="536"/>
      <c r="M281" s="537">
        <f t="shared" si="22"/>
        <v>0</v>
      </c>
      <c r="N281" s="537">
        <f t="shared" si="23"/>
        <v>0</v>
      </c>
      <c r="O281" s="536"/>
    </row>
    <row r="282" spans="1:15" x14ac:dyDescent="0.25">
      <c r="A282" s="442" t="s">
        <v>3227</v>
      </c>
      <c r="B282" s="414" t="s">
        <v>3373</v>
      </c>
      <c r="J282" s="536"/>
      <c r="K282" s="536">
        <f t="shared" si="21"/>
        <v>0</v>
      </c>
      <c r="L282" s="536"/>
      <c r="M282" s="537">
        <f t="shared" si="22"/>
        <v>0</v>
      </c>
      <c r="N282" s="537">
        <f t="shared" si="23"/>
        <v>0</v>
      </c>
      <c r="O282" s="536"/>
    </row>
    <row r="283" spans="1:15" x14ac:dyDescent="0.25">
      <c r="C283" s="414" t="s">
        <v>3344</v>
      </c>
      <c r="H283" s="414"/>
      <c r="J283" s="536"/>
      <c r="K283" s="536">
        <f t="shared" si="21"/>
        <v>0</v>
      </c>
      <c r="L283" s="536"/>
      <c r="M283" s="537">
        <f t="shared" si="22"/>
        <v>0</v>
      </c>
      <c r="N283" s="537">
        <f t="shared" si="23"/>
        <v>0</v>
      </c>
    </row>
    <row r="284" spans="1:15" x14ac:dyDescent="0.25">
      <c r="C284" s="414" t="s">
        <v>3345</v>
      </c>
      <c r="H284" s="414"/>
      <c r="J284" s="536"/>
      <c r="K284" s="536">
        <f t="shared" si="21"/>
        <v>0</v>
      </c>
      <c r="L284" s="536"/>
      <c r="M284" s="537">
        <f t="shared" si="22"/>
        <v>0</v>
      </c>
      <c r="N284" s="537">
        <f t="shared" si="23"/>
        <v>0</v>
      </c>
    </row>
    <row r="285" spans="1:15" x14ac:dyDescent="0.25">
      <c r="C285" s="414" t="s">
        <v>3346</v>
      </c>
      <c r="H285" s="414"/>
      <c r="J285" s="536"/>
      <c r="K285" s="536">
        <f t="shared" si="21"/>
        <v>0</v>
      </c>
      <c r="L285" s="536"/>
      <c r="M285" s="537">
        <f t="shared" si="22"/>
        <v>0</v>
      </c>
      <c r="N285" s="537">
        <f t="shared" si="23"/>
        <v>0</v>
      </c>
    </row>
    <row r="286" spans="1:15" x14ac:dyDescent="0.25">
      <c r="C286" s="414" t="s">
        <v>3347</v>
      </c>
      <c r="H286" s="414"/>
      <c r="J286" s="536"/>
      <c r="K286" s="536">
        <f t="shared" si="21"/>
        <v>0</v>
      </c>
      <c r="L286" s="536"/>
      <c r="M286" s="537">
        <f t="shared" si="22"/>
        <v>0</v>
      </c>
      <c r="N286" s="537">
        <f t="shared" si="23"/>
        <v>0</v>
      </c>
    </row>
    <row r="287" spans="1:15" x14ac:dyDescent="0.25">
      <c r="C287" s="414" t="s">
        <v>3348</v>
      </c>
      <c r="H287" s="414"/>
      <c r="J287" s="536"/>
      <c r="K287" s="536">
        <f t="shared" si="21"/>
        <v>0</v>
      </c>
      <c r="L287" s="536"/>
      <c r="M287" s="537">
        <f t="shared" si="22"/>
        <v>0</v>
      </c>
      <c r="N287" s="537">
        <f t="shared" si="23"/>
        <v>0</v>
      </c>
    </row>
    <row r="288" spans="1:15" x14ac:dyDescent="0.25">
      <c r="H288" s="414"/>
      <c r="J288" s="536"/>
      <c r="K288" s="536">
        <f t="shared" si="21"/>
        <v>0</v>
      </c>
      <c r="L288" s="536"/>
      <c r="M288" s="537">
        <f t="shared" si="22"/>
        <v>0</v>
      </c>
      <c r="N288" s="537">
        <f t="shared" si="23"/>
        <v>0</v>
      </c>
    </row>
    <row r="289" spans="1:15" x14ac:dyDescent="0.25">
      <c r="D289" s="414" t="s">
        <v>3349</v>
      </c>
      <c r="H289" s="414">
        <v>1</v>
      </c>
      <c r="I289" s="414" t="s">
        <v>363</v>
      </c>
      <c r="J289" s="45"/>
      <c r="K289" s="536">
        <f t="shared" si="21"/>
        <v>0</v>
      </c>
      <c r="L289" s="45"/>
      <c r="M289" s="537">
        <f t="shared" si="22"/>
        <v>0</v>
      </c>
      <c r="N289" s="537">
        <f t="shared" si="23"/>
        <v>0</v>
      </c>
    </row>
    <row r="290" spans="1:15" x14ac:dyDescent="0.25">
      <c r="J290" s="536"/>
      <c r="K290" s="536">
        <f t="shared" si="21"/>
        <v>0</v>
      </c>
      <c r="L290" s="536"/>
      <c r="M290" s="537">
        <f t="shared" si="22"/>
        <v>0</v>
      </c>
      <c r="N290" s="537">
        <f t="shared" si="23"/>
        <v>0</v>
      </c>
      <c r="O290" s="536"/>
    </row>
    <row r="291" spans="1:15" x14ac:dyDescent="0.25">
      <c r="A291" s="442" t="s">
        <v>3287</v>
      </c>
      <c r="B291" s="414" t="s">
        <v>3374</v>
      </c>
      <c r="J291" s="536"/>
      <c r="K291" s="536">
        <f t="shared" si="21"/>
        <v>0</v>
      </c>
      <c r="L291" s="536"/>
      <c r="M291" s="537">
        <f t="shared" si="22"/>
        <v>0</v>
      </c>
      <c r="N291" s="537">
        <f t="shared" si="23"/>
        <v>0</v>
      </c>
      <c r="O291" s="536"/>
    </row>
    <row r="292" spans="1:15" x14ac:dyDescent="0.25">
      <c r="D292" s="414" t="s">
        <v>3375</v>
      </c>
      <c r="H292" s="414">
        <v>6</v>
      </c>
      <c r="I292" s="414" t="s">
        <v>363</v>
      </c>
      <c r="J292" s="45"/>
      <c r="K292" s="536">
        <f t="shared" si="21"/>
        <v>0</v>
      </c>
      <c r="L292" s="45"/>
      <c r="M292" s="537">
        <f t="shared" si="22"/>
        <v>0</v>
      </c>
      <c r="N292" s="537">
        <f t="shared" si="23"/>
        <v>0</v>
      </c>
    </row>
    <row r="293" spans="1:15" x14ac:dyDescent="0.25">
      <c r="J293" s="536"/>
      <c r="K293" s="536">
        <f t="shared" si="21"/>
        <v>0</v>
      </c>
      <c r="L293" s="536"/>
      <c r="M293" s="537">
        <f t="shared" si="22"/>
        <v>0</v>
      </c>
      <c r="N293" s="537">
        <f t="shared" si="23"/>
        <v>0</v>
      </c>
      <c r="O293" s="536"/>
    </row>
    <row r="294" spans="1:15" x14ac:dyDescent="0.25">
      <c r="A294" s="442" t="s">
        <v>3242</v>
      </c>
      <c r="B294" s="414" t="s">
        <v>3329</v>
      </c>
      <c r="H294" s="539">
        <f>SUM(H275:H277)</f>
        <v>97</v>
      </c>
      <c r="I294" s="414" t="s">
        <v>323</v>
      </c>
      <c r="J294" s="45"/>
      <c r="K294" s="536">
        <f t="shared" si="21"/>
        <v>0</v>
      </c>
      <c r="L294" s="45"/>
      <c r="M294" s="537">
        <f t="shared" si="22"/>
        <v>0</v>
      </c>
      <c r="N294" s="537">
        <f t="shared" si="23"/>
        <v>0</v>
      </c>
      <c r="O294" s="536"/>
    </row>
    <row r="295" spans="1:15" x14ac:dyDescent="0.25">
      <c r="J295" s="536"/>
      <c r="K295" s="536">
        <f t="shared" si="21"/>
        <v>0</v>
      </c>
      <c r="L295" s="536"/>
      <c r="M295" s="537">
        <f t="shared" si="22"/>
        <v>0</v>
      </c>
      <c r="N295" s="537">
        <f t="shared" si="23"/>
        <v>0</v>
      </c>
      <c r="O295" s="536"/>
    </row>
    <row r="296" spans="1:15" ht="13" x14ac:dyDescent="0.3">
      <c r="A296" s="462" t="s">
        <v>3222</v>
      </c>
      <c r="J296" s="536"/>
      <c r="K296" s="536">
        <f t="shared" si="21"/>
        <v>0</v>
      </c>
      <c r="L296" s="536"/>
      <c r="M296" s="537">
        <f t="shared" si="22"/>
        <v>0</v>
      </c>
      <c r="N296" s="537">
        <f t="shared" si="23"/>
        <v>0</v>
      </c>
      <c r="O296" s="536"/>
    </row>
    <row r="297" spans="1:15" x14ac:dyDescent="0.25">
      <c r="A297" s="442" t="s">
        <v>3223</v>
      </c>
      <c r="B297" s="414" t="s">
        <v>3355</v>
      </c>
      <c r="H297" s="539">
        <f>+H294</f>
        <v>97</v>
      </c>
      <c r="I297" s="414" t="s">
        <v>323</v>
      </c>
      <c r="J297" s="45"/>
      <c r="K297" s="536">
        <f t="shared" si="21"/>
        <v>0</v>
      </c>
      <c r="L297" s="45"/>
      <c r="M297" s="537">
        <f t="shared" si="22"/>
        <v>0</v>
      </c>
      <c r="N297" s="537">
        <f t="shared" si="23"/>
        <v>0</v>
      </c>
      <c r="O297" s="536"/>
    </row>
    <row r="298" spans="1:15" x14ac:dyDescent="0.25">
      <c r="J298" s="536"/>
      <c r="K298" s="536">
        <f t="shared" si="21"/>
        <v>0</v>
      </c>
      <c r="L298" s="536"/>
      <c r="M298" s="537">
        <f t="shared" si="22"/>
        <v>0</v>
      </c>
      <c r="N298" s="537">
        <f t="shared" si="23"/>
        <v>0</v>
      </c>
      <c r="O298" s="536"/>
    </row>
    <row r="299" spans="1:15" x14ac:dyDescent="0.25">
      <c r="A299" s="442" t="s">
        <v>3225</v>
      </c>
      <c r="B299" s="414" t="s">
        <v>3356</v>
      </c>
      <c r="J299" s="536"/>
      <c r="K299" s="536">
        <f t="shared" si="21"/>
        <v>0</v>
      </c>
      <c r="L299" s="536"/>
      <c r="M299" s="537">
        <f t="shared" si="22"/>
        <v>0</v>
      </c>
      <c r="N299" s="537">
        <f t="shared" si="23"/>
        <v>0</v>
      </c>
      <c r="O299" s="536"/>
    </row>
    <row r="300" spans="1:15" x14ac:dyDescent="0.25">
      <c r="E300" s="414" t="s">
        <v>3357</v>
      </c>
      <c r="H300" s="539">
        <f>+H297</f>
        <v>97</v>
      </c>
      <c r="I300" s="414" t="s">
        <v>323</v>
      </c>
      <c r="J300" s="45"/>
      <c r="K300" s="536">
        <f t="shared" si="21"/>
        <v>0</v>
      </c>
      <c r="L300" s="45"/>
      <c r="M300" s="537">
        <f t="shared" si="22"/>
        <v>0</v>
      </c>
      <c r="N300" s="537">
        <f t="shared" si="23"/>
        <v>0</v>
      </c>
      <c r="O300" s="536"/>
    </row>
    <row r="301" spans="1:15" x14ac:dyDescent="0.25">
      <c r="J301" s="536"/>
      <c r="K301" s="536">
        <f t="shared" si="21"/>
        <v>0</v>
      </c>
      <c r="L301" s="536"/>
      <c r="M301" s="537">
        <f t="shared" si="22"/>
        <v>0</v>
      </c>
      <c r="N301" s="537">
        <f t="shared" si="23"/>
        <v>0</v>
      </c>
      <c r="O301" s="536"/>
    </row>
    <row r="302" spans="1:15" x14ac:dyDescent="0.25">
      <c r="A302" s="442" t="s">
        <v>3227</v>
      </c>
      <c r="B302" s="414" t="s">
        <v>3358</v>
      </c>
      <c r="H302" s="539">
        <f>+H300</f>
        <v>97</v>
      </c>
      <c r="I302" s="414" t="s">
        <v>323</v>
      </c>
      <c r="J302" s="45"/>
      <c r="K302" s="536">
        <f t="shared" si="21"/>
        <v>0</v>
      </c>
      <c r="L302" s="45"/>
      <c r="M302" s="537">
        <f t="shared" si="22"/>
        <v>0</v>
      </c>
      <c r="N302" s="537">
        <f t="shared" si="23"/>
        <v>0</v>
      </c>
      <c r="O302" s="536"/>
    </row>
    <row r="303" spans="1:15" x14ac:dyDescent="0.25">
      <c r="J303" s="536"/>
      <c r="K303" s="536">
        <f t="shared" si="21"/>
        <v>0</v>
      </c>
      <c r="L303" s="536"/>
      <c r="M303" s="537">
        <f t="shared" si="22"/>
        <v>0</v>
      </c>
      <c r="N303" s="537">
        <f t="shared" si="23"/>
        <v>0</v>
      </c>
      <c r="O303" s="536"/>
    </row>
    <row r="304" spans="1:15" x14ac:dyDescent="0.25">
      <c r="A304" s="442" t="s">
        <v>3287</v>
      </c>
      <c r="B304" s="414" t="s">
        <v>3340</v>
      </c>
      <c r="H304" s="539">
        <v>3</v>
      </c>
      <c r="I304" s="414" t="s">
        <v>347</v>
      </c>
      <c r="J304" s="45"/>
      <c r="K304" s="536">
        <f t="shared" si="21"/>
        <v>0</v>
      </c>
      <c r="L304" s="45"/>
      <c r="M304" s="537">
        <f t="shared" si="22"/>
        <v>0</v>
      </c>
      <c r="N304" s="537">
        <f t="shared" si="23"/>
        <v>0</v>
      </c>
      <c r="O304" s="536"/>
    </row>
    <row r="305" spans="1:15" x14ac:dyDescent="0.25">
      <c r="J305" s="536"/>
      <c r="K305" s="536">
        <f t="shared" si="21"/>
        <v>0</v>
      </c>
      <c r="L305" s="536"/>
      <c r="M305" s="537">
        <f t="shared" si="22"/>
        <v>0</v>
      </c>
      <c r="N305" s="537">
        <f t="shared" si="23"/>
        <v>0</v>
      </c>
      <c r="O305" s="536"/>
    </row>
    <row r="306" spans="1:15" ht="18" x14ac:dyDescent="0.4">
      <c r="A306" s="535" t="s">
        <v>3376</v>
      </c>
      <c r="H306" s="414"/>
      <c r="J306" s="536"/>
      <c r="K306" s="536">
        <f t="shared" si="21"/>
        <v>0</v>
      </c>
      <c r="L306" s="536"/>
      <c r="M306" s="537">
        <f t="shared" si="22"/>
        <v>0</v>
      </c>
      <c r="N306" s="537">
        <f t="shared" si="23"/>
        <v>0</v>
      </c>
      <c r="O306" s="536"/>
    </row>
    <row r="307" spans="1:15" ht="18.75" customHeight="1" x14ac:dyDescent="0.4">
      <c r="A307" s="535"/>
      <c r="H307" s="414"/>
      <c r="J307" s="536"/>
      <c r="K307" s="536">
        <f t="shared" si="21"/>
        <v>0</v>
      </c>
      <c r="L307" s="536"/>
      <c r="M307" s="537">
        <f t="shared" si="22"/>
        <v>0</v>
      </c>
      <c r="N307" s="537">
        <f t="shared" si="23"/>
        <v>0</v>
      </c>
      <c r="O307" s="536"/>
    </row>
    <row r="308" spans="1:15" ht="13" x14ac:dyDescent="0.3">
      <c r="A308" s="462" t="s">
        <v>3266</v>
      </c>
      <c r="B308" s="525"/>
      <c r="C308" s="525"/>
      <c r="D308" s="525"/>
      <c r="E308" s="525"/>
      <c r="F308" s="525"/>
      <c r="G308" s="525"/>
      <c r="H308" s="525"/>
      <c r="I308" s="525"/>
      <c r="J308" s="536"/>
      <c r="K308" s="536">
        <f t="shared" si="21"/>
        <v>0</v>
      </c>
      <c r="L308" s="536"/>
      <c r="M308" s="537">
        <f t="shared" si="22"/>
        <v>0</v>
      </c>
      <c r="N308" s="537">
        <f t="shared" si="23"/>
        <v>0</v>
      </c>
      <c r="O308" s="536"/>
    </row>
    <row r="309" spans="1:15" x14ac:dyDescent="0.25">
      <c r="A309" s="442" t="s">
        <v>3223</v>
      </c>
      <c r="B309" s="414" t="s">
        <v>3377</v>
      </c>
      <c r="H309" s="414"/>
      <c r="J309" s="536"/>
      <c r="K309" s="536">
        <f t="shared" si="21"/>
        <v>0</v>
      </c>
      <c r="L309" s="536"/>
      <c r="M309" s="537">
        <f t="shared" si="22"/>
        <v>0</v>
      </c>
      <c r="N309" s="537">
        <f t="shared" si="23"/>
        <v>0</v>
      </c>
      <c r="O309" s="536"/>
    </row>
    <row r="310" spans="1:15" x14ac:dyDescent="0.25">
      <c r="C310" s="414" t="s">
        <v>3268</v>
      </c>
      <c r="J310" s="536"/>
      <c r="K310" s="536">
        <f t="shared" si="21"/>
        <v>0</v>
      </c>
      <c r="L310" s="536"/>
      <c r="M310" s="537">
        <f t="shared" si="22"/>
        <v>0</v>
      </c>
      <c r="N310" s="537">
        <f t="shared" si="23"/>
        <v>0</v>
      </c>
      <c r="O310" s="536"/>
    </row>
    <row r="311" spans="1:15" x14ac:dyDescent="0.25">
      <c r="C311" s="414" t="s">
        <v>3378</v>
      </c>
      <c r="H311" s="414"/>
      <c r="J311" s="536"/>
      <c r="K311" s="536">
        <f t="shared" si="21"/>
        <v>0</v>
      </c>
      <c r="L311" s="536"/>
      <c r="M311" s="537">
        <f t="shared" si="22"/>
        <v>0</v>
      </c>
      <c r="N311" s="537">
        <f t="shared" si="23"/>
        <v>0</v>
      </c>
      <c r="O311" s="536"/>
    </row>
    <row r="312" spans="1:15" x14ac:dyDescent="0.25">
      <c r="D312" s="414" t="s">
        <v>3379</v>
      </c>
      <c r="H312" s="414">
        <v>30</v>
      </c>
      <c r="I312" s="414" t="s">
        <v>323</v>
      </c>
      <c r="J312" s="45"/>
      <c r="K312" s="536">
        <f t="shared" si="21"/>
        <v>0</v>
      </c>
      <c r="L312" s="45"/>
      <c r="M312" s="537">
        <f t="shared" si="22"/>
        <v>0</v>
      </c>
      <c r="N312" s="537">
        <f t="shared" si="23"/>
        <v>0</v>
      </c>
      <c r="O312" s="536"/>
    </row>
    <row r="313" spans="1:15" x14ac:dyDescent="0.25">
      <c r="D313" s="414" t="s">
        <v>3380</v>
      </c>
      <c r="H313" s="414">
        <v>30</v>
      </c>
      <c r="I313" s="414" t="s">
        <v>323</v>
      </c>
      <c r="J313" s="45"/>
      <c r="K313" s="536">
        <f t="shared" si="21"/>
        <v>0</v>
      </c>
      <c r="L313" s="45"/>
      <c r="M313" s="537">
        <f t="shared" si="22"/>
        <v>0</v>
      </c>
      <c r="N313" s="537">
        <f t="shared" si="23"/>
        <v>0</v>
      </c>
      <c r="O313" s="536"/>
    </row>
    <row r="314" spans="1:15" x14ac:dyDescent="0.25">
      <c r="H314" s="414"/>
      <c r="J314" s="536"/>
      <c r="K314" s="536">
        <f t="shared" si="21"/>
        <v>0</v>
      </c>
      <c r="L314" s="536"/>
      <c r="M314" s="537">
        <f t="shared" si="22"/>
        <v>0</v>
      </c>
      <c r="N314" s="537">
        <f t="shared" si="23"/>
        <v>0</v>
      </c>
      <c r="O314" s="536"/>
    </row>
    <row r="315" spans="1:15" x14ac:dyDescent="0.25">
      <c r="A315" s="442" t="s">
        <v>3225</v>
      </c>
      <c r="B315" s="414" t="s">
        <v>3281</v>
      </c>
      <c r="H315" s="414"/>
      <c r="J315" s="536"/>
      <c r="K315" s="536">
        <f t="shared" si="21"/>
        <v>0</v>
      </c>
      <c r="L315" s="536"/>
      <c r="M315" s="537">
        <f t="shared" si="22"/>
        <v>0</v>
      </c>
      <c r="N315" s="537">
        <f t="shared" si="23"/>
        <v>0</v>
      </c>
      <c r="O315" s="536"/>
    </row>
    <row r="316" spans="1:15" x14ac:dyDescent="0.25">
      <c r="D316" s="414" t="s">
        <v>3381</v>
      </c>
      <c r="H316" s="414">
        <f>SUM(H313:H315)</f>
        <v>30</v>
      </c>
      <c r="I316" s="414" t="s">
        <v>323</v>
      </c>
      <c r="J316" s="45"/>
      <c r="K316" s="536">
        <f t="shared" si="21"/>
        <v>0</v>
      </c>
      <c r="L316" s="45"/>
      <c r="M316" s="537">
        <f t="shared" si="22"/>
        <v>0</v>
      </c>
      <c r="N316" s="537">
        <f t="shared" si="23"/>
        <v>0</v>
      </c>
      <c r="O316" s="536"/>
    </row>
    <row r="317" spans="1:15" x14ac:dyDescent="0.25">
      <c r="H317" s="414"/>
      <c r="J317" s="536"/>
      <c r="K317" s="536">
        <f t="shared" si="21"/>
        <v>0</v>
      </c>
      <c r="L317" s="536"/>
      <c r="M317" s="537">
        <f t="shared" si="22"/>
        <v>0</v>
      </c>
      <c r="N317" s="537">
        <f t="shared" si="23"/>
        <v>0</v>
      </c>
      <c r="O317" s="536"/>
    </row>
    <row r="318" spans="1:15" ht="13" x14ac:dyDescent="0.3">
      <c r="A318" s="462" t="s">
        <v>3330</v>
      </c>
      <c r="H318" s="414"/>
      <c r="J318" s="536"/>
      <c r="K318" s="536">
        <f t="shared" si="21"/>
        <v>0</v>
      </c>
      <c r="L318" s="536"/>
      <c r="M318" s="537">
        <f t="shared" si="22"/>
        <v>0</v>
      </c>
      <c r="N318" s="537">
        <f t="shared" si="23"/>
        <v>0</v>
      </c>
      <c r="O318" s="536"/>
    </row>
    <row r="319" spans="1:15" x14ac:dyDescent="0.25">
      <c r="A319" s="442" t="s">
        <v>3223</v>
      </c>
      <c r="B319" s="414" t="s">
        <v>3382</v>
      </c>
      <c r="H319" s="414"/>
      <c r="J319" s="536"/>
      <c r="K319" s="536">
        <f t="shared" si="21"/>
        <v>0</v>
      </c>
      <c r="L319" s="536"/>
      <c r="M319" s="537">
        <f t="shared" si="22"/>
        <v>0</v>
      </c>
      <c r="N319" s="537">
        <f t="shared" si="23"/>
        <v>0</v>
      </c>
      <c r="O319" s="536"/>
    </row>
    <row r="320" spans="1:15" x14ac:dyDescent="0.25">
      <c r="D320" s="414" t="s">
        <v>3383</v>
      </c>
      <c r="F320" s="414">
        <v>6</v>
      </c>
      <c r="G320" s="414" t="s">
        <v>3384</v>
      </c>
      <c r="H320" s="414"/>
      <c r="J320" s="536"/>
      <c r="K320" s="536">
        <f t="shared" si="21"/>
        <v>0</v>
      </c>
      <c r="L320" s="536"/>
      <c r="M320" s="537">
        <f t="shared" si="22"/>
        <v>0</v>
      </c>
      <c r="N320" s="537">
        <f t="shared" si="23"/>
        <v>0</v>
      </c>
      <c r="O320" s="536"/>
    </row>
    <row r="321" spans="1:15" x14ac:dyDescent="0.25">
      <c r="D321" s="414" t="s">
        <v>3385</v>
      </c>
      <c r="F321" s="414">
        <v>93</v>
      </c>
      <c r="G321" s="414" t="s">
        <v>323</v>
      </c>
      <c r="H321" s="414"/>
      <c r="J321" s="536"/>
      <c r="K321" s="536">
        <f t="shared" si="21"/>
        <v>0</v>
      </c>
      <c r="L321" s="536"/>
      <c r="M321" s="537">
        <f t="shared" si="22"/>
        <v>0</v>
      </c>
      <c r="N321" s="537">
        <f t="shared" si="23"/>
        <v>0</v>
      </c>
      <c r="O321" s="536"/>
    </row>
    <row r="322" spans="1:15" x14ac:dyDescent="0.25">
      <c r="D322" s="414" t="s">
        <v>3175</v>
      </c>
      <c r="F322" s="414">
        <v>1.1000000000000001</v>
      </c>
      <c r="G322" s="414" t="s">
        <v>3173</v>
      </c>
      <c r="H322" s="414"/>
      <c r="J322" s="536"/>
      <c r="K322" s="536">
        <f t="shared" si="21"/>
        <v>0</v>
      </c>
      <c r="L322" s="536"/>
      <c r="M322" s="537">
        <f t="shared" si="22"/>
        <v>0</v>
      </c>
      <c r="N322" s="537">
        <f t="shared" si="23"/>
        <v>0</v>
      </c>
      <c r="O322" s="536"/>
    </row>
    <row r="323" spans="1:15" x14ac:dyDescent="0.25">
      <c r="D323" s="414" t="s">
        <v>3386</v>
      </c>
      <c r="F323" s="414">
        <v>230</v>
      </c>
      <c r="G323" s="414" t="s">
        <v>3177</v>
      </c>
      <c r="H323" s="414">
        <v>1</v>
      </c>
      <c r="I323" s="414" t="s">
        <v>1528</v>
      </c>
      <c r="J323" s="45"/>
      <c r="K323" s="536">
        <f t="shared" si="21"/>
        <v>0</v>
      </c>
      <c r="L323" s="45"/>
      <c r="M323" s="537">
        <f t="shared" si="22"/>
        <v>0</v>
      </c>
      <c r="N323" s="537">
        <f t="shared" si="23"/>
        <v>0</v>
      </c>
      <c r="O323" s="536"/>
    </row>
    <row r="324" spans="1:15" x14ac:dyDescent="0.25">
      <c r="H324" s="414"/>
      <c r="J324" s="536"/>
      <c r="K324" s="536">
        <f t="shared" si="21"/>
        <v>0</v>
      </c>
      <c r="L324" s="536"/>
      <c r="M324" s="537">
        <f t="shared" si="22"/>
        <v>0</v>
      </c>
      <c r="N324" s="537">
        <f t="shared" si="23"/>
        <v>0</v>
      </c>
      <c r="O324" s="536"/>
    </row>
    <row r="325" spans="1:15" ht="13" x14ac:dyDescent="0.3">
      <c r="A325" s="462" t="s">
        <v>3222</v>
      </c>
      <c r="H325" s="414"/>
      <c r="J325" s="536"/>
      <c r="K325" s="536">
        <f t="shared" si="21"/>
        <v>0</v>
      </c>
      <c r="L325" s="536"/>
      <c r="M325" s="537">
        <f t="shared" si="22"/>
        <v>0</v>
      </c>
      <c r="N325" s="537">
        <f t="shared" si="23"/>
        <v>0</v>
      </c>
      <c r="O325" s="536"/>
    </row>
    <row r="326" spans="1:15" x14ac:dyDescent="0.25">
      <c r="A326" s="442" t="s">
        <v>3223</v>
      </c>
      <c r="B326" s="414" t="s">
        <v>3355</v>
      </c>
      <c r="H326" s="414">
        <f>+H316</f>
        <v>30</v>
      </c>
      <c r="I326" s="414" t="s">
        <v>323</v>
      </c>
      <c r="J326" s="45"/>
      <c r="K326" s="536">
        <f t="shared" si="21"/>
        <v>0</v>
      </c>
      <c r="L326" s="45"/>
      <c r="M326" s="537">
        <f t="shared" si="22"/>
        <v>0</v>
      </c>
      <c r="N326" s="537">
        <f t="shared" si="23"/>
        <v>0</v>
      </c>
      <c r="O326" s="536"/>
    </row>
    <row r="327" spans="1:15" x14ac:dyDescent="0.25">
      <c r="H327" s="414"/>
      <c r="J327" s="536"/>
      <c r="K327" s="536">
        <f t="shared" si="21"/>
        <v>0</v>
      </c>
      <c r="L327" s="536"/>
      <c r="M327" s="537">
        <f t="shared" si="22"/>
        <v>0</v>
      </c>
      <c r="N327" s="537">
        <f t="shared" si="23"/>
        <v>0</v>
      </c>
      <c r="O327" s="536"/>
    </row>
    <row r="328" spans="1:15" x14ac:dyDescent="0.25">
      <c r="A328" s="442" t="s">
        <v>3225</v>
      </c>
      <c r="B328" s="414" t="s">
        <v>3356</v>
      </c>
      <c r="H328" s="549"/>
      <c r="J328" s="536"/>
      <c r="K328" s="536">
        <f t="shared" si="21"/>
        <v>0</v>
      </c>
      <c r="L328" s="536"/>
      <c r="M328" s="537">
        <f t="shared" si="22"/>
        <v>0</v>
      </c>
      <c r="N328" s="537">
        <f t="shared" si="23"/>
        <v>0</v>
      </c>
      <c r="O328" s="536"/>
    </row>
    <row r="329" spans="1:15" x14ac:dyDescent="0.25">
      <c r="E329" s="414" t="s">
        <v>3357</v>
      </c>
      <c r="H329" s="414">
        <f>+H326</f>
        <v>30</v>
      </c>
      <c r="I329" s="414" t="s">
        <v>323</v>
      </c>
      <c r="J329" s="45"/>
      <c r="K329" s="536">
        <f t="shared" si="21"/>
        <v>0</v>
      </c>
      <c r="L329" s="45"/>
      <c r="M329" s="537">
        <f t="shared" si="22"/>
        <v>0</v>
      </c>
      <c r="N329" s="537">
        <f t="shared" si="23"/>
        <v>0</v>
      </c>
      <c r="O329" s="536"/>
    </row>
    <row r="330" spans="1:15" x14ac:dyDescent="0.25">
      <c r="H330" s="414"/>
      <c r="J330" s="536"/>
      <c r="K330" s="536">
        <f t="shared" si="21"/>
        <v>0</v>
      </c>
      <c r="L330" s="536"/>
      <c r="M330" s="537">
        <f t="shared" si="22"/>
        <v>0</v>
      </c>
      <c r="N330" s="537">
        <f t="shared" si="23"/>
        <v>0</v>
      </c>
      <c r="O330" s="536"/>
    </row>
    <row r="331" spans="1:15" x14ac:dyDescent="0.25">
      <c r="A331" s="442" t="s">
        <v>3227</v>
      </c>
      <c r="B331" s="414" t="s">
        <v>3358</v>
      </c>
      <c r="H331" s="414">
        <f>+H329</f>
        <v>30</v>
      </c>
      <c r="I331" s="414" t="s">
        <v>323</v>
      </c>
      <c r="J331" s="536"/>
      <c r="K331" s="536">
        <f t="shared" si="21"/>
        <v>0</v>
      </c>
      <c r="L331" s="45"/>
      <c r="M331" s="537">
        <f t="shared" si="22"/>
        <v>0</v>
      </c>
      <c r="N331" s="537">
        <f t="shared" si="23"/>
        <v>0</v>
      </c>
      <c r="O331" s="536"/>
    </row>
    <row r="332" spans="1:15" x14ac:dyDescent="0.25">
      <c r="H332" s="414"/>
      <c r="J332" s="536"/>
      <c r="K332" s="536">
        <f t="shared" si="21"/>
        <v>0</v>
      </c>
      <c r="L332" s="536"/>
      <c r="M332" s="537">
        <f t="shared" si="22"/>
        <v>0</v>
      </c>
      <c r="N332" s="537">
        <f t="shared" si="23"/>
        <v>0</v>
      </c>
      <c r="O332" s="536"/>
    </row>
    <row r="333" spans="1:15" x14ac:dyDescent="0.25">
      <c r="A333" s="442" t="s">
        <v>3287</v>
      </c>
      <c r="B333" s="414" t="s">
        <v>3387</v>
      </c>
      <c r="H333" s="414">
        <v>2</v>
      </c>
      <c r="I333" s="414" t="s">
        <v>347</v>
      </c>
      <c r="J333" s="536"/>
      <c r="K333" s="536">
        <f t="shared" si="21"/>
        <v>0</v>
      </c>
      <c r="L333" s="45"/>
      <c r="M333" s="537">
        <f t="shared" si="22"/>
        <v>0</v>
      </c>
      <c r="N333" s="537">
        <f t="shared" si="23"/>
        <v>0</v>
      </c>
      <c r="O333" s="536"/>
    </row>
    <row r="334" spans="1:15" x14ac:dyDescent="0.25">
      <c r="H334" s="414"/>
      <c r="K334" s="536"/>
      <c r="L334" s="536"/>
      <c r="M334" s="537"/>
      <c r="N334" s="537"/>
    </row>
    <row r="335" spans="1:15" ht="15.5" x14ac:dyDescent="0.35">
      <c r="A335" s="550" t="s">
        <v>3388</v>
      </c>
      <c r="H335" s="414"/>
      <c r="K335" s="536"/>
      <c r="L335" s="536"/>
      <c r="M335" s="537"/>
      <c r="N335" s="537"/>
    </row>
    <row r="336" spans="1:15" ht="13" thickBot="1" x14ac:dyDescent="0.3">
      <c r="A336" s="551"/>
      <c r="B336" s="421"/>
      <c r="C336" s="421"/>
      <c r="D336" s="421"/>
      <c r="E336" s="421"/>
      <c r="F336" s="421"/>
      <c r="G336" s="421"/>
      <c r="H336" s="552"/>
      <c r="I336" s="421"/>
      <c r="J336" s="528"/>
      <c r="K336" s="528"/>
      <c r="L336" s="528"/>
      <c r="M336" s="528"/>
      <c r="N336" s="528"/>
      <c r="O336" s="536"/>
    </row>
    <row r="337" spans="1:15" ht="16" thickTop="1" x14ac:dyDescent="0.35">
      <c r="A337" s="550" t="s">
        <v>3389</v>
      </c>
      <c r="B337" s="522"/>
      <c r="C337" s="522"/>
      <c r="D337" s="522"/>
      <c r="E337" s="522"/>
      <c r="F337" s="522"/>
      <c r="G337" s="522"/>
      <c r="H337" s="553"/>
      <c r="I337" s="522"/>
      <c r="J337" s="554"/>
      <c r="K337" s="554">
        <f>SUM(K6:K336)</f>
        <v>0</v>
      </c>
      <c r="L337" s="554"/>
      <c r="M337" s="554">
        <f>SUM(M6:M336)</f>
        <v>0</v>
      </c>
      <c r="N337" s="554">
        <f>SUM(N6:N336)</f>
        <v>0</v>
      </c>
      <c r="O337" s="536"/>
    </row>
  </sheetData>
  <sheetProtection algorithmName="SHA-512" hashValue="VaexL2bbBPwAbB6joHn+AgjcFkMxCkzzQ/G+UVX8l30/ZpdKZFwe7vZDqPNMKNtQ7P6QN4XKNe+hqlwTDM7q1A==" saltValue="kQNc15dO7A0+HRMHvkXp0w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3EFA-B516-4034-9E64-453975967670}">
  <dimension ref="A1:O29"/>
  <sheetViews>
    <sheetView view="pageBreakPreview" zoomScaleNormal="100" zoomScaleSheetLayoutView="100" workbookViewId="0">
      <pane ySplit="2" topLeftCell="A3" activePane="bottomLeft" state="frozen"/>
      <selection activeCell="C17" sqref="C17"/>
      <selection pane="bottomLeft" activeCell="L17" sqref="L17"/>
    </sheetView>
  </sheetViews>
  <sheetFormatPr defaultColWidth="9.33203125" defaultRowHeight="12.5" x14ac:dyDescent="0.25"/>
  <cols>
    <col min="1" max="1" width="4.33203125" style="440" customWidth="1"/>
    <col min="2" max="2" width="2.33203125" style="436" customWidth="1"/>
    <col min="3" max="3" width="2" style="436" customWidth="1"/>
    <col min="4" max="4" width="3.109375" style="436" customWidth="1"/>
    <col min="5" max="5" width="16" style="436" customWidth="1"/>
    <col min="6" max="6" width="7.77734375" style="436" customWidth="1"/>
    <col min="7" max="7" width="5.77734375" style="436" customWidth="1"/>
    <col min="8" max="8" width="10" style="441" customWidth="1"/>
    <col min="9" max="9" width="6.6640625" style="436" customWidth="1"/>
    <col min="10" max="10" width="22.77734375" style="443" customWidth="1"/>
    <col min="11" max="11" width="25.77734375" style="443" customWidth="1"/>
    <col min="12" max="12" width="22.77734375" style="443" customWidth="1"/>
    <col min="13" max="14" width="25.77734375" style="443" customWidth="1"/>
    <col min="15" max="16384" width="9.33203125" style="436"/>
  </cols>
  <sheetData>
    <row r="1" spans="1:15" s="434" customFormat="1" ht="21.65" customHeight="1" x14ac:dyDescent="0.7">
      <c r="A1" s="428" t="s">
        <v>3151</v>
      </c>
      <c r="B1" s="429"/>
      <c r="C1" s="429"/>
      <c r="D1" s="429"/>
      <c r="E1" s="429"/>
      <c r="F1" s="429"/>
      <c r="G1" s="430"/>
      <c r="H1" s="431"/>
      <c r="I1" s="432"/>
      <c r="J1" s="433" t="s">
        <v>3152</v>
      </c>
      <c r="K1" s="433" t="s">
        <v>3152</v>
      </c>
      <c r="L1" s="433" t="s">
        <v>3153</v>
      </c>
      <c r="M1" s="433" t="s">
        <v>3153</v>
      </c>
      <c r="N1" s="433" t="s">
        <v>3154</v>
      </c>
    </row>
    <row r="2" spans="1:15" s="434" customFormat="1" ht="21.65" customHeight="1" x14ac:dyDescent="0.7">
      <c r="A2" s="428"/>
      <c r="B2" s="429"/>
      <c r="C2" s="429"/>
      <c r="D2" s="429"/>
      <c r="E2" s="429"/>
      <c r="F2" s="429"/>
      <c r="G2" s="430"/>
      <c r="H2" s="431"/>
      <c r="I2" s="432"/>
      <c r="J2" s="433" t="s">
        <v>3155</v>
      </c>
      <c r="K2" s="433" t="s">
        <v>3156</v>
      </c>
      <c r="L2" s="433" t="s">
        <v>3155</v>
      </c>
      <c r="M2" s="433" t="s">
        <v>3156</v>
      </c>
      <c r="N2" s="433" t="s">
        <v>3156</v>
      </c>
    </row>
    <row r="3" spans="1:15" ht="18" x14ac:dyDescent="0.4">
      <c r="A3" s="435" t="s">
        <v>3390</v>
      </c>
      <c r="J3" s="437"/>
      <c r="K3" s="437">
        <f t="shared" ref="K3:K27" si="0">+J3*H3</f>
        <v>0</v>
      </c>
      <c r="L3" s="437"/>
      <c r="M3" s="439">
        <f t="shared" ref="M3:M27" si="1">+L3*H3</f>
        <v>0</v>
      </c>
      <c r="N3" s="439">
        <f t="shared" ref="N3:N27" si="2">+M3+K3</f>
        <v>0</v>
      </c>
      <c r="O3" s="437"/>
    </row>
    <row r="4" spans="1:15" x14ac:dyDescent="0.25">
      <c r="J4" s="437"/>
      <c r="K4" s="437">
        <f t="shared" si="0"/>
        <v>0</v>
      </c>
      <c r="L4" s="437"/>
      <c r="M4" s="439">
        <f t="shared" si="1"/>
        <v>0</v>
      </c>
      <c r="N4" s="439">
        <f t="shared" si="2"/>
        <v>0</v>
      </c>
      <c r="O4" s="437"/>
    </row>
    <row r="5" spans="1:15" ht="13" x14ac:dyDescent="0.3">
      <c r="A5" s="438" t="s">
        <v>3266</v>
      </c>
      <c r="J5" s="437"/>
      <c r="K5" s="437">
        <f t="shared" si="0"/>
        <v>0</v>
      </c>
      <c r="L5" s="437"/>
      <c r="M5" s="439">
        <f t="shared" si="1"/>
        <v>0</v>
      </c>
      <c r="N5" s="439">
        <f t="shared" si="2"/>
        <v>0</v>
      </c>
      <c r="O5" s="437"/>
    </row>
    <row r="6" spans="1:15" x14ac:dyDescent="0.25">
      <c r="A6" s="440" t="s">
        <v>3223</v>
      </c>
      <c r="B6" s="436" t="s">
        <v>3391</v>
      </c>
      <c r="J6" s="437"/>
      <c r="K6" s="437">
        <f t="shared" si="0"/>
        <v>0</v>
      </c>
      <c r="L6" s="437"/>
      <c r="M6" s="439">
        <f t="shared" si="1"/>
        <v>0</v>
      </c>
      <c r="N6" s="439">
        <f t="shared" si="2"/>
        <v>0</v>
      </c>
      <c r="O6" s="437"/>
    </row>
    <row r="7" spans="1:15" x14ac:dyDescent="0.25">
      <c r="C7" s="436" t="s">
        <v>3268</v>
      </c>
      <c r="J7" s="437"/>
      <c r="K7" s="437">
        <f t="shared" si="0"/>
        <v>0</v>
      </c>
      <c r="L7" s="437"/>
      <c r="M7" s="439">
        <f t="shared" si="1"/>
        <v>0</v>
      </c>
      <c r="N7" s="439">
        <f t="shared" si="2"/>
        <v>0</v>
      </c>
      <c r="O7" s="437"/>
    </row>
    <row r="8" spans="1:15" x14ac:dyDescent="0.25">
      <c r="D8" s="436" t="s">
        <v>3392</v>
      </c>
      <c r="H8" s="441">
        <v>130</v>
      </c>
      <c r="I8" s="436" t="s">
        <v>323</v>
      </c>
      <c r="J8" s="45"/>
      <c r="K8" s="437">
        <f t="shared" si="0"/>
        <v>0</v>
      </c>
      <c r="L8" s="46"/>
      <c r="M8" s="439">
        <f t="shared" si="1"/>
        <v>0</v>
      </c>
      <c r="N8" s="439">
        <f t="shared" si="2"/>
        <v>0</v>
      </c>
      <c r="O8" s="437"/>
    </row>
    <row r="9" spans="1:15" x14ac:dyDescent="0.25">
      <c r="J9" s="437"/>
      <c r="K9" s="437">
        <f t="shared" si="0"/>
        <v>0</v>
      </c>
      <c r="L9" s="437"/>
      <c r="M9" s="439">
        <f t="shared" si="1"/>
        <v>0</v>
      </c>
      <c r="N9" s="439">
        <f t="shared" si="2"/>
        <v>0</v>
      </c>
      <c r="O9" s="437"/>
    </row>
    <row r="10" spans="1:15" x14ac:dyDescent="0.25">
      <c r="A10" s="440" t="s">
        <v>3225</v>
      </c>
      <c r="B10" s="436" t="s">
        <v>3350</v>
      </c>
      <c r="J10" s="437"/>
      <c r="K10" s="437">
        <f t="shared" si="0"/>
        <v>0</v>
      </c>
      <c r="L10" s="437"/>
      <c r="M10" s="439">
        <f t="shared" si="1"/>
        <v>0</v>
      </c>
      <c r="N10" s="439">
        <f t="shared" si="2"/>
        <v>0</v>
      </c>
      <c r="O10" s="437"/>
    </row>
    <row r="11" spans="1:15" x14ac:dyDescent="0.25">
      <c r="D11" s="436" t="s">
        <v>3393</v>
      </c>
      <c r="H11" s="441">
        <v>6</v>
      </c>
      <c r="I11" s="436" t="s">
        <v>1528</v>
      </c>
      <c r="J11" s="44"/>
      <c r="K11" s="437">
        <f t="shared" si="0"/>
        <v>0</v>
      </c>
      <c r="L11" s="44"/>
      <c r="M11" s="439">
        <f t="shared" si="1"/>
        <v>0</v>
      </c>
      <c r="N11" s="439">
        <f t="shared" si="2"/>
        <v>0</v>
      </c>
      <c r="O11" s="437"/>
    </row>
    <row r="12" spans="1:15" x14ac:dyDescent="0.25">
      <c r="J12" s="437"/>
      <c r="K12" s="437">
        <f t="shared" si="0"/>
        <v>0</v>
      </c>
      <c r="L12" s="437"/>
      <c r="M12" s="439">
        <f t="shared" si="1"/>
        <v>0</v>
      </c>
      <c r="N12" s="439">
        <f t="shared" si="2"/>
        <v>0</v>
      </c>
      <c r="O12" s="437"/>
    </row>
    <row r="13" spans="1:15" x14ac:dyDescent="0.25">
      <c r="A13" s="440" t="s">
        <v>3227</v>
      </c>
      <c r="B13" s="436" t="s">
        <v>3329</v>
      </c>
      <c r="H13" s="441">
        <f>SUM(H8:H8)</f>
        <v>130</v>
      </c>
      <c r="I13" s="436" t="s">
        <v>323</v>
      </c>
      <c r="J13" s="44"/>
      <c r="K13" s="437">
        <f t="shared" si="0"/>
        <v>0</v>
      </c>
      <c r="L13" s="44"/>
      <c r="M13" s="439">
        <f t="shared" si="1"/>
        <v>0</v>
      </c>
      <c r="N13" s="439">
        <f t="shared" si="2"/>
        <v>0</v>
      </c>
      <c r="O13" s="437"/>
    </row>
    <row r="14" spans="1:15" x14ac:dyDescent="0.25">
      <c r="J14" s="437"/>
      <c r="K14" s="437">
        <f t="shared" si="0"/>
        <v>0</v>
      </c>
      <c r="L14" s="437"/>
      <c r="M14" s="439">
        <f t="shared" si="1"/>
        <v>0</v>
      </c>
      <c r="N14" s="439">
        <f t="shared" si="2"/>
        <v>0</v>
      </c>
      <c r="O14" s="437"/>
    </row>
    <row r="15" spans="1:15" ht="13" x14ac:dyDescent="0.3">
      <c r="A15" s="438" t="s">
        <v>3222</v>
      </c>
      <c r="J15" s="437"/>
      <c r="K15" s="437">
        <f t="shared" si="0"/>
        <v>0</v>
      </c>
      <c r="L15" s="437"/>
      <c r="M15" s="439">
        <f t="shared" si="1"/>
        <v>0</v>
      </c>
      <c r="N15" s="439">
        <f t="shared" si="2"/>
        <v>0</v>
      </c>
      <c r="O15" s="437"/>
    </row>
    <row r="16" spans="1:15" x14ac:dyDescent="0.25">
      <c r="J16" s="437"/>
      <c r="K16" s="437">
        <f t="shared" si="0"/>
        <v>0</v>
      </c>
      <c r="L16" s="437"/>
      <c r="M16" s="439">
        <f t="shared" si="1"/>
        <v>0</v>
      </c>
      <c r="N16" s="439">
        <f t="shared" si="2"/>
        <v>0</v>
      </c>
      <c r="O16" s="437"/>
    </row>
    <row r="17" spans="1:15" x14ac:dyDescent="0.25">
      <c r="A17" s="440" t="s">
        <v>3223</v>
      </c>
      <c r="B17" s="436" t="s">
        <v>3355</v>
      </c>
      <c r="H17" s="441">
        <f>+H13</f>
        <v>130</v>
      </c>
      <c r="I17" s="436" t="s">
        <v>323</v>
      </c>
      <c r="J17" s="44"/>
      <c r="K17" s="437">
        <f t="shared" si="0"/>
        <v>0</v>
      </c>
      <c r="L17" s="44"/>
      <c r="M17" s="439">
        <f t="shared" si="1"/>
        <v>0</v>
      </c>
      <c r="N17" s="439">
        <f t="shared" si="2"/>
        <v>0</v>
      </c>
      <c r="O17" s="437"/>
    </row>
    <row r="18" spans="1:15" x14ac:dyDescent="0.25">
      <c r="J18" s="437"/>
      <c r="K18" s="437">
        <f t="shared" si="0"/>
        <v>0</v>
      </c>
      <c r="L18" s="437"/>
      <c r="M18" s="439">
        <f t="shared" si="1"/>
        <v>0</v>
      </c>
      <c r="N18" s="439">
        <f t="shared" si="2"/>
        <v>0</v>
      </c>
      <c r="O18" s="437"/>
    </row>
    <row r="19" spans="1:15" x14ac:dyDescent="0.25">
      <c r="A19" s="440" t="s">
        <v>3225</v>
      </c>
      <c r="B19" s="436" t="s">
        <v>3356</v>
      </c>
      <c r="J19" s="437"/>
      <c r="K19" s="437">
        <f t="shared" si="0"/>
        <v>0</v>
      </c>
      <c r="L19" s="437"/>
      <c r="M19" s="439">
        <f t="shared" si="1"/>
        <v>0</v>
      </c>
      <c r="N19" s="439">
        <f t="shared" si="2"/>
        <v>0</v>
      </c>
      <c r="O19" s="437"/>
    </row>
    <row r="20" spans="1:15" x14ac:dyDescent="0.25">
      <c r="E20" s="436" t="s">
        <v>3357</v>
      </c>
      <c r="H20" s="441">
        <f>+H17</f>
        <v>130</v>
      </c>
      <c r="I20" s="436" t="s">
        <v>323</v>
      </c>
      <c r="J20" s="44"/>
      <c r="K20" s="437">
        <f t="shared" si="0"/>
        <v>0</v>
      </c>
      <c r="L20" s="44"/>
      <c r="M20" s="439">
        <f t="shared" si="1"/>
        <v>0</v>
      </c>
      <c r="N20" s="439">
        <f t="shared" si="2"/>
        <v>0</v>
      </c>
      <c r="O20" s="437"/>
    </row>
    <row r="21" spans="1:15" x14ac:dyDescent="0.25">
      <c r="J21" s="437"/>
      <c r="K21" s="437">
        <f t="shared" si="0"/>
        <v>0</v>
      </c>
      <c r="L21" s="437"/>
      <c r="M21" s="439">
        <f t="shared" si="1"/>
        <v>0</v>
      </c>
      <c r="N21" s="439">
        <f t="shared" si="2"/>
        <v>0</v>
      </c>
      <c r="O21" s="437"/>
    </row>
    <row r="22" spans="1:15" x14ac:dyDescent="0.25">
      <c r="A22" s="440" t="s">
        <v>3227</v>
      </c>
      <c r="B22" s="436" t="s">
        <v>3358</v>
      </c>
      <c r="H22" s="441">
        <f>+H20</f>
        <v>130</v>
      </c>
      <c r="I22" s="436" t="s">
        <v>323</v>
      </c>
      <c r="J22" s="44"/>
      <c r="K22" s="437">
        <f t="shared" si="0"/>
        <v>0</v>
      </c>
      <c r="L22" s="44"/>
      <c r="M22" s="439">
        <f t="shared" si="1"/>
        <v>0</v>
      </c>
      <c r="N22" s="439">
        <f t="shared" si="2"/>
        <v>0</v>
      </c>
      <c r="O22" s="437"/>
    </row>
    <row r="23" spans="1:15" x14ac:dyDescent="0.25">
      <c r="J23" s="437"/>
      <c r="K23" s="437">
        <f t="shared" si="0"/>
        <v>0</v>
      </c>
      <c r="L23" s="437"/>
      <c r="M23" s="439">
        <f t="shared" si="1"/>
        <v>0</v>
      </c>
      <c r="N23" s="439">
        <f t="shared" si="2"/>
        <v>0</v>
      </c>
      <c r="O23" s="437"/>
    </row>
    <row r="24" spans="1:15" x14ac:dyDescent="0.25">
      <c r="A24" s="440" t="s">
        <v>3287</v>
      </c>
      <c r="B24" s="436" t="s">
        <v>3340</v>
      </c>
      <c r="H24" s="441">
        <v>3</v>
      </c>
      <c r="I24" s="436" t="s">
        <v>347</v>
      </c>
      <c r="J24" s="437"/>
      <c r="K24" s="437">
        <f t="shared" si="0"/>
        <v>0</v>
      </c>
      <c r="L24" s="44"/>
      <c r="M24" s="439">
        <f t="shared" si="1"/>
        <v>0</v>
      </c>
      <c r="N24" s="439">
        <f t="shared" si="2"/>
        <v>0</v>
      </c>
      <c r="O24" s="437"/>
    </row>
    <row r="25" spans="1:15" x14ac:dyDescent="0.25">
      <c r="J25" s="437"/>
      <c r="K25" s="437">
        <f t="shared" si="0"/>
        <v>0</v>
      </c>
      <c r="L25" s="437"/>
      <c r="M25" s="439">
        <f t="shared" si="1"/>
        <v>0</v>
      </c>
      <c r="N25" s="439">
        <f t="shared" si="2"/>
        <v>0</v>
      </c>
      <c r="O25" s="437"/>
    </row>
    <row r="26" spans="1:15" x14ac:dyDescent="0.25">
      <c r="A26" s="440" t="s">
        <v>3242</v>
      </c>
      <c r="B26" s="436" t="s">
        <v>3341</v>
      </c>
      <c r="H26" s="441">
        <v>2</v>
      </c>
      <c r="I26" s="436" t="s">
        <v>1528</v>
      </c>
      <c r="J26" s="437"/>
      <c r="K26" s="437">
        <f t="shared" si="0"/>
        <v>0</v>
      </c>
      <c r="L26" s="44"/>
      <c r="M26" s="439">
        <f t="shared" si="1"/>
        <v>0</v>
      </c>
      <c r="N26" s="439">
        <f t="shared" si="2"/>
        <v>0</v>
      </c>
      <c r="O26" s="437"/>
    </row>
    <row r="27" spans="1:15" x14ac:dyDescent="0.25">
      <c r="H27" s="436"/>
      <c r="J27" s="437"/>
      <c r="K27" s="437">
        <f t="shared" si="0"/>
        <v>0</v>
      </c>
      <c r="L27" s="437"/>
      <c r="M27" s="439">
        <f t="shared" si="1"/>
        <v>0</v>
      </c>
      <c r="N27" s="439">
        <f t="shared" si="2"/>
        <v>0</v>
      </c>
      <c r="O27" s="437"/>
    </row>
    <row r="28" spans="1:15" ht="13" thickBot="1" x14ac:dyDescent="0.3">
      <c r="A28" s="445"/>
      <c r="B28" s="446"/>
      <c r="C28" s="446"/>
      <c r="D28" s="446"/>
      <c r="E28" s="446"/>
      <c r="F28" s="446"/>
      <c r="G28" s="446"/>
      <c r="H28" s="447"/>
      <c r="I28" s="446"/>
      <c r="J28" s="448"/>
      <c r="K28" s="448"/>
      <c r="L28" s="448"/>
      <c r="M28" s="448"/>
      <c r="N28" s="448"/>
      <c r="O28" s="437"/>
    </row>
    <row r="29" spans="1:15" ht="16" thickTop="1" x14ac:dyDescent="0.35">
      <c r="A29" s="444" t="s">
        <v>3389</v>
      </c>
      <c r="B29" s="449"/>
      <c r="C29" s="449"/>
      <c r="D29" s="449"/>
      <c r="E29" s="449"/>
      <c r="F29" s="449"/>
      <c r="G29" s="449"/>
      <c r="H29" s="450"/>
      <c r="I29" s="449"/>
      <c r="J29" s="451"/>
      <c r="K29" s="451">
        <f>SUM(K3:K28)</f>
        <v>0</v>
      </c>
      <c r="L29" s="451"/>
      <c r="M29" s="451">
        <f>SUM(M3:M28)</f>
        <v>0</v>
      </c>
      <c r="N29" s="451">
        <f>SUM(N3:N28)</f>
        <v>0</v>
      </c>
      <c r="O29" s="437"/>
    </row>
  </sheetData>
  <sheetProtection algorithmName="SHA-512" hashValue="0lEte5va2ddnsZGnCp+wD3mXfeynlmoAuGvnpeEcVis2NjCVCZkW2rgnAIBAPgYw/Jz7slXP02l7S2ld+dldNg==" saltValue="oFpMEnzO9tsoVt716MO8cA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BCEC-A4A8-42FF-998B-97EEFAB633CF}">
  <dimension ref="A1:P111"/>
  <sheetViews>
    <sheetView view="pageBreakPreview" zoomScaleNormal="100" zoomScaleSheetLayoutView="100" workbookViewId="0">
      <pane ySplit="2" topLeftCell="A3" activePane="bottomLeft" state="frozen"/>
      <selection activeCell="C17" sqref="C17"/>
      <selection pane="bottomLeft" activeCell="K43" sqref="K43"/>
    </sheetView>
  </sheetViews>
  <sheetFormatPr defaultColWidth="9.33203125" defaultRowHeight="11.5" x14ac:dyDescent="0.25"/>
  <cols>
    <col min="1" max="1" width="4.33203125" style="458" customWidth="1"/>
    <col min="2" max="2" width="2.33203125" style="457" customWidth="1"/>
    <col min="3" max="3" width="2" style="457" customWidth="1"/>
    <col min="4" max="4" width="3.109375" style="457" customWidth="1"/>
    <col min="5" max="5" width="27.109375" style="457" customWidth="1"/>
    <col min="6" max="7" width="9.109375" style="457" customWidth="1"/>
    <col min="8" max="8" width="9.77734375" style="457" customWidth="1"/>
    <col min="9" max="9" width="7" style="459" customWidth="1"/>
    <col min="10" max="10" width="6" style="457" customWidth="1"/>
    <col min="11" max="13" width="22.77734375" style="456" customWidth="1"/>
    <col min="14" max="15" width="25.77734375" style="456" customWidth="1"/>
    <col min="16" max="16" width="9.33203125" style="456"/>
    <col min="17" max="16384" width="9.33203125" style="457"/>
  </cols>
  <sheetData>
    <row r="1" spans="1:16" s="455" customFormat="1" ht="18.75" customHeight="1" x14ac:dyDescent="0.35">
      <c r="A1" s="452" t="s">
        <v>3151</v>
      </c>
      <c r="B1" s="404"/>
      <c r="C1" s="404"/>
      <c r="D1" s="404"/>
      <c r="E1" s="404"/>
      <c r="F1" s="404"/>
      <c r="G1" s="404"/>
      <c r="H1" s="404"/>
      <c r="I1" s="404"/>
      <c r="J1" s="404"/>
      <c r="K1" s="453" t="s">
        <v>3394</v>
      </c>
      <c r="L1" s="453" t="s">
        <v>3394</v>
      </c>
      <c r="M1" s="453" t="s">
        <v>3395</v>
      </c>
      <c r="N1" s="453" t="s">
        <v>3395</v>
      </c>
      <c r="O1" s="453" t="s">
        <v>3396</v>
      </c>
      <c r="P1" s="454"/>
    </row>
    <row r="2" spans="1:16" ht="14.25" customHeight="1" x14ac:dyDescent="0.25">
      <c r="A2" s="407"/>
      <c r="B2" s="404"/>
      <c r="C2" s="404"/>
      <c r="D2" s="404"/>
      <c r="E2" s="404"/>
      <c r="F2" s="408"/>
      <c r="G2" s="404"/>
      <c r="H2" s="404"/>
      <c r="I2" s="404"/>
      <c r="J2" s="404"/>
      <c r="K2" s="453" t="s">
        <v>1528</v>
      </c>
      <c r="L2" s="453" t="s">
        <v>3397</v>
      </c>
      <c r="M2" s="453" t="s">
        <v>1528</v>
      </c>
      <c r="N2" s="453" t="s">
        <v>3397</v>
      </c>
      <c r="O2" s="453" t="s">
        <v>3397</v>
      </c>
    </row>
    <row r="3" spans="1:16" s="461" customFormat="1" x14ac:dyDescent="0.25">
      <c r="A3" s="458"/>
      <c r="B3" s="457"/>
      <c r="C3" s="457"/>
      <c r="D3" s="457"/>
      <c r="E3" s="457"/>
      <c r="F3" s="457"/>
      <c r="G3" s="457"/>
      <c r="H3" s="457"/>
      <c r="I3" s="459"/>
      <c r="J3" s="457"/>
      <c r="K3" s="460"/>
      <c r="L3" s="456"/>
      <c r="M3" s="456"/>
      <c r="N3" s="456"/>
      <c r="O3" s="456"/>
      <c r="P3" s="460"/>
    </row>
    <row r="4" spans="1:16" ht="13" x14ac:dyDescent="0.3">
      <c r="A4" s="462" t="s">
        <v>3398</v>
      </c>
      <c r="B4" s="463"/>
    </row>
    <row r="5" spans="1:16" ht="12.5" x14ac:dyDescent="0.25">
      <c r="A5" s="442" t="s">
        <v>3223</v>
      </c>
      <c r="B5" s="464" t="s">
        <v>3399</v>
      </c>
    </row>
    <row r="6" spans="1:16" ht="13" x14ac:dyDescent="0.3">
      <c r="A6" s="462"/>
      <c r="B6" s="463"/>
      <c r="C6" s="457" t="s">
        <v>3400</v>
      </c>
      <c r="E6" s="457" t="s">
        <v>3401</v>
      </c>
    </row>
    <row r="7" spans="1:16" ht="13" x14ac:dyDescent="0.3">
      <c r="A7" s="462"/>
      <c r="B7" s="463"/>
      <c r="E7" s="457" t="s">
        <v>3402</v>
      </c>
      <c r="F7" s="457">
        <v>445</v>
      </c>
      <c r="G7" s="457" t="s">
        <v>148</v>
      </c>
    </row>
    <row r="8" spans="1:16" ht="13" x14ac:dyDescent="0.3">
      <c r="A8" s="462"/>
      <c r="B8" s="463"/>
      <c r="E8" s="457" t="s">
        <v>3403</v>
      </c>
      <c r="F8" s="457">
        <v>88</v>
      </c>
      <c r="G8" s="457" t="s">
        <v>3173</v>
      </c>
    </row>
    <row r="9" spans="1:16" ht="13" x14ac:dyDescent="0.3">
      <c r="A9" s="462"/>
      <c r="B9" s="463"/>
      <c r="E9" s="457" t="s">
        <v>3404</v>
      </c>
      <c r="F9" s="457">
        <v>6</v>
      </c>
      <c r="G9" s="457" t="s">
        <v>3173</v>
      </c>
    </row>
    <row r="10" spans="1:16" ht="13" x14ac:dyDescent="0.3">
      <c r="A10" s="462"/>
      <c r="B10" s="463"/>
      <c r="E10" s="457" t="s">
        <v>3176</v>
      </c>
      <c r="F10" s="457">
        <v>400</v>
      </c>
      <c r="G10" s="457" t="s">
        <v>48</v>
      </c>
      <c r="I10" s="459">
        <v>2</v>
      </c>
      <c r="J10" s="457" t="s">
        <v>1528</v>
      </c>
      <c r="K10" s="47"/>
      <c r="L10" s="456">
        <f t="shared" ref="L10:L73" si="0">+K10*I10</f>
        <v>0</v>
      </c>
      <c r="M10" s="47"/>
      <c r="N10" s="456">
        <f t="shared" ref="N10:N73" si="1">+M10*I10</f>
        <v>0</v>
      </c>
      <c r="O10" s="456">
        <f t="shared" ref="O10:O73" si="2">+N10+L10</f>
        <v>0</v>
      </c>
    </row>
    <row r="11" spans="1:16" ht="13" x14ac:dyDescent="0.3">
      <c r="A11" s="462"/>
      <c r="B11" s="463"/>
      <c r="K11" s="558"/>
      <c r="L11" s="558">
        <f t="shared" si="0"/>
        <v>0</v>
      </c>
      <c r="M11" s="558"/>
      <c r="N11" s="558">
        <f t="shared" si="1"/>
        <v>0</v>
      </c>
      <c r="O11" s="456">
        <f t="shared" si="2"/>
        <v>0</v>
      </c>
    </row>
    <row r="12" spans="1:16" ht="12.5" x14ac:dyDescent="0.25">
      <c r="A12" s="442" t="s">
        <v>3225</v>
      </c>
      <c r="B12" s="464" t="s">
        <v>3405</v>
      </c>
      <c r="K12" s="558"/>
      <c r="L12" s="558">
        <f t="shared" si="0"/>
        <v>0</v>
      </c>
      <c r="M12" s="558"/>
      <c r="N12" s="558">
        <f t="shared" si="1"/>
        <v>0</v>
      </c>
      <c r="O12" s="456">
        <f t="shared" si="2"/>
        <v>0</v>
      </c>
    </row>
    <row r="13" spans="1:16" ht="13" x14ac:dyDescent="0.3">
      <c r="A13" s="462"/>
      <c r="B13" s="463"/>
      <c r="E13" s="457" t="s">
        <v>3406</v>
      </c>
      <c r="K13" s="558"/>
      <c r="L13" s="558">
        <f t="shared" si="0"/>
        <v>0</v>
      </c>
      <c r="M13" s="558"/>
      <c r="N13" s="558">
        <f t="shared" si="1"/>
        <v>0</v>
      </c>
      <c r="O13" s="456">
        <f t="shared" si="2"/>
        <v>0</v>
      </c>
    </row>
    <row r="14" spans="1:16" ht="13" x14ac:dyDescent="0.3">
      <c r="A14" s="462"/>
      <c r="B14" s="463"/>
      <c r="E14" s="457" t="s">
        <v>3407</v>
      </c>
      <c r="I14" s="459">
        <v>1</v>
      </c>
      <c r="J14" s="457" t="s">
        <v>1528</v>
      </c>
      <c r="K14" s="47"/>
      <c r="L14" s="456">
        <f t="shared" si="0"/>
        <v>0</v>
      </c>
      <c r="M14" s="47"/>
      <c r="N14" s="456">
        <f t="shared" si="1"/>
        <v>0</v>
      </c>
      <c r="O14" s="456">
        <f t="shared" si="2"/>
        <v>0</v>
      </c>
    </row>
    <row r="15" spans="1:16" ht="12.5" x14ac:dyDescent="0.25">
      <c r="A15" s="442"/>
      <c r="B15" s="463"/>
      <c r="K15" s="558"/>
      <c r="L15" s="558">
        <f t="shared" si="0"/>
        <v>0</v>
      </c>
      <c r="M15" s="558"/>
      <c r="N15" s="558">
        <f t="shared" si="1"/>
        <v>0</v>
      </c>
      <c r="O15" s="456">
        <f t="shared" si="2"/>
        <v>0</v>
      </c>
    </row>
    <row r="16" spans="1:16" ht="12.5" x14ac:dyDescent="0.25">
      <c r="A16" s="442" t="s">
        <v>3227</v>
      </c>
      <c r="B16" s="464" t="s">
        <v>3408</v>
      </c>
      <c r="K16" s="558"/>
      <c r="L16" s="558">
        <f t="shared" si="0"/>
        <v>0</v>
      </c>
      <c r="M16" s="558"/>
      <c r="N16" s="558">
        <f t="shared" si="1"/>
        <v>0</v>
      </c>
      <c r="O16" s="456">
        <f t="shared" si="2"/>
        <v>0</v>
      </c>
    </row>
    <row r="17" spans="1:15" s="456" customFormat="1" ht="13" x14ac:dyDescent="0.3">
      <c r="A17" s="462"/>
      <c r="B17" s="463"/>
      <c r="C17" s="457"/>
      <c r="D17" s="457"/>
      <c r="E17" s="457" t="s">
        <v>3401</v>
      </c>
      <c r="F17" s="457"/>
      <c r="G17" s="457"/>
      <c r="H17" s="457"/>
      <c r="I17" s="459">
        <v>1</v>
      </c>
      <c r="J17" s="457" t="s">
        <v>1528</v>
      </c>
      <c r="K17" s="47"/>
      <c r="L17" s="456">
        <f t="shared" si="0"/>
        <v>0</v>
      </c>
      <c r="M17" s="47"/>
      <c r="N17" s="456">
        <f t="shared" si="1"/>
        <v>0</v>
      </c>
      <c r="O17" s="456">
        <f t="shared" si="2"/>
        <v>0</v>
      </c>
    </row>
    <row r="18" spans="1:15" s="456" customFormat="1" ht="12.5" x14ac:dyDescent="0.25">
      <c r="A18" s="442"/>
      <c r="B18" s="463"/>
      <c r="C18" s="457"/>
      <c r="D18" s="457"/>
      <c r="E18" s="457"/>
      <c r="F18" s="457"/>
      <c r="G18" s="457"/>
      <c r="H18" s="457"/>
      <c r="I18" s="459"/>
      <c r="J18" s="457"/>
      <c r="K18" s="558"/>
      <c r="L18" s="558">
        <f t="shared" si="0"/>
        <v>0</v>
      </c>
      <c r="M18" s="558"/>
      <c r="N18" s="558">
        <f t="shared" si="1"/>
        <v>0</v>
      </c>
      <c r="O18" s="456">
        <f t="shared" si="2"/>
        <v>0</v>
      </c>
    </row>
    <row r="19" spans="1:15" s="456" customFormat="1" ht="12.5" x14ac:dyDescent="0.25">
      <c r="A19" s="442" t="s">
        <v>3287</v>
      </c>
      <c r="B19" s="464" t="s">
        <v>3409</v>
      </c>
      <c r="C19" s="457"/>
      <c r="D19" s="457"/>
      <c r="E19" s="457"/>
      <c r="F19" s="457"/>
      <c r="G19" s="457"/>
      <c r="H19" s="457"/>
      <c r="I19" s="459"/>
      <c r="J19" s="457"/>
      <c r="K19" s="558"/>
      <c r="L19" s="558">
        <f t="shared" si="0"/>
        <v>0</v>
      </c>
      <c r="M19" s="558"/>
      <c r="N19" s="558">
        <f t="shared" si="1"/>
        <v>0</v>
      </c>
      <c r="O19" s="456">
        <f t="shared" si="2"/>
        <v>0</v>
      </c>
    </row>
    <row r="20" spans="1:15" s="456" customFormat="1" ht="12.5" x14ac:dyDescent="0.25">
      <c r="A20" s="442"/>
      <c r="B20" s="463"/>
      <c r="C20" s="457"/>
      <c r="D20" s="457" t="s">
        <v>3410</v>
      </c>
      <c r="E20" s="457"/>
      <c r="F20" s="457"/>
      <c r="G20" s="457"/>
      <c r="H20" s="457"/>
      <c r="I20" s="459"/>
      <c r="J20" s="457"/>
      <c r="K20" s="558"/>
      <c r="L20" s="558">
        <f t="shared" si="0"/>
        <v>0</v>
      </c>
      <c r="M20" s="558"/>
      <c r="N20" s="558">
        <f t="shared" si="1"/>
        <v>0</v>
      </c>
      <c r="O20" s="456">
        <f t="shared" si="2"/>
        <v>0</v>
      </c>
    </row>
    <row r="21" spans="1:15" s="456" customFormat="1" ht="12.5" x14ac:dyDescent="0.25">
      <c r="A21" s="442"/>
      <c r="B21" s="463"/>
      <c r="C21" s="457"/>
      <c r="D21" s="457"/>
      <c r="E21" s="457" t="s">
        <v>3411</v>
      </c>
      <c r="F21" s="457"/>
      <c r="G21" s="457"/>
      <c r="H21" s="457"/>
      <c r="I21" s="459">
        <v>1</v>
      </c>
      <c r="J21" s="457" t="s">
        <v>1528</v>
      </c>
      <c r="K21" s="47"/>
      <c r="L21" s="456">
        <f t="shared" si="0"/>
        <v>0</v>
      </c>
      <c r="M21" s="47"/>
      <c r="N21" s="456">
        <f t="shared" si="1"/>
        <v>0</v>
      </c>
      <c r="O21" s="456">
        <f t="shared" si="2"/>
        <v>0</v>
      </c>
    </row>
    <row r="22" spans="1:15" s="456" customFormat="1" ht="12.5" x14ac:dyDescent="0.25">
      <c r="A22" s="442"/>
      <c r="B22" s="463"/>
      <c r="C22" s="457"/>
      <c r="D22" s="457"/>
      <c r="E22" s="457"/>
      <c r="F22" s="457"/>
      <c r="G22" s="457"/>
      <c r="H22" s="457"/>
      <c r="I22" s="459"/>
      <c r="J22" s="457"/>
      <c r="K22" s="558"/>
      <c r="L22" s="558">
        <f t="shared" si="0"/>
        <v>0</v>
      </c>
      <c r="M22" s="558"/>
      <c r="N22" s="558">
        <f t="shared" si="1"/>
        <v>0</v>
      </c>
      <c r="O22" s="456">
        <f t="shared" si="2"/>
        <v>0</v>
      </c>
    </row>
    <row r="23" spans="1:15" s="456" customFormat="1" ht="12.5" x14ac:dyDescent="0.25">
      <c r="A23" s="442" t="s">
        <v>3242</v>
      </c>
      <c r="B23" s="464" t="s">
        <v>3412</v>
      </c>
      <c r="C23" s="457"/>
      <c r="D23" s="457"/>
      <c r="E23" s="457"/>
      <c r="F23" s="457"/>
      <c r="G23" s="457"/>
      <c r="H23" s="457"/>
      <c r="I23" s="459"/>
      <c r="J23" s="457"/>
      <c r="K23" s="558"/>
      <c r="L23" s="558">
        <f t="shared" si="0"/>
        <v>0</v>
      </c>
      <c r="M23" s="558"/>
      <c r="N23" s="558">
        <f t="shared" si="1"/>
        <v>0</v>
      </c>
      <c r="O23" s="456">
        <f t="shared" si="2"/>
        <v>0</v>
      </c>
    </row>
    <row r="24" spans="1:15" s="456" customFormat="1" ht="12.5" x14ac:dyDescent="0.25">
      <c r="A24" s="442"/>
      <c r="B24" s="463"/>
      <c r="C24" s="457"/>
      <c r="D24" s="457" t="s">
        <v>3413</v>
      </c>
      <c r="E24" s="457"/>
      <c r="F24" s="457"/>
      <c r="G24" s="457"/>
      <c r="H24" s="457"/>
      <c r="I24" s="459"/>
      <c r="J24" s="457"/>
      <c r="K24" s="558"/>
      <c r="L24" s="558">
        <f t="shared" si="0"/>
        <v>0</v>
      </c>
      <c r="M24" s="558"/>
      <c r="N24" s="558">
        <f t="shared" si="1"/>
        <v>0</v>
      </c>
      <c r="O24" s="456">
        <f t="shared" si="2"/>
        <v>0</v>
      </c>
    </row>
    <row r="25" spans="1:15" s="456" customFormat="1" ht="12.5" x14ac:dyDescent="0.25">
      <c r="A25" s="442"/>
      <c r="B25" s="463"/>
      <c r="C25" s="457"/>
      <c r="D25" s="457"/>
      <c r="E25" s="457" t="s">
        <v>3414</v>
      </c>
      <c r="F25" s="457"/>
      <c r="G25" s="457"/>
      <c r="H25" s="457"/>
      <c r="I25" s="459">
        <v>1</v>
      </c>
      <c r="J25" s="457" t="s">
        <v>1528</v>
      </c>
      <c r="K25" s="47"/>
      <c r="L25" s="456">
        <f t="shared" si="0"/>
        <v>0</v>
      </c>
      <c r="M25" s="47"/>
      <c r="N25" s="456">
        <f t="shared" si="1"/>
        <v>0</v>
      </c>
      <c r="O25" s="456">
        <f t="shared" si="2"/>
        <v>0</v>
      </c>
    </row>
    <row r="26" spans="1:15" s="456" customFormat="1" x14ac:dyDescent="0.25">
      <c r="A26" s="458"/>
      <c r="B26" s="461"/>
      <c r="C26" s="461"/>
      <c r="D26" s="461"/>
      <c r="E26" s="461"/>
      <c r="F26" s="457"/>
      <c r="G26" s="457"/>
      <c r="H26" s="457"/>
      <c r="I26" s="559"/>
      <c r="J26" s="461"/>
      <c r="K26" s="558"/>
      <c r="L26" s="558">
        <f t="shared" si="0"/>
        <v>0</v>
      </c>
      <c r="M26" s="558"/>
      <c r="N26" s="558">
        <f t="shared" si="1"/>
        <v>0</v>
      </c>
      <c r="O26" s="456">
        <f t="shared" si="2"/>
        <v>0</v>
      </c>
    </row>
    <row r="27" spans="1:15" s="456" customFormat="1" x14ac:dyDescent="0.25">
      <c r="A27" s="458" t="s">
        <v>3244</v>
      </c>
      <c r="B27" s="457" t="s">
        <v>3292</v>
      </c>
      <c r="C27" s="457"/>
      <c r="D27" s="457"/>
      <c r="E27" s="457"/>
      <c r="F27" s="457"/>
      <c r="G27" s="457"/>
      <c r="H27" s="457"/>
      <c r="I27" s="459"/>
      <c r="J27" s="457"/>
      <c r="K27" s="558"/>
      <c r="L27" s="558">
        <f t="shared" si="0"/>
        <v>0</v>
      </c>
      <c r="M27" s="558"/>
      <c r="N27" s="558">
        <f t="shared" si="1"/>
        <v>0</v>
      </c>
      <c r="O27" s="456">
        <f t="shared" si="2"/>
        <v>0</v>
      </c>
    </row>
    <row r="28" spans="1:15" s="456" customFormat="1" x14ac:dyDescent="0.25">
      <c r="A28" s="458"/>
      <c r="B28" s="457"/>
      <c r="C28" s="457"/>
      <c r="D28" s="457" t="s">
        <v>3294</v>
      </c>
      <c r="E28" s="457"/>
      <c r="F28" s="465"/>
      <c r="G28" s="465"/>
      <c r="H28" s="465"/>
      <c r="I28" s="459">
        <v>6</v>
      </c>
      <c r="J28" s="457" t="s">
        <v>1528</v>
      </c>
      <c r="K28" s="47"/>
      <c r="L28" s="456">
        <f t="shared" si="0"/>
        <v>0</v>
      </c>
      <c r="M28" s="47"/>
      <c r="N28" s="456">
        <f t="shared" si="1"/>
        <v>0</v>
      </c>
      <c r="O28" s="456">
        <f t="shared" si="2"/>
        <v>0</v>
      </c>
    </row>
    <row r="29" spans="1:15" s="456" customFormat="1" x14ac:dyDescent="0.25">
      <c r="A29" s="458"/>
      <c r="B29" s="461"/>
      <c r="C29" s="461"/>
      <c r="D29" s="461"/>
      <c r="E29" s="461"/>
      <c r="F29" s="457"/>
      <c r="G29" s="457"/>
      <c r="H29" s="457"/>
      <c r="I29" s="559"/>
      <c r="J29" s="461"/>
      <c r="K29" s="558"/>
      <c r="L29" s="558">
        <f t="shared" si="0"/>
        <v>0</v>
      </c>
      <c r="M29" s="558"/>
      <c r="N29" s="558">
        <f t="shared" si="1"/>
        <v>0</v>
      </c>
      <c r="O29" s="456">
        <f t="shared" si="2"/>
        <v>0</v>
      </c>
    </row>
    <row r="30" spans="1:15" s="456" customFormat="1" x14ac:dyDescent="0.25">
      <c r="A30" s="458" t="s">
        <v>3246</v>
      </c>
      <c r="B30" s="457" t="s">
        <v>3415</v>
      </c>
      <c r="C30" s="457"/>
      <c r="D30" s="457"/>
      <c r="E30" s="457"/>
      <c r="F30" s="457"/>
      <c r="G30" s="457"/>
      <c r="H30" s="457"/>
      <c r="I30" s="459"/>
      <c r="J30" s="457"/>
      <c r="K30" s="558"/>
      <c r="L30" s="558">
        <f t="shared" si="0"/>
        <v>0</v>
      </c>
      <c r="M30" s="558"/>
      <c r="N30" s="558">
        <f t="shared" si="1"/>
        <v>0</v>
      </c>
      <c r="O30" s="456">
        <f t="shared" si="2"/>
        <v>0</v>
      </c>
    </row>
    <row r="31" spans="1:15" s="456" customFormat="1" x14ac:dyDescent="0.25">
      <c r="A31" s="458"/>
      <c r="B31" s="457"/>
      <c r="C31" s="457"/>
      <c r="D31" s="457" t="s">
        <v>3294</v>
      </c>
      <c r="E31" s="457"/>
      <c r="F31" s="465"/>
      <c r="G31" s="465"/>
      <c r="H31" s="465"/>
      <c r="I31" s="459">
        <v>1</v>
      </c>
      <c r="J31" s="457" t="s">
        <v>1528</v>
      </c>
      <c r="K31" s="47"/>
      <c r="L31" s="456">
        <f t="shared" si="0"/>
        <v>0</v>
      </c>
      <c r="M31" s="47"/>
      <c r="N31" s="456">
        <f t="shared" si="1"/>
        <v>0</v>
      </c>
      <c r="O31" s="456">
        <f t="shared" si="2"/>
        <v>0</v>
      </c>
    </row>
    <row r="32" spans="1:15" s="456" customFormat="1" x14ac:dyDescent="0.25">
      <c r="A32" s="458"/>
      <c r="B32" s="461"/>
      <c r="C32" s="461"/>
      <c r="D32" s="461"/>
      <c r="E32" s="461"/>
      <c r="F32" s="457"/>
      <c r="G32" s="457"/>
      <c r="H32" s="457"/>
      <c r="I32" s="559"/>
      <c r="J32" s="461"/>
      <c r="K32" s="558"/>
      <c r="L32" s="558">
        <f t="shared" si="0"/>
        <v>0</v>
      </c>
      <c r="M32" s="558"/>
      <c r="N32" s="558">
        <f t="shared" si="1"/>
        <v>0</v>
      </c>
      <c r="O32" s="456">
        <f t="shared" si="2"/>
        <v>0</v>
      </c>
    </row>
    <row r="33" spans="1:15" s="456" customFormat="1" x14ac:dyDescent="0.25">
      <c r="A33" s="458" t="s">
        <v>3297</v>
      </c>
      <c r="B33" s="457" t="s">
        <v>3301</v>
      </c>
      <c r="C33" s="457"/>
      <c r="D33" s="457"/>
      <c r="E33" s="457"/>
      <c r="F33" s="457"/>
      <c r="G33" s="457"/>
      <c r="H33" s="457"/>
      <c r="I33" s="459"/>
      <c r="J33" s="457"/>
      <c r="K33" s="558"/>
      <c r="L33" s="558">
        <f t="shared" si="0"/>
        <v>0</v>
      </c>
      <c r="M33" s="558"/>
      <c r="N33" s="558">
        <f t="shared" si="1"/>
        <v>0</v>
      </c>
      <c r="O33" s="456">
        <f t="shared" si="2"/>
        <v>0</v>
      </c>
    </row>
    <row r="34" spans="1:15" s="456" customFormat="1" x14ac:dyDescent="0.25">
      <c r="A34" s="458"/>
      <c r="B34" s="457"/>
      <c r="C34" s="457"/>
      <c r="D34" s="457" t="s">
        <v>3289</v>
      </c>
      <c r="E34" s="457"/>
      <c r="F34" s="465"/>
      <c r="G34" s="465"/>
      <c r="H34" s="465"/>
      <c r="I34" s="459">
        <v>4</v>
      </c>
      <c r="J34" s="457" t="s">
        <v>1528</v>
      </c>
      <c r="K34" s="47"/>
      <c r="L34" s="456">
        <f t="shared" si="0"/>
        <v>0</v>
      </c>
      <c r="M34" s="47"/>
      <c r="N34" s="456">
        <f t="shared" si="1"/>
        <v>0</v>
      </c>
      <c r="O34" s="456">
        <f t="shared" si="2"/>
        <v>0</v>
      </c>
    </row>
    <row r="35" spans="1:15" s="456" customFormat="1" x14ac:dyDescent="0.25">
      <c r="A35" s="458"/>
      <c r="B35" s="461"/>
      <c r="C35" s="461"/>
      <c r="D35" s="461"/>
      <c r="E35" s="461"/>
      <c r="F35" s="457"/>
      <c r="G35" s="457"/>
      <c r="H35" s="457"/>
      <c r="I35" s="559"/>
      <c r="J35" s="461"/>
      <c r="K35" s="558"/>
      <c r="L35" s="558">
        <f t="shared" si="0"/>
        <v>0</v>
      </c>
      <c r="M35" s="558"/>
      <c r="N35" s="558">
        <f t="shared" si="1"/>
        <v>0</v>
      </c>
      <c r="O35" s="456">
        <f t="shared" si="2"/>
        <v>0</v>
      </c>
    </row>
    <row r="36" spans="1:15" s="456" customFormat="1" x14ac:dyDescent="0.25">
      <c r="A36" s="458" t="s">
        <v>3303</v>
      </c>
      <c r="B36" s="457" t="s">
        <v>3416</v>
      </c>
      <c r="C36" s="457"/>
      <c r="D36" s="457"/>
      <c r="E36" s="457"/>
      <c r="F36" s="457"/>
      <c r="G36" s="457"/>
      <c r="H36" s="457"/>
      <c r="I36" s="459"/>
      <c r="J36" s="457"/>
      <c r="K36" s="558"/>
      <c r="L36" s="558">
        <f t="shared" si="0"/>
        <v>0</v>
      </c>
      <c r="M36" s="558"/>
      <c r="N36" s="558">
        <f t="shared" si="1"/>
        <v>0</v>
      </c>
      <c r="O36" s="456">
        <f t="shared" si="2"/>
        <v>0</v>
      </c>
    </row>
    <row r="37" spans="1:15" s="456" customFormat="1" x14ac:dyDescent="0.25">
      <c r="A37" s="458"/>
      <c r="B37" s="457"/>
      <c r="C37" s="457"/>
      <c r="D37" s="457" t="s">
        <v>3289</v>
      </c>
      <c r="E37" s="457"/>
      <c r="F37" s="465"/>
      <c r="G37" s="465"/>
      <c r="H37" s="465"/>
      <c r="I37" s="459">
        <v>6</v>
      </c>
      <c r="J37" s="457" t="s">
        <v>1528</v>
      </c>
      <c r="K37" s="47"/>
      <c r="L37" s="456">
        <f t="shared" si="0"/>
        <v>0</v>
      </c>
      <c r="M37" s="47"/>
      <c r="N37" s="456">
        <f t="shared" si="1"/>
        <v>0</v>
      </c>
      <c r="O37" s="456">
        <f t="shared" si="2"/>
        <v>0</v>
      </c>
    </row>
    <row r="38" spans="1:15" s="456" customFormat="1" x14ac:dyDescent="0.25">
      <c r="A38" s="458"/>
      <c r="B38" s="457"/>
      <c r="C38" s="457"/>
      <c r="D38" s="457"/>
      <c r="E38" s="457"/>
      <c r="F38" s="457"/>
      <c r="G38" s="457"/>
      <c r="H38" s="457"/>
      <c r="I38" s="459"/>
      <c r="J38" s="457"/>
      <c r="K38" s="558"/>
      <c r="L38" s="558">
        <f t="shared" si="0"/>
        <v>0</v>
      </c>
      <c r="M38" s="558"/>
      <c r="N38" s="558">
        <f t="shared" si="1"/>
        <v>0</v>
      </c>
      <c r="O38" s="456">
        <f t="shared" si="2"/>
        <v>0</v>
      </c>
    </row>
    <row r="39" spans="1:15" s="456" customFormat="1" ht="13" x14ac:dyDescent="0.3">
      <c r="A39" s="462" t="s">
        <v>3266</v>
      </c>
      <c r="B39" s="457"/>
      <c r="C39" s="457"/>
      <c r="D39" s="457"/>
      <c r="E39" s="457"/>
      <c r="F39" s="465"/>
      <c r="G39" s="465"/>
      <c r="H39" s="465"/>
      <c r="I39" s="457"/>
      <c r="J39" s="457"/>
      <c r="K39" s="558"/>
      <c r="L39" s="558">
        <f t="shared" si="0"/>
        <v>0</v>
      </c>
      <c r="M39" s="558"/>
      <c r="N39" s="558">
        <f t="shared" si="1"/>
        <v>0</v>
      </c>
      <c r="O39" s="456">
        <f t="shared" si="2"/>
        <v>0</v>
      </c>
    </row>
    <row r="40" spans="1:15" s="456" customFormat="1" x14ac:dyDescent="0.25">
      <c r="A40" s="458" t="s">
        <v>3223</v>
      </c>
      <c r="B40" s="457" t="s">
        <v>3417</v>
      </c>
      <c r="C40" s="457"/>
      <c r="D40" s="457"/>
      <c r="E40" s="457"/>
      <c r="F40" s="457"/>
      <c r="G40" s="457"/>
      <c r="H40" s="457"/>
      <c r="I40" s="459"/>
      <c r="J40" s="457"/>
      <c r="K40" s="558"/>
      <c r="L40" s="558">
        <f t="shared" si="0"/>
        <v>0</v>
      </c>
      <c r="M40" s="558"/>
      <c r="N40" s="558">
        <f t="shared" si="1"/>
        <v>0</v>
      </c>
      <c r="O40" s="456">
        <f t="shared" si="2"/>
        <v>0</v>
      </c>
    </row>
    <row r="41" spans="1:15" s="456" customFormat="1" x14ac:dyDescent="0.25">
      <c r="A41" s="458"/>
      <c r="B41" s="457"/>
      <c r="C41" s="457" t="s">
        <v>3418</v>
      </c>
      <c r="D41" s="457"/>
      <c r="E41" s="457"/>
      <c r="F41" s="457"/>
      <c r="G41" s="457"/>
      <c r="H41" s="457"/>
      <c r="I41" s="459"/>
      <c r="J41" s="457"/>
      <c r="K41" s="558"/>
      <c r="L41" s="558">
        <f t="shared" si="0"/>
        <v>0</v>
      </c>
      <c r="M41" s="558"/>
      <c r="N41" s="558">
        <f t="shared" si="1"/>
        <v>0</v>
      </c>
      <c r="O41" s="456">
        <f t="shared" si="2"/>
        <v>0</v>
      </c>
    </row>
    <row r="42" spans="1:15" s="456" customFormat="1" x14ac:dyDescent="0.25">
      <c r="A42" s="458"/>
      <c r="B42" s="457"/>
      <c r="C42" s="457"/>
      <c r="D42" s="457"/>
      <c r="E42" s="457" t="s">
        <v>3419</v>
      </c>
      <c r="F42" s="457"/>
      <c r="G42" s="457"/>
      <c r="H42" s="457"/>
      <c r="I42" s="459">
        <f>CEILING((100+120+130+20+150+60+130+45+20+45+130+45+20+20+45+130+50+130+20+45+20+130+45+130+20+45+50+40+90+70+200+25+95+30+4*95+100+130+20+150+60+140+55+20+60+20+160+130+45+20+20+130+45+15+50+130+20+45+55+25+45+35+25+25+65+50+270+270+75+20+20+20)*1.15,100)</f>
        <v>6200</v>
      </c>
      <c r="J42" s="457" t="s">
        <v>323</v>
      </c>
      <c r="K42" s="47"/>
      <c r="L42" s="456">
        <f t="shared" si="0"/>
        <v>0</v>
      </c>
      <c r="M42" s="47"/>
      <c r="N42" s="456">
        <f t="shared" si="1"/>
        <v>0</v>
      </c>
      <c r="O42" s="456">
        <f t="shared" si="2"/>
        <v>0</v>
      </c>
    </row>
    <row r="43" spans="1:15" s="456" customFormat="1" x14ac:dyDescent="0.25">
      <c r="A43" s="466"/>
      <c r="B43" s="457"/>
      <c r="C43" s="457"/>
      <c r="D43" s="457"/>
      <c r="E43" s="457" t="s">
        <v>3420</v>
      </c>
      <c r="F43" s="457"/>
      <c r="G43" s="457"/>
      <c r="H43" s="457"/>
      <c r="I43" s="457">
        <f>10*9</f>
        <v>90</v>
      </c>
      <c r="J43" s="457" t="s">
        <v>323</v>
      </c>
      <c r="K43" s="47"/>
      <c r="L43" s="456">
        <f t="shared" si="0"/>
        <v>0</v>
      </c>
      <c r="M43" s="47"/>
      <c r="N43" s="456">
        <f t="shared" si="1"/>
        <v>0</v>
      </c>
      <c r="O43" s="456">
        <f t="shared" si="2"/>
        <v>0</v>
      </c>
    </row>
    <row r="44" spans="1:15" s="456" customFormat="1" x14ac:dyDescent="0.25">
      <c r="A44" s="466"/>
      <c r="B44" s="457"/>
      <c r="C44" s="457"/>
      <c r="D44" s="457"/>
      <c r="E44" s="457"/>
      <c r="F44" s="457"/>
      <c r="G44" s="457"/>
      <c r="H44" s="457"/>
      <c r="I44" s="457"/>
      <c r="J44" s="457"/>
      <c r="K44" s="558"/>
      <c r="L44" s="558">
        <f t="shared" si="0"/>
        <v>0</v>
      </c>
      <c r="M44" s="558"/>
      <c r="N44" s="558">
        <f t="shared" si="1"/>
        <v>0</v>
      </c>
      <c r="O44" s="558">
        <f t="shared" si="2"/>
        <v>0</v>
      </c>
    </row>
    <row r="45" spans="1:15" s="456" customFormat="1" x14ac:dyDescent="0.25">
      <c r="A45" s="458" t="s">
        <v>3225</v>
      </c>
      <c r="B45" s="457" t="s">
        <v>3421</v>
      </c>
      <c r="C45" s="457"/>
      <c r="D45" s="457"/>
      <c r="E45" s="457"/>
      <c r="F45" s="457"/>
      <c r="G45" s="457"/>
      <c r="H45" s="457"/>
      <c r="I45" s="459"/>
      <c r="J45" s="457"/>
      <c r="K45" s="558"/>
      <c r="L45" s="558">
        <f t="shared" si="0"/>
        <v>0</v>
      </c>
      <c r="M45" s="558"/>
      <c r="N45" s="558">
        <f t="shared" si="1"/>
        <v>0</v>
      </c>
      <c r="O45" s="558">
        <f t="shared" si="2"/>
        <v>0</v>
      </c>
    </row>
    <row r="46" spans="1:15" s="456" customFormat="1" x14ac:dyDescent="0.25">
      <c r="A46" s="458"/>
      <c r="B46" s="457"/>
      <c r="C46" s="457" t="s">
        <v>3418</v>
      </c>
      <c r="D46" s="457"/>
      <c r="E46" s="457"/>
      <c r="F46" s="457"/>
      <c r="G46" s="457"/>
      <c r="H46" s="457"/>
      <c r="I46" s="459"/>
      <c r="J46" s="457"/>
      <c r="K46" s="558"/>
      <c r="L46" s="558">
        <f t="shared" si="0"/>
        <v>0</v>
      </c>
      <c r="M46" s="558"/>
      <c r="N46" s="558">
        <f t="shared" si="1"/>
        <v>0</v>
      </c>
      <c r="O46" s="558">
        <f t="shared" si="2"/>
        <v>0</v>
      </c>
    </row>
    <row r="47" spans="1:15" s="456" customFormat="1" x14ac:dyDescent="0.25">
      <c r="A47" s="466"/>
      <c r="B47" s="457"/>
      <c r="C47" s="457"/>
      <c r="D47" s="457" t="s">
        <v>3422</v>
      </c>
      <c r="E47" s="457"/>
      <c r="F47" s="457"/>
      <c r="G47" s="457"/>
      <c r="H47" s="457"/>
      <c r="I47" s="457"/>
      <c r="J47" s="457"/>
      <c r="K47" s="558"/>
      <c r="L47" s="558">
        <f t="shared" si="0"/>
        <v>0</v>
      </c>
      <c r="M47" s="558"/>
      <c r="N47" s="558">
        <f t="shared" si="1"/>
        <v>0</v>
      </c>
      <c r="O47" s="558">
        <f t="shared" si="2"/>
        <v>0</v>
      </c>
    </row>
    <row r="48" spans="1:15" s="456" customFormat="1" x14ac:dyDescent="0.25">
      <c r="A48" s="458"/>
      <c r="B48" s="457"/>
      <c r="C48" s="457"/>
      <c r="D48" s="457"/>
      <c r="E48" s="457" t="s">
        <v>3423</v>
      </c>
      <c r="F48" s="457"/>
      <c r="G48" s="457"/>
      <c r="H48" s="457"/>
      <c r="I48" s="459">
        <v>30</v>
      </c>
      <c r="J48" s="457" t="s">
        <v>323</v>
      </c>
      <c r="K48" s="47"/>
      <c r="L48" s="456">
        <f t="shared" si="0"/>
        <v>0</v>
      </c>
      <c r="M48" s="47"/>
      <c r="N48" s="456">
        <f t="shared" si="1"/>
        <v>0</v>
      </c>
      <c r="O48" s="456">
        <f t="shared" si="2"/>
        <v>0</v>
      </c>
    </row>
    <row r="49" spans="1:15" s="456" customFormat="1" x14ac:dyDescent="0.25">
      <c r="A49" s="466"/>
      <c r="B49" s="457"/>
      <c r="C49" s="457"/>
      <c r="D49" s="457"/>
      <c r="E49" s="457" t="s">
        <v>3424</v>
      </c>
      <c r="F49" s="457"/>
      <c r="G49" s="457"/>
      <c r="H49" s="457"/>
      <c r="I49" s="457">
        <v>25</v>
      </c>
      <c r="J49" s="457" t="s">
        <v>323</v>
      </c>
      <c r="K49" s="47"/>
      <c r="L49" s="456">
        <f t="shared" si="0"/>
        <v>0</v>
      </c>
      <c r="M49" s="47"/>
      <c r="N49" s="456">
        <f t="shared" si="1"/>
        <v>0</v>
      </c>
      <c r="O49" s="456">
        <f t="shared" si="2"/>
        <v>0</v>
      </c>
    </row>
    <row r="50" spans="1:15" s="456" customFormat="1" x14ac:dyDescent="0.25">
      <c r="A50" s="466"/>
      <c r="B50" s="457"/>
      <c r="C50" s="457"/>
      <c r="D50" s="457"/>
      <c r="E50" s="457" t="s">
        <v>3425</v>
      </c>
      <c r="F50" s="457"/>
      <c r="G50" s="457"/>
      <c r="H50" s="457"/>
      <c r="I50" s="457">
        <v>45</v>
      </c>
      <c r="J50" s="457" t="s">
        <v>323</v>
      </c>
      <c r="K50" s="47"/>
      <c r="L50" s="456">
        <f t="shared" si="0"/>
        <v>0</v>
      </c>
      <c r="M50" s="47"/>
      <c r="N50" s="456">
        <f t="shared" si="1"/>
        <v>0</v>
      </c>
      <c r="O50" s="456">
        <f t="shared" si="2"/>
        <v>0</v>
      </c>
    </row>
    <row r="51" spans="1:15" s="456" customFormat="1" x14ac:dyDescent="0.25">
      <c r="A51" s="466"/>
      <c r="B51" s="457"/>
      <c r="C51" s="457"/>
      <c r="D51" s="457"/>
      <c r="E51" s="457" t="s">
        <v>3426</v>
      </c>
      <c r="F51" s="457"/>
      <c r="G51" s="457"/>
      <c r="H51" s="457"/>
      <c r="I51" s="457">
        <v>100</v>
      </c>
      <c r="J51" s="457" t="s">
        <v>323</v>
      </c>
      <c r="K51" s="47"/>
      <c r="L51" s="456">
        <f t="shared" si="0"/>
        <v>0</v>
      </c>
      <c r="M51" s="47"/>
      <c r="N51" s="456">
        <f t="shared" si="1"/>
        <v>0</v>
      </c>
      <c r="O51" s="456">
        <f t="shared" si="2"/>
        <v>0</v>
      </c>
    </row>
    <row r="52" spans="1:15" s="456" customFormat="1" x14ac:dyDescent="0.25">
      <c r="A52" s="458"/>
      <c r="B52" s="457"/>
      <c r="C52" s="457"/>
      <c r="D52" s="457"/>
      <c r="E52" s="457"/>
      <c r="F52" s="457"/>
      <c r="G52" s="457"/>
      <c r="H52" s="457"/>
      <c r="I52" s="459"/>
      <c r="J52" s="457"/>
      <c r="K52" s="558"/>
      <c r="L52" s="558">
        <f t="shared" si="0"/>
        <v>0</v>
      </c>
      <c r="M52" s="558"/>
      <c r="N52" s="558">
        <f t="shared" si="1"/>
        <v>0</v>
      </c>
      <c r="O52" s="558">
        <f t="shared" si="2"/>
        <v>0</v>
      </c>
    </row>
    <row r="53" spans="1:15" s="456" customFormat="1" x14ac:dyDescent="0.25">
      <c r="A53" s="458" t="s">
        <v>3227</v>
      </c>
      <c r="B53" s="457" t="s">
        <v>3427</v>
      </c>
      <c r="C53" s="457"/>
      <c r="D53" s="457"/>
      <c r="E53" s="457"/>
      <c r="F53" s="457"/>
      <c r="G53" s="457"/>
      <c r="H53" s="459"/>
      <c r="I53" s="457"/>
      <c r="J53" s="457"/>
      <c r="K53" s="558"/>
      <c r="L53" s="558">
        <f t="shared" si="0"/>
        <v>0</v>
      </c>
      <c r="M53" s="558"/>
      <c r="N53" s="558">
        <f t="shared" si="1"/>
        <v>0</v>
      </c>
      <c r="O53" s="558">
        <f t="shared" si="2"/>
        <v>0</v>
      </c>
    </row>
    <row r="54" spans="1:15" s="456" customFormat="1" x14ac:dyDescent="0.25">
      <c r="A54" s="458"/>
      <c r="B54" s="457"/>
      <c r="C54" s="457" t="s">
        <v>3428</v>
      </c>
      <c r="D54" s="457"/>
      <c r="E54" s="457"/>
      <c r="F54" s="457"/>
      <c r="G54" s="457"/>
      <c r="H54" s="459"/>
      <c r="I54" s="457"/>
      <c r="J54" s="457"/>
      <c r="K54" s="558"/>
      <c r="L54" s="558">
        <f t="shared" si="0"/>
        <v>0</v>
      </c>
      <c r="M54" s="558"/>
      <c r="N54" s="558">
        <f t="shared" si="1"/>
        <v>0</v>
      </c>
      <c r="O54" s="558">
        <f t="shared" si="2"/>
        <v>0</v>
      </c>
    </row>
    <row r="55" spans="1:15" s="456" customFormat="1" x14ac:dyDescent="0.25">
      <c r="A55" s="458"/>
      <c r="B55" s="457"/>
      <c r="C55" s="457"/>
      <c r="D55" s="457" t="s">
        <v>3381</v>
      </c>
      <c r="E55" s="457"/>
      <c r="F55" s="457"/>
      <c r="G55" s="457"/>
      <c r="H55" s="457"/>
      <c r="I55" s="459">
        <f>SUM(I42:I43)</f>
        <v>6290</v>
      </c>
      <c r="J55" s="457" t="s">
        <v>323</v>
      </c>
      <c r="K55" s="47"/>
      <c r="L55" s="456">
        <f t="shared" si="0"/>
        <v>0</v>
      </c>
      <c r="M55" s="47"/>
      <c r="N55" s="456">
        <f t="shared" si="1"/>
        <v>0</v>
      </c>
      <c r="O55" s="456">
        <f t="shared" si="2"/>
        <v>0</v>
      </c>
    </row>
    <row r="56" spans="1:15" s="456" customFormat="1" x14ac:dyDescent="0.25">
      <c r="A56" s="458"/>
      <c r="B56" s="457"/>
      <c r="C56" s="457"/>
      <c r="D56" s="457"/>
      <c r="E56" s="457"/>
      <c r="F56" s="457"/>
      <c r="G56" s="457"/>
      <c r="H56" s="457"/>
      <c r="I56" s="459"/>
      <c r="J56" s="457"/>
      <c r="K56" s="558"/>
      <c r="L56" s="558">
        <f t="shared" si="0"/>
        <v>0</v>
      </c>
      <c r="M56" s="558"/>
      <c r="N56" s="558">
        <f t="shared" si="1"/>
        <v>0</v>
      </c>
      <c r="O56" s="558">
        <f t="shared" si="2"/>
        <v>0</v>
      </c>
    </row>
    <row r="57" spans="1:15" s="456" customFormat="1" x14ac:dyDescent="0.25">
      <c r="A57" s="458"/>
      <c r="B57" s="457"/>
      <c r="C57" s="457" t="s">
        <v>3429</v>
      </c>
      <c r="D57" s="457"/>
      <c r="E57" s="457"/>
      <c r="F57" s="457"/>
      <c r="G57" s="457"/>
      <c r="H57" s="459"/>
      <c r="I57" s="457"/>
      <c r="J57" s="457"/>
      <c r="K57" s="558"/>
      <c r="L57" s="558">
        <f t="shared" si="0"/>
        <v>0</v>
      </c>
      <c r="M57" s="558"/>
      <c r="N57" s="558">
        <f t="shared" si="1"/>
        <v>0</v>
      </c>
      <c r="O57" s="558">
        <f t="shared" si="2"/>
        <v>0</v>
      </c>
    </row>
    <row r="58" spans="1:15" s="456" customFormat="1" x14ac:dyDescent="0.25">
      <c r="A58" s="458"/>
      <c r="B58" s="457"/>
      <c r="C58" s="457"/>
      <c r="D58" s="457" t="s">
        <v>3381</v>
      </c>
      <c r="E58" s="457"/>
      <c r="F58" s="457"/>
      <c r="G58" s="457"/>
      <c r="H58" s="457"/>
      <c r="I58" s="459">
        <f>SUM(I47:I51)</f>
        <v>200</v>
      </c>
      <c r="J58" s="457" t="s">
        <v>323</v>
      </c>
      <c r="K58" s="47"/>
      <c r="L58" s="456">
        <f t="shared" si="0"/>
        <v>0</v>
      </c>
      <c r="M58" s="47"/>
      <c r="N58" s="456">
        <f t="shared" si="1"/>
        <v>0</v>
      </c>
      <c r="O58" s="456">
        <f t="shared" si="2"/>
        <v>0</v>
      </c>
    </row>
    <row r="59" spans="1:15" s="456" customFormat="1" x14ac:dyDescent="0.25">
      <c r="A59" s="458"/>
      <c r="B59" s="457"/>
      <c r="C59" s="457"/>
      <c r="D59" s="457"/>
      <c r="E59" s="457"/>
      <c r="F59" s="457"/>
      <c r="G59" s="457"/>
      <c r="H59" s="457"/>
      <c r="I59" s="459"/>
      <c r="J59" s="457"/>
      <c r="K59" s="558"/>
      <c r="L59" s="558">
        <f t="shared" si="0"/>
        <v>0</v>
      </c>
      <c r="M59" s="558"/>
      <c r="N59" s="558">
        <f t="shared" si="1"/>
        <v>0</v>
      </c>
      <c r="O59" s="558">
        <f t="shared" si="2"/>
        <v>0</v>
      </c>
    </row>
    <row r="60" spans="1:15" s="456" customFormat="1" ht="13" x14ac:dyDescent="0.3">
      <c r="A60" s="462" t="s">
        <v>3430</v>
      </c>
      <c r="B60" s="457"/>
      <c r="C60" s="457"/>
      <c r="D60" s="457"/>
      <c r="E60" s="457"/>
      <c r="F60" s="457"/>
      <c r="G60" s="457"/>
      <c r="H60" s="457"/>
      <c r="I60" s="457"/>
      <c r="J60" s="465"/>
      <c r="K60" s="558"/>
      <c r="L60" s="558">
        <f t="shared" si="0"/>
        <v>0</v>
      </c>
      <c r="M60" s="558"/>
      <c r="N60" s="558">
        <f t="shared" si="1"/>
        <v>0</v>
      </c>
      <c r="O60" s="558">
        <f t="shared" si="2"/>
        <v>0</v>
      </c>
    </row>
    <row r="61" spans="1:15" s="456" customFormat="1" x14ac:dyDescent="0.25">
      <c r="A61" s="467" t="s">
        <v>3223</v>
      </c>
      <c r="B61" s="461" t="s">
        <v>3431</v>
      </c>
      <c r="C61" s="461"/>
      <c r="D61" s="461"/>
      <c r="E61" s="461"/>
      <c r="F61" s="457"/>
      <c r="G61" s="457"/>
      <c r="H61" s="457"/>
      <c r="I61" s="461"/>
      <c r="J61" s="468"/>
      <c r="K61" s="558"/>
      <c r="L61" s="558">
        <f t="shared" si="0"/>
        <v>0</v>
      </c>
      <c r="M61" s="558"/>
      <c r="N61" s="558">
        <f t="shared" si="1"/>
        <v>0</v>
      </c>
      <c r="O61" s="558">
        <f t="shared" si="2"/>
        <v>0</v>
      </c>
    </row>
    <row r="62" spans="1:15" s="456" customFormat="1" x14ac:dyDescent="0.25">
      <c r="A62" s="467"/>
      <c r="B62" s="461"/>
      <c r="C62" s="461"/>
      <c r="D62" s="461" t="s">
        <v>3432</v>
      </c>
      <c r="E62" s="461"/>
      <c r="F62" s="457"/>
      <c r="G62" s="457"/>
      <c r="H62" s="457"/>
      <c r="I62" s="461">
        <f>+CEILING((27+24+26+30+5+26+5+5+26+26+5+5+5+26+8+345+34+5+34+5+5.5+6+11+60+15+4.5+3+3+44+20+26+30+5+26+5+5+26+26+5+26+5+3.5+8+34+5+5+4+2.5+3+3+10+5+66+75+8+4+4+4+75+105)*1.15,100)</f>
        <v>1700</v>
      </c>
      <c r="J62" s="468" t="s">
        <v>383</v>
      </c>
      <c r="K62" s="47"/>
      <c r="L62" s="456">
        <f t="shared" si="0"/>
        <v>0</v>
      </c>
      <c r="M62" s="47"/>
      <c r="N62" s="456">
        <f t="shared" si="1"/>
        <v>0</v>
      </c>
      <c r="O62" s="456">
        <f t="shared" si="2"/>
        <v>0</v>
      </c>
    </row>
    <row r="63" spans="1:15" s="456" customFormat="1" x14ac:dyDescent="0.25">
      <c r="A63" s="467"/>
      <c r="B63" s="461"/>
      <c r="C63" s="461"/>
      <c r="D63" s="461"/>
      <c r="E63" s="461"/>
      <c r="F63" s="457"/>
      <c r="G63" s="457"/>
      <c r="H63" s="457"/>
      <c r="I63" s="461"/>
      <c r="J63" s="468"/>
      <c r="K63" s="558"/>
      <c r="L63" s="558">
        <f t="shared" si="0"/>
        <v>0</v>
      </c>
      <c r="M63" s="558"/>
      <c r="N63" s="558">
        <f t="shared" si="1"/>
        <v>0</v>
      </c>
      <c r="O63" s="456">
        <f t="shared" si="2"/>
        <v>0</v>
      </c>
    </row>
    <row r="64" spans="1:15" s="456" customFormat="1" x14ac:dyDescent="0.25">
      <c r="A64" s="467" t="s">
        <v>3225</v>
      </c>
      <c r="B64" s="461" t="s">
        <v>3433</v>
      </c>
      <c r="C64" s="461"/>
      <c r="D64" s="461"/>
      <c r="E64" s="461"/>
      <c r="F64" s="457"/>
      <c r="G64" s="457"/>
      <c r="H64" s="457"/>
      <c r="I64" s="461"/>
      <c r="J64" s="468"/>
      <c r="K64" s="558"/>
      <c r="L64" s="558">
        <f t="shared" si="0"/>
        <v>0</v>
      </c>
      <c r="M64" s="558"/>
      <c r="N64" s="558">
        <f t="shared" si="1"/>
        <v>0</v>
      </c>
      <c r="O64" s="456">
        <f t="shared" si="2"/>
        <v>0</v>
      </c>
    </row>
    <row r="65" spans="1:15" s="456" customFormat="1" x14ac:dyDescent="0.25">
      <c r="A65" s="467"/>
      <c r="B65" s="461" t="s">
        <v>3434</v>
      </c>
      <c r="C65" s="461"/>
      <c r="D65" s="461"/>
      <c r="E65" s="461"/>
      <c r="F65" s="457"/>
      <c r="G65" s="457"/>
      <c r="H65" s="457"/>
      <c r="I65" s="461"/>
      <c r="J65" s="468"/>
      <c r="K65" s="558"/>
      <c r="L65" s="558">
        <f t="shared" si="0"/>
        <v>0</v>
      </c>
      <c r="M65" s="558"/>
      <c r="N65" s="558">
        <f t="shared" si="1"/>
        <v>0</v>
      </c>
      <c r="O65" s="456">
        <f t="shared" si="2"/>
        <v>0</v>
      </c>
    </row>
    <row r="66" spans="1:15" s="456" customFormat="1" x14ac:dyDescent="0.25">
      <c r="A66" s="467"/>
      <c r="B66" s="461"/>
      <c r="C66" s="461"/>
      <c r="D66" s="457"/>
      <c r="E66" s="461" t="s">
        <v>3435</v>
      </c>
      <c r="F66" s="457"/>
      <c r="G66" s="457"/>
      <c r="H66" s="457"/>
      <c r="I66" s="461">
        <v>1</v>
      </c>
      <c r="J66" s="468" t="s">
        <v>1528</v>
      </c>
      <c r="K66" s="47"/>
      <c r="L66" s="456">
        <f t="shared" si="0"/>
        <v>0</v>
      </c>
      <c r="M66" s="47"/>
      <c r="N66" s="456">
        <f t="shared" si="1"/>
        <v>0</v>
      </c>
      <c r="O66" s="456">
        <f t="shared" si="2"/>
        <v>0</v>
      </c>
    </row>
    <row r="67" spans="1:15" s="456" customFormat="1" x14ac:dyDescent="0.25">
      <c r="A67" s="467"/>
      <c r="B67" s="461"/>
      <c r="C67" s="461"/>
      <c r="D67" s="457"/>
      <c r="E67" s="461" t="s">
        <v>3436</v>
      </c>
      <c r="F67" s="457"/>
      <c r="G67" s="457"/>
      <c r="H67" s="457"/>
      <c r="I67" s="461">
        <v>3</v>
      </c>
      <c r="J67" s="468" t="s">
        <v>1528</v>
      </c>
      <c r="K67" s="47"/>
      <c r="L67" s="456">
        <f t="shared" si="0"/>
        <v>0</v>
      </c>
      <c r="M67" s="47"/>
      <c r="N67" s="456">
        <f t="shared" si="1"/>
        <v>0</v>
      </c>
      <c r="O67" s="456">
        <f t="shared" si="2"/>
        <v>0</v>
      </c>
    </row>
    <row r="68" spans="1:15" s="456" customFormat="1" x14ac:dyDescent="0.25">
      <c r="A68" s="467"/>
      <c r="B68" s="461"/>
      <c r="C68" s="461"/>
      <c r="D68" s="457"/>
      <c r="E68" s="461" t="s">
        <v>3437</v>
      </c>
      <c r="F68" s="457"/>
      <c r="G68" s="457"/>
      <c r="H68" s="457"/>
      <c r="I68" s="461">
        <v>3</v>
      </c>
      <c r="J68" s="468" t="s">
        <v>1528</v>
      </c>
      <c r="K68" s="47"/>
      <c r="L68" s="456">
        <f t="shared" si="0"/>
        <v>0</v>
      </c>
      <c r="M68" s="47"/>
      <c r="N68" s="456">
        <f t="shared" si="1"/>
        <v>0</v>
      </c>
      <c r="O68" s="456">
        <f t="shared" si="2"/>
        <v>0</v>
      </c>
    </row>
    <row r="69" spans="1:15" s="456" customFormat="1" x14ac:dyDescent="0.25">
      <c r="A69" s="467"/>
      <c r="B69" s="461"/>
      <c r="C69" s="461"/>
      <c r="D69" s="457"/>
      <c r="E69" s="461" t="s">
        <v>3438</v>
      </c>
      <c r="F69" s="457"/>
      <c r="G69" s="457"/>
      <c r="H69" s="457"/>
      <c r="I69" s="461">
        <v>2</v>
      </c>
      <c r="J69" s="468" t="s">
        <v>1528</v>
      </c>
      <c r="K69" s="47"/>
      <c r="L69" s="456">
        <f t="shared" si="0"/>
        <v>0</v>
      </c>
      <c r="M69" s="47"/>
      <c r="N69" s="456">
        <f t="shared" si="1"/>
        <v>0</v>
      </c>
      <c r="O69" s="456">
        <f t="shared" si="2"/>
        <v>0</v>
      </c>
    </row>
    <row r="70" spans="1:15" s="456" customFormat="1" x14ac:dyDescent="0.25">
      <c r="A70" s="458"/>
      <c r="B70" s="457"/>
      <c r="C70" s="461"/>
      <c r="D70" s="461"/>
      <c r="E70" s="461"/>
      <c r="F70" s="457"/>
      <c r="G70" s="457"/>
      <c r="H70" s="457"/>
      <c r="I70" s="461"/>
      <c r="J70" s="468"/>
      <c r="K70" s="558"/>
      <c r="L70" s="558">
        <f t="shared" si="0"/>
        <v>0</v>
      </c>
      <c r="M70" s="558"/>
      <c r="N70" s="558">
        <f t="shared" si="1"/>
        <v>0</v>
      </c>
      <c r="O70" s="456">
        <f t="shared" si="2"/>
        <v>0</v>
      </c>
    </row>
    <row r="71" spans="1:15" s="456" customFormat="1" x14ac:dyDescent="0.25">
      <c r="A71" s="467" t="s">
        <v>3227</v>
      </c>
      <c r="B71" s="461" t="s">
        <v>3439</v>
      </c>
      <c r="C71" s="461"/>
      <c r="D71" s="461"/>
      <c r="E71" s="461"/>
      <c r="F71" s="457"/>
      <c r="G71" s="457"/>
      <c r="H71" s="457"/>
      <c r="I71" s="461">
        <f>CEILING(+I62*1.1,10)</f>
        <v>1870</v>
      </c>
      <c r="J71" s="468" t="s">
        <v>323</v>
      </c>
      <c r="K71" s="47"/>
      <c r="L71" s="456">
        <f t="shared" si="0"/>
        <v>0</v>
      </c>
      <c r="M71" s="47"/>
      <c r="N71" s="456">
        <f t="shared" si="1"/>
        <v>0</v>
      </c>
      <c r="O71" s="456">
        <f t="shared" si="2"/>
        <v>0</v>
      </c>
    </row>
    <row r="72" spans="1:15" s="456" customFormat="1" x14ac:dyDescent="0.25">
      <c r="A72" s="458"/>
      <c r="B72" s="457"/>
      <c r="C72" s="457"/>
      <c r="D72" s="457"/>
      <c r="E72" s="457"/>
      <c r="F72" s="457"/>
      <c r="G72" s="457"/>
      <c r="H72" s="457"/>
      <c r="I72" s="459"/>
      <c r="J72" s="457"/>
      <c r="K72" s="558"/>
      <c r="L72" s="558">
        <f t="shared" si="0"/>
        <v>0</v>
      </c>
      <c r="M72" s="558"/>
      <c r="N72" s="558">
        <f t="shared" si="1"/>
        <v>0</v>
      </c>
      <c r="O72" s="456">
        <f t="shared" si="2"/>
        <v>0</v>
      </c>
    </row>
    <row r="73" spans="1:15" s="456" customFormat="1" ht="13" x14ac:dyDescent="0.3">
      <c r="A73" s="462" t="s">
        <v>3440</v>
      </c>
      <c r="B73" s="457"/>
      <c r="C73" s="457"/>
      <c r="D73" s="457"/>
      <c r="E73" s="457"/>
      <c r="F73" s="457"/>
      <c r="G73" s="457"/>
      <c r="H73" s="457"/>
      <c r="I73" s="457"/>
      <c r="J73" s="459"/>
      <c r="K73" s="558"/>
      <c r="L73" s="558">
        <f t="shared" si="0"/>
        <v>0</v>
      </c>
      <c r="M73" s="558"/>
      <c r="N73" s="558">
        <f t="shared" si="1"/>
        <v>0</v>
      </c>
      <c r="O73" s="456">
        <f t="shared" si="2"/>
        <v>0</v>
      </c>
    </row>
    <row r="74" spans="1:15" s="456" customFormat="1" ht="12.5" x14ac:dyDescent="0.25">
      <c r="A74" s="464" t="s">
        <v>3223</v>
      </c>
      <c r="B74" s="469" t="s">
        <v>3441</v>
      </c>
      <c r="C74" s="560"/>
      <c r="D74" s="560"/>
      <c r="E74" s="560"/>
      <c r="F74" s="560"/>
      <c r="G74" s="560"/>
      <c r="H74" s="560"/>
      <c r="I74" s="560"/>
      <c r="J74" s="469"/>
      <c r="K74" s="558"/>
      <c r="L74" s="558">
        <f t="shared" ref="L74:L110" si="3">+K74*I74</f>
        <v>0</v>
      </c>
      <c r="M74" s="558"/>
      <c r="N74" s="558">
        <f t="shared" ref="N74:N110" si="4">+M74*I74</f>
        <v>0</v>
      </c>
      <c r="O74" s="456">
        <f t="shared" ref="O74:O111" si="5">+N74+L74</f>
        <v>0</v>
      </c>
    </row>
    <row r="75" spans="1:15" s="456" customFormat="1" ht="12.5" x14ac:dyDescent="0.25">
      <c r="A75" s="464"/>
      <c r="B75" s="560"/>
      <c r="C75" s="560"/>
      <c r="D75" s="406" t="s">
        <v>3442</v>
      </c>
      <c r="E75" s="560"/>
      <c r="F75" s="469"/>
      <c r="G75" s="469"/>
      <c r="H75" s="560"/>
      <c r="I75" s="469">
        <f>SUM(I82:I82)</f>
        <v>1</v>
      </c>
      <c r="J75" s="470" t="s">
        <v>1528</v>
      </c>
      <c r="K75" s="47"/>
      <c r="L75" s="456">
        <f t="shared" si="3"/>
        <v>0</v>
      </c>
      <c r="M75" s="47"/>
      <c r="N75" s="456">
        <f t="shared" si="4"/>
        <v>0</v>
      </c>
      <c r="O75" s="456">
        <f t="shared" si="5"/>
        <v>0</v>
      </c>
    </row>
    <row r="76" spans="1:15" s="456" customFormat="1" x14ac:dyDescent="0.25">
      <c r="A76" s="458"/>
      <c r="B76" s="457"/>
      <c r="C76" s="457"/>
      <c r="D76" s="457"/>
      <c r="E76" s="457"/>
      <c r="F76" s="457"/>
      <c r="G76" s="457"/>
      <c r="H76" s="457"/>
      <c r="I76" s="459"/>
      <c r="J76" s="457"/>
      <c r="K76" s="558"/>
      <c r="L76" s="558">
        <f t="shared" si="3"/>
        <v>0</v>
      </c>
      <c r="M76" s="558"/>
      <c r="N76" s="558">
        <f t="shared" si="4"/>
        <v>0</v>
      </c>
      <c r="O76" s="456">
        <f t="shared" si="5"/>
        <v>0</v>
      </c>
    </row>
    <row r="77" spans="1:15" s="456" customFormat="1" ht="12.5" x14ac:dyDescent="0.25">
      <c r="A77" s="464" t="s">
        <v>90</v>
      </c>
      <c r="B77" s="469" t="s">
        <v>3443</v>
      </c>
      <c r="C77" s="560"/>
      <c r="D77" s="560"/>
      <c r="E77" s="560"/>
      <c r="F77" s="560"/>
      <c r="G77" s="560"/>
      <c r="H77" s="560"/>
      <c r="I77" s="560"/>
      <c r="J77" s="469"/>
      <c r="K77" s="558"/>
      <c r="L77" s="558">
        <f t="shared" si="3"/>
        <v>0</v>
      </c>
      <c r="M77" s="558"/>
      <c r="N77" s="558">
        <f t="shared" si="4"/>
        <v>0</v>
      </c>
      <c r="O77" s="456">
        <f t="shared" si="5"/>
        <v>0</v>
      </c>
    </row>
    <row r="78" spans="1:15" s="456" customFormat="1" ht="12.5" x14ac:dyDescent="0.25">
      <c r="A78" s="464"/>
      <c r="B78" s="560"/>
      <c r="C78" s="560"/>
      <c r="D78" s="406" t="s">
        <v>3442</v>
      </c>
      <c r="E78" s="560"/>
      <c r="F78" s="469"/>
      <c r="G78" s="469"/>
      <c r="H78" s="560"/>
      <c r="I78" s="469">
        <v>16</v>
      </c>
      <c r="J78" s="470" t="s">
        <v>1528</v>
      </c>
      <c r="K78" s="47"/>
      <c r="L78" s="456">
        <f t="shared" si="3"/>
        <v>0</v>
      </c>
      <c r="M78" s="47"/>
      <c r="N78" s="456">
        <f t="shared" si="4"/>
        <v>0</v>
      </c>
      <c r="O78" s="456">
        <f t="shared" si="5"/>
        <v>0</v>
      </c>
    </row>
    <row r="79" spans="1:15" s="456" customFormat="1" x14ac:dyDescent="0.25">
      <c r="A79" s="458"/>
      <c r="B79" s="457"/>
      <c r="C79" s="457"/>
      <c r="D79" s="457"/>
      <c r="E79" s="457"/>
      <c r="F79" s="457"/>
      <c r="G79" s="457"/>
      <c r="H79" s="457"/>
      <c r="I79" s="459"/>
      <c r="J79" s="457"/>
      <c r="K79" s="558"/>
      <c r="L79" s="558">
        <f t="shared" si="3"/>
        <v>0</v>
      </c>
      <c r="M79" s="558"/>
      <c r="N79" s="558">
        <f t="shared" si="4"/>
        <v>0</v>
      </c>
      <c r="O79" s="558">
        <f t="shared" si="5"/>
        <v>0</v>
      </c>
    </row>
    <row r="80" spans="1:15" s="456" customFormat="1" ht="13" x14ac:dyDescent="0.3">
      <c r="A80" s="462" t="s">
        <v>3444</v>
      </c>
      <c r="B80" s="461"/>
      <c r="C80" s="461"/>
      <c r="D80" s="461"/>
      <c r="E80" s="461"/>
      <c r="F80" s="461"/>
      <c r="G80" s="461"/>
      <c r="H80" s="561"/>
      <c r="I80" s="559"/>
      <c r="J80" s="461"/>
      <c r="K80" s="558"/>
      <c r="L80" s="558">
        <f t="shared" si="3"/>
        <v>0</v>
      </c>
      <c r="M80" s="558"/>
      <c r="N80" s="558">
        <f t="shared" si="4"/>
        <v>0</v>
      </c>
      <c r="O80" s="558">
        <f t="shared" si="5"/>
        <v>0</v>
      </c>
    </row>
    <row r="81" spans="1:15" s="456" customFormat="1" x14ac:dyDescent="0.25">
      <c r="A81" s="458" t="s">
        <v>3223</v>
      </c>
      <c r="B81" s="461" t="s">
        <v>3445</v>
      </c>
      <c r="C81" s="461"/>
      <c r="D81" s="461"/>
      <c r="E81" s="461"/>
      <c r="F81" s="461"/>
      <c r="G81" s="461"/>
      <c r="H81" s="461"/>
      <c r="I81" s="559"/>
      <c r="J81" s="461"/>
      <c r="K81" s="558"/>
      <c r="L81" s="558">
        <f t="shared" si="3"/>
        <v>0</v>
      </c>
      <c r="M81" s="558"/>
      <c r="N81" s="558">
        <f t="shared" si="4"/>
        <v>0</v>
      </c>
      <c r="O81" s="558">
        <f t="shared" si="5"/>
        <v>0</v>
      </c>
    </row>
    <row r="82" spans="1:15" s="456" customFormat="1" x14ac:dyDescent="0.25">
      <c r="A82" s="458"/>
      <c r="B82" s="457"/>
      <c r="C82" s="457"/>
      <c r="D82" s="457"/>
      <c r="E82" s="457" t="s">
        <v>3446</v>
      </c>
      <c r="F82" s="457"/>
      <c r="G82" s="457"/>
      <c r="H82" s="457"/>
      <c r="I82" s="457">
        <v>1</v>
      </c>
      <c r="J82" s="457" t="s">
        <v>1528</v>
      </c>
      <c r="K82" s="47"/>
      <c r="L82" s="456">
        <f t="shared" si="3"/>
        <v>0</v>
      </c>
      <c r="M82" s="47"/>
      <c r="N82" s="456">
        <f t="shared" si="4"/>
        <v>0</v>
      </c>
      <c r="O82" s="456">
        <f t="shared" si="5"/>
        <v>0</v>
      </c>
    </row>
    <row r="83" spans="1:15" s="456" customFormat="1" x14ac:dyDescent="0.25">
      <c r="A83" s="458"/>
      <c r="B83" s="457"/>
      <c r="C83" s="457"/>
      <c r="D83" s="457"/>
      <c r="E83" s="457"/>
      <c r="F83" s="465"/>
      <c r="G83" s="465"/>
      <c r="H83" s="465"/>
      <c r="I83" s="457"/>
      <c r="J83" s="457"/>
      <c r="K83" s="558"/>
      <c r="L83" s="558">
        <f t="shared" si="3"/>
        <v>0</v>
      </c>
      <c r="M83" s="558"/>
      <c r="N83" s="558">
        <f t="shared" si="4"/>
        <v>0</v>
      </c>
      <c r="O83" s="558">
        <f t="shared" si="5"/>
        <v>0</v>
      </c>
    </row>
    <row r="84" spans="1:15" s="456" customFormat="1" x14ac:dyDescent="0.25">
      <c r="A84" s="458" t="s">
        <v>3225</v>
      </c>
      <c r="B84" s="461" t="s">
        <v>3447</v>
      </c>
      <c r="C84" s="461"/>
      <c r="D84" s="461"/>
      <c r="E84" s="461"/>
      <c r="F84" s="461"/>
      <c r="G84" s="461"/>
      <c r="H84" s="461"/>
      <c r="I84" s="559"/>
      <c r="J84" s="461"/>
      <c r="K84" s="558"/>
      <c r="L84" s="558">
        <f t="shared" si="3"/>
        <v>0</v>
      </c>
      <c r="M84" s="558"/>
      <c r="N84" s="558">
        <f t="shared" si="4"/>
        <v>0</v>
      </c>
      <c r="O84" s="558">
        <f t="shared" si="5"/>
        <v>0</v>
      </c>
    </row>
    <row r="85" spans="1:15" s="456" customFormat="1" x14ac:dyDescent="0.25">
      <c r="A85" s="458"/>
      <c r="B85" s="461"/>
      <c r="C85" s="461"/>
      <c r="D85" s="461" t="s">
        <v>3448</v>
      </c>
      <c r="E85" s="461"/>
      <c r="F85" s="461"/>
      <c r="G85" s="461"/>
      <c r="H85" s="461"/>
      <c r="I85" s="559"/>
      <c r="J85" s="461"/>
      <c r="K85" s="558"/>
      <c r="L85" s="558">
        <f t="shared" si="3"/>
        <v>0</v>
      </c>
      <c r="M85" s="558"/>
      <c r="N85" s="558">
        <f t="shared" si="4"/>
        <v>0</v>
      </c>
      <c r="O85" s="558">
        <f t="shared" si="5"/>
        <v>0</v>
      </c>
    </row>
    <row r="86" spans="1:15" s="456" customFormat="1" x14ac:dyDescent="0.25">
      <c r="A86" s="458"/>
      <c r="B86" s="457"/>
      <c r="C86" s="457"/>
      <c r="D86" s="457"/>
      <c r="E86" s="457" t="s">
        <v>3449</v>
      </c>
      <c r="F86" s="457"/>
      <c r="G86" s="457"/>
      <c r="H86" s="457"/>
      <c r="I86" s="457">
        <v>14</v>
      </c>
      <c r="J86" s="457" t="s">
        <v>1528</v>
      </c>
      <c r="K86" s="47"/>
      <c r="L86" s="456">
        <f t="shared" si="3"/>
        <v>0</v>
      </c>
      <c r="M86" s="47"/>
      <c r="N86" s="456">
        <f t="shared" si="4"/>
        <v>0</v>
      </c>
      <c r="O86" s="456">
        <f t="shared" si="5"/>
        <v>0</v>
      </c>
    </row>
    <row r="87" spans="1:15" s="456" customFormat="1" x14ac:dyDescent="0.25">
      <c r="A87" s="458"/>
      <c r="B87" s="457"/>
      <c r="C87" s="457"/>
      <c r="D87" s="457"/>
      <c r="E87" s="457" t="s">
        <v>3450</v>
      </c>
      <c r="F87" s="457"/>
      <c r="G87" s="457"/>
      <c r="H87" s="457"/>
      <c r="I87" s="457">
        <v>2</v>
      </c>
      <c r="J87" s="457" t="s">
        <v>1528</v>
      </c>
      <c r="K87" s="47"/>
      <c r="L87" s="456">
        <f t="shared" si="3"/>
        <v>0</v>
      </c>
      <c r="M87" s="47"/>
      <c r="N87" s="456">
        <f t="shared" si="4"/>
        <v>0</v>
      </c>
      <c r="O87" s="456">
        <f t="shared" si="5"/>
        <v>0</v>
      </c>
    </row>
    <row r="88" spans="1:15" s="456" customFormat="1" x14ac:dyDescent="0.25">
      <c r="A88" s="458"/>
      <c r="B88" s="457"/>
      <c r="C88" s="457"/>
      <c r="D88" s="457"/>
      <c r="E88" s="457"/>
      <c r="F88" s="465"/>
      <c r="G88" s="465"/>
      <c r="H88" s="465"/>
      <c r="I88" s="457"/>
      <c r="J88" s="457"/>
      <c r="K88" s="558"/>
      <c r="L88" s="558">
        <f t="shared" si="3"/>
        <v>0</v>
      </c>
      <c r="M88" s="558"/>
      <c r="N88" s="558">
        <f t="shared" si="4"/>
        <v>0</v>
      </c>
      <c r="O88" s="558">
        <f t="shared" si="5"/>
        <v>0</v>
      </c>
    </row>
    <row r="89" spans="1:15" s="456" customFormat="1" x14ac:dyDescent="0.25">
      <c r="A89" s="458" t="s">
        <v>3227</v>
      </c>
      <c r="B89" s="457" t="s">
        <v>3451</v>
      </c>
      <c r="C89" s="457"/>
      <c r="D89" s="457"/>
      <c r="E89" s="457"/>
      <c r="F89" s="465"/>
      <c r="G89" s="465"/>
      <c r="H89" s="465"/>
      <c r="I89" s="457"/>
      <c r="J89" s="457"/>
      <c r="K89" s="558"/>
      <c r="L89" s="558">
        <f t="shared" si="3"/>
        <v>0</v>
      </c>
      <c r="M89" s="558"/>
      <c r="N89" s="558">
        <f t="shared" si="4"/>
        <v>0</v>
      </c>
      <c r="O89" s="558">
        <f t="shared" si="5"/>
        <v>0</v>
      </c>
    </row>
    <row r="90" spans="1:15" s="456" customFormat="1" x14ac:dyDescent="0.25">
      <c r="A90" s="458"/>
      <c r="B90" s="457"/>
      <c r="C90" s="457"/>
      <c r="D90" s="457"/>
      <c r="E90" s="457" t="s">
        <v>3452</v>
      </c>
      <c r="F90" s="465"/>
      <c r="G90" s="465"/>
      <c r="H90" s="465"/>
      <c r="I90" s="457">
        <f>+I86</f>
        <v>14</v>
      </c>
      <c r="J90" s="457" t="s">
        <v>1528</v>
      </c>
      <c r="K90" s="47"/>
      <c r="L90" s="456">
        <f t="shared" si="3"/>
        <v>0</v>
      </c>
      <c r="M90" s="47"/>
      <c r="N90" s="456">
        <f t="shared" si="4"/>
        <v>0</v>
      </c>
      <c r="O90" s="456">
        <f t="shared" si="5"/>
        <v>0</v>
      </c>
    </row>
    <row r="91" spans="1:15" s="456" customFormat="1" x14ac:dyDescent="0.25">
      <c r="A91" s="458"/>
      <c r="B91" s="457"/>
      <c r="C91" s="457"/>
      <c r="D91" s="457"/>
      <c r="E91" s="457" t="s">
        <v>3453</v>
      </c>
      <c r="F91" s="465"/>
      <c r="G91" s="465"/>
      <c r="H91" s="465"/>
      <c r="I91" s="457">
        <f>+I87</f>
        <v>2</v>
      </c>
      <c r="J91" s="457" t="s">
        <v>1528</v>
      </c>
      <c r="K91" s="47"/>
      <c r="L91" s="456">
        <f t="shared" si="3"/>
        <v>0</v>
      </c>
      <c r="M91" s="47"/>
      <c r="N91" s="456">
        <f t="shared" si="4"/>
        <v>0</v>
      </c>
      <c r="O91" s="456">
        <f t="shared" si="5"/>
        <v>0</v>
      </c>
    </row>
    <row r="92" spans="1:15" s="456" customFormat="1" x14ac:dyDescent="0.25">
      <c r="A92" s="458"/>
      <c r="B92" s="457"/>
      <c r="C92" s="457"/>
      <c r="D92" s="457"/>
      <c r="E92" s="457"/>
      <c r="F92" s="465"/>
      <c r="G92" s="465"/>
      <c r="H92" s="465"/>
      <c r="I92" s="457"/>
      <c r="J92" s="457"/>
      <c r="K92" s="558"/>
      <c r="L92" s="558">
        <f t="shared" si="3"/>
        <v>0</v>
      </c>
      <c r="M92" s="558"/>
      <c r="N92" s="558">
        <f t="shared" si="4"/>
        <v>0</v>
      </c>
      <c r="O92" s="558">
        <f t="shared" si="5"/>
        <v>0</v>
      </c>
    </row>
    <row r="93" spans="1:15" s="456" customFormat="1" ht="13" x14ac:dyDescent="0.3">
      <c r="A93" s="462" t="s">
        <v>3454</v>
      </c>
      <c r="B93" s="457"/>
      <c r="C93" s="457"/>
      <c r="D93" s="457"/>
      <c r="E93" s="457"/>
      <c r="F93" s="465"/>
      <c r="G93" s="465"/>
      <c r="H93" s="465"/>
      <c r="I93" s="457"/>
      <c r="J93" s="457"/>
      <c r="K93" s="558"/>
      <c r="L93" s="558">
        <f t="shared" si="3"/>
        <v>0</v>
      </c>
      <c r="M93" s="558"/>
      <c r="N93" s="558">
        <f t="shared" si="4"/>
        <v>0</v>
      </c>
      <c r="O93" s="558">
        <f t="shared" si="5"/>
        <v>0</v>
      </c>
    </row>
    <row r="94" spans="1:15" s="456" customFormat="1" x14ac:dyDescent="0.25">
      <c r="A94" s="458" t="s">
        <v>3223</v>
      </c>
      <c r="B94" s="457" t="s">
        <v>3455</v>
      </c>
      <c r="C94" s="457"/>
      <c r="D94" s="457"/>
      <c r="E94" s="457"/>
      <c r="F94" s="465"/>
      <c r="G94" s="465"/>
      <c r="H94" s="465"/>
      <c r="I94" s="457"/>
      <c r="J94" s="457"/>
      <c r="K94" s="558"/>
      <c r="L94" s="558">
        <f t="shared" si="3"/>
        <v>0</v>
      </c>
      <c r="M94" s="558"/>
      <c r="N94" s="558">
        <f t="shared" si="4"/>
        <v>0</v>
      </c>
      <c r="O94" s="558">
        <f t="shared" si="5"/>
        <v>0</v>
      </c>
    </row>
    <row r="95" spans="1:15" s="456" customFormat="1" x14ac:dyDescent="0.25">
      <c r="A95" s="458"/>
      <c r="B95" s="457"/>
      <c r="C95" s="457"/>
      <c r="D95" s="457"/>
      <c r="E95" s="458" t="s">
        <v>3456</v>
      </c>
      <c r="F95" s="465"/>
      <c r="G95" s="465"/>
      <c r="H95" s="465"/>
      <c r="I95" s="471">
        <f>15*25</f>
        <v>375</v>
      </c>
      <c r="J95" s="457" t="s">
        <v>323</v>
      </c>
      <c r="K95" s="47"/>
      <c r="L95" s="456">
        <f t="shared" si="3"/>
        <v>0</v>
      </c>
      <c r="M95" s="47"/>
      <c r="N95" s="456">
        <f t="shared" si="4"/>
        <v>0</v>
      </c>
      <c r="O95" s="456">
        <f t="shared" si="5"/>
        <v>0</v>
      </c>
    </row>
    <row r="96" spans="1:15" s="456" customFormat="1" x14ac:dyDescent="0.25">
      <c r="A96" s="458"/>
      <c r="B96" s="457"/>
      <c r="C96" s="457"/>
      <c r="D96" s="457"/>
      <c r="E96" s="457" t="s">
        <v>3457</v>
      </c>
      <c r="F96" s="465"/>
      <c r="G96" s="465"/>
      <c r="H96" s="465"/>
      <c r="I96" s="471">
        <f>+I48+I43</f>
        <v>120</v>
      </c>
      <c r="J96" s="457" t="s">
        <v>323</v>
      </c>
      <c r="K96" s="47"/>
      <c r="L96" s="456">
        <f t="shared" si="3"/>
        <v>0</v>
      </c>
      <c r="M96" s="47"/>
      <c r="N96" s="456">
        <f t="shared" si="4"/>
        <v>0</v>
      </c>
      <c r="O96" s="456">
        <f t="shared" si="5"/>
        <v>0</v>
      </c>
    </row>
    <row r="97" spans="1:15" s="456" customFormat="1" x14ac:dyDescent="0.25">
      <c r="A97" s="458"/>
      <c r="B97" s="457"/>
      <c r="C97" s="457"/>
      <c r="D97" s="457"/>
      <c r="E97" s="457" t="s">
        <v>3458</v>
      </c>
      <c r="F97" s="465"/>
      <c r="G97" s="465"/>
      <c r="H97" s="465"/>
      <c r="I97" s="471">
        <f>+I49</f>
        <v>25</v>
      </c>
      <c r="J97" s="457" t="s">
        <v>323</v>
      </c>
      <c r="K97" s="47"/>
      <c r="L97" s="456">
        <f t="shared" si="3"/>
        <v>0</v>
      </c>
      <c r="M97" s="47"/>
      <c r="N97" s="456">
        <f t="shared" si="4"/>
        <v>0</v>
      </c>
      <c r="O97" s="456">
        <f t="shared" si="5"/>
        <v>0</v>
      </c>
    </row>
    <row r="98" spans="1:15" s="456" customFormat="1" x14ac:dyDescent="0.25">
      <c r="A98" s="458"/>
      <c r="B98" s="457"/>
      <c r="C98" s="457"/>
      <c r="D98" s="457"/>
      <c r="E98" s="457" t="s">
        <v>3459</v>
      </c>
      <c r="F98" s="465"/>
      <c r="G98" s="465"/>
      <c r="H98" s="465"/>
      <c r="I98" s="471">
        <f>+I50</f>
        <v>45</v>
      </c>
      <c r="J98" s="457" t="s">
        <v>323</v>
      </c>
      <c r="K98" s="47"/>
      <c r="L98" s="456">
        <f t="shared" si="3"/>
        <v>0</v>
      </c>
      <c r="M98" s="47"/>
      <c r="N98" s="456">
        <f t="shared" si="4"/>
        <v>0</v>
      </c>
      <c r="O98" s="456">
        <f t="shared" si="5"/>
        <v>0</v>
      </c>
    </row>
    <row r="99" spans="1:15" s="456" customFormat="1" x14ac:dyDescent="0.25">
      <c r="A99" s="458"/>
      <c r="B99" s="457"/>
      <c r="C99" s="457"/>
      <c r="D99" s="457"/>
      <c r="E99" s="457" t="s">
        <v>3460</v>
      </c>
      <c r="F99" s="465"/>
      <c r="G99" s="465"/>
      <c r="H99" s="465"/>
      <c r="I99" s="471">
        <f>+I51</f>
        <v>100</v>
      </c>
      <c r="J99" s="457" t="s">
        <v>323</v>
      </c>
      <c r="K99" s="47"/>
      <c r="L99" s="456">
        <f t="shared" si="3"/>
        <v>0</v>
      </c>
      <c r="M99" s="47"/>
      <c r="N99" s="456">
        <f t="shared" si="4"/>
        <v>0</v>
      </c>
      <c r="O99" s="456">
        <f t="shared" si="5"/>
        <v>0</v>
      </c>
    </row>
    <row r="100" spans="1:15" s="456" customFormat="1" x14ac:dyDescent="0.25">
      <c r="A100" s="458"/>
      <c r="B100" s="457"/>
      <c r="C100" s="457"/>
      <c r="D100" s="457"/>
      <c r="E100" s="457"/>
      <c r="F100" s="457"/>
      <c r="G100" s="457"/>
      <c r="H100" s="457"/>
      <c r="I100" s="459"/>
      <c r="J100" s="457"/>
      <c r="K100" s="558"/>
      <c r="L100" s="558">
        <f t="shared" si="3"/>
        <v>0</v>
      </c>
      <c r="M100" s="558"/>
      <c r="N100" s="558">
        <f t="shared" si="4"/>
        <v>0</v>
      </c>
      <c r="O100" s="456">
        <f t="shared" si="5"/>
        <v>0</v>
      </c>
    </row>
    <row r="101" spans="1:15" s="456" customFormat="1" x14ac:dyDescent="0.25">
      <c r="A101" s="458" t="s">
        <v>3225</v>
      </c>
      <c r="B101" s="457" t="s">
        <v>3461</v>
      </c>
      <c r="C101" s="457"/>
      <c r="D101" s="457"/>
      <c r="E101" s="457"/>
      <c r="F101" s="457"/>
      <c r="G101" s="457"/>
      <c r="H101" s="457"/>
      <c r="I101" s="459">
        <v>1</v>
      </c>
      <c r="J101" s="457" t="s">
        <v>1528</v>
      </c>
      <c r="K101" s="47"/>
      <c r="L101" s="456">
        <f t="shared" si="3"/>
        <v>0</v>
      </c>
      <c r="M101" s="47"/>
      <c r="N101" s="456">
        <f t="shared" si="4"/>
        <v>0</v>
      </c>
      <c r="O101" s="456">
        <f t="shared" si="5"/>
        <v>0</v>
      </c>
    </row>
    <row r="102" spans="1:15" s="456" customFormat="1" x14ac:dyDescent="0.25">
      <c r="A102" s="458"/>
      <c r="B102" s="457"/>
      <c r="C102" s="457"/>
      <c r="D102" s="457"/>
      <c r="E102" s="457"/>
      <c r="F102" s="457"/>
      <c r="G102" s="457"/>
      <c r="H102" s="457"/>
      <c r="I102" s="459"/>
      <c r="J102" s="457"/>
      <c r="K102" s="558"/>
      <c r="L102" s="558">
        <f t="shared" si="3"/>
        <v>0</v>
      </c>
      <c r="M102" s="558"/>
      <c r="N102" s="558">
        <f t="shared" si="4"/>
        <v>0</v>
      </c>
      <c r="O102" s="456">
        <f t="shared" si="5"/>
        <v>0</v>
      </c>
    </row>
    <row r="103" spans="1:15" s="456" customFormat="1" ht="13" x14ac:dyDescent="0.3">
      <c r="A103" s="462" t="s">
        <v>3222</v>
      </c>
      <c r="B103" s="457"/>
      <c r="C103" s="457"/>
      <c r="D103" s="457"/>
      <c r="E103" s="457"/>
      <c r="F103" s="457"/>
      <c r="G103" s="457"/>
      <c r="H103" s="457"/>
      <c r="I103" s="459"/>
      <c r="J103" s="457"/>
      <c r="K103" s="558"/>
      <c r="L103" s="558">
        <f t="shared" si="3"/>
        <v>0</v>
      </c>
      <c r="M103" s="558"/>
      <c r="N103" s="558">
        <f t="shared" si="4"/>
        <v>0</v>
      </c>
      <c r="O103" s="456">
        <f t="shared" si="5"/>
        <v>0</v>
      </c>
    </row>
    <row r="104" spans="1:15" s="456" customFormat="1" x14ac:dyDescent="0.25">
      <c r="A104" s="458" t="s">
        <v>3223</v>
      </c>
      <c r="B104" s="457" t="s">
        <v>3226</v>
      </c>
      <c r="C104" s="457"/>
      <c r="D104" s="457"/>
      <c r="E104" s="457"/>
      <c r="F104" s="457"/>
      <c r="G104" s="457"/>
      <c r="H104" s="457"/>
      <c r="I104" s="459"/>
      <c r="J104" s="457"/>
      <c r="K104" s="558"/>
      <c r="L104" s="558">
        <f t="shared" si="3"/>
        <v>0</v>
      </c>
      <c r="M104" s="558"/>
      <c r="N104" s="558">
        <f t="shared" si="4"/>
        <v>0</v>
      </c>
      <c r="O104" s="456">
        <f t="shared" si="5"/>
        <v>0</v>
      </c>
    </row>
    <row r="105" spans="1:15" s="456" customFormat="1" x14ac:dyDescent="0.25">
      <c r="A105" s="458"/>
      <c r="B105" s="457"/>
      <c r="C105" s="457"/>
      <c r="D105" s="457" t="s">
        <v>3462</v>
      </c>
      <c r="E105" s="457"/>
      <c r="F105" s="457"/>
      <c r="G105" s="457"/>
      <c r="H105" s="457"/>
      <c r="I105" s="472">
        <v>5</v>
      </c>
      <c r="J105" s="457" t="s">
        <v>347</v>
      </c>
      <c r="L105" s="456">
        <f t="shared" si="3"/>
        <v>0</v>
      </c>
      <c r="M105" s="47"/>
      <c r="N105" s="456">
        <f t="shared" si="4"/>
        <v>0</v>
      </c>
      <c r="O105" s="456">
        <f t="shared" si="5"/>
        <v>0</v>
      </c>
    </row>
    <row r="106" spans="1:15" s="456" customFormat="1" x14ac:dyDescent="0.25">
      <c r="A106" s="458"/>
      <c r="B106" s="457"/>
      <c r="C106" s="457"/>
      <c r="D106" s="457"/>
      <c r="E106" s="457"/>
      <c r="F106" s="457"/>
      <c r="G106" s="457"/>
      <c r="H106" s="457"/>
      <c r="I106" s="459"/>
      <c r="J106" s="457"/>
      <c r="K106" s="558"/>
      <c r="L106" s="558">
        <f t="shared" si="3"/>
        <v>0</v>
      </c>
      <c r="M106" s="558"/>
      <c r="N106" s="558">
        <f t="shared" si="4"/>
        <v>0</v>
      </c>
      <c r="O106" s="456">
        <f t="shared" si="5"/>
        <v>0</v>
      </c>
    </row>
    <row r="107" spans="1:15" s="456" customFormat="1" x14ac:dyDescent="0.25">
      <c r="A107" s="458" t="s">
        <v>3225</v>
      </c>
      <c r="B107" s="457" t="s">
        <v>3463</v>
      </c>
      <c r="C107" s="457"/>
      <c r="D107" s="457"/>
      <c r="E107" s="457"/>
      <c r="F107" s="457"/>
      <c r="G107" s="457"/>
      <c r="H107" s="457"/>
      <c r="I107" s="459">
        <v>72</v>
      </c>
      <c r="J107" s="457" t="s">
        <v>1048</v>
      </c>
      <c r="L107" s="456">
        <f t="shared" si="3"/>
        <v>0</v>
      </c>
      <c r="M107" s="47"/>
      <c r="N107" s="456">
        <f t="shared" si="4"/>
        <v>0</v>
      </c>
      <c r="O107" s="456">
        <f t="shared" si="5"/>
        <v>0</v>
      </c>
    </row>
    <row r="108" spans="1:15" s="456" customFormat="1" x14ac:dyDescent="0.25">
      <c r="A108" s="458"/>
      <c r="B108" s="457"/>
      <c r="C108" s="457"/>
      <c r="D108" s="457"/>
      <c r="E108" s="457"/>
      <c r="F108" s="457"/>
      <c r="G108" s="457"/>
      <c r="H108" s="457"/>
      <c r="I108" s="459"/>
      <c r="J108" s="457"/>
      <c r="K108" s="558"/>
      <c r="L108" s="558">
        <f t="shared" si="3"/>
        <v>0</v>
      </c>
      <c r="M108" s="558"/>
      <c r="N108" s="558">
        <f t="shared" si="4"/>
        <v>0</v>
      </c>
      <c r="O108" s="456">
        <f t="shared" si="5"/>
        <v>0</v>
      </c>
    </row>
    <row r="109" spans="1:15" s="456" customFormat="1" x14ac:dyDescent="0.25">
      <c r="A109" s="458" t="s">
        <v>3227</v>
      </c>
      <c r="B109" s="457" t="s">
        <v>3464</v>
      </c>
      <c r="C109" s="457"/>
      <c r="D109" s="457"/>
      <c r="E109" s="457"/>
      <c r="F109" s="457"/>
      <c r="G109" s="457"/>
      <c r="H109" s="457"/>
      <c r="I109" s="459">
        <v>72</v>
      </c>
      <c r="J109" s="457" t="s">
        <v>1048</v>
      </c>
      <c r="L109" s="456">
        <f t="shared" si="3"/>
        <v>0</v>
      </c>
      <c r="M109" s="47"/>
      <c r="N109" s="456">
        <f t="shared" si="4"/>
        <v>0</v>
      </c>
      <c r="O109" s="456">
        <f t="shared" si="5"/>
        <v>0</v>
      </c>
    </row>
    <row r="110" spans="1:15" s="456" customFormat="1" ht="12" thickBot="1" x14ac:dyDescent="0.3">
      <c r="A110" s="473"/>
      <c r="B110" s="474"/>
      <c r="C110" s="474"/>
      <c r="D110" s="474"/>
      <c r="E110" s="474"/>
      <c r="F110" s="474"/>
      <c r="G110" s="474"/>
      <c r="H110" s="474"/>
      <c r="I110" s="475"/>
      <c r="J110" s="474"/>
      <c r="K110" s="476"/>
      <c r="L110" s="562">
        <f t="shared" si="3"/>
        <v>0</v>
      </c>
      <c r="M110" s="562"/>
      <c r="N110" s="562">
        <f t="shared" si="4"/>
        <v>0</v>
      </c>
      <c r="O110" s="476">
        <f t="shared" si="5"/>
        <v>0</v>
      </c>
    </row>
    <row r="111" spans="1:15" s="456" customFormat="1" ht="12" thickTop="1" x14ac:dyDescent="0.25">
      <c r="A111" s="466" t="s">
        <v>3229</v>
      </c>
      <c r="B111" s="455"/>
      <c r="C111" s="455"/>
      <c r="D111" s="455"/>
      <c r="E111" s="455"/>
      <c r="F111" s="455"/>
      <c r="G111" s="455"/>
      <c r="H111" s="455"/>
      <c r="I111" s="477"/>
      <c r="J111" s="455"/>
      <c r="K111" s="478"/>
      <c r="L111" s="478">
        <f>SUM(L3:L110)</f>
        <v>0</v>
      </c>
      <c r="M111" s="478"/>
      <c r="N111" s="478">
        <f>SUM(N3:N110)</f>
        <v>0</v>
      </c>
      <c r="O111" s="478">
        <f t="shared" si="5"/>
        <v>0</v>
      </c>
    </row>
  </sheetData>
  <sheetProtection algorithmName="SHA-512" hashValue="v2Xri55TBVAeHD0tjUPWnk7NV3d7xsaikkghBBxnm8JZMPOaIbtdBiqo1H7jt31vnbWjnZIuy7OUjLwh4Bkq7Q==" saltValue="HxtsRoEkmvo8FQhWtEBYNg==" spinCount="100000" sheet="1" objects="1" scenarios="1" selectLockedCells="1"/>
  <pageMargins left="1.07" right="0.36" top="0.47" bottom="0.56999999999999995" header="0.39" footer="0.41"/>
  <pageSetup paperSize="9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B000-E871-4B49-8551-3FB1A68C9D5A}">
  <dimension ref="A1:AB53"/>
  <sheetViews>
    <sheetView showGridLines="0" workbookViewId="0">
      <pane ySplit="4" topLeftCell="A5" activePane="bottomLeft" state="frozen"/>
      <selection activeCell="C17" sqref="C17"/>
      <selection pane="bottomLeft" activeCell="U21" sqref="U21:V21"/>
    </sheetView>
  </sheetViews>
  <sheetFormatPr defaultColWidth="9.33203125" defaultRowHeight="14.5" x14ac:dyDescent="0.35"/>
  <cols>
    <col min="1" max="2" width="0.6640625" style="479" customWidth="1"/>
    <col min="3" max="3" width="1.33203125" style="479" customWidth="1"/>
    <col min="4" max="4" width="0.33203125" style="479" customWidth="1"/>
    <col min="5" max="5" width="7.77734375" style="479" customWidth="1"/>
    <col min="6" max="6" width="2.33203125" style="479" customWidth="1"/>
    <col min="7" max="7" width="1.109375" style="479" customWidth="1"/>
    <col min="8" max="8" width="3" style="479" customWidth="1"/>
    <col min="9" max="9" width="0" style="479" hidden="1" customWidth="1"/>
    <col min="10" max="10" width="6.33203125" style="479" customWidth="1"/>
    <col min="11" max="11" width="8.77734375" style="479" customWidth="1"/>
    <col min="12" max="12" width="2.77734375" style="479" customWidth="1"/>
    <col min="13" max="13" width="0.6640625" style="479" customWidth="1"/>
    <col min="14" max="14" width="0" style="479" hidden="1" customWidth="1"/>
    <col min="15" max="15" width="2.44140625" style="479" customWidth="1"/>
    <col min="16" max="16" width="14" style="479" customWidth="1"/>
    <col min="17" max="17" width="1.33203125" style="479" customWidth="1"/>
    <col min="18" max="18" width="17.77734375" style="479" customWidth="1"/>
    <col min="19" max="19" width="9.77734375" style="479" customWidth="1"/>
    <col min="20" max="20" width="0.6640625" style="479" customWidth="1"/>
    <col min="21" max="21" width="2.44140625" style="479" customWidth="1"/>
    <col min="22" max="22" width="22.77734375" style="479" customWidth="1"/>
    <col min="23" max="23" width="5" style="479" customWidth="1"/>
    <col min="24" max="24" width="22.77734375" style="479" customWidth="1"/>
    <col min="25" max="25" width="0" style="479" hidden="1" customWidth="1"/>
    <col min="26" max="26" width="1.44140625" style="479" customWidth="1"/>
    <col min="27" max="28" width="0.6640625" style="479" customWidth="1"/>
    <col min="29" max="16384" width="9.33203125" style="479"/>
  </cols>
  <sheetData>
    <row r="1" spans="1:28" ht="2.9" customHeight="1" x14ac:dyDescent="0.35"/>
    <row r="2" spans="1:28" ht="1.4" customHeight="1" x14ac:dyDescent="0.3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</row>
    <row r="3" spans="1:28" ht="11.25" customHeight="1" x14ac:dyDescent="0.35">
      <c r="A3" s="639" t="s">
        <v>3465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</row>
    <row r="4" spans="1:28" ht="0" hidden="1" customHeight="1" x14ac:dyDescent="0.35"/>
    <row r="5" spans="1:28" ht="2.9" customHeight="1" x14ac:dyDescent="0.35"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481"/>
    </row>
    <row r="6" spans="1:28" ht="5.65" customHeight="1" x14ac:dyDescent="0.35">
      <c r="B6" s="482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4"/>
      <c r="AA6" s="485"/>
    </row>
    <row r="7" spans="1:28" ht="16.399999999999999" customHeight="1" x14ac:dyDescent="0.35">
      <c r="B7" s="486"/>
      <c r="C7" s="481"/>
      <c r="D7" s="481"/>
      <c r="E7" s="640" t="s">
        <v>3466</v>
      </c>
      <c r="F7" s="641"/>
      <c r="G7" s="641"/>
      <c r="H7" s="641"/>
      <c r="I7" s="641"/>
      <c r="J7" s="641"/>
      <c r="K7" s="642" t="s">
        <v>3467</v>
      </c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481"/>
      <c r="Z7" s="487"/>
      <c r="AA7" s="485"/>
    </row>
    <row r="8" spans="1:28" ht="16.399999999999999" customHeight="1" x14ac:dyDescent="0.35">
      <c r="B8" s="486"/>
      <c r="C8" s="481"/>
      <c r="D8" s="481"/>
      <c r="E8" s="640" t="s">
        <v>3468</v>
      </c>
      <c r="F8" s="641"/>
      <c r="G8" s="641"/>
      <c r="H8" s="641"/>
      <c r="I8" s="641"/>
      <c r="J8" s="641"/>
      <c r="K8" s="642" t="s">
        <v>3469</v>
      </c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481"/>
      <c r="Z8" s="487"/>
      <c r="AA8" s="485"/>
    </row>
    <row r="9" spans="1:28" ht="16.399999999999999" customHeight="1" x14ac:dyDescent="0.35">
      <c r="B9" s="486"/>
      <c r="C9" s="481"/>
      <c r="D9" s="481"/>
      <c r="E9" s="640" t="s">
        <v>1</v>
      </c>
      <c r="F9" s="641"/>
      <c r="G9" s="641"/>
      <c r="H9" s="641"/>
      <c r="I9" s="641"/>
      <c r="J9" s="641"/>
      <c r="K9" s="642" t="s">
        <v>3470</v>
      </c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481"/>
      <c r="Z9" s="487"/>
      <c r="AA9" s="485"/>
    </row>
    <row r="10" spans="1:28" ht="2.9" customHeight="1" x14ac:dyDescent="0.35">
      <c r="B10" s="488"/>
      <c r="C10" s="489"/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90"/>
      <c r="AA10" s="485"/>
    </row>
    <row r="11" spans="1:28" ht="0" hidden="1" customHeight="1" x14ac:dyDescent="0.35"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</row>
    <row r="12" spans="1:28" ht="2.9" customHeight="1" x14ac:dyDescent="0.35">
      <c r="B12" s="481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</row>
    <row r="13" spans="1:28" ht="14.25" customHeight="1" x14ac:dyDescent="0.35"/>
    <row r="14" spans="1:28" ht="2.9" customHeight="1" x14ac:dyDescent="0.35"/>
    <row r="15" spans="1:28" ht="0" hidden="1" customHeight="1" x14ac:dyDescent="0.35"/>
    <row r="16" spans="1:28" ht="17.149999999999999" customHeight="1" x14ac:dyDescent="0.35">
      <c r="B16" s="643" t="s">
        <v>3471</v>
      </c>
      <c r="C16" s="636"/>
      <c r="D16" s="636"/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6"/>
      <c r="Y16" s="636"/>
      <c r="Z16" s="636"/>
      <c r="AA16" s="636"/>
    </row>
    <row r="17" spans="2:27" ht="2.9" customHeight="1" x14ac:dyDescent="0.35"/>
    <row r="18" spans="2:27" ht="11.5" customHeight="1" x14ac:dyDescent="0.35">
      <c r="B18" s="644" t="s">
        <v>3472</v>
      </c>
      <c r="C18" s="645"/>
      <c r="D18" s="645"/>
      <c r="E18" s="645"/>
      <c r="F18" s="646" t="s">
        <v>3473</v>
      </c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4" t="s">
        <v>3474</v>
      </c>
      <c r="V18" s="645"/>
      <c r="W18" s="644"/>
      <c r="X18" s="645"/>
      <c r="Y18" s="645"/>
      <c r="Z18" s="645"/>
      <c r="AA18" s="645"/>
    </row>
    <row r="19" spans="2:27" ht="11.5" customHeight="1" x14ac:dyDescent="0.35">
      <c r="B19" s="635" t="s">
        <v>3475</v>
      </c>
      <c r="C19" s="636"/>
      <c r="D19" s="636"/>
      <c r="E19" s="636"/>
      <c r="F19" s="637" t="s">
        <v>3476</v>
      </c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8" t="s">
        <v>1</v>
      </c>
      <c r="V19" s="636"/>
      <c r="W19" s="638"/>
      <c r="X19" s="636"/>
      <c r="Y19" s="636"/>
      <c r="Z19" s="636"/>
      <c r="AA19" s="636"/>
    </row>
    <row r="20" spans="2:27" ht="11.25" customHeight="1" x14ac:dyDescent="0.35">
      <c r="B20" s="647" t="s">
        <v>3223</v>
      </c>
      <c r="C20" s="636"/>
      <c r="D20" s="636"/>
      <c r="E20" s="636"/>
      <c r="F20" s="648" t="s">
        <v>3477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49">
        <f>EL!AA71</f>
        <v>0</v>
      </c>
      <c r="V20" s="650"/>
      <c r="W20" s="649"/>
      <c r="X20" s="636"/>
      <c r="Y20" s="636"/>
      <c r="Z20" s="636"/>
      <c r="AA20" s="636"/>
    </row>
    <row r="21" spans="2:27" ht="11.5" customHeight="1" x14ac:dyDescent="0.35">
      <c r="B21" s="647" t="s">
        <v>3225</v>
      </c>
      <c r="C21" s="636"/>
      <c r="D21" s="636"/>
      <c r="E21" s="636"/>
      <c r="F21" s="648" t="s">
        <v>3478</v>
      </c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51"/>
      <c r="V21" s="652"/>
      <c r="W21" s="649"/>
      <c r="X21" s="636"/>
      <c r="Y21" s="636"/>
      <c r="Z21" s="636"/>
      <c r="AA21" s="636"/>
    </row>
    <row r="22" spans="2:27" ht="11.5" customHeight="1" x14ac:dyDescent="0.35">
      <c r="B22" s="647" t="s">
        <v>3227</v>
      </c>
      <c r="C22" s="636"/>
      <c r="D22" s="636"/>
      <c r="E22" s="636"/>
      <c r="F22" s="648" t="s">
        <v>3479</v>
      </c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49">
        <f>EL!AA119</f>
        <v>0</v>
      </c>
      <c r="V22" s="650"/>
      <c r="W22" s="649"/>
      <c r="X22" s="636"/>
      <c r="Y22" s="636"/>
      <c r="Z22" s="636"/>
      <c r="AA22" s="636"/>
    </row>
    <row r="23" spans="2:27" ht="11.5" customHeight="1" x14ac:dyDescent="0.35">
      <c r="B23" s="647" t="s">
        <v>3227</v>
      </c>
      <c r="C23" s="636"/>
      <c r="D23" s="636"/>
      <c r="E23" s="636"/>
      <c r="F23" s="648" t="s">
        <v>3480</v>
      </c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49">
        <f>EL!AA96</f>
        <v>0</v>
      </c>
      <c r="V23" s="650"/>
      <c r="W23" s="649"/>
      <c r="X23" s="636"/>
      <c r="Y23" s="636"/>
      <c r="Z23" s="636"/>
      <c r="AA23" s="636"/>
    </row>
    <row r="24" spans="2:27" ht="11.5" customHeight="1" x14ac:dyDescent="0.35">
      <c r="B24" s="647" t="s">
        <v>3287</v>
      </c>
      <c r="C24" s="636"/>
      <c r="D24" s="636"/>
      <c r="E24" s="636"/>
      <c r="F24" s="648" t="s">
        <v>3481</v>
      </c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49">
        <f>EL!AA151</f>
        <v>0</v>
      </c>
      <c r="V24" s="650"/>
      <c r="W24" s="649"/>
      <c r="X24" s="636"/>
      <c r="Y24" s="636"/>
      <c r="Z24" s="636"/>
      <c r="AA24" s="636"/>
    </row>
    <row r="25" spans="2:27" ht="11.25" customHeight="1" x14ac:dyDescent="0.35">
      <c r="B25" s="647" t="s">
        <v>3242</v>
      </c>
      <c r="C25" s="636"/>
      <c r="D25" s="636"/>
      <c r="E25" s="636"/>
      <c r="F25" s="648" t="s">
        <v>3482</v>
      </c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49">
        <f>EL!AA301</f>
        <v>0</v>
      </c>
      <c r="V25" s="650"/>
      <c r="W25" s="649"/>
      <c r="X25" s="636"/>
      <c r="Y25" s="636"/>
      <c r="Z25" s="636"/>
      <c r="AA25" s="636"/>
    </row>
    <row r="26" spans="2:27" ht="11.5" customHeight="1" x14ac:dyDescent="0.35">
      <c r="B26" s="647" t="s">
        <v>3244</v>
      </c>
      <c r="C26" s="636"/>
      <c r="D26" s="636"/>
      <c r="E26" s="636"/>
      <c r="F26" s="648" t="s">
        <v>3483</v>
      </c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51"/>
      <c r="V26" s="652"/>
      <c r="W26" s="649"/>
      <c r="X26" s="636"/>
      <c r="Y26" s="636"/>
      <c r="Z26" s="636"/>
      <c r="AA26" s="636"/>
    </row>
    <row r="27" spans="2:27" ht="11.5" customHeight="1" x14ac:dyDescent="0.35">
      <c r="B27" s="635" t="s">
        <v>1</v>
      </c>
      <c r="C27" s="636"/>
      <c r="D27" s="636"/>
      <c r="E27" s="636"/>
      <c r="F27" s="637" t="s">
        <v>3484</v>
      </c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53">
        <f>SUM(U20:V26)</f>
        <v>0</v>
      </c>
      <c r="V27" s="650"/>
      <c r="W27" s="653"/>
      <c r="X27" s="636"/>
      <c r="Y27" s="636"/>
      <c r="Z27" s="636"/>
      <c r="AA27" s="636"/>
    </row>
    <row r="28" spans="2:27" ht="11.5" customHeight="1" x14ac:dyDescent="0.35">
      <c r="B28" s="647" t="s">
        <v>1</v>
      </c>
      <c r="C28" s="636"/>
      <c r="D28" s="636"/>
      <c r="E28" s="636"/>
      <c r="F28" s="648" t="s">
        <v>1</v>
      </c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49" t="s">
        <v>1</v>
      </c>
      <c r="V28" s="650"/>
      <c r="W28" s="647"/>
      <c r="X28" s="636"/>
      <c r="Y28" s="636"/>
      <c r="Z28" s="636"/>
      <c r="AA28" s="636"/>
    </row>
    <row r="29" spans="2:27" ht="11.25" customHeight="1" x14ac:dyDescent="0.35">
      <c r="B29" s="635" t="s">
        <v>3485</v>
      </c>
      <c r="C29" s="636"/>
      <c r="D29" s="636"/>
      <c r="E29" s="636"/>
      <c r="F29" s="637" t="s">
        <v>3486</v>
      </c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53" t="s">
        <v>1</v>
      </c>
      <c r="V29" s="650"/>
      <c r="W29" s="638"/>
      <c r="X29" s="636"/>
      <c r="Y29" s="636"/>
      <c r="Z29" s="636"/>
      <c r="AA29" s="636"/>
    </row>
    <row r="30" spans="2:27" ht="11.5" customHeight="1" x14ac:dyDescent="0.35">
      <c r="B30" s="647" t="s">
        <v>3246</v>
      </c>
      <c r="C30" s="636"/>
      <c r="D30" s="636"/>
      <c r="E30" s="636"/>
      <c r="F30" s="648" t="s">
        <v>3487</v>
      </c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51"/>
      <c r="V30" s="652"/>
      <c r="W30" s="649"/>
      <c r="X30" s="636"/>
      <c r="Y30" s="636"/>
      <c r="Z30" s="636"/>
      <c r="AA30" s="636"/>
    </row>
    <row r="31" spans="2:27" ht="11.5" customHeight="1" x14ac:dyDescent="0.35">
      <c r="B31" s="635" t="s">
        <v>1</v>
      </c>
      <c r="C31" s="636"/>
      <c r="D31" s="636"/>
      <c r="E31" s="636"/>
      <c r="F31" s="637" t="s">
        <v>3488</v>
      </c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53">
        <f>SUM(U30)</f>
        <v>0</v>
      </c>
      <c r="V31" s="650"/>
      <c r="W31" s="653"/>
      <c r="X31" s="636"/>
      <c r="Y31" s="636"/>
      <c r="Z31" s="636"/>
      <c r="AA31" s="636"/>
    </row>
    <row r="32" spans="2:27" ht="11.5" customHeight="1" x14ac:dyDescent="0.35">
      <c r="B32" s="647" t="s">
        <v>1</v>
      </c>
      <c r="C32" s="636"/>
      <c r="D32" s="636"/>
      <c r="E32" s="636"/>
      <c r="F32" s="648" t="s">
        <v>1</v>
      </c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49" t="s">
        <v>1</v>
      </c>
      <c r="V32" s="650"/>
      <c r="W32" s="647"/>
      <c r="X32" s="636"/>
      <c r="Y32" s="636"/>
      <c r="Z32" s="636"/>
      <c r="AA32" s="636"/>
    </row>
    <row r="33" spans="2:27" ht="11.25" customHeight="1" x14ac:dyDescent="0.35">
      <c r="B33" s="654" t="s">
        <v>3489</v>
      </c>
      <c r="C33" s="655"/>
      <c r="D33" s="655"/>
      <c r="E33" s="655"/>
      <c r="F33" s="656" t="s">
        <v>3490</v>
      </c>
      <c r="G33" s="655"/>
      <c r="H33" s="655"/>
      <c r="I33" s="655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494"/>
      <c r="V33" s="495">
        <f>U27+U31</f>
        <v>0</v>
      </c>
      <c r="W33" s="657"/>
      <c r="X33" s="655"/>
      <c r="Y33" s="655"/>
      <c r="Z33" s="655"/>
      <c r="AA33" s="655"/>
    </row>
    <row r="34" spans="2:27" ht="0" hidden="1" customHeight="1" x14ac:dyDescent="0.35"/>
    <row r="35" spans="2:27" ht="14.15" customHeight="1" x14ac:dyDescent="0.35"/>
    <row r="36" spans="2:27" x14ac:dyDescent="0.35">
      <c r="B36" s="658" t="s">
        <v>1</v>
      </c>
      <c r="C36" s="659"/>
      <c r="D36" s="659"/>
      <c r="E36" s="659"/>
      <c r="F36" s="659"/>
      <c r="G36" s="659"/>
      <c r="H36" s="659"/>
      <c r="J36" s="660" t="s">
        <v>3491</v>
      </c>
      <c r="K36" s="659"/>
      <c r="L36" s="659"/>
      <c r="M36" s="659"/>
      <c r="N36" s="660"/>
      <c r="O36" s="659"/>
      <c r="P36" s="659"/>
      <c r="Q36" s="659"/>
      <c r="R36" s="497"/>
    </row>
    <row r="37" spans="2:27" x14ac:dyDescent="0.35">
      <c r="B37" s="660" t="s">
        <v>4009</v>
      </c>
      <c r="C37" s="659"/>
      <c r="D37" s="659"/>
      <c r="E37" s="659"/>
      <c r="F37" s="659"/>
      <c r="G37" s="659"/>
      <c r="H37" s="659"/>
      <c r="I37" s="496"/>
      <c r="J37" s="661">
        <f>V33</f>
        <v>0</v>
      </c>
      <c r="K37" s="659"/>
      <c r="L37" s="659"/>
      <c r="M37" s="659"/>
      <c r="N37" s="661"/>
      <c r="O37" s="659"/>
      <c r="P37" s="659"/>
      <c r="Q37" s="659"/>
      <c r="R37" s="499"/>
    </row>
    <row r="38" spans="2:27" ht="0" hidden="1" customHeight="1" x14ac:dyDescent="0.35"/>
    <row r="39" spans="2:27" ht="3" customHeight="1" x14ac:dyDescent="0.35"/>
    <row r="40" spans="2:27" x14ac:dyDescent="0.35">
      <c r="B40" s="664" t="s">
        <v>3492</v>
      </c>
      <c r="C40" s="636"/>
      <c r="D40" s="636"/>
      <c r="E40" s="636"/>
      <c r="F40" s="636"/>
      <c r="G40" s="636"/>
      <c r="H40" s="636"/>
      <c r="J40" s="665">
        <f>J37</f>
        <v>0</v>
      </c>
      <c r="K40" s="636"/>
      <c r="L40" s="636"/>
      <c r="M40" s="636"/>
      <c r="O40" s="665"/>
      <c r="P40" s="636"/>
      <c r="Q40" s="636"/>
      <c r="R40" s="502"/>
    </row>
    <row r="41" spans="2:27" ht="2.9" customHeight="1" x14ac:dyDescent="0.35"/>
    <row r="42" spans="2:27" ht="11.25" customHeight="1" x14ac:dyDescent="0.35">
      <c r="B42" s="666" t="s">
        <v>3493</v>
      </c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</row>
    <row r="43" spans="2:27" ht="5.65" customHeight="1" x14ac:dyDescent="0.35"/>
    <row r="44" spans="2:27" ht="2.9" customHeight="1" x14ac:dyDescent="0.35"/>
    <row r="45" spans="2:27" ht="0" hidden="1" customHeight="1" x14ac:dyDescent="0.35"/>
    <row r="46" spans="2:27" ht="12.65" customHeight="1" x14ac:dyDescent="0.35">
      <c r="B46" s="667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</row>
    <row r="47" spans="2:27" ht="11.5" customHeight="1" x14ac:dyDescent="0.35"/>
    <row r="48" spans="2:27" ht="11.5" customHeight="1" x14ac:dyDescent="0.35">
      <c r="B48" s="638"/>
      <c r="C48" s="636"/>
      <c r="D48" s="636"/>
      <c r="E48" s="636"/>
      <c r="F48" s="636"/>
      <c r="G48" s="637"/>
      <c r="H48" s="636"/>
      <c r="I48" s="636"/>
      <c r="J48" s="636"/>
      <c r="K48" s="636"/>
    </row>
    <row r="49" spans="2:16" ht="11.5" customHeight="1" x14ac:dyDescent="0.35">
      <c r="B49" s="638"/>
      <c r="C49" s="636"/>
      <c r="D49" s="636"/>
      <c r="E49" s="636"/>
      <c r="F49" s="636"/>
      <c r="G49" s="635"/>
      <c r="H49" s="635"/>
      <c r="I49" s="635"/>
      <c r="J49" s="635"/>
      <c r="K49" s="635"/>
      <c r="L49" s="635"/>
      <c r="M49" s="635"/>
      <c r="N49" s="635"/>
      <c r="O49" s="635"/>
      <c r="P49" s="635"/>
    </row>
    <row r="50" spans="2:16" ht="11.25" customHeight="1" x14ac:dyDescent="0.35">
      <c r="B50" s="638"/>
      <c r="C50" s="636"/>
      <c r="D50" s="636"/>
      <c r="E50" s="636"/>
      <c r="F50" s="636"/>
      <c r="G50" s="662"/>
      <c r="H50" s="663"/>
      <c r="I50" s="663"/>
      <c r="J50" s="663"/>
      <c r="K50" s="663"/>
    </row>
    <row r="52" spans="2:16" x14ac:dyDescent="0.35">
      <c r="C52" s="503"/>
    </row>
    <row r="53" spans="2:16" x14ac:dyDescent="0.35">
      <c r="C53" s="503"/>
    </row>
  </sheetData>
  <sheetProtection algorithmName="SHA-512" hashValue="m6CpWPQeMQGxIu4xnD8Hu/CheGrgge/q7YU5eqoUwK7RpSNrOx8is/TPDZZlyWFKa/PQs0nOCyGbSlepCq7tog==" saltValue="d5E9qyEz7ZvGWCTJXlLhvg==" spinCount="100000" sheet="1" objects="1" scenarios="1" selectLockedCells="1"/>
  <mergeCells count="88">
    <mergeCell ref="B49:F49"/>
    <mergeCell ref="G49:P49"/>
    <mergeCell ref="B50:F50"/>
    <mergeCell ref="G50:K50"/>
    <mergeCell ref="B40:H40"/>
    <mergeCell ref="J40:M40"/>
    <mergeCell ref="O40:Q40"/>
    <mergeCell ref="B42:AA42"/>
    <mergeCell ref="B46:P46"/>
    <mergeCell ref="B48:F48"/>
    <mergeCell ref="G48:K48"/>
    <mergeCell ref="B36:H36"/>
    <mergeCell ref="J36:M36"/>
    <mergeCell ref="N36:Q36"/>
    <mergeCell ref="B37:H37"/>
    <mergeCell ref="J37:M37"/>
    <mergeCell ref="N37:Q37"/>
    <mergeCell ref="B32:E32"/>
    <mergeCell ref="F32:T32"/>
    <mergeCell ref="U32:V32"/>
    <mergeCell ref="W32:AA32"/>
    <mergeCell ref="B33:E33"/>
    <mergeCell ref="F33:T33"/>
    <mergeCell ref="W33:AA33"/>
    <mergeCell ref="B30:E30"/>
    <mergeCell ref="F30:T30"/>
    <mergeCell ref="U30:V30"/>
    <mergeCell ref="W30:AA30"/>
    <mergeCell ref="B31:E31"/>
    <mergeCell ref="F31:T31"/>
    <mergeCell ref="U31:V31"/>
    <mergeCell ref="W31:AA31"/>
    <mergeCell ref="B28:E28"/>
    <mergeCell ref="F28:T28"/>
    <mergeCell ref="U28:V28"/>
    <mergeCell ref="W28:AA28"/>
    <mergeCell ref="B29:E29"/>
    <mergeCell ref="F29:T29"/>
    <mergeCell ref="U29:V29"/>
    <mergeCell ref="W29:AA29"/>
    <mergeCell ref="B26:E26"/>
    <mergeCell ref="F26:T26"/>
    <mergeCell ref="U26:V26"/>
    <mergeCell ref="W26:AA26"/>
    <mergeCell ref="B27:E27"/>
    <mergeCell ref="F27:T27"/>
    <mergeCell ref="U27:V27"/>
    <mergeCell ref="W27:AA27"/>
    <mergeCell ref="B24:E24"/>
    <mergeCell ref="F24:T24"/>
    <mergeCell ref="U24:V24"/>
    <mergeCell ref="W24:AA24"/>
    <mergeCell ref="B25:E25"/>
    <mergeCell ref="F25:T25"/>
    <mergeCell ref="U25:V25"/>
    <mergeCell ref="W25:AA25"/>
    <mergeCell ref="B22:E22"/>
    <mergeCell ref="F22:T22"/>
    <mergeCell ref="U22:V22"/>
    <mergeCell ref="W22:AA22"/>
    <mergeCell ref="B23:E23"/>
    <mergeCell ref="F23:T23"/>
    <mergeCell ref="U23:V23"/>
    <mergeCell ref="W23:AA23"/>
    <mergeCell ref="B20:E20"/>
    <mergeCell ref="F20:T20"/>
    <mergeCell ref="U20:V20"/>
    <mergeCell ref="W20:AA20"/>
    <mergeCell ref="B21:E21"/>
    <mergeCell ref="F21:T21"/>
    <mergeCell ref="U21:V21"/>
    <mergeCell ref="W21:AA21"/>
    <mergeCell ref="B19:E19"/>
    <mergeCell ref="F19:T19"/>
    <mergeCell ref="U19:V19"/>
    <mergeCell ref="W19:AA19"/>
    <mergeCell ref="A3:AB3"/>
    <mergeCell ref="E7:J7"/>
    <mergeCell ref="K7:X7"/>
    <mergeCell ref="E8:J8"/>
    <mergeCell ref="K8:X8"/>
    <mergeCell ref="E9:J9"/>
    <mergeCell ref="K9:X9"/>
    <mergeCell ref="B16:AA16"/>
    <mergeCell ref="B18:E18"/>
    <mergeCell ref="F18:T18"/>
    <mergeCell ref="U18:V18"/>
    <mergeCell ref="W18:AA18"/>
  </mergeCells>
  <pageMargins left="0" right="0" top="0" bottom="0" header="0" footer="0"/>
  <pageSetup paperSize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C8BC-0D0A-497A-9FFF-FFFD91DA9B07}">
  <sheetPr>
    <pageSetUpPr fitToPage="1"/>
  </sheetPr>
  <dimension ref="A1:AL316"/>
  <sheetViews>
    <sheetView showGridLines="0" zoomScaleNormal="100" workbookViewId="0">
      <pane ySplit="4" topLeftCell="A5" activePane="bottomLeft" state="frozen"/>
      <selection activeCell="C17" sqref="C17"/>
      <selection pane="bottomLeft" activeCell="U9" sqref="U9:W9"/>
    </sheetView>
  </sheetViews>
  <sheetFormatPr defaultColWidth="9.33203125" defaultRowHeight="14.5" x14ac:dyDescent="0.35"/>
  <cols>
    <col min="1" max="1" width="0.6640625" style="479" customWidth="1"/>
    <col min="2" max="2" width="1.77734375" style="479" customWidth="1"/>
    <col min="3" max="3" width="5.44140625" style="479" customWidth="1"/>
    <col min="4" max="4" width="1.44140625" style="479" customWidth="1"/>
    <col min="5" max="5" width="0" style="479" hidden="1" customWidth="1"/>
    <col min="6" max="6" width="4.44140625" style="479" customWidth="1"/>
    <col min="7" max="7" width="2.109375" style="479" customWidth="1"/>
    <col min="8" max="8" width="3.6640625" style="479" customWidth="1"/>
    <col min="9" max="9" width="0" style="479" hidden="1" customWidth="1"/>
    <col min="10" max="10" width="3" style="479" customWidth="1"/>
    <col min="11" max="11" width="3.44140625" style="479" customWidth="1"/>
    <col min="12" max="12" width="3.109375" style="479" customWidth="1"/>
    <col min="13" max="13" width="1.77734375" style="479" customWidth="1"/>
    <col min="14" max="14" width="6" style="479" customWidth="1"/>
    <col min="15" max="15" width="6.44140625" style="479" customWidth="1"/>
    <col min="16" max="16" width="1.109375" style="479" customWidth="1"/>
    <col min="17" max="17" width="1.77734375" style="479" customWidth="1"/>
    <col min="18" max="18" width="6.44140625" style="479" customWidth="1"/>
    <col min="19" max="19" width="1" style="479" customWidth="1"/>
    <col min="20" max="20" width="30.77734375" style="479" customWidth="1"/>
    <col min="21" max="21" width="20.77734375" style="479" customWidth="1"/>
    <col min="22" max="22" width="3" style="479" customWidth="1"/>
    <col min="23" max="23" width="3.109375" style="479" customWidth="1"/>
    <col min="24" max="24" width="10.44140625" style="479" customWidth="1"/>
    <col min="25" max="25" width="7.33203125" style="479" customWidth="1"/>
    <col min="26" max="26" width="0" style="479" hidden="1" customWidth="1"/>
    <col min="27" max="27" width="22.77734375" style="479" customWidth="1"/>
    <col min="28" max="28" width="0.6640625" style="479" customWidth="1"/>
    <col min="29" max="16384" width="9.33203125" style="479"/>
  </cols>
  <sheetData>
    <row r="1" spans="1:28" ht="2.9" customHeight="1" x14ac:dyDescent="0.35"/>
    <row r="2" spans="1:28" ht="1.4" customHeight="1" x14ac:dyDescent="0.3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</row>
    <row r="3" spans="1:28" ht="11.25" customHeight="1" x14ac:dyDescent="0.35">
      <c r="A3" s="639" t="s">
        <v>3465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</row>
    <row r="4" spans="1:28" ht="0" hidden="1" customHeight="1" x14ac:dyDescent="0.35"/>
    <row r="5" spans="1:28" ht="2.9" customHeight="1" x14ac:dyDescent="0.35"/>
    <row r="6" spans="1:28" ht="17.149999999999999" customHeight="1" x14ac:dyDescent="0.35">
      <c r="B6" s="643" t="s">
        <v>3494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</row>
    <row r="7" spans="1:28" ht="2.9" customHeight="1" x14ac:dyDescent="0.35"/>
    <row r="8" spans="1:28" x14ac:dyDescent="0.35">
      <c r="B8" s="668" t="s">
        <v>3495</v>
      </c>
      <c r="C8" s="669"/>
      <c r="D8" s="670" t="s">
        <v>3496</v>
      </c>
      <c r="E8" s="669"/>
      <c r="F8" s="669"/>
      <c r="G8" s="669"/>
      <c r="H8" s="669"/>
      <c r="I8" s="669"/>
      <c r="J8" s="669"/>
      <c r="K8" s="669"/>
      <c r="L8" s="669"/>
      <c r="M8" s="669"/>
      <c r="N8" s="670" t="s">
        <v>3473</v>
      </c>
      <c r="O8" s="669"/>
      <c r="P8" s="669"/>
      <c r="Q8" s="669"/>
      <c r="R8" s="669"/>
      <c r="S8" s="669"/>
      <c r="T8" s="669"/>
      <c r="U8" s="668" t="s">
        <v>3497</v>
      </c>
      <c r="V8" s="669"/>
      <c r="W8" s="669"/>
      <c r="X8" s="504" t="s">
        <v>306</v>
      </c>
      <c r="Y8" s="506" t="s">
        <v>3498</v>
      </c>
      <c r="Z8" s="668" t="s">
        <v>3499</v>
      </c>
      <c r="AA8" s="669"/>
    </row>
    <row r="9" spans="1:28" x14ac:dyDescent="0.35">
      <c r="B9" s="647">
        <v>1</v>
      </c>
      <c r="C9" s="636"/>
      <c r="D9" s="648" t="s">
        <v>3500</v>
      </c>
      <c r="E9" s="636"/>
      <c r="F9" s="636"/>
      <c r="G9" s="636"/>
      <c r="H9" s="636"/>
      <c r="I9" s="636"/>
      <c r="J9" s="636"/>
      <c r="K9" s="636"/>
      <c r="L9" s="636"/>
      <c r="M9" s="636"/>
      <c r="N9" s="648" t="s">
        <v>3501</v>
      </c>
      <c r="O9" s="636"/>
      <c r="P9" s="636"/>
      <c r="Q9" s="636"/>
      <c r="R9" s="636"/>
      <c r="S9" s="636"/>
      <c r="T9" s="636"/>
      <c r="U9" s="673"/>
      <c r="V9" s="673"/>
      <c r="W9" s="673"/>
      <c r="X9" s="492">
        <v>2500</v>
      </c>
      <c r="Y9" s="493" t="s">
        <v>323</v>
      </c>
      <c r="Z9" s="672">
        <f t="shared" ref="Z9:Z70" si="0">U9*X9</f>
        <v>0</v>
      </c>
      <c r="AA9" s="636"/>
    </row>
    <row r="10" spans="1:28" x14ac:dyDescent="0.35">
      <c r="B10" s="647">
        <v>2</v>
      </c>
      <c r="C10" s="636"/>
      <c r="D10" s="648" t="s">
        <v>3502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48" t="s">
        <v>3503</v>
      </c>
      <c r="O10" s="636"/>
      <c r="P10" s="636"/>
      <c r="Q10" s="636"/>
      <c r="R10" s="636"/>
      <c r="S10" s="636"/>
      <c r="T10" s="636"/>
      <c r="U10" s="671"/>
      <c r="V10" s="671"/>
      <c r="W10" s="671"/>
      <c r="X10" s="492">
        <v>3900</v>
      </c>
      <c r="Y10" s="493" t="s">
        <v>323</v>
      </c>
      <c r="Z10" s="672">
        <f t="shared" si="0"/>
        <v>0</v>
      </c>
      <c r="AA10" s="636"/>
    </row>
    <row r="11" spans="1:28" x14ac:dyDescent="0.35">
      <c r="B11" s="647">
        <v>3</v>
      </c>
      <c r="C11" s="636"/>
      <c r="D11" s="648" t="s">
        <v>3504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8" t="s">
        <v>3505</v>
      </c>
      <c r="O11" s="648"/>
      <c r="P11" s="648"/>
      <c r="Q11" s="648"/>
      <c r="R11" s="648"/>
      <c r="S11" s="648"/>
      <c r="T11" s="648"/>
      <c r="U11" s="671"/>
      <c r="V11" s="671"/>
      <c r="W11" s="671"/>
      <c r="X11" s="492">
        <v>600</v>
      </c>
      <c r="Y11" s="493" t="s">
        <v>323</v>
      </c>
      <c r="Z11" s="672">
        <f t="shared" si="0"/>
        <v>0</v>
      </c>
      <c r="AA11" s="672"/>
    </row>
    <row r="12" spans="1:28" x14ac:dyDescent="0.35">
      <c r="B12" s="647">
        <v>4</v>
      </c>
      <c r="C12" s="636"/>
      <c r="D12" s="648" t="s">
        <v>3500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48" t="s">
        <v>3506</v>
      </c>
      <c r="O12" s="636"/>
      <c r="P12" s="636"/>
      <c r="Q12" s="636"/>
      <c r="R12" s="636"/>
      <c r="S12" s="636"/>
      <c r="T12" s="636"/>
      <c r="U12" s="671"/>
      <c r="V12" s="671"/>
      <c r="W12" s="671"/>
      <c r="X12" s="492">
        <v>100</v>
      </c>
      <c r="Y12" s="493" t="s">
        <v>323</v>
      </c>
      <c r="Z12" s="672">
        <f t="shared" si="0"/>
        <v>0</v>
      </c>
      <c r="AA12" s="636"/>
    </row>
    <row r="13" spans="1:28" ht="24.75" customHeight="1" x14ac:dyDescent="0.35">
      <c r="B13" s="647">
        <v>5</v>
      </c>
      <c r="C13" s="636"/>
      <c r="D13" s="648" t="s">
        <v>3507</v>
      </c>
      <c r="E13" s="636"/>
      <c r="F13" s="636"/>
      <c r="G13" s="636"/>
      <c r="H13" s="636"/>
      <c r="I13" s="636"/>
      <c r="J13" s="636"/>
      <c r="K13" s="636"/>
      <c r="L13" s="636"/>
      <c r="M13" s="636"/>
      <c r="N13" s="648" t="s">
        <v>3508</v>
      </c>
      <c r="O13" s="636"/>
      <c r="P13" s="636"/>
      <c r="Q13" s="636"/>
      <c r="R13" s="636"/>
      <c r="S13" s="636"/>
      <c r="T13" s="636"/>
      <c r="U13" s="671"/>
      <c r="V13" s="671"/>
      <c r="W13" s="671"/>
      <c r="X13" s="492">
        <v>800</v>
      </c>
      <c r="Y13" s="493" t="s">
        <v>1528</v>
      </c>
      <c r="Z13" s="672">
        <f t="shared" si="0"/>
        <v>0</v>
      </c>
      <c r="AA13" s="636"/>
    </row>
    <row r="14" spans="1:28" ht="26.25" customHeight="1" x14ac:dyDescent="0.35">
      <c r="B14" s="647">
        <v>6</v>
      </c>
      <c r="C14" s="636"/>
      <c r="D14" s="648" t="s">
        <v>3509</v>
      </c>
      <c r="E14" s="636"/>
      <c r="F14" s="636"/>
      <c r="G14" s="636"/>
      <c r="H14" s="636"/>
      <c r="I14" s="636"/>
      <c r="J14" s="636"/>
      <c r="K14" s="636"/>
      <c r="L14" s="636"/>
      <c r="M14" s="636"/>
      <c r="N14" s="648" t="s">
        <v>3510</v>
      </c>
      <c r="O14" s="636"/>
      <c r="P14" s="636"/>
      <c r="Q14" s="636"/>
      <c r="R14" s="636"/>
      <c r="S14" s="636"/>
      <c r="T14" s="636"/>
      <c r="U14" s="671"/>
      <c r="V14" s="671"/>
      <c r="W14" s="671"/>
      <c r="X14" s="492">
        <v>300</v>
      </c>
      <c r="Y14" s="493" t="s">
        <v>1528</v>
      </c>
      <c r="Z14" s="672">
        <f t="shared" si="0"/>
        <v>0</v>
      </c>
      <c r="AA14" s="636"/>
    </row>
    <row r="15" spans="1:28" ht="24.75" customHeight="1" x14ac:dyDescent="0.35">
      <c r="B15" s="647">
        <v>7</v>
      </c>
      <c r="C15" s="636"/>
      <c r="D15" s="648" t="s">
        <v>3511</v>
      </c>
      <c r="E15" s="636"/>
      <c r="F15" s="636"/>
      <c r="G15" s="636"/>
      <c r="H15" s="636"/>
      <c r="I15" s="636"/>
      <c r="J15" s="636"/>
      <c r="K15" s="636"/>
      <c r="L15" s="636"/>
      <c r="M15" s="636"/>
      <c r="N15" s="648" t="s">
        <v>3512</v>
      </c>
      <c r="O15" s="636"/>
      <c r="P15" s="636"/>
      <c r="Q15" s="636"/>
      <c r="R15" s="636"/>
      <c r="S15" s="636"/>
      <c r="T15" s="636"/>
      <c r="U15" s="671"/>
      <c r="V15" s="671"/>
      <c r="W15" s="671"/>
      <c r="X15" s="492">
        <v>80</v>
      </c>
      <c r="Y15" s="493" t="s">
        <v>1528</v>
      </c>
      <c r="Z15" s="672">
        <f t="shared" si="0"/>
        <v>0</v>
      </c>
      <c r="AA15" s="636"/>
    </row>
    <row r="16" spans="1:28" ht="24.75" customHeight="1" x14ac:dyDescent="0.35">
      <c r="B16" s="647">
        <v>8</v>
      </c>
      <c r="C16" s="636"/>
      <c r="D16" s="648" t="s">
        <v>3511</v>
      </c>
      <c r="E16" s="636"/>
      <c r="F16" s="636"/>
      <c r="G16" s="636"/>
      <c r="H16" s="636"/>
      <c r="I16" s="636"/>
      <c r="J16" s="636"/>
      <c r="K16" s="636"/>
      <c r="L16" s="636"/>
      <c r="M16" s="636"/>
      <c r="N16" s="648" t="s">
        <v>3513</v>
      </c>
      <c r="O16" s="636"/>
      <c r="P16" s="636"/>
      <c r="Q16" s="636"/>
      <c r="R16" s="636"/>
      <c r="S16" s="636"/>
      <c r="T16" s="636"/>
      <c r="U16" s="671"/>
      <c r="V16" s="671"/>
      <c r="W16" s="671"/>
      <c r="X16" s="492">
        <v>20</v>
      </c>
      <c r="Y16" s="493" t="s">
        <v>1528</v>
      </c>
      <c r="Z16" s="672">
        <f t="shared" si="0"/>
        <v>0</v>
      </c>
      <c r="AA16" s="636"/>
    </row>
    <row r="17" spans="2:27" ht="26.25" customHeight="1" x14ac:dyDescent="0.35">
      <c r="B17" s="647">
        <v>9</v>
      </c>
      <c r="C17" s="636"/>
      <c r="D17" s="648" t="s">
        <v>3514</v>
      </c>
      <c r="E17" s="636"/>
      <c r="F17" s="636"/>
      <c r="G17" s="636"/>
      <c r="H17" s="636"/>
      <c r="I17" s="636"/>
      <c r="J17" s="636"/>
      <c r="K17" s="636"/>
      <c r="L17" s="636"/>
      <c r="M17" s="636"/>
      <c r="N17" s="648" t="s">
        <v>3515</v>
      </c>
      <c r="O17" s="636"/>
      <c r="P17" s="636"/>
      <c r="Q17" s="636"/>
      <c r="R17" s="636"/>
      <c r="S17" s="636"/>
      <c r="T17" s="636"/>
      <c r="U17" s="671"/>
      <c r="V17" s="671"/>
      <c r="W17" s="671"/>
      <c r="X17" s="492">
        <v>660</v>
      </c>
      <c r="Y17" s="493" t="s">
        <v>1528</v>
      </c>
      <c r="Z17" s="672">
        <f t="shared" si="0"/>
        <v>0</v>
      </c>
      <c r="AA17" s="636"/>
    </row>
    <row r="18" spans="2:27" ht="27.75" customHeight="1" x14ac:dyDescent="0.35">
      <c r="B18" s="647">
        <v>10</v>
      </c>
      <c r="C18" s="636"/>
      <c r="D18" s="648" t="s">
        <v>3516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48" t="s">
        <v>3517</v>
      </c>
      <c r="O18" s="636"/>
      <c r="P18" s="636"/>
      <c r="Q18" s="636"/>
      <c r="R18" s="636"/>
      <c r="S18" s="636"/>
      <c r="T18" s="636"/>
      <c r="U18" s="671"/>
      <c r="V18" s="671"/>
      <c r="W18" s="671"/>
      <c r="X18" s="492">
        <v>60</v>
      </c>
      <c r="Y18" s="493" t="s">
        <v>1528</v>
      </c>
      <c r="Z18" s="672">
        <f t="shared" si="0"/>
        <v>0</v>
      </c>
      <c r="AA18" s="636"/>
    </row>
    <row r="19" spans="2:27" ht="27.75" customHeight="1" x14ac:dyDescent="0.35">
      <c r="B19" s="647">
        <v>11</v>
      </c>
      <c r="C19" s="636"/>
      <c r="D19" s="648" t="s">
        <v>3516</v>
      </c>
      <c r="E19" s="636"/>
      <c r="F19" s="636"/>
      <c r="G19" s="636"/>
      <c r="H19" s="636"/>
      <c r="I19" s="636"/>
      <c r="J19" s="636"/>
      <c r="K19" s="636"/>
      <c r="L19" s="636"/>
      <c r="M19" s="636"/>
      <c r="N19" s="648" t="s">
        <v>3518</v>
      </c>
      <c r="O19" s="636"/>
      <c r="P19" s="636"/>
      <c r="Q19" s="636"/>
      <c r="R19" s="636"/>
      <c r="S19" s="636"/>
      <c r="T19" s="636"/>
      <c r="U19" s="671"/>
      <c r="V19" s="671"/>
      <c r="W19" s="671"/>
      <c r="X19" s="492">
        <v>60</v>
      </c>
      <c r="Y19" s="493" t="s">
        <v>1528</v>
      </c>
      <c r="Z19" s="672">
        <f t="shared" si="0"/>
        <v>0</v>
      </c>
      <c r="AA19" s="636"/>
    </row>
    <row r="20" spans="2:27" ht="27.75" customHeight="1" x14ac:dyDescent="0.35">
      <c r="B20" s="647">
        <v>12</v>
      </c>
      <c r="C20" s="636"/>
      <c r="D20" s="667">
        <v>210100002</v>
      </c>
      <c r="E20" s="667"/>
      <c r="F20" s="667"/>
      <c r="G20" s="667"/>
      <c r="H20" s="667"/>
      <c r="I20" s="667"/>
      <c r="J20" s="667"/>
      <c r="K20" s="667"/>
      <c r="L20" s="667"/>
      <c r="M20" s="667"/>
      <c r="N20" s="648" t="s">
        <v>3519</v>
      </c>
      <c r="O20" s="648"/>
      <c r="P20" s="648"/>
      <c r="Q20" s="648"/>
      <c r="R20" s="648"/>
      <c r="S20" s="648"/>
      <c r="T20" s="648"/>
      <c r="U20" s="671"/>
      <c r="V20" s="671"/>
      <c r="W20" s="671"/>
      <c r="X20" s="492">
        <v>8</v>
      </c>
      <c r="Y20" s="493" t="s">
        <v>1528</v>
      </c>
      <c r="Z20" s="672">
        <f t="shared" si="0"/>
        <v>0</v>
      </c>
      <c r="AA20" s="672"/>
    </row>
    <row r="21" spans="2:27" ht="27.75" customHeight="1" x14ac:dyDescent="0.35">
      <c r="B21" s="647">
        <v>13</v>
      </c>
      <c r="C21" s="636"/>
      <c r="D21" s="667">
        <v>210100002</v>
      </c>
      <c r="E21" s="667"/>
      <c r="F21" s="667"/>
      <c r="G21" s="667"/>
      <c r="H21" s="667"/>
      <c r="I21" s="667"/>
      <c r="J21" s="667"/>
      <c r="K21" s="667"/>
      <c r="L21" s="667"/>
      <c r="M21" s="667"/>
      <c r="N21" s="648" t="s">
        <v>3520</v>
      </c>
      <c r="O21" s="648"/>
      <c r="P21" s="648"/>
      <c r="Q21" s="648"/>
      <c r="R21" s="648"/>
      <c r="S21" s="648"/>
      <c r="T21" s="648"/>
      <c r="U21" s="671"/>
      <c r="V21" s="671"/>
      <c r="W21" s="671"/>
      <c r="X21" s="492">
        <v>8</v>
      </c>
      <c r="Y21" s="493" t="s">
        <v>1528</v>
      </c>
      <c r="Z21" s="672">
        <f t="shared" si="0"/>
        <v>0</v>
      </c>
      <c r="AA21" s="672"/>
    </row>
    <row r="22" spans="2:27" x14ac:dyDescent="0.35">
      <c r="B22" s="647">
        <v>14</v>
      </c>
      <c r="C22" s="636"/>
      <c r="D22" s="648" t="s">
        <v>3521</v>
      </c>
      <c r="E22" s="636"/>
      <c r="F22" s="636"/>
      <c r="G22" s="636"/>
      <c r="H22" s="636"/>
      <c r="I22" s="636"/>
      <c r="J22" s="636"/>
      <c r="K22" s="636"/>
      <c r="L22" s="636"/>
      <c r="M22" s="636"/>
      <c r="N22" s="648" t="s">
        <v>3522</v>
      </c>
      <c r="O22" s="636"/>
      <c r="P22" s="636"/>
      <c r="Q22" s="636"/>
      <c r="R22" s="636"/>
      <c r="S22" s="636"/>
      <c r="T22" s="636"/>
      <c r="U22" s="671"/>
      <c r="V22" s="671"/>
      <c r="W22" s="671"/>
      <c r="X22" s="492">
        <v>110</v>
      </c>
      <c r="Y22" s="493" t="s">
        <v>1528</v>
      </c>
      <c r="Z22" s="672">
        <f t="shared" si="0"/>
        <v>0</v>
      </c>
      <c r="AA22" s="636"/>
    </row>
    <row r="23" spans="2:27" x14ac:dyDescent="0.35">
      <c r="B23" s="647">
        <v>15</v>
      </c>
      <c r="C23" s="636"/>
      <c r="D23" s="667">
        <v>210110002</v>
      </c>
      <c r="E23" s="674"/>
      <c r="F23" s="674"/>
      <c r="G23" s="674"/>
      <c r="H23" s="674"/>
      <c r="I23" s="674"/>
      <c r="J23" s="674"/>
      <c r="K23" s="674"/>
      <c r="L23" s="674"/>
      <c r="M23" s="674"/>
      <c r="N23" s="648" t="s">
        <v>3523</v>
      </c>
      <c r="O23" s="636"/>
      <c r="P23" s="636"/>
      <c r="Q23" s="636"/>
      <c r="R23" s="636"/>
      <c r="S23" s="636"/>
      <c r="T23" s="636"/>
      <c r="U23" s="671"/>
      <c r="V23" s="671"/>
      <c r="W23" s="671"/>
      <c r="X23" s="492">
        <v>10</v>
      </c>
      <c r="Y23" s="493" t="s">
        <v>1528</v>
      </c>
      <c r="Z23" s="672">
        <f t="shared" si="0"/>
        <v>0</v>
      </c>
      <c r="AA23" s="636"/>
    </row>
    <row r="24" spans="2:27" x14ac:dyDescent="0.35">
      <c r="B24" s="647">
        <v>16</v>
      </c>
      <c r="C24" s="636"/>
      <c r="D24" s="648" t="s">
        <v>3524</v>
      </c>
      <c r="E24" s="648"/>
      <c r="F24" s="648"/>
      <c r="G24" s="648"/>
      <c r="H24" s="648"/>
      <c r="I24" s="648"/>
      <c r="J24" s="648"/>
      <c r="K24" s="648"/>
      <c r="L24" s="648"/>
      <c r="M24" s="648"/>
      <c r="N24" s="648" t="s">
        <v>3525</v>
      </c>
      <c r="O24" s="648"/>
      <c r="P24" s="648"/>
      <c r="Q24" s="648"/>
      <c r="R24" s="648"/>
      <c r="S24" s="648"/>
      <c r="T24" s="648"/>
      <c r="U24" s="671"/>
      <c r="V24" s="671"/>
      <c r="W24" s="671"/>
      <c r="X24" s="492">
        <v>32</v>
      </c>
      <c r="Y24" s="493" t="s">
        <v>1528</v>
      </c>
      <c r="Z24" s="672">
        <f t="shared" si="0"/>
        <v>0</v>
      </c>
      <c r="AA24" s="672"/>
    </row>
    <row r="25" spans="2:27" x14ac:dyDescent="0.35">
      <c r="B25" s="647">
        <v>17</v>
      </c>
      <c r="C25" s="636"/>
      <c r="D25" s="667">
        <v>210110005</v>
      </c>
      <c r="E25" s="667"/>
      <c r="F25" s="667"/>
      <c r="G25" s="667"/>
      <c r="H25" s="667"/>
      <c r="I25" s="667"/>
      <c r="J25" s="667"/>
      <c r="K25" s="667"/>
      <c r="L25" s="667"/>
      <c r="M25" s="667"/>
      <c r="N25" s="648" t="s">
        <v>3526</v>
      </c>
      <c r="O25" s="648"/>
      <c r="P25" s="648"/>
      <c r="Q25" s="648"/>
      <c r="R25" s="648"/>
      <c r="S25" s="648"/>
      <c r="T25" s="648"/>
      <c r="U25" s="671"/>
      <c r="V25" s="671"/>
      <c r="W25" s="671"/>
      <c r="X25" s="492">
        <v>11</v>
      </c>
      <c r="Y25" s="493" t="s">
        <v>1528</v>
      </c>
      <c r="Z25" s="672">
        <f t="shared" si="0"/>
        <v>0</v>
      </c>
      <c r="AA25" s="672"/>
    </row>
    <row r="26" spans="2:27" ht="14.25" customHeight="1" x14ac:dyDescent="0.35">
      <c r="B26" s="647">
        <v>18</v>
      </c>
      <c r="C26" s="636"/>
      <c r="D26" s="667">
        <v>210110005</v>
      </c>
      <c r="E26" s="667"/>
      <c r="F26" s="667"/>
      <c r="G26" s="667"/>
      <c r="H26" s="667"/>
      <c r="I26" s="667"/>
      <c r="J26" s="667"/>
      <c r="K26" s="667"/>
      <c r="L26" s="667"/>
      <c r="M26" s="667"/>
      <c r="N26" s="648" t="s">
        <v>3527</v>
      </c>
      <c r="O26" s="648"/>
      <c r="P26" s="648"/>
      <c r="Q26" s="648"/>
      <c r="R26" s="648"/>
      <c r="S26" s="648"/>
      <c r="T26" s="648"/>
      <c r="U26" s="671"/>
      <c r="V26" s="671"/>
      <c r="W26" s="671"/>
      <c r="X26" s="492">
        <v>27</v>
      </c>
      <c r="Y26" s="493" t="s">
        <v>1528</v>
      </c>
      <c r="Z26" s="672">
        <f t="shared" si="0"/>
        <v>0</v>
      </c>
      <c r="AA26" s="672"/>
    </row>
    <row r="27" spans="2:27" x14ac:dyDescent="0.35">
      <c r="B27" s="647">
        <v>19</v>
      </c>
      <c r="C27" s="636"/>
      <c r="D27" s="667">
        <v>210110005</v>
      </c>
      <c r="E27" s="667"/>
      <c r="F27" s="667"/>
      <c r="G27" s="667"/>
      <c r="H27" s="667"/>
      <c r="I27" s="667"/>
      <c r="J27" s="667"/>
      <c r="K27" s="667"/>
      <c r="L27" s="667"/>
      <c r="M27" s="667"/>
      <c r="N27" s="648" t="s">
        <v>3528</v>
      </c>
      <c r="O27" s="648"/>
      <c r="P27" s="648"/>
      <c r="Q27" s="648"/>
      <c r="R27" s="648"/>
      <c r="S27" s="648"/>
      <c r="T27" s="648"/>
      <c r="U27" s="671"/>
      <c r="V27" s="671"/>
      <c r="W27" s="671"/>
      <c r="X27" s="492">
        <v>13</v>
      </c>
      <c r="Y27" s="493" t="s">
        <v>1528</v>
      </c>
      <c r="Z27" s="672">
        <f t="shared" si="0"/>
        <v>0</v>
      </c>
      <c r="AA27" s="672"/>
    </row>
    <row r="28" spans="2:27" x14ac:dyDescent="0.35">
      <c r="B28" s="647">
        <v>20</v>
      </c>
      <c r="C28" s="636"/>
      <c r="D28" s="667">
        <v>210110005</v>
      </c>
      <c r="E28" s="667"/>
      <c r="F28" s="667"/>
      <c r="G28" s="667"/>
      <c r="H28" s="667"/>
      <c r="I28" s="667"/>
      <c r="J28" s="667"/>
      <c r="K28" s="667"/>
      <c r="L28" s="667"/>
      <c r="M28" s="667"/>
      <c r="N28" s="648" t="s">
        <v>3529</v>
      </c>
      <c r="O28" s="648"/>
      <c r="P28" s="648"/>
      <c r="Q28" s="648"/>
      <c r="R28" s="648"/>
      <c r="S28" s="648"/>
      <c r="T28" s="648"/>
      <c r="U28" s="671"/>
      <c r="V28" s="671"/>
      <c r="W28" s="671"/>
      <c r="X28" s="492">
        <v>17</v>
      </c>
      <c r="Y28" s="493" t="s">
        <v>1528</v>
      </c>
      <c r="Z28" s="672">
        <f t="shared" si="0"/>
        <v>0</v>
      </c>
      <c r="AA28" s="672"/>
    </row>
    <row r="29" spans="2:27" x14ac:dyDescent="0.35">
      <c r="B29" s="647">
        <v>21</v>
      </c>
      <c r="C29" s="636"/>
      <c r="D29" s="648" t="s">
        <v>3530</v>
      </c>
      <c r="E29" s="636"/>
      <c r="F29" s="636"/>
      <c r="G29" s="636"/>
      <c r="H29" s="636"/>
      <c r="I29" s="636"/>
      <c r="J29" s="636"/>
      <c r="K29" s="636"/>
      <c r="L29" s="636"/>
      <c r="M29" s="636"/>
      <c r="N29" s="648" t="s">
        <v>3531</v>
      </c>
      <c r="O29" s="636"/>
      <c r="P29" s="636"/>
      <c r="Q29" s="636"/>
      <c r="R29" s="636"/>
      <c r="S29" s="636"/>
      <c r="T29" s="636"/>
      <c r="U29" s="671"/>
      <c r="V29" s="671"/>
      <c r="W29" s="671"/>
      <c r="X29" s="492">
        <v>437</v>
      </c>
      <c r="Y29" s="493" t="s">
        <v>1528</v>
      </c>
      <c r="Z29" s="672">
        <f t="shared" si="0"/>
        <v>0</v>
      </c>
      <c r="AA29" s="636"/>
    </row>
    <row r="30" spans="2:27" x14ac:dyDescent="0.35">
      <c r="B30" s="647">
        <v>22</v>
      </c>
      <c r="C30" s="636"/>
      <c r="D30" s="648" t="s">
        <v>3530</v>
      </c>
      <c r="E30" s="636"/>
      <c r="F30" s="636"/>
      <c r="G30" s="636"/>
      <c r="H30" s="636"/>
      <c r="I30" s="636"/>
      <c r="J30" s="636"/>
      <c r="K30" s="636"/>
      <c r="L30" s="636"/>
      <c r="M30" s="636"/>
      <c r="N30" s="648" t="s">
        <v>3532</v>
      </c>
      <c r="O30" s="636"/>
      <c r="P30" s="636"/>
      <c r="Q30" s="636"/>
      <c r="R30" s="636"/>
      <c r="S30" s="636"/>
      <c r="T30" s="636"/>
      <c r="U30" s="671"/>
      <c r="V30" s="671"/>
      <c r="W30" s="671"/>
      <c r="X30" s="492">
        <v>17</v>
      </c>
      <c r="Y30" s="493" t="s">
        <v>1528</v>
      </c>
      <c r="Z30" s="672">
        <f t="shared" si="0"/>
        <v>0</v>
      </c>
      <c r="AA30" s="636"/>
    </row>
    <row r="31" spans="2:27" x14ac:dyDescent="0.35">
      <c r="B31" s="647">
        <v>23</v>
      </c>
      <c r="C31" s="636"/>
      <c r="D31" s="667">
        <v>210111025</v>
      </c>
      <c r="E31" s="674"/>
      <c r="F31" s="674"/>
      <c r="G31" s="674"/>
      <c r="H31" s="674"/>
      <c r="I31" s="674"/>
      <c r="J31" s="674"/>
      <c r="K31" s="674"/>
      <c r="L31" s="674"/>
      <c r="M31" s="674"/>
      <c r="N31" s="648" t="s">
        <v>3533</v>
      </c>
      <c r="O31" s="636"/>
      <c r="P31" s="636"/>
      <c r="Q31" s="636"/>
      <c r="R31" s="636"/>
      <c r="S31" s="636"/>
      <c r="T31" s="636"/>
      <c r="U31" s="671"/>
      <c r="V31" s="671"/>
      <c r="W31" s="671"/>
      <c r="X31" s="492">
        <v>3</v>
      </c>
      <c r="Y31" s="493" t="s">
        <v>1528</v>
      </c>
      <c r="Z31" s="672">
        <f t="shared" si="0"/>
        <v>0</v>
      </c>
      <c r="AA31" s="636"/>
    </row>
    <row r="32" spans="2:27" x14ac:dyDescent="0.35">
      <c r="B32" s="647">
        <v>24</v>
      </c>
      <c r="C32" s="636"/>
      <c r="D32" s="648" t="s">
        <v>3530</v>
      </c>
      <c r="E32" s="636"/>
      <c r="F32" s="636"/>
      <c r="G32" s="636"/>
      <c r="H32" s="636"/>
      <c r="I32" s="636"/>
      <c r="J32" s="636"/>
      <c r="K32" s="636"/>
      <c r="L32" s="636"/>
      <c r="M32" s="636"/>
      <c r="N32" s="648" t="s">
        <v>3534</v>
      </c>
      <c r="O32" s="636"/>
      <c r="P32" s="636"/>
      <c r="Q32" s="636"/>
      <c r="R32" s="636"/>
      <c r="S32" s="636"/>
      <c r="T32" s="636"/>
      <c r="U32" s="671"/>
      <c r="V32" s="671"/>
      <c r="W32" s="671"/>
      <c r="X32" s="492">
        <v>35</v>
      </c>
      <c r="Y32" s="493" t="s">
        <v>1528</v>
      </c>
      <c r="Z32" s="672">
        <f t="shared" si="0"/>
        <v>0</v>
      </c>
      <c r="AA32" s="636"/>
    </row>
    <row r="33" spans="2:27" x14ac:dyDescent="0.35">
      <c r="B33" s="647">
        <v>25</v>
      </c>
      <c r="C33" s="636"/>
      <c r="D33" s="648" t="s">
        <v>3530</v>
      </c>
      <c r="E33" s="636"/>
      <c r="F33" s="636"/>
      <c r="G33" s="636"/>
      <c r="H33" s="636"/>
      <c r="I33" s="636"/>
      <c r="J33" s="636"/>
      <c r="K33" s="636"/>
      <c r="L33" s="636"/>
      <c r="M33" s="636"/>
      <c r="N33" s="648" t="s">
        <v>3535</v>
      </c>
      <c r="O33" s="636"/>
      <c r="P33" s="636"/>
      <c r="Q33" s="636"/>
      <c r="R33" s="636"/>
      <c r="S33" s="636"/>
      <c r="T33" s="636"/>
      <c r="U33" s="671"/>
      <c r="V33" s="671"/>
      <c r="W33" s="671"/>
      <c r="X33" s="492">
        <v>30</v>
      </c>
      <c r="Y33" s="493" t="s">
        <v>1528</v>
      </c>
      <c r="Z33" s="672">
        <f t="shared" si="0"/>
        <v>0</v>
      </c>
      <c r="AA33" s="636"/>
    </row>
    <row r="34" spans="2:27" ht="22.5" customHeight="1" x14ac:dyDescent="0.35">
      <c r="B34" s="647">
        <v>26</v>
      </c>
      <c r="C34" s="636"/>
      <c r="D34" s="667">
        <v>210190000</v>
      </c>
      <c r="E34" s="674"/>
      <c r="F34" s="674"/>
      <c r="G34" s="674"/>
      <c r="H34" s="674"/>
      <c r="I34" s="674"/>
      <c r="J34" s="674"/>
      <c r="K34" s="674"/>
      <c r="L34" s="674"/>
      <c r="M34" s="674"/>
      <c r="N34" s="648" t="s">
        <v>3536</v>
      </c>
      <c r="O34" s="636"/>
      <c r="P34" s="636"/>
      <c r="Q34" s="636"/>
      <c r="R34" s="636"/>
      <c r="S34" s="636"/>
      <c r="T34" s="636"/>
      <c r="U34" s="671"/>
      <c r="V34" s="671"/>
      <c r="W34" s="671"/>
      <c r="X34" s="492">
        <v>3</v>
      </c>
      <c r="Y34" s="493" t="s">
        <v>1528</v>
      </c>
      <c r="Z34" s="672">
        <f t="shared" si="0"/>
        <v>0</v>
      </c>
      <c r="AA34" s="636"/>
    </row>
    <row r="35" spans="2:27" ht="22.5" customHeight="1" x14ac:dyDescent="0.35">
      <c r="B35" s="647">
        <v>27</v>
      </c>
      <c r="C35" s="636"/>
      <c r="D35" s="667">
        <v>210190000</v>
      </c>
      <c r="E35" s="674"/>
      <c r="F35" s="674"/>
      <c r="G35" s="674"/>
      <c r="H35" s="674"/>
      <c r="I35" s="674"/>
      <c r="J35" s="674"/>
      <c r="K35" s="674"/>
      <c r="L35" s="674"/>
      <c r="M35" s="674"/>
      <c r="N35" s="648" t="s">
        <v>3537</v>
      </c>
      <c r="O35" s="636"/>
      <c r="P35" s="636"/>
      <c r="Q35" s="636"/>
      <c r="R35" s="636"/>
      <c r="S35" s="636"/>
      <c r="T35" s="636"/>
      <c r="U35" s="671"/>
      <c r="V35" s="671"/>
      <c r="W35" s="671"/>
      <c r="X35" s="492">
        <v>42</v>
      </c>
      <c r="Y35" s="493" t="s">
        <v>1528</v>
      </c>
      <c r="Z35" s="672">
        <f t="shared" si="0"/>
        <v>0</v>
      </c>
      <c r="AA35" s="636"/>
    </row>
    <row r="36" spans="2:27" ht="22.5" customHeight="1" x14ac:dyDescent="0.35">
      <c r="B36" s="647">
        <v>28</v>
      </c>
      <c r="C36" s="636"/>
      <c r="D36" s="648" t="s">
        <v>3538</v>
      </c>
      <c r="E36" s="636"/>
      <c r="F36" s="636"/>
      <c r="G36" s="636"/>
      <c r="H36" s="636"/>
      <c r="I36" s="636"/>
      <c r="J36" s="636"/>
      <c r="K36" s="636"/>
      <c r="L36" s="636"/>
      <c r="M36" s="636"/>
      <c r="N36" s="648" t="s">
        <v>3539</v>
      </c>
      <c r="O36" s="636"/>
      <c r="P36" s="636"/>
      <c r="Q36" s="636"/>
      <c r="R36" s="636"/>
      <c r="S36" s="636"/>
      <c r="T36" s="636"/>
      <c r="U36" s="671"/>
      <c r="V36" s="671"/>
      <c r="W36" s="671"/>
      <c r="X36" s="492">
        <v>3</v>
      </c>
      <c r="Y36" s="493" t="s">
        <v>1528</v>
      </c>
      <c r="Z36" s="672">
        <f t="shared" si="0"/>
        <v>0</v>
      </c>
      <c r="AA36" s="636"/>
    </row>
    <row r="37" spans="2:27" ht="22.5" customHeight="1" x14ac:dyDescent="0.35">
      <c r="B37" s="647">
        <v>29</v>
      </c>
      <c r="C37" s="636"/>
      <c r="D37" s="667">
        <v>210190002</v>
      </c>
      <c r="E37" s="674"/>
      <c r="F37" s="674"/>
      <c r="G37" s="674"/>
      <c r="H37" s="674"/>
      <c r="I37" s="674"/>
      <c r="J37" s="674"/>
      <c r="K37" s="674"/>
      <c r="L37" s="674"/>
      <c r="M37" s="674"/>
      <c r="N37" s="648" t="s">
        <v>3540</v>
      </c>
      <c r="O37" s="636"/>
      <c r="P37" s="636"/>
      <c r="Q37" s="636"/>
      <c r="R37" s="636"/>
      <c r="S37" s="636"/>
      <c r="T37" s="636"/>
      <c r="U37" s="671"/>
      <c r="V37" s="671"/>
      <c r="W37" s="671"/>
      <c r="X37" s="492">
        <v>1</v>
      </c>
      <c r="Y37" s="493" t="s">
        <v>1528</v>
      </c>
      <c r="Z37" s="672">
        <f t="shared" si="0"/>
        <v>0</v>
      </c>
      <c r="AA37" s="636"/>
    </row>
    <row r="38" spans="2:27" ht="22.5" customHeight="1" x14ac:dyDescent="0.35">
      <c r="B38" s="647">
        <v>30</v>
      </c>
      <c r="C38" s="636"/>
      <c r="D38" s="667">
        <v>210190002</v>
      </c>
      <c r="E38" s="674"/>
      <c r="F38" s="674"/>
      <c r="G38" s="674"/>
      <c r="H38" s="674"/>
      <c r="I38" s="674"/>
      <c r="J38" s="674"/>
      <c r="K38" s="674"/>
      <c r="L38" s="674"/>
      <c r="M38" s="674"/>
      <c r="N38" s="648" t="s">
        <v>3541</v>
      </c>
      <c r="O38" s="636"/>
      <c r="P38" s="636"/>
      <c r="Q38" s="636"/>
      <c r="R38" s="636"/>
      <c r="S38" s="636"/>
      <c r="T38" s="636"/>
      <c r="U38" s="671"/>
      <c r="V38" s="671"/>
      <c r="W38" s="671"/>
      <c r="X38" s="492">
        <v>1</v>
      </c>
      <c r="Y38" s="493" t="s">
        <v>1528</v>
      </c>
      <c r="Z38" s="672">
        <f t="shared" si="0"/>
        <v>0</v>
      </c>
      <c r="AA38" s="636"/>
    </row>
    <row r="39" spans="2:27" x14ac:dyDescent="0.35">
      <c r="B39" s="647">
        <v>31</v>
      </c>
      <c r="C39" s="636"/>
      <c r="D39" s="648" t="s">
        <v>3542</v>
      </c>
      <c r="E39" s="636"/>
      <c r="F39" s="636"/>
      <c r="G39" s="636"/>
      <c r="H39" s="636"/>
      <c r="I39" s="636"/>
      <c r="J39" s="636"/>
      <c r="K39" s="636"/>
      <c r="L39" s="636"/>
      <c r="M39" s="636"/>
      <c r="N39" s="648" t="s">
        <v>3543</v>
      </c>
      <c r="O39" s="636"/>
      <c r="P39" s="636"/>
      <c r="Q39" s="636"/>
      <c r="R39" s="636"/>
      <c r="S39" s="636"/>
      <c r="T39" s="636"/>
      <c r="U39" s="671"/>
      <c r="V39" s="671"/>
      <c r="W39" s="671"/>
      <c r="X39" s="492">
        <v>340</v>
      </c>
      <c r="Y39" s="493" t="s">
        <v>1528</v>
      </c>
      <c r="Z39" s="672">
        <f t="shared" si="0"/>
        <v>0</v>
      </c>
      <c r="AA39" s="636"/>
    </row>
    <row r="40" spans="2:27" x14ac:dyDescent="0.35">
      <c r="B40" s="647">
        <v>32</v>
      </c>
      <c r="C40" s="636"/>
      <c r="D40" s="648" t="s">
        <v>3542</v>
      </c>
      <c r="E40" s="636"/>
      <c r="F40" s="636"/>
      <c r="G40" s="636"/>
      <c r="H40" s="636"/>
      <c r="I40" s="636"/>
      <c r="J40" s="636"/>
      <c r="K40" s="636"/>
      <c r="L40" s="636"/>
      <c r="M40" s="636"/>
      <c r="N40" s="648" t="s">
        <v>3544</v>
      </c>
      <c r="O40" s="636"/>
      <c r="P40" s="636"/>
      <c r="Q40" s="636"/>
      <c r="R40" s="636"/>
      <c r="S40" s="636"/>
      <c r="T40" s="636"/>
      <c r="U40" s="671"/>
      <c r="V40" s="671"/>
      <c r="W40" s="671"/>
      <c r="X40" s="492">
        <v>31</v>
      </c>
      <c r="Y40" s="493" t="s">
        <v>1528</v>
      </c>
      <c r="Z40" s="672">
        <f t="shared" si="0"/>
        <v>0</v>
      </c>
      <c r="AA40" s="636"/>
    </row>
    <row r="41" spans="2:27" x14ac:dyDescent="0.35">
      <c r="B41" s="647">
        <v>33</v>
      </c>
      <c r="C41" s="636"/>
      <c r="D41" s="648" t="s">
        <v>3545</v>
      </c>
      <c r="E41" s="636"/>
      <c r="F41" s="636"/>
      <c r="G41" s="636"/>
      <c r="H41" s="636"/>
      <c r="I41" s="636"/>
      <c r="J41" s="636"/>
      <c r="K41" s="636"/>
      <c r="L41" s="636"/>
      <c r="M41" s="636"/>
      <c r="N41" s="648" t="s">
        <v>3546</v>
      </c>
      <c r="O41" s="636"/>
      <c r="P41" s="636"/>
      <c r="Q41" s="636"/>
      <c r="R41" s="636"/>
      <c r="S41" s="636"/>
      <c r="T41" s="636"/>
      <c r="U41" s="671"/>
      <c r="V41" s="671"/>
      <c r="W41" s="671"/>
      <c r="X41" s="492">
        <v>780</v>
      </c>
      <c r="Y41" s="493" t="s">
        <v>323</v>
      </c>
      <c r="Z41" s="672">
        <f t="shared" si="0"/>
        <v>0</v>
      </c>
      <c r="AA41" s="636"/>
    </row>
    <row r="42" spans="2:27" x14ac:dyDescent="0.35">
      <c r="B42" s="647">
        <v>34</v>
      </c>
      <c r="C42" s="636"/>
      <c r="D42" s="648" t="s">
        <v>3547</v>
      </c>
      <c r="E42" s="636"/>
      <c r="F42" s="636"/>
      <c r="G42" s="636"/>
      <c r="H42" s="636"/>
      <c r="I42" s="636"/>
      <c r="J42" s="636"/>
      <c r="K42" s="636"/>
      <c r="L42" s="636"/>
      <c r="M42" s="636"/>
      <c r="N42" s="648" t="s">
        <v>3548</v>
      </c>
      <c r="O42" s="636"/>
      <c r="P42" s="636"/>
      <c r="Q42" s="636"/>
      <c r="R42" s="636"/>
      <c r="S42" s="636"/>
      <c r="T42" s="636"/>
      <c r="U42" s="671"/>
      <c r="V42" s="671"/>
      <c r="W42" s="671"/>
      <c r="X42" s="492">
        <v>7800</v>
      </c>
      <c r="Y42" s="493" t="s">
        <v>323</v>
      </c>
      <c r="Z42" s="672">
        <f t="shared" si="0"/>
        <v>0</v>
      </c>
      <c r="AA42" s="636"/>
    </row>
    <row r="43" spans="2:27" x14ac:dyDescent="0.35">
      <c r="B43" s="647">
        <v>35</v>
      </c>
      <c r="C43" s="636"/>
      <c r="D43" s="648" t="s">
        <v>3549</v>
      </c>
      <c r="E43" s="636"/>
      <c r="F43" s="636"/>
      <c r="G43" s="636"/>
      <c r="H43" s="636"/>
      <c r="I43" s="636"/>
      <c r="J43" s="636"/>
      <c r="K43" s="636"/>
      <c r="L43" s="636"/>
      <c r="M43" s="636"/>
      <c r="N43" s="648" t="s">
        <v>3550</v>
      </c>
      <c r="O43" s="636"/>
      <c r="P43" s="636"/>
      <c r="Q43" s="636"/>
      <c r="R43" s="636"/>
      <c r="S43" s="636"/>
      <c r="T43" s="636"/>
      <c r="U43" s="671"/>
      <c r="V43" s="671"/>
      <c r="W43" s="671"/>
      <c r="X43" s="492">
        <v>4880</v>
      </c>
      <c r="Y43" s="493" t="s">
        <v>323</v>
      </c>
      <c r="Z43" s="672">
        <f t="shared" si="0"/>
        <v>0</v>
      </c>
      <c r="AA43" s="636"/>
    </row>
    <row r="44" spans="2:27" x14ac:dyDescent="0.35">
      <c r="B44" s="647">
        <v>36</v>
      </c>
      <c r="C44" s="636"/>
      <c r="D44" s="648" t="s">
        <v>3551</v>
      </c>
      <c r="E44" s="636"/>
      <c r="F44" s="636"/>
      <c r="G44" s="636"/>
      <c r="H44" s="636"/>
      <c r="I44" s="636"/>
      <c r="J44" s="636"/>
      <c r="K44" s="636"/>
      <c r="L44" s="636"/>
      <c r="M44" s="636"/>
      <c r="N44" s="648" t="s">
        <v>3552</v>
      </c>
      <c r="O44" s="636"/>
      <c r="P44" s="636"/>
      <c r="Q44" s="636"/>
      <c r="R44" s="636"/>
      <c r="S44" s="636"/>
      <c r="T44" s="636"/>
      <c r="U44" s="671"/>
      <c r="V44" s="671"/>
      <c r="W44" s="671"/>
      <c r="X44" s="492">
        <v>1800</v>
      </c>
      <c r="Y44" s="493" t="s">
        <v>323</v>
      </c>
      <c r="Z44" s="672">
        <f t="shared" si="0"/>
        <v>0</v>
      </c>
      <c r="AA44" s="636"/>
    </row>
    <row r="45" spans="2:27" x14ac:dyDescent="0.35">
      <c r="B45" s="647">
        <v>37</v>
      </c>
      <c r="C45" s="636"/>
      <c r="D45" s="648" t="s">
        <v>3549</v>
      </c>
      <c r="E45" s="636"/>
      <c r="F45" s="636"/>
      <c r="G45" s="636"/>
      <c r="H45" s="636"/>
      <c r="I45" s="636"/>
      <c r="J45" s="636"/>
      <c r="K45" s="636"/>
      <c r="L45" s="636"/>
      <c r="M45" s="636"/>
      <c r="N45" s="648" t="s">
        <v>3553</v>
      </c>
      <c r="O45" s="636"/>
      <c r="P45" s="636"/>
      <c r="Q45" s="636"/>
      <c r="R45" s="636"/>
      <c r="S45" s="636"/>
      <c r="T45" s="636"/>
      <c r="U45" s="671"/>
      <c r="V45" s="671"/>
      <c r="W45" s="671"/>
      <c r="X45" s="492">
        <v>580</v>
      </c>
      <c r="Y45" s="493" t="s">
        <v>323</v>
      </c>
      <c r="Z45" s="672">
        <f t="shared" si="0"/>
        <v>0</v>
      </c>
      <c r="AA45" s="636"/>
    </row>
    <row r="46" spans="2:27" x14ac:dyDescent="0.35">
      <c r="B46" s="647">
        <v>38</v>
      </c>
      <c r="C46" s="636"/>
      <c r="D46" s="648" t="s">
        <v>3551</v>
      </c>
      <c r="E46" s="636"/>
      <c r="F46" s="636"/>
      <c r="G46" s="636"/>
      <c r="H46" s="636"/>
      <c r="I46" s="636"/>
      <c r="J46" s="636"/>
      <c r="K46" s="636"/>
      <c r="L46" s="636"/>
      <c r="M46" s="636"/>
      <c r="N46" s="648" t="s">
        <v>3554</v>
      </c>
      <c r="O46" s="636"/>
      <c r="P46" s="636"/>
      <c r="Q46" s="636"/>
      <c r="R46" s="636"/>
      <c r="S46" s="636"/>
      <c r="T46" s="636"/>
      <c r="U46" s="671"/>
      <c r="V46" s="671"/>
      <c r="W46" s="671"/>
      <c r="X46" s="492">
        <v>350</v>
      </c>
      <c r="Y46" s="493" t="s">
        <v>323</v>
      </c>
      <c r="Z46" s="672">
        <f t="shared" si="0"/>
        <v>0</v>
      </c>
      <c r="AA46" s="636"/>
    </row>
    <row r="47" spans="2:27" x14ac:dyDescent="0.35">
      <c r="B47" s="647">
        <v>39</v>
      </c>
      <c r="C47" s="636"/>
      <c r="D47" s="648" t="s">
        <v>3551</v>
      </c>
      <c r="E47" s="636"/>
      <c r="F47" s="636"/>
      <c r="G47" s="636"/>
      <c r="H47" s="636"/>
      <c r="I47" s="636"/>
      <c r="J47" s="636"/>
      <c r="K47" s="636"/>
      <c r="L47" s="636"/>
      <c r="M47" s="636"/>
      <c r="N47" s="648" t="s">
        <v>3555</v>
      </c>
      <c r="O47" s="636"/>
      <c r="P47" s="636"/>
      <c r="Q47" s="636"/>
      <c r="R47" s="636"/>
      <c r="S47" s="636"/>
      <c r="T47" s="636"/>
      <c r="U47" s="671"/>
      <c r="V47" s="671"/>
      <c r="W47" s="671"/>
      <c r="X47" s="492">
        <v>200</v>
      </c>
      <c r="Y47" s="493" t="s">
        <v>323</v>
      </c>
      <c r="Z47" s="672">
        <f t="shared" si="0"/>
        <v>0</v>
      </c>
      <c r="AA47" s="636"/>
    </row>
    <row r="48" spans="2:27" x14ac:dyDescent="0.35">
      <c r="B48" s="647">
        <v>40</v>
      </c>
      <c r="C48" s="636"/>
      <c r="D48" s="667">
        <v>210800121</v>
      </c>
      <c r="E48" s="667"/>
      <c r="F48" s="667"/>
      <c r="G48" s="667"/>
      <c r="H48" s="667"/>
      <c r="I48" s="667"/>
      <c r="J48" s="667"/>
      <c r="K48" s="667"/>
      <c r="L48" s="667"/>
      <c r="M48" s="667"/>
      <c r="N48" s="648" t="s">
        <v>3556</v>
      </c>
      <c r="O48" s="648"/>
      <c r="P48" s="648"/>
      <c r="Q48" s="648"/>
      <c r="R48" s="648"/>
      <c r="S48" s="648"/>
      <c r="T48" s="648"/>
      <c r="U48" s="671"/>
      <c r="V48" s="671"/>
      <c r="W48" s="671"/>
      <c r="X48" s="492">
        <v>75</v>
      </c>
      <c r="Y48" s="493" t="s">
        <v>323</v>
      </c>
      <c r="Z48" s="672">
        <f t="shared" si="0"/>
        <v>0</v>
      </c>
      <c r="AA48" s="672"/>
    </row>
    <row r="49" spans="2:27" x14ac:dyDescent="0.35">
      <c r="B49" s="647">
        <v>41</v>
      </c>
      <c r="C49" s="636"/>
      <c r="D49" s="667">
        <v>210800121</v>
      </c>
      <c r="E49" s="667"/>
      <c r="F49" s="667"/>
      <c r="G49" s="667"/>
      <c r="H49" s="667"/>
      <c r="I49" s="667"/>
      <c r="J49" s="667"/>
      <c r="K49" s="667"/>
      <c r="L49" s="667"/>
      <c r="M49" s="667"/>
      <c r="N49" s="648" t="s">
        <v>3557</v>
      </c>
      <c r="O49" s="648"/>
      <c r="P49" s="648"/>
      <c r="Q49" s="648"/>
      <c r="R49" s="648"/>
      <c r="S49" s="648"/>
      <c r="T49" s="648"/>
      <c r="U49" s="671"/>
      <c r="V49" s="671"/>
      <c r="W49" s="671"/>
      <c r="X49" s="492">
        <v>74</v>
      </c>
      <c r="Y49" s="493" t="s">
        <v>323</v>
      </c>
      <c r="Z49" s="672">
        <f t="shared" si="0"/>
        <v>0</v>
      </c>
      <c r="AA49" s="672"/>
    </row>
    <row r="50" spans="2:27" x14ac:dyDescent="0.35">
      <c r="B50" s="647">
        <v>42</v>
      </c>
      <c r="C50" s="636"/>
      <c r="D50" s="667">
        <v>210800121</v>
      </c>
      <c r="E50" s="667"/>
      <c r="F50" s="667"/>
      <c r="G50" s="667"/>
      <c r="H50" s="667"/>
      <c r="I50" s="667"/>
      <c r="J50" s="667"/>
      <c r="K50" s="667"/>
      <c r="L50" s="667"/>
      <c r="M50" s="667"/>
      <c r="N50" s="648" t="s">
        <v>3558</v>
      </c>
      <c r="O50" s="648"/>
      <c r="P50" s="648"/>
      <c r="Q50" s="648"/>
      <c r="R50" s="648"/>
      <c r="S50" s="648"/>
      <c r="T50" s="648"/>
      <c r="U50" s="671"/>
      <c r="V50" s="671"/>
      <c r="W50" s="671"/>
      <c r="X50" s="492">
        <v>480</v>
      </c>
      <c r="Y50" s="493" t="s">
        <v>323</v>
      </c>
      <c r="Z50" s="672">
        <f t="shared" si="0"/>
        <v>0</v>
      </c>
      <c r="AA50" s="672"/>
    </row>
    <row r="51" spans="2:27" x14ac:dyDescent="0.35">
      <c r="B51" s="647">
        <v>43</v>
      </c>
      <c r="C51" s="636"/>
      <c r="D51" s="667">
        <v>210800121</v>
      </c>
      <c r="E51" s="667"/>
      <c r="F51" s="667"/>
      <c r="G51" s="667"/>
      <c r="H51" s="667"/>
      <c r="I51" s="667"/>
      <c r="J51" s="667"/>
      <c r="K51" s="667"/>
      <c r="L51" s="667"/>
      <c r="M51" s="667"/>
      <c r="N51" s="648" t="s">
        <v>3559</v>
      </c>
      <c r="O51" s="648"/>
      <c r="P51" s="648"/>
      <c r="Q51" s="648"/>
      <c r="R51" s="648"/>
      <c r="S51" s="648"/>
      <c r="T51" s="648"/>
      <c r="U51" s="671"/>
      <c r="V51" s="671"/>
      <c r="W51" s="671"/>
      <c r="X51" s="492">
        <v>120</v>
      </c>
      <c r="Y51" s="493" t="s">
        <v>1528</v>
      </c>
      <c r="Z51" s="672">
        <f t="shared" si="0"/>
        <v>0</v>
      </c>
      <c r="AA51" s="672"/>
    </row>
    <row r="52" spans="2:27" x14ac:dyDescent="0.35">
      <c r="B52" s="647">
        <v>44</v>
      </c>
      <c r="C52" s="636"/>
      <c r="D52" s="667">
        <v>210800121</v>
      </c>
      <c r="E52" s="667"/>
      <c r="F52" s="667"/>
      <c r="G52" s="667"/>
      <c r="H52" s="667"/>
      <c r="I52" s="667"/>
      <c r="J52" s="667"/>
      <c r="K52" s="667"/>
      <c r="L52" s="667"/>
      <c r="M52" s="667"/>
      <c r="N52" s="648" t="s">
        <v>3560</v>
      </c>
      <c r="O52" s="648"/>
      <c r="P52" s="648"/>
      <c r="Q52" s="648"/>
      <c r="R52" s="648"/>
      <c r="S52" s="648"/>
      <c r="T52" s="648"/>
      <c r="U52" s="671"/>
      <c r="V52" s="671"/>
      <c r="W52" s="671"/>
      <c r="X52" s="492">
        <v>8900</v>
      </c>
      <c r="Y52" s="493" t="s">
        <v>323</v>
      </c>
      <c r="Z52" s="672">
        <f t="shared" si="0"/>
        <v>0</v>
      </c>
      <c r="AA52" s="672"/>
    </row>
    <row r="53" spans="2:27" x14ac:dyDescent="0.35">
      <c r="B53" s="647">
        <v>45</v>
      </c>
      <c r="C53" s="636"/>
      <c r="D53" s="667">
        <v>210800121</v>
      </c>
      <c r="E53" s="667"/>
      <c r="F53" s="667"/>
      <c r="G53" s="667"/>
      <c r="H53" s="667"/>
      <c r="I53" s="667"/>
      <c r="J53" s="667"/>
      <c r="K53" s="667"/>
      <c r="L53" s="667"/>
      <c r="M53" s="667"/>
      <c r="N53" s="648" t="s">
        <v>3561</v>
      </c>
      <c r="O53" s="648"/>
      <c r="P53" s="648"/>
      <c r="Q53" s="648"/>
      <c r="R53" s="648"/>
      <c r="S53" s="648"/>
      <c r="T53" s="648"/>
      <c r="U53" s="671"/>
      <c r="V53" s="671"/>
      <c r="W53" s="671"/>
      <c r="X53" s="492">
        <v>1350</v>
      </c>
      <c r="Y53" s="493" t="s">
        <v>323</v>
      </c>
      <c r="Z53" s="672">
        <f t="shared" si="0"/>
        <v>0</v>
      </c>
      <c r="AA53" s="672"/>
    </row>
    <row r="54" spans="2:27" x14ac:dyDescent="0.35">
      <c r="B54" s="647">
        <v>46</v>
      </c>
      <c r="C54" s="636"/>
      <c r="D54" s="667">
        <v>210800121</v>
      </c>
      <c r="E54" s="667"/>
      <c r="F54" s="667"/>
      <c r="G54" s="667"/>
      <c r="H54" s="667"/>
      <c r="I54" s="667"/>
      <c r="J54" s="667"/>
      <c r="K54" s="667"/>
      <c r="L54" s="667"/>
      <c r="M54" s="667"/>
      <c r="N54" s="648" t="s">
        <v>3562</v>
      </c>
      <c r="O54" s="648"/>
      <c r="P54" s="648"/>
      <c r="Q54" s="648"/>
      <c r="R54" s="648"/>
      <c r="S54" s="648"/>
      <c r="T54" s="648"/>
      <c r="U54" s="671"/>
      <c r="V54" s="671"/>
      <c r="W54" s="671"/>
      <c r="X54" s="492">
        <v>550</v>
      </c>
      <c r="Y54" s="493" t="s">
        <v>323</v>
      </c>
      <c r="Z54" s="672">
        <f t="shared" si="0"/>
        <v>0</v>
      </c>
      <c r="AA54" s="672"/>
    </row>
    <row r="55" spans="2:27" x14ac:dyDescent="0.35">
      <c r="B55" s="647">
        <v>48</v>
      </c>
      <c r="C55" s="636"/>
      <c r="D55" s="648" t="s">
        <v>3563</v>
      </c>
      <c r="E55" s="636"/>
      <c r="F55" s="636"/>
      <c r="G55" s="636"/>
      <c r="H55" s="636"/>
      <c r="I55" s="636"/>
      <c r="J55" s="636"/>
      <c r="K55" s="636"/>
      <c r="L55" s="636"/>
      <c r="M55" s="636"/>
      <c r="N55" s="648" t="s">
        <v>3564</v>
      </c>
      <c r="O55" s="636"/>
      <c r="P55" s="636"/>
      <c r="Q55" s="636"/>
      <c r="R55" s="636"/>
      <c r="S55" s="636"/>
      <c r="T55" s="636"/>
      <c r="U55" s="671"/>
      <c r="V55" s="671"/>
      <c r="W55" s="671"/>
      <c r="X55" s="492">
        <v>800</v>
      </c>
      <c r="Y55" s="493" t="s">
        <v>323</v>
      </c>
      <c r="Z55" s="672">
        <f t="shared" si="0"/>
        <v>0</v>
      </c>
      <c r="AA55" s="636"/>
    </row>
    <row r="56" spans="2:27" x14ac:dyDescent="0.35">
      <c r="B56" s="647">
        <v>49</v>
      </c>
      <c r="C56" s="636"/>
      <c r="D56" s="648" t="s">
        <v>3565</v>
      </c>
      <c r="E56" s="636"/>
      <c r="F56" s="636"/>
      <c r="G56" s="636"/>
      <c r="H56" s="636"/>
      <c r="I56" s="636"/>
      <c r="J56" s="636"/>
      <c r="K56" s="636"/>
      <c r="L56" s="636"/>
      <c r="M56" s="636"/>
      <c r="N56" s="648" t="s">
        <v>3566</v>
      </c>
      <c r="O56" s="636"/>
      <c r="P56" s="636"/>
      <c r="Q56" s="636"/>
      <c r="R56" s="636"/>
      <c r="S56" s="636"/>
      <c r="T56" s="636"/>
      <c r="U56" s="671"/>
      <c r="V56" s="671"/>
      <c r="W56" s="671"/>
      <c r="X56" s="492">
        <v>700</v>
      </c>
      <c r="Y56" s="493" t="s">
        <v>323</v>
      </c>
      <c r="Z56" s="672">
        <f t="shared" si="0"/>
        <v>0</v>
      </c>
      <c r="AA56" s="636"/>
    </row>
    <row r="57" spans="2:27" x14ac:dyDescent="0.35">
      <c r="B57" s="647">
        <v>50</v>
      </c>
      <c r="C57" s="636"/>
      <c r="D57" s="648" t="s">
        <v>3565</v>
      </c>
      <c r="E57" s="636"/>
      <c r="F57" s="636"/>
      <c r="G57" s="636"/>
      <c r="H57" s="636"/>
      <c r="I57" s="636"/>
      <c r="J57" s="636"/>
      <c r="K57" s="636"/>
      <c r="L57" s="636"/>
      <c r="M57" s="636"/>
      <c r="N57" s="648" t="s">
        <v>3567</v>
      </c>
      <c r="O57" s="636"/>
      <c r="P57" s="636"/>
      <c r="Q57" s="636"/>
      <c r="R57" s="636"/>
      <c r="S57" s="636"/>
      <c r="T57" s="636"/>
      <c r="U57" s="671"/>
      <c r="V57" s="671"/>
      <c r="W57" s="671"/>
      <c r="X57" s="492">
        <v>500</v>
      </c>
      <c r="Y57" s="493" t="s">
        <v>323</v>
      </c>
      <c r="Z57" s="672">
        <f t="shared" si="0"/>
        <v>0</v>
      </c>
      <c r="AA57" s="636"/>
    </row>
    <row r="58" spans="2:27" x14ac:dyDescent="0.35">
      <c r="B58" s="647">
        <v>51</v>
      </c>
      <c r="C58" s="636"/>
      <c r="D58" s="667">
        <v>210800545</v>
      </c>
      <c r="E58" s="674"/>
      <c r="F58" s="674"/>
      <c r="G58" s="674"/>
      <c r="H58" s="674"/>
      <c r="I58" s="674"/>
      <c r="J58" s="674"/>
      <c r="K58" s="674"/>
      <c r="L58" s="674"/>
      <c r="M58" s="674"/>
      <c r="N58" s="648" t="s">
        <v>3568</v>
      </c>
      <c r="O58" s="636"/>
      <c r="P58" s="636"/>
      <c r="Q58" s="636"/>
      <c r="R58" s="636"/>
      <c r="S58" s="636"/>
      <c r="T58" s="636"/>
      <c r="U58" s="671"/>
      <c r="V58" s="671"/>
      <c r="W58" s="671"/>
      <c r="X58" s="492">
        <v>400</v>
      </c>
      <c r="Y58" s="493" t="s">
        <v>323</v>
      </c>
      <c r="Z58" s="672">
        <f t="shared" si="0"/>
        <v>0</v>
      </c>
      <c r="AA58" s="636"/>
    </row>
    <row r="59" spans="2:27" x14ac:dyDescent="0.35">
      <c r="B59" s="647">
        <v>52</v>
      </c>
      <c r="C59" s="636"/>
      <c r="D59" s="667">
        <v>210800570</v>
      </c>
      <c r="E59" s="674"/>
      <c r="F59" s="674"/>
      <c r="G59" s="674"/>
      <c r="H59" s="674"/>
      <c r="I59" s="674"/>
      <c r="J59" s="674"/>
      <c r="K59" s="674"/>
      <c r="L59" s="674"/>
      <c r="M59" s="674"/>
      <c r="N59" s="648" t="s">
        <v>3569</v>
      </c>
      <c r="O59" s="636"/>
      <c r="P59" s="636"/>
      <c r="Q59" s="636"/>
      <c r="R59" s="636"/>
      <c r="S59" s="636"/>
      <c r="T59" s="636"/>
      <c r="U59" s="671"/>
      <c r="V59" s="671"/>
      <c r="W59" s="671"/>
      <c r="X59" s="492">
        <v>50</v>
      </c>
      <c r="Y59" s="493" t="s">
        <v>323</v>
      </c>
      <c r="Z59" s="672">
        <f t="shared" si="0"/>
        <v>0</v>
      </c>
      <c r="AA59" s="636"/>
    </row>
    <row r="60" spans="2:27" x14ac:dyDescent="0.35">
      <c r="B60" s="647">
        <v>53</v>
      </c>
      <c r="C60" s="636"/>
      <c r="D60" s="648" t="s">
        <v>3570</v>
      </c>
      <c r="E60" s="636"/>
      <c r="F60" s="636"/>
      <c r="G60" s="636"/>
      <c r="H60" s="636"/>
      <c r="I60" s="636"/>
      <c r="J60" s="636"/>
      <c r="K60" s="636"/>
      <c r="L60" s="636"/>
      <c r="M60" s="636"/>
      <c r="N60" s="648" t="s">
        <v>3571</v>
      </c>
      <c r="O60" s="636"/>
      <c r="P60" s="636"/>
      <c r="Q60" s="636"/>
      <c r="R60" s="636"/>
      <c r="S60" s="636"/>
      <c r="T60" s="636"/>
      <c r="U60" s="671"/>
      <c r="V60" s="671"/>
      <c r="W60" s="671"/>
      <c r="X60" s="492">
        <v>6</v>
      </c>
      <c r="Y60" s="493" t="s">
        <v>1528</v>
      </c>
      <c r="Z60" s="672">
        <f t="shared" si="0"/>
        <v>0</v>
      </c>
      <c r="AA60" s="636"/>
    </row>
    <row r="61" spans="2:27" x14ac:dyDescent="0.35">
      <c r="B61" s="647">
        <v>54</v>
      </c>
      <c r="C61" s="636"/>
      <c r="D61" s="648" t="s">
        <v>3549</v>
      </c>
      <c r="E61" s="636"/>
      <c r="F61" s="636"/>
      <c r="G61" s="636"/>
      <c r="H61" s="636"/>
      <c r="I61" s="636"/>
      <c r="J61" s="636"/>
      <c r="K61" s="636"/>
      <c r="L61" s="636"/>
      <c r="M61" s="636"/>
      <c r="N61" s="648" t="s">
        <v>3572</v>
      </c>
      <c r="O61" s="636"/>
      <c r="P61" s="636"/>
      <c r="Q61" s="636"/>
      <c r="R61" s="636"/>
      <c r="S61" s="636"/>
      <c r="T61" s="636"/>
      <c r="U61" s="671"/>
      <c r="V61" s="671"/>
      <c r="W61" s="671"/>
      <c r="X61" s="492">
        <v>605</v>
      </c>
      <c r="Y61" s="493" t="s">
        <v>323</v>
      </c>
      <c r="Z61" s="672">
        <f t="shared" si="0"/>
        <v>0</v>
      </c>
      <c r="AA61" s="636"/>
    </row>
    <row r="62" spans="2:27" x14ac:dyDescent="0.35">
      <c r="B62" s="647">
        <v>55</v>
      </c>
      <c r="C62" s="636"/>
      <c r="D62" s="648" t="s">
        <v>3573</v>
      </c>
      <c r="E62" s="636"/>
      <c r="F62" s="636"/>
      <c r="G62" s="636"/>
      <c r="H62" s="636"/>
      <c r="I62" s="636"/>
      <c r="J62" s="636"/>
      <c r="K62" s="636"/>
      <c r="L62" s="636"/>
      <c r="M62" s="636"/>
      <c r="N62" s="648" t="s">
        <v>3574</v>
      </c>
      <c r="O62" s="636"/>
      <c r="P62" s="636"/>
      <c r="Q62" s="636"/>
      <c r="R62" s="636"/>
      <c r="S62" s="636"/>
      <c r="T62" s="636"/>
      <c r="U62" s="671"/>
      <c r="V62" s="671"/>
      <c r="W62" s="671"/>
      <c r="X62" s="492">
        <v>320</v>
      </c>
      <c r="Y62" s="493" t="s">
        <v>323</v>
      </c>
      <c r="Z62" s="672">
        <f t="shared" si="0"/>
        <v>0</v>
      </c>
      <c r="AA62" s="636"/>
    </row>
    <row r="63" spans="2:27" x14ac:dyDescent="0.35">
      <c r="B63" s="647">
        <v>56</v>
      </c>
      <c r="C63" s="636"/>
      <c r="D63" s="648" t="s">
        <v>3573</v>
      </c>
      <c r="E63" s="636"/>
      <c r="F63" s="636"/>
      <c r="G63" s="636"/>
      <c r="H63" s="636"/>
      <c r="I63" s="636"/>
      <c r="J63" s="636"/>
      <c r="K63" s="636"/>
      <c r="L63" s="636"/>
      <c r="M63" s="636"/>
      <c r="N63" s="648" t="s">
        <v>3575</v>
      </c>
      <c r="O63" s="636"/>
      <c r="P63" s="636"/>
      <c r="Q63" s="636"/>
      <c r="R63" s="636"/>
      <c r="S63" s="636"/>
      <c r="T63" s="636"/>
      <c r="U63" s="671"/>
      <c r="V63" s="671"/>
      <c r="W63" s="671"/>
      <c r="X63" s="492">
        <v>5</v>
      </c>
      <c r="Y63" s="493" t="s">
        <v>1528</v>
      </c>
      <c r="Z63" s="672">
        <f t="shared" si="0"/>
        <v>0</v>
      </c>
      <c r="AA63" s="636"/>
    </row>
    <row r="64" spans="2:27" x14ac:dyDescent="0.35">
      <c r="B64" s="647">
        <v>57</v>
      </c>
      <c r="C64" s="636"/>
      <c r="D64" s="648" t="s">
        <v>3573</v>
      </c>
      <c r="E64" s="636"/>
      <c r="F64" s="636"/>
      <c r="G64" s="636"/>
      <c r="H64" s="636"/>
      <c r="I64" s="636"/>
      <c r="J64" s="636"/>
      <c r="K64" s="636"/>
      <c r="L64" s="636"/>
      <c r="M64" s="636"/>
      <c r="N64" s="648" t="s">
        <v>3576</v>
      </c>
      <c r="O64" s="636"/>
      <c r="P64" s="636"/>
      <c r="Q64" s="636"/>
      <c r="R64" s="636"/>
      <c r="S64" s="636"/>
      <c r="T64" s="636"/>
      <c r="U64" s="671"/>
      <c r="V64" s="671"/>
      <c r="W64" s="671"/>
      <c r="X64" s="492">
        <v>52</v>
      </c>
      <c r="Y64" s="493" t="s">
        <v>1528</v>
      </c>
      <c r="Z64" s="672">
        <f t="shared" si="0"/>
        <v>0</v>
      </c>
      <c r="AA64" s="636"/>
    </row>
    <row r="65" spans="1:38" x14ac:dyDescent="0.35">
      <c r="B65" s="647">
        <v>58</v>
      </c>
      <c r="C65" s="636"/>
      <c r="D65" s="648" t="s">
        <v>3573</v>
      </c>
      <c r="E65" s="636"/>
      <c r="F65" s="636"/>
      <c r="G65" s="636"/>
      <c r="H65" s="636"/>
      <c r="I65" s="636"/>
      <c r="J65" s="636"/>
      <c r="K65" s="636"/>
      <c r="L65" s="636"/>
      <c r="M65" s="636"/>
      <c r="N65" s="648" t="s">
        <v>3577</v>
      </c>
      <c r="O65" s="636"/>
      <c r="P65" s="636"/>
      <c r="Q65" s="636"/>
      <c r="R65" s="636"/>
      <c r="S65" s="636"/>
      <c r="T65" s="636"/>
      <c r="U65" s="671"/>
      <c r="V65" s="671"/>
      <c r="W65" s="671"/>
      <c r="X65" s="492">
        <v>90</v>
      </c>
      <c r="Y65" s="493" t="s">
        <v>1528</v>
      </c>
      <c r="Z65" s="672">
        <f t="shared" si="0"/>
        <v>0</v>
      </c>
      <c r="AA65" s="636"/>
    </row>
    <row r="66" spans="1:38" x14ac:dyDescent="0.35">
      <c r="B66" s="647">
        <v>59</v>
      </c>
      <c r="C66" s="636"/>
      <c r="D66" s="648" t="s">
        <v>3573</v>
      </c>
      <c r="E66" s="636"/>
      <c r="F66" s="636"/>
      <c r="G66" s="636"/>
      <c r="H66" s="636"/>
      <c r="I66" s="636"/>
      <c r="J66" s="636"/>
      <c r="K66" s="636"/>
      <c r="L66" s="636"/>
      <c r="M66" s="636"/>
      <c r="N66" s="648" t="s">
        <v>3578</v>
      </c>
      <c r="O66" s="636"/>
      <c r="P66" s="636"/>
      <c r="Q66" s="636"/>
      <c r="R66" s="636"/>
      <c r="S66" s="636"/>
      <c r="T66" s="636"/>
      <c r="U66" s="671"/>
      <c r="V66" s="671"/>
      <c r="W66" s="671"/>
      <c r="X66" s="492">
        <v>9</v>
      </c>
      <c r="Y66" s="493" t="s">
        <v>1528</v>
      </c>
      <c r="Z66" s="672">
        <f t="shared" si="0"/>
        <v>0</v>
      </c>
      <c r="AA66" s="636"/>
    </row>
    <row r="67" spans="1:38" x14ac:dyDescent="0.35">
      <c r="B67" s="647">
        <v>60</v>
      </c>
      <c r="C67" s="636"/>
      <c r="D67" s="648" t="s">
        <v>3573</v>
      </c>
      <c r="E67" s="636"/>
      <c r="F67" s="636"/>
      <c r="G67" s="636"/>
      <c r="H67" s="636"/>
      <c r="I67" s="636"/>
      <c r="J67" s="636"/>
      <c r="K67" s="636"/>
      <c r="L67" s="636"/>
      <c r="M67" s="636"/>
      <c r="N67" s="648" t="s">
        <v>3579</v>
      </c>
      <c r="O67" s="636"/>
      <c r="P67" s="636"/>
      <c r="Q67" s="636"/>
      <c r="R67" s="636"/>
      <c r="S67" s="636"/>
      <c r="T67" s="636"/>
      <c r="U67" s="671"/>
      <c r="V67" s="671"/>
      <c r="W67" s="671"/>
      <c r="X67" s="492">
        <v>32</v>
      </c>
      <c r="Y67" s="493" t="s">
        <v>1528</v>
      </c>
      <c r="Z67" s="672">
        <f t="shared" si="0"/>
        <v>0</v>
      </c>
      <c r="AA67" s="636"/>
    </row>
    <row r="68" spans="1:38" x14ac:dyDescent="0.35">
      <c r="B68" s="647">
        <v>61</v>
      </c>
      <c r="C68" s="636"/>
      <c r="D68" s="648" t="s">
        <v>3573</v>
      </c>
      <c r="E68" s="636"/>
      <c r="F68" s="636"/>
      <c r="G68" s="636"/>
      <c r="H68" s="636"/>
      <c r="I68" s="636"/>
      <c r="J68" s="636"/>
      <c r="K68" s="636"/>
      <c r="L68" s="636"/>
      <c r="M68" s="636"/>
      <c r="N68" s="648" t="s">
        <v>3580</v>
      </c>
      <c r="O68" s="636"/>
      <c r="P68" s="636"/>
      <c r="Q68" s="636"/>
      <c r="R68" s="636"/>
      <c r="S68" s="636"/>
      <c r="T68" s="636"/>
      <c r="U68" s="671"/>
      <c r="V68" s="671"/>
      <c r="W68" s="671"/>
      <c r="X68" s="492">
        <v>11</v>
      </c>
      <c r="Y68" s="493" t="s">
        <v>1528</v>
      </c>
      <c r="Z68" s="672">
        <f t="shared" si="0"/>
        <v>0</v>
      </c>
      <c r="AA68" s="636"/>
    </row>
    <row r="69" spans="1:38" x14ac:dyDescent="0.35">
      <c r="B69" s="647">
        <v>62</v>
      </c>
      <c r="C69" s="636"/>
      <c r="D69" s="648" t="s">
        <v>3573</v>
      </c>
      <c r="E69" s="636"/>
      <c r="F69" s="636"/>
      <c r="G69" s="636"/>
      <c r="H69" s="636"/>
      <c r="I69" s="636"/>
      <c r="J69" s="636"/>
      <c r="K69" s="636"/>
      <c r="L69" s="636"/>
      <c r="M69" s="636"/>
      <c r="N69" s="648" t="s">
        <v>3581</v>
      </c>
      <c r="O69" s="636"/>
      <c r="P69" s="636"/>
      <c r="Q69" s="636"/>
      <c r="R69" s="636"/>
      <c r="S69" s="636"/>
      <c r="T69" s="636"/>
      <c r="U69" s="671"/>
      <c r="V69" s="671"/>
      <c r="W69" s="671"/>
      <c r="X69" s="492">
        <v>1</v>
      </c>
      <c r="Y69" s="493" t="s">
        <v>1013</v>
      </c>
      <c r="Z69" s="672">
        <f t="shared" si="0"/>
        <v>0</v>
      </c>
      <c r="AA69" s="636"/>
      <c r="AL69" s="479" t="s">
        <v>3582</v>
      </c>
    </row>
    <row r="70" spans="1:38" x14ac:dyDescent="0.35">
      <c r="B70" s="647">
        <v>63</v>
      </c>
      <c r="C70" s="636"/>
      <c r="D70" s="648" t="s">
        <v>3573</v>
      </c>
      <c r="E70" s="636"/>
      <c r="F70" s="636"/>
      <c r="G70" s="636"/>
      <c r="H70" s="636"/>
      <c r="I70" s="636"/>
      <c r="J70" s="636"/>
      <c r="K70" s="636"/>
      <c r="L70" s="636"/>
      <c r="M70" s="636"/>
      <c r="N70" s="648" t="s">
        <v>3583</v>
      </c>
      <c r="O70" s="636"/>
      <c r="P70" s="636"/>
      <c r="Q70" s="636"/>
      <c r="R70" s="636"/>
      <c r="S70" s="636"/>
      <c r="T70" s="636"/>
      <c r="U70" s="676"/>
      <c r="V70" s="676"/>
      <c r="W70" s="676"/>
      <c r="X70" s="492">
        <v>1</v>
      </c>
      <c r="Y70" s="493" t="s">
        <v>363</v>
      </c>
      <c r="Z70" s="672">
        <f t="shared" si="0"/>
        <v>0</v>
      </c>
      <c r="AA70" s="636"/>
    </row>
    <row r="71" spans="1:38" ht="18.75" customHeight="1" x14ac:dyDescent="0.35">
      <c r="A71" s="675" t="s">
        <v>3584</v>
      </c>
      <c r="B71" s="675"/>
      <c r="C71" s="675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  <c r="O71" s="675"/>
      <c r="P71" s="675"/>
      <c r="Q71" s="675"/>
      <c r="R71" s="675"/>
      <c r="S71" s="675"/>
      <c r="T71" s="675"/>
      <c r="U71" s="675"/>
      <c r="V71" s="675"/>
      <c r="W71" s="675"/>
      <c r="X71" s="675"/>
      <c r="Y71" s="675"/>
      <c r="Z71" s="508"/>
      <c r="AA71" s="509">
        <f>SUM(Z9:AA70)</f>
        <v>0</v>
      </c>
    </row>
    <row r="72" spans="1:38" ht="2.9" customHeight="1" x14ac:dyDescent="0.35"/>
    <row r="73" spans="1:38" ht="11.25" customHeight="1" x14ac:dyDescent="0.35">
      <c r="B73" s="637" t="s">
        <v>3585</v>
      </c>
      <c r="C73" s="636"/>
      <c r="D73" s="636"/>
      <c r="E73" s="636"/>
      <c r="F73" s="636"/>
      <c r="G73" s="636"/>
      <c r="H73" s="636"/>
      <c r="I73" s="636"/>
      <c r="J73" s="636"/>
      <c r="K73" s="636"/>
      <c r="L73" s="636"/>
      <c r="M73" s="636"/>
      <c r="N73" s="636"/>
      <c r="O73" s="636"/>
      <c r="P73" s="636"/>
      <c r="Q73" s="636"/>
      <c r="R73" s="636"/>
      <c r="S73" s="636"/>
      <c r="T73" s="636"/>
      <c r="U73" s="636"/>
      <c r="V73" s="636"/>
      <c r="W73" s="636"/>
      <c r="X73" s="636"/>
      <c r="Y73" s="636"/>
      <c r="Z73" s="636"/>
      <c r="AA73" s="636"/>
    </row>
    <row r="74" spans="1:38" ht="1.5" customHeight="1" x14ac:dyDescent="0.35"/>
    <row r="75" spans="1:38" ht="11.25" customHeight="1" x14ac:dyDescent="0.35">
      <c r="C75" s="647" t="s">
        <v>3586</v>
      </c>
      <c r="D75" s="636"/>
      <c r="F75" s="649">
        <f>AA71</f>
        <v>0</v>
      </c>
      <c r="G75" s="636"/>
      <c r="H75" s="636"/>
      <c r="I75" s="636"/>
      <c r="J75" s="636"/>
      <c r="K75" s="636"/>
      <c r="M75" s="648"/>
      <c r="N75" s="636"/>
      <c r="O75" s="636"/>
      <c r="P75" s="636"/>
      <c r="Q75" s="636"/>
      <c r="R75" s="636"/>
      <c r="S75" s="636"/>
    </row>
    <row r="76" spans="1:38" ht="10" customHeight="1" x14ac:dyDescent="0.35"/>
    <row r="77" spans="1:38" ht="11.5" customHeight="1" x14ac:dyDescent="0.35">
      <c r="B77" s="658" t="s">
        <v>1</v>
      </c>
      <c r="C77" s="659"/>
      <c r="D77" s="659"/>
      <c r="E77" s="659"/>
      <c r="F77" s="659"/>
      <c r="G77" s="659"/>
      <c r="H77" s="659"/>
      <c r="J77" s="660" t="s">
        <v>3474</v>
      </c>
      <c r="K77" s="659"/>
      <c r="L77" s="659"/>
      <c r="M77" s="659"/>
      <c r="N77" s="659"/>
      <c r="O77" s="659"/>
      <c r="P77" s="659"/>
    </row>
    <row r="78" spans="1:38" ht="11.25" customHeight="1" x14ac:dyDescent="0.35">
      <c r="B78" s="660" t="s">
        <v>4010</v>
      </c>
      <c r="C78" s="659"/>
      <c r="D78" s="659"/>
      <c r="E78" s="659"/>
      <c r="F78" s="659"/>
      <c r="G78" s="659"/>
      <c r="H78" s="659"/>
      <c r="I78" s="496"/>
      <c r="J78" s="661">
        <f>AA71</f>
        <v>0</v>
      </c>
      <c r="K78" s="659"/>
      <c r="L78" s="659"/>
      <c r="M78" s="659"/>
      <c r="N78" s="659"/>
      <c r="O78" s="659"/>
      <c r="P78" s="659"/>
    </row>
    <row r="79" spans="1:38" ht="0" hidden="1" customHeight="1" x14ac:dyDescent="0.35"/>
    <row r="80" spans="1:38" ht="3" customHeight="1" x14ac:dyDescent="0.35"/>
    <row r="81" spans="2:27" ht="11.25" customHeight="1" x14ac:dyDescent="0.35">
      <c r="B81" s="664" t="s">
        <v>3492</v>
      </c>
      <c r="C81" s="636"/>
      <c r="D81" s="636"/>
      <c r="E81" s="636"/>
      <c r="F81" s="636"/>
      <c r="G81" s="636"/>
      <c r="H81" s="636"/>
      <c r="J81" s="665">
        <f>AA71</f>
        <v>0</v>
      </c>
      <c r="K81" s="636"/>
      <c r="L81" s="636"/>
      <c r="M81" s="636"/>
      <c r="N81" s="636"/>
      <c r="O81" s="636"/>
      <c r="P81" s="636"/>
    </row>
    <row r="82" spans="2:27" ht="5.65" customHeight="1" x14ac:dyDescent="0.35"/>
    <row r="83" spans="2:27" ht="2.9" customHeight="1" x14ac:dyDescent="0.35"/>
    <row r="84" spans="2:27" ht="0" hidden="1" customHeight="1" x14ac:dyDescent="0.35"/>
    <row r="85" spans="2:27" ht="17.149999999999999" customHeight="1" x14ac:dyDescent="0.35">
      <c r="B85" s="643" t="s">
        <v>3587</v>
      </c>
      <c r="C85" s="636"/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6"/>
      <c r="O85" s="636"/>
      <c r="P85" s="636"/>
      <c r="Q85" s="636"/>
      <c r="R85" s="636"/>
      <c r="S85" s="636"/>
      <c r="T85" s="636"/>
      <c r="U85" s="636"/>
      <c r="V85" s="636"/>
      <c r="W85" s="636"/>
      <c r="X85" s="636"/>
      <c r="Y85" s="636"/>
      <c r="Z85" s="636"/>
      <c r="AA85" s="636"/>
    </row>
    <row r="86" spans="2:27" ht="2.9" customHeight="1" x14ac:dyDescent="0.35"/>
    <row r="87" spans="2:27" x14ac:dyDescent="0.35">
      <c r="B87" s="668" t="s">
        <v>3495</v>
      </c>
      <c r="C87" s="669"/>
      <c r="D87" s="670" t="s">
        <v>3496</v>
      </c>
      <c r="E87" s="669"/>
      <c r="F87" s="669"/>
      <c r="G87" s="669"/>
      <c r="H87" s="669"/>
      <c r="I87" s="669"/>
      <c r="J87" s="669"/>
      <c r="K87" s="669"/>
      <c r="L87" s="669"/>
      <c r="M87" s="669"/>
      <c r="N87" s="670" t="s">
        <v>3473</v>
      </c>
      <c r="O87" s="669"/>
      <c r="P87" s="669"/>
      <c r="Q87" s="669"/>
      <c r="R87" s="669"/>
      <c r="S87" s="669"/>
      <c r="T87" s="669"/>
      <c r="U87" s="668" t="s">
        <v>3497</v>
      </c>
      <c r="V87" s="669"/>
      <c r="W87" s="669"/>
      <c r="X87" s="504" t="s">
        <v>306</v>
      </c>
      <c r="Y87" s="506" t="s">
        <v>3498</v>
      </c>
      <c r="Z87" s="668" t="s">
        <v>3499</v>
      </c>
      <c r="AA87" s="669"/>
    </row>
    <row r="88" spans="2:27" ht="26.25" customHeight="1" x14ac:dyDescent="0.35">
      <c r="B88" s="647">
        <v>1</v>
      </c>
      <c r="C88" s="636"/>
      <c r="D88" s="648" t="s">
        <v>3588</v>
      </c>
      <c r="E88" s="636"/>
      <c r="F88" s="636"/>
      <c r="G88" s="636"/>
      <c r="H88" s="636"/>
      <c r="I88" s="636"/>
      <c r="J88" s="636"/>
      <c r="K88" s="636"/>
      <c r="L88" s="636"/>
      <c r="M88" s="636"/>
      <c r="N88" s="648" t="s">
        <v>3589</v>
      </c>
      <c r="O88" s="636"/>
      <c r="P88" s="636"/>
      <c r="Q88" s="636"/>
      <c r="R88" s="636"/>
      <c r="S88" s="636"/>
      <c r="T88" s="636"/>
      <c r="U88" s="673"/>
      <c r="V88" s="673"/>
      <c r="W88" s="673"/>
      <c r="X88" s="492">
        <v>460</v>
      </c>
      <c r="Y88" s="493" t="s">
        <v>323</v>
      </c>
      <c r="Z88" s="672">
        <f t="shared" ref="Z88:Z95" si="1">U88*X88</f>
        <v>0</v>
      </c>
      <c r="AA88" s="636"/>
    </row>
    <row r="89" spans="2:27" x14ac:dyDescent="0.35">
      <c r="B89" s="647">
        <v>2</v>
      </c>
      <c r="C89" s="636"/>
      <c r="D89" s="648" t="s">
        <v>3590</v>
      </c>
      <c r="E89" s="636"/>
      <c r="F89" s="636"/>
      <c r="G89" s="636"/>
      <c r="H89" s="636"/>
      <c r="I89" s="636"/>
      <c r="J89" s="636"/>
      <c r="K89" s="636"/>
      <c r="L89" s="636"/>
      <c r="M89" s="636"/>
      <c r="N89" s="648" t="s">
        <v>3591</v>
      </c>
      <c r="O89" s="636"/>
      <c r="P89" s="636"/>
      <c r="Q89" s="636"/>
      <c r="R89" s="636"/>
      <c r="S89" s="636"/>
      <c r="T89" s="636"/>
      <c r="U89" s="671"/>
      <c r="V89" s="671"/>
      <c r="W89" s="671"/>
      <c r="X89" s="492">
        <v>8</v>
      </c>
      <c r="Y89" s="493" t="s">
        <v>1528</v>
      </c>
      <c r="Z89" s="672">
        <f t="shared" si="1"/>
        <v>0</v>
      </c>
      <c r="AA89" s="636"/>
    </row>
    <row r="90" spans="2:27" x14ac:dyDescent="0.35">
      <c r="B90" s="647">
        <v>3</v>
      </c>
      <c r="C90" s="636"/>
      <c r="D90" s="648" t="s">
        <v>3592</v>
      </c>
      <c r="E90" s="636"/>
      <c r="F90" s="636"/>
      <c r="G90" s="636"/>
      <c r="H90" s="636"/>
      <c r="I90" s="636"/>
      <c r="J90" s="636"/>
      <c r="K90" s="636"/>
      <c r="L90" s="636"/>
      <c r="M90" s="636"/>
      <c r="N90" s="648" t="s">
        <v>3593</v>
      </c>
      <c r="O90" s="636"/>
      <c r="P90" s="636"/>
      <c r="Q90" s="636"/>
      <c r="R90" s="636"/>
      <c r="S90" s="636"/>
      <c r="T90" s="636"/>
      <c r="U90" s="671"/>
      <c r="V90" s="671"/>
      <c r="W90" s="671"/>
      <c r="X90" s="492">
        <v>120</v>
      </c>
      <c r="Y90" s="493" t="s">
        <v>1528</v>
      </c>
      <c r="Z90" s="672">
        <f t="shared" si="1"/>
        <v>0</v>
      </c>
      <c r="AA90" s="636"/>
    </row>
    <row r="91" spans="2:27" ht="26.25" customHeight="1" x14ac:dyDescent="0.35">
      <c r="B91" s="647">
        <v>4</v>
      </c>
      <c r="C91" s="636"/>
      <c r="D91" s="648" t="s">
        <v>3594</v>
      </c>
      <c r="E91" s="636"/>
      <c r="F91" s="636"/>
      <c r="G91" s="636"/>
      <c r="H91" s="636"/>
      <c r="I91" s="636"/>
      <c r="J91" s="636"/>
      <c r="K91" s="636"/>
      <c r="L91" s="636"/>
      <c r="M91" s="636"/>
      <c r="N91" s="648" t="s">
        <v>3595</v>
      </c>
      <c r="O91" s="636"/>
      <c r="P91" s="636"/>
      <c r="Q91" s="636"/>
      <c r="R91" s="636"/>
      <c r="S91" s="636"/>
      <c r="T91" s="636"/>
      <c r="U91" s="671"/>
      <c r="V91" s="671"/>
      <c r="W91" s="671"/>
      <c r="X91" s="492">
        <v>20</v>
      </c>
      <c r="Y91" s="493" t="s">
        <v>1528</v>
      </c>
      <c r="Z91" s="672">
        <f t="shared" si="1"/>
        <v>0</v>
      </c>
      <c r="AA91" s="636"/>
    </row>
    <row r="92" spans="2:27" ht="26.25" customHeight="1" x14ac:dyDescent="0.35">
      <c r="B92" s="647">
        <v>5</v>
      </c>
      <c r="C92" s="636"/>
      <c r="D92" s="648" t="s">
        <v>3594</v>
      </c>
      <c r="E92" s="636"/>
      <c r="F92" s="636"/>
      <c r="G92" s="636"/>
      <c r="H92" s="636"/>
      <c r="I92" s="636"/>
      <c r="J92" s="636"/>
      <c r="K92" s="636"/>
      <c r="L92" s="636"/>
      <c r="M92" s="636"/>
      <c r="N92" s="648" t="s">
        <v>3596</v>
      </c>
      <c r="O92" s="636"/>
      <c r="P92" s="636"/>
      <c r="Q92" s="636"/>
      <c r="R92" s="636"/>
      <c r="S92" s="636"/>
      <c r="T92" s="636"/>
      <c r="U92" s="671"/>
      <c r="V92" s="671"/>
      <c r="W92" s="671"/>
      <c r="X92" s="492">
        <v>14</v>
      </c>
      <c r="Y92" s="493" t="s">
        <v>1528</v>
      </c>
      <c r="Z92" s="672">
        <f t="shared" si="1"/>
        <v>0</v>
      </c>
      <c r="AA92" s="636"/>
    </row>
    <row r="93" spans="2:27" x14ac:dyDescent="0.35">
      <c r="B93" s="647">
        <v>6</v>
      </c>
      <c r="C93" s="636"/>
      <c r="D93" s="648" t="s">
        <v>3597</v>
      </c>
      <c r="E93" s="636"/>
      <c r="F93" s="636"/>
      <c r="G93" s="636"/>
      <c r="H93" s="636"/>
      <c r="I93" s="636"/>
      <c r="J93" s="636"/>
      <c r="K93" s="636"/>
      <c r="L93" s="636"/>
      <c r="M93" s="636"/>
      <c r="N93" s="648" t="s">
        <v>3598</v>
      </c>
      <c r="O93" s="636"/>
      <c r="P93" s="636"/>
      <c r="Q93" s="636"/>
      <c r="R93" s="636"/>
      <c r="S93" s="636"/>
      <c r="T93" s="636"/>
      <c r="U93" s="671"/>
      <c r="V93" s="671"/>
      <c r="W93" s="671"/>
      <c r="X93" s="492">
        <v>14</v>
      </c>
      <c r="Y93" s="493" t="s">
        <v>1528</v>
      </c>
      <c r="Z93" s="672">
        <f t="shared" si="1"/>
        <v>0</v>
      </c>
      <c r="AA93" s="636"/>
    </row>
    <row r="94" spans="2:27" ht="24" customHeight="1" x14ac:dyDescent="0.35">
      <c r="B94" s="647">
        <v>7</v>
      </c>
      <c r="C94" s="636"/>
      <c r="D94" s="648" t="s">
        <v>3599</v>
      </c>
      <c r="E94" s="636"/>
      <c r="F94" s="636"/>
      <c r="G94" s="636"/>
      <c r="H94" s="636"/>
      <c r="I94" s="636"/>
      <c r="J94" s="636"/>
      <c r="K94" s="636"/>
      <c r="L94" s="636"/>
      <c r="M94" s="636"/>
      <c r="N94" s="648" t="s">
        <v>3600</v>
      </c>
      <c r="O94" s="636"/>
      <c r="P94" s="636"/>
      <c r="Q94" s="636"/>
      <c r="R94" s="636"/>
      <c r="S94" s="636"/>
      <c r="T94" s="636"/>
      <c r="U94" s="671"/>
      <c r="V94" s="671"/>
      <c r="W94" s="671"/>
      <c r="X94" s="492">
        <v>140</v>
      </c>
      <c r="Y94" s="493" t="s">
        <v>1528</v>
      </c>
      <c r="Z94" s="672">
        <f t="shared" si="1"/>
        <v>0</v>
      </c>
      <c r="AA94" s="636"/>
    </row>
    <row r="95" spans="2:27" ht="24" customHeight="1" x14ac:dyDescent="0.35">
      <c r="B95" s="647">
        <v>8</v>
      </c>
      <c r="C95" s="636"/>
      <c r="D95" s="648" t="s">
        <v>3601</v>
      </c>
      <c r="E95" s="636"/>
      <c r="F95" s="636"/>
      <c r="G95" s="636"/>
      <c r="H95" s="636"/>
      <c r="I95" s="636"/>
      <c r="J95" s="636"/>
      <c r="K95" s="636"/>
      <c r="L95" s="636"/>
      <c r="M95" s="636"/>
      <c r="N95" s="648" t="s">
        <v>3602</v>
      </c>
      <c r="O95" s="636"/>
      <c r="P95" s="636"/>
      <c r="Q95" s="636"/>
      <c r="R95" s="636"/>
      <c r="S95" s="636"/>
      <c r="T95" s="636"/>
      <c r="U95" s="678"/>
      <c r="V95" s="678"/>
      <c r="W95" s="678"/>
      <c r="X95" s="492">
        <v>480</v>
      </c>
      <c r="Y95" s="493" t="s">
        <v>323</v>
      </c>
      <c r="Z95" s="672">
        <f t="shared" si="1"/>
        <v>0</v>
      </c>
      <c r="AA95" s="636"/>
    </row>
    <row r="96" spans="2:27" ht="21" customHeight="1" x14ac:dyDescent="0.35">
      <c r="B96" s="677" t="s">
        <v>3584</v>
      </c>
      <c r="C96" s="677"/>
      <c r="D96" s="677"/>
      <c r="E96" s="677"/>
      <c r="F96" s="677"/>
      <c r="G96" s="677"/>
      <c r="H96" s="677"/>
      <c r="I96" s="677"/>
      <c r="J96" s="677"/>
      <c r="K96" s="677"/>
      <c r="L96" s="677"/>
      <c r="M96" s="677"/>
      <c r="N96" s="677"/>
      <c r="O96" s="677"/>
      <c r="P96" s="677"/>
      <c r="Q96" s="677"/>
      <c r="R96" s="677"/>
      <c r="S96" s="677"/>
      <c r="T96" s="677"/>
      <c r="U96" s="677"/>
      <c r="V96" s="677"/>
      <c r="W96" s="677"/>
      <c r="X96" s="677"/>
      <c r="Y96" s="677"/>
      <c r="Z96" s="505"/>
      <c r="AA96" s="511">
        <f>SUM(Z88:AA95)</f>
        <v>0</v>
      </c>
    </row>
    <row r="97" spans="2:27" ht="0" hidden="1" customHeight="1" x14ac:dyDescent="0.35"/>
    <row r="98" spans="2:27" ht="2.9" customHeight="1" x14ac:dyDescent="0.35"/>
    <row r="99" spans="2:27" ht="11.25" customHeight="1" x14ac:dyDescent="0.35">
      <c r="B99" s="637" t="s">
        <v>3585</v>
      </c>
      <c r="C99" s="636"/>
      <c r="D99" s="636"/>
      <c r="E99" s="636"/>
      <c r="F99" s="636"/>
      <c r="G99" s="636"/>
      <c r="H99" s="636"/>
      <c r="I99" s="636"/>
      <c r="J99" s="636"/>
      <c r="K99" s="636"/>
      <c r="L99" s="636"/>
      <c r="M99" s="636"/>
      <c r="N99" s="636"/>
      <c r="O99" s="636"/>
      <c r="P99" s="636"/>
      <c r="Q99" s="636"/>
      <c r="R99" s="636"/>
      <c r="S99" s="636"/>
      <c r="T99" s="636"/>
      <c r="U99" s="636"/>
      <c r="V99" s="636"/>
      <c r="W99" s="636"/>
      <c r="X99" s="636"/>
      <c r="Y99" s="636"/>
      <c r="Z99" s="636"/>
      <c r="AA99" s="636"/>
    </row>
    <row r="100" spans="2:27" ht="1.5" customHeight="1" x14ac:dyDescent="0.35"/>
    <row r="101" spans="2:27" ht="11.25" customHeight="1" x14ac:dyDescent="0.35">
      <c r="C101" s="647" t="s">
        <v>3586</v>
      </c>
      <c r="D101" s="636"/>
      <c r="F101" s="649">
        <f>AA96</f>
        <v>0</v>
      </c>
      <c r="G101" s="636"/>
      <c r="H101" s="636"/>
      <c r="I101" s="636"/>
      <c r="J101" s="636"/>
      <c r="K101" s="648"/>
      <c r="L101" s="636"/>
      <c r="M101" s="636"/>
      <c r="N101" s="636"/>
      <c r="O101" s="636"/>
      <c r="P101" s="636"/>
      <c r="Q101" s="636"/>
      <c r="R101" s="636"/>
    </row>
    <row r="102" spans="2:27" ht="10" customHeight="1" x14ac:dyDescent="0.35"/>
    <row r="103" spans="2:27" ht="11.5" customHeight="1" x14ac:dyDescent="0.35">
      <c r="B103" s="658" t="s">
        <v>1</v>
      </c>
      <c r="C103" s="659"/>
      <c r="D103" s="659"/>
      <c r="E103" s="659"/>
      <c r="F103" s="659"/>
      <c r="G103" s="659"/>
      <c r="H103" s="659"/>
      <c r="J103" s="660" t="s">
        <v>3474</v>
      </c>
      <c r="K103" s="659"/>
      <c r="L103" s="659"/>
      <c r="M103" s="659"/>
      <c r="N103" s="659"/>
      <c r="O103" s="659"/>
      <c r="P103" s="659"/>
    </row>
    <row r="104" spans="2:27" ht="11.25" customHeight="1" x14ac:dyDescent="0.35">
      <c r="B104" s="660" t="s">
        <v>4010</v>
      </c>
      <c r="C104" s="659"/>
      <c r="D104" s="659"/>
      <c r="E104" s="659"/>
      <c r="F104" s="659"/>
      <c r="G104" s="659"/>
      <c r="H104" s="659"/>
      <c r="I104" s="496"/>
      <c r="J104" s="661">
        <f>AA96</f>
        <v>0</v>
      </c>
      <c r="K104" s="659"/>
      <c r="L104" s="659"/>
      <c r="M104" s="659"/>
      <c r="N104" s="659"/>
      <c r="O104" s="659"/>
      <c r="P104" s="659"/>
    </row>
    <row r="105" spans="2:27" ht="0" hidden="1" customHeight="1" x14ac:dyDescent="0.35"/>
    <row r="106" spans="2:27" ht="3" customHeight="1" x14ac:dyDescent="0.35"/>
    <row r="107" spans="2:27" ht="11.25" customHeight="1" x14ac:dyDescent="0.35">
      <c r="B107" s="664" t="s">
        <v>3492</v>
      </c>
      <c r="C107" s="636"/>
      <c r="D107" s="636"/>
      <c r="E107" s="636"/>
      <c r="F107" s="636"/>
      <c r="G107" s="636"/>
      <c r="H107" s="636"/>
      <c r="J107" s="665">
        <f>AA96</f>
        <v>0</v>
      </c>
      <c r="K107" s="636"/>
      <c r="L107" s="636"/>
      <c r="M107" s="636"/>
      <c r="N107" s="636"/>
      <c r="O107" s="636"/>
      <c r="P107" s="636"/>
    </row>
    <row r="108" spans="2:27" ht="5.65" customHeight="1" x14ac:dyDescent="0.35"/>
    <row r="109" spans="2:27" ht="2.9" customHeight="1" x14ac:dyDescent="0.35"/>
    <row r="110" spans="2:27" ht="0" hidden="1" customHeight="1" x14ac:dyDescent="0.35"/>
    <row r="111" spans="2:27" ht="17.149999999999999" customHeight="1" x14ac:dyDescent="0.35">
      <c r="B111" s="643" t="s">
        <v>3479</v>
      </c>
      <c r="C111" s="636"/>
      <c r="D111" s="636"/>
      <c r="E111" s="636"/>
      <c r="F111" s="636"/>
      <c r="G111" s="636"/>
      <c r="H111" s="636"/>
      <c r="I111" s="636"/>
      <c r="J111" s="636"/>
      <c r="K111" s="636"/>
      <c r="L111" s="636"/>
      <c r="M111" s="636"/>
      <c r="N111" s="636"/>
      <c r="O111" s="636"/>
      <c r="P111" s="636"/>
      <c r="Q111" s="636"/>
      <c r="R111" s="636"/>
      <c r="S111" s="636"/>
      <c r="T111" s="636"/>
      <c r="U111" s="636"/>
      <c r="V111" s="636"/>
      <c r="W111" s="636"/>
      <c r="X111" s="636"/>
      <c r="Y111" s="636"/>
      <c r="Z111" s="636"/>
      <c r="AA111" s="636"/>
    </row>
    <row r="112" spans="2:27" ht="2.9" customHeight="1" x14ac:dyDescent="0.35"/>
    <row r="113" spans="2:27" x14ac:dyDescent="0.35">
      <c r="B113" s="668" t="s">
        <v>3495</v>
      </c>
      <c r="C113" s="669"/>
      <c r="D113" s="670" t="s">
        <v>3496</v>
      </c>
      <c r="E113" s="669"/>
      <c r="F113" s="669"/>
      <c r="G113" s="669"/>
      <c r="H113" s="669"/>
      <c r="I113" s="669"/>
      <c r="J113" s="669"/>
      <c r="K113" s="669"/>
      <c r="L113" s="669"/>
      <c r="M113" s="669"/>
      <c r="N113" s="670" t="s">
        <v>3473</v>
      </c>
      <c r="O113" s="669"/>
      <c r="P113" s="669"/>
      <c r="Q113" s="669"/>
      <c r="R113" s="669"/>
      <c r="S113" s="669"/>
      <c r="T113" s="669"/>
      <c r="U113" s="668" t="s">
        <v>3497</v>
      </c>
      <c r="V113" s="669"/>
      <c r="W113" s="669"/>
      <c r="X113" s="504" t="s">
        <v>306</v>
      </c>
      <c r="Y113" s="506" t="s">
        <v>3498</v>
      </c>
      <c r="Z113" s="668" t="s">
        <v>3499</v>
      </c>
      <c r="AA113" s="669"/>
    </row>
    <row r="114" spans="2:27" x14ac:dyDescent="0.35">
      <c r="B114" s="647">
        <v>1</v>
      </c>
      <c r="C114" s="636"/>
      <c r="D114" s="648" t="s">
        <v>3603</v>
      </c>
      <c r="E114" s="636"/>
      <c r="F114" s="636"/>
      <c r="G114" s="636"/>
      <c r="H114" s="636"/>
      <c r="I114" s="636"/>
      <c r="J114" s="636"/>
      <c r="K114" s="636"/>
      <c r="L114" s="636"/>
      <c r="M114" s="636"/>
      <c r="N114" s="648" t="s">
        <v>3604</v>
      </c>
      <c r="O114" s="636"/>
      <c r="P114" s="636"/>
      <c r="Q114" s="636"/>
      <c r="R114" s="636"/>
      <c r="S114" s="636"/>
      <c r="T114" s="636"/>
      <c r="U114" s="673"/>
      <c r="V114" s="673"/>
      <c r="W114" s="673"/>
      <c r="X114" s="492">
        <v>900</v>
      </c>
      <c r="Y114" s="493" t="s">
        <v>323</v>
      </c>
      <c r="Z114" s="672">
        <f>U114*X114</f>
        <v>0</v>
      </c>
      <c r="AA114" s="636"/>
    </row>
    <row r="115" spans="2:27" x14ac:dyDescent="0.35">
      <c r="B115" s="647">
        <v>2</v>
      </c>
      <c r="C115" s="636"/>
      <c r="D115" s="648" t="s">
        <v>3603</v>
      </c>
      <c r="E115" s="636"/>
      <c r="F115" s="636"/>
      <c r="G115" s="636"/>
      <c r="H115" s="636"/>
      <c r="I115" s="636"/>
      <c r="J115" s="636"/>
      <c r="K115" s="636"/>
      <c r="L115" s="636"/>
      <c r="M115" s="636"/>
      <c r="N115" s="648" t="s">
        <v>3605</v>
      </c>
      <c r="O115" s="636"/>
      <c r="P115" s="636"/>
      <c r="Q115" s="636"/>
      <c r="R115" s="636"/>
      <c r="S115" s="636"/>
      <c r="T115" s="636"/>
      <c r="U115" s="671"/>
      <c r="V115" s="671"/>
      <c r="W115" s="671"/>
      <c r="X115" s="492">
        <v>1180</v>
      </c>
      <c r="Y115" s="493" t="s">
        <v>1528</v>
      </c>
      <c r="Z115" s="672">
        <f>U115*X115</f>
        <v>0</v>
      </c>
      <c r="AA115" s="636"/>
    </row>
    <row r="116" spans="2:27" x14ac:dyDescent="0.35">
      <c r="B116" s="647">
        <v>3</v>
      </c>
      <c r="C116" s="636"/>
      <c r="D116" s="667">
        <v>460600061</v>
      </c>
      <c r="E116" s="663"/>
      <c r="F116" s="663"/>
      <c r="G116" s="663"/>
      <c r="H116" s="663"/>
      <c r="I116" s="663"/>
      <c r="J116" s="663"/>
      <c r="K116" s="663"/>
      <c r="L116" s="663"/>
      <c r="M116" s="663"/>
      <c r="N116" s="648" t="s">
        <v>3606</v>
      </c>
      <c r="O116" s="636"/>
      <c r="P116" s="636"/>
      <c r="Q116" s="636"/>
      <c r="R116" s="636"/>
      <c r="S116" s="636"/>
      <c r="T116" s="636"/>
      <c r="U116" s="671"/>
      <c r="V116" s="671"/>
      <c r="W116" s="671"/>
      <c r="X116" s="492">
        <v>5.5</v>
      </c>
      <c r="Y116" s="493" t="s">
        <v>340</v>
      </c>
      <c r="Z116" s="672">
        <f>U116*X116</f>
        <v>0</v>
      </c>
      <c r="AA116" s="636"/>
    </row>
    <row r="117" spans="2:27" x14ac:dyDescent="0.35">
      <c r="B117" s="647">
        <v>4</v>
      </c>
      <c r="C117" s="636"/>
      <c r="D117" s="667">
        <v>460600061</v>
      </c>
      <c r="E117" s="663"/>
      <c r="F117" s="663"/>
      <c r="G117" s="663"/>
      <c r="H117" s="663"/>
      <c r="I117" s="663"/>
      <c r="J117" s="663"/>
      <c r="K117" s="663"/>
      <c r="L117" s="663"/>
      <c r="M117" s="663"/>
      <c r="N117" s="648" t="s">
        <v>3607</v>
      </c>
      <c r="O117" s="636"/>
      <c r="P117" s="636"/>
      <c r="Q117" s="636"/>
      <c r="R117" s="636"/>
      <c r="S117" s="636"/>
      <c r="T117" s="636"/>
      <c r="U117" s="671"/>
      <c r="V117" s="671"/>
      <c r="W117" s="671"/>
      <c r="X117" s="492">
        <v>5.5</v>
      </c>
      <c r="Y117" s="493" t="s">
        <v>340</v>
      </c>
      <c r="Z117" s="672">
        <f>U117*X117</f>
        <v>0</v>
      </c>
      <c r="AA117" s="636"/>
    </row>
    <row r="118" spans="2:27" x14ac:dyDescent="0.35">
      <c r="B118" s="647">
        <v>5</v>
      </c>
      <c r="C118" s="636"/>
      <c r="D118" s="648" t="s">
        <v>3603</v>
      </c>
      <c r="E118" s="636"/>
      <c r="F118" s="636"/>
      <c r="G118" s="636"/>
      <c r="H118" s="636"/>
      <c r="I118" s="636"/>
      <c r="J118" s="636"/>
      <c r="K118" s="636"/>
      <c r="L118" s="636"/>
      <c r="M118" s="636"/>
      <c r="N118" s="648" t="s">
        <v>3608</v>
      </c>
      <c r="O118" s="636"/>
      <c r="P118" s="636"/>
      <c r="Q118" s="636"/>
      <c r="R118" s="636"/>
      <c r="S118" s="636"/>
      <c r="T118" s="636"/>
      <c r="U118" s="678"/>
      <c r="V118" s="678"/>
      <c r="W118" s="678"/>
      <c r="X118" s="492">
        <v>70</v>
      </c>
      <c r="Y118" s="493" t="s">
        <v>1528</v>
      </c>
      <c r="Z118" s="672">
        <f>U118*X118</f>
        <v>0</v>
      </c>
      <c r="AA118" s="636"/>
    </row>
    <row r="119" spans="2:27" ht="16.5" customHeight="1" x14ac:dyDescent="0.35">
      <c r="B119" s="677" t="s">
        <v>3584</v>
      </c>
      <c r="C119" s="677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505"/>
      <c r="AA119" s="511">
        <f>SUM(Z114:AA118)</f>
        <v>0</v>
      </c>
    </row>
    <row r="120" spans="2:27" ht="11.25" customHeight="1" x14ac:dyDescent="0.35">
      <c r="B120" s="637" t="s">
        <v>3585</v>
      </c>
      <c r="C120" s="636"/>
      <c r="D120" s="636"/>
      <c r="E120" s="636"/>
      <c r="F120" s="636"/>
      <c r="G120" s="636"/>
      <c r="H120" s="636"/>
      <c r="I120" s="636"/>
      <c r="J120" s="636"/>
      <c r="K120" s="636"/>
      <c r="L120" s="636"/>
      <c r="M120" s="636"/>
      <c r="N120" s="636"/>
      <c r="O120" s="636"/>
      <c r="P120" s="636"/>
      <c r="Q120" s="636"/>
      <c r="R120" s="636"/>
      <c r="S120" s="636"/>
      <c r="T120" s="636"/>
      <c r="U120" s="636"/>
      <c r="V120" s="636"/>
      <c r="W120" s="636"/>
      <c r="X120" s="636"/>
      <c r="Y120" s="636"/>
      <c r="Z120" s="636"/>
      <c r="AA120" s="636"/>
    </row>
    <row r="121" spans="2:27" ht="1.5" customHeight="1" x14ac:dyDescent="0.35"/>
    <row r="122" spans="2:27" ht="11.25" customHeight="1" x14ac:dyDescent="0.35">
      <c r="C122" s="647" t="s">
        <v>3586</v>
      </c>
      <c r="D122" s="636"/>
      <c r="F122" s="649">
        <f>AA119</f>
        <v>0</v>
      </c>
      <c r="G122" s="636"/>
      <c r="H122" s="636"/>
      <c r="I122" s="636"/>
      <c r="J122" s="636"/>
      <c r="K122" s="648"/>
      <c r="L122" s="636"/>
      <c r="M122" s="636"/>
      <c r="N122" s="636"/>
      <c r="O122" s="636"/>
      <c r="P122" s="636"/>
      <c r="Q122" s="636"/>
      <c r="R122" s="636"/>
    </row>
    <row r="123" spans="2:27" ht="10" customHeight="1" x14ac:dyDescent="0.35"/>
    <row r="124" spans="2:27" ht="11.5" customHeight="1" x14ac:dyDescent="0.35">
      <c r="B124" s="658" t="s">
        <v>1</v>
      </c>
      <c r="C124" s="659"/>
      <c r="D124" s="659"/>
      <c r="E124" s="659"/>
      <c r="F124" s="659"/>
      <c r="G124" s="659"/>
      <c r="H124" s="659"/>
      <c r="J124" s="660" t="s">
        <v>3474</v>
      </c>
      <c r="K124" s="659"/>
      <c r="L124" s="659"/>
      <c r="M124" s="659"/>
      <c r="N124" s="659"/>
      <c r="O124" s="659"/>
      <c r="P124" s="659"/>
    </row>
    <row r="125" spans="2:27" ht="11.25" customHeight="1" x14ac:dyDescent="0.35">
      <c r="B125" s="660" t="s">
        <v>4010</v>
      </c>
      <c r="C125" s="659"/>
      <c r="D125" s="659"/>
      <c r="E125" s="659"/>
      <c r="F125" s="659"/>
      <c r="G125" s="659"/>
      <c r="H125" s="659"/>
      <c r="I125" s="496"/>
      <c r="J125" s="661">
        <f>F122</f>
        <v>0</v>
      </c>
      <c r="K125" s="659"/>
      <c r="L125" s="659"/>
      <c r="M125" s="659"/>
      <c r="N125" s="659"/>
      <c r="O125" s="659"/>
      <c r="P125" s="659"/>
    </row>
    <row r="126" spans="2:27" ht="0" hidden="1" customHeight="1" x14ac:dyDescent="0.35"/>
    <row r="127" spans="2:27" ht="3" customHeight="1" x14ac:dyDescent="0.35"/>
    <row r="128" spans="2:27" ht="11.25" customHeight="1" x14ac:dyDescent="0.35">
      <c r="B128" s="664" t="s">
        <v>3492</v>
      </c>
      <c r="C128" s="636"/>
      <c r="D128" s="636"/>
      <c r="E128" s="636"/>
      <c r="F128" s="636"/>
      <c r="G128" s="636"/>
      <c r="H128" s="636"/>
      <c r="J128" s="665">
        <f>F122</f>
        <v>0</v>
      </c>
      <c r="K128" s="636"/>
      <c r="L128" s="636"/>
      <c r="M128" s="636"/>
      <c r="N128" s="636"/>
      <c r="O128" s="636"/>
      <c r="P128" s="636"/>
    </row>
    <row r="129" spans="2:27" ht="11.25" customHeight="1" x14ac:dyDescent="0.35">
      <c r="B129" s="500"/>
      <c r="J129" s="501"/>
    </row>
    <row r="130" spans="2:27" ht="11.25" customHeight="1" x14ac:dyDescent="0.35">
      <c r="B130" s="500"/>
      <c r="J130" s="501"/>
    </row>
    <row r="131" spans="2:27" ht="11.25" customHeight="1" x14ac:dyDescent="0.35">
      <c r="B131" s="500"/>
      <c r="J131" s="501"/>
    </row>
    <row r="132" spans="2:27" ht="17.149999999999999" customHeight="1" x14ac:dyDescent="0.35">
      <c r="B132" s="643" t="s">
        <v>3609</v>
      </c>
      <c r="C132" s="636"/>
      <c r="D132" s="636"/>
      <c r="E132" s="636"/>
      <c r="F132" s="636"/>
      <c r="G132" s="636"/>
      <c r="H132" s="636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6"/>
      <c r="X132" s="636"/>
      <c r="Y132" s="636"/>
      <c r="Z132" s="636"/>
      <c r="AA132" s="636"/>
    </row>
    <row r="133" spans="2:27" ht="2.9" customHeight="1" x14ac:dyDescent="0.35"/>
    <row r="134" spans="2:27" x14ac:dyDescent="0.35">
      <c r="B134" s="668" t="s">
        <v>3495</v>
      </c>
      <c r="C134" s="669"/>
      <c r="D134" s="670" t="s">
        <v>3496</v>
      </c>
      <c r="E134" s="669"/>
      <c r="F134" s="669"/>
      <c r="G134" s="669"/>
      <c r="H134" s="669"/>
      <c r="I134" s="669"/>
      <c r="J134" s="669"/>
      <c r="K134" s="669"/>
      <c r="L134" s="669"/>
      <c r="M134" s="669"/>
      <c r="N134" s="670" t="s">
        <v>3473</v>
      </c>
      <c r="O134" s="669"/>
      <c r="P134" s="669"/>
      <c r="Q134" s="669"/>
      <c r="R134" s="669"/>
      <c r="S134" s="669"/>
      <c r="T134" s="669"/>
      <c r="U134" s="668" t="s">
        <v>3497</v>
      </c>
      <c r="V134" s="669"/>
      <c r="W134" s="669"/>
      <c r="X134" s="504" t="s">
        <v>306</v>
      </c>
      <c r="Y134" s="506" t="s">
        <v>3498</v>
      </c>
      <c r="Z134" s="668" t="s">
        <v>3499</v>
      </c>
      <c r="AA134" s="669"/>
    </row>
    <row r="135" spans="2:27" ht="18" customHeight="1" x14ac:dyDescent="0.35">
      <c r="B135" s="647">
        <v>1</v>
      </c>
      <c r="C135" s="636"/>
      <c r="D135" s="648" t="s">
        <v>3610</v>
      </c>
      <c r="E135" s="636"/>
      <c r="F135" s="636"/>
      <c r="G135" s="636"/>
      <c r="H135" s="636"/>
      <c r="I135" s="636"/>
      <c r="J135" s="636"/>
      <c r="K135" s="636"/>
      <c r="L135" s="636"/>
      <c r="M135" s="636"/>
      <c r="N135" s="648" t="s">
        <v>3611</v>
      </c>
      <c r="O135" s="636"/>
      <c r="P135" s="636"/>
      <c r="Q135" s="636"/>
      <c r="R135" s="636"/>
      <c r="S135" s="636"/>
      <c r="T135" s="636"/>
      <c r="U135" s="673"/>
      <c r="V135" s="673"/>
      <c r="W135" s="673"/>
      <c r="X135" s="492">
        <v>2</v>
      </c>
      <c r="Y135" s="493" t="s">
        <v>363</v>
      </c>
      <c r="Z135" s="672">
        <f t="shared" ref="Z135:Z150" si="2">U135*X135</f>
        <v>0</v>
      </c>
      <c r="AA135" s="636"/>
    </row>
    <row r="136" spans="2:27" ht="24.75" customHeight="1" x14ac:dyDescent="0.35">
      <c r="B136" s="647">
        <v>2</v>
      </c>
      <c r="C136" s="636"/>
      <c r="D136" s="648" t="s">
        <v>3610</v>
      </c>
      <c r="E136" s="636"/>
      <c r="F136" s="636"/>
      <c r="G136" s="636"/>
      <c r="H136" s="636"/>
      <c r="I136" s="636"/>
      <c r="J136" s="636"/>
      <c r="K136" s="636"/>
      <c r="L136" s="636"/>
      <c r="M136" s="636"/>
      <c r="N136" s="648" t="s">
        <v>3612</v>
      </c>
      <c r="O136" s="636"/>
      <c r="P136" s="636"/>
      <c r="Q136" s="636"/>
      <c r="R136" s="636"/>
      <c r="S136" s="636"/>
      <c r="T136" s="636"/>
      <c r="U136" s="671"/>
      <c r="V136" s="671"/>
      <c r="W136" s="671"/>
      <c r="X136" s="492">
        <v>3</v>
      </c>
      <c r="Y136" s="493" t="s">
        <v>363</v>
      </c>
      <c r="Z136" s="672">
        <f t="shared" si="2"/>
        <v>0</v>
      </c>
      <c r="AA136" s="636"/>
    </row>
    <row r="137" spans="2:27" x14ac:dyDescent="0.35">
      <c r="B137" s="647">
        <v>3</v>
      </c>
      <c r="C137" s="636"/>
      <c r="D137" s="648" t="s">
        <v>3613</v>
      </c>
      <c r="E137" s="636"/>
      <c r="F137" s="636"/>
      <c r="G137" s="636"/>
      <c r="H137" s="636"/>
      <c r="I137" s="636"/>
      <c r="J137" s="636"/>
      <c r="K137" s="636"/>
      <c r="L137" s="636"/>
      <c r="M137" s="636"/>
      <c r="N137" s="648" t="s">
        <v>2689</v>
      </c>
      <c r="O137" s="636"/>
      <c r="P137" s="636"/>
      <c r="Q137" s="636"/>
      <c r="R137" s="636"/>
      <c r="S137" s="636"/>
      <c r="T137" s="636"/>
      <c r="U137" s="671"/>
      <c r="V137" s="671"/>
      <c r="W137" s="671"/>
      <c r="X137" s="492" t="s">
        <v>3614</v>
      </c>
      <c r="Y137" s="493" t="s">
        <v>363</v>
      </c>
      <c r="Z137" s="672">
        <f t="shared" si="2"/>
        <v>0</v>
      </c>
      <c r="AA137" s="636"/>
    </row>
    <row r="138" spans="2:27" x14ac:dyDescent="0.35">
      <c r="B138" s="647">
        <v>4</v>
      </c>
      <c r="C138" s="636"/>
      <c r="D138" s="648" t="s">
        <v>3613</v>
      </c>
      <c r="E138" s="636"/>
      <c r="F138" s="636"/>
      <c r="G138" s="636"/>
      <c r="H138" s="636"/>
      <c r="I138" s="636"/>
      <c r="J138" s="636"/>
      <c r="K138" s="636"/>
      <c r="L138" s="636"/>
      <c r="M138" s="636"/>
      <c r="N138" s="648" t="s">
        <v>3615</v>
      </c>
      <c r="O138" s="636"/>
      <c r="P138" s="636"/>
      <c r="Q138" s="636"/>
      <c r="R138" s="636"/>
      <c r="S138" s="636"/>
      <c r="T138" s="636"/>
      <c r="U138" s="671"/>
      <c r="V138" s="671"/>
      <c r="W138" s="671"/>
      <c r="X138" s="492" t="s">
        <v>3614</v>
      </c>
      <c r="Y138" s="493" t="s">
        <v>363</v>
      </c>
      <c r="Z138" s="672">
        <f t="shared" si="2"/>
        <v>0</v>
      </c>
      <c r="AA138" s="636"/>
    </row>
    <row r="139" spans="2:27" ht="14.25" customHeight="1" x14ac:dyDescent="0.35">
      <c r="B139" s="647">
        <v>5</v>
      </c>
      <c r="C139" s="636"/>
      <c r="D139" s="648" t="s">
        <v>3613</v>
      </c>
      <c r="E139" s="636"/>
      <c r="F139" s="636"/>
      <c r="G139" s="636"/>
      <c r="H139" s="636"/>
      <c r="I139" s="636"/>
      <c r="J139" s="636"/>
      <c r="K139" s="636"/>
      <c r="L139" s="636"/>
      <c r="M139" s="636"/>
      <c r="N139" s="648" t="s">
        <v>3616</v>
      </c>
      <c r="O139" s="636"/>
      <c r="P139" s="636"/>
      <c r="Q139" s="636"/>
      <c r="R139" s="636"/>
      <c r="S139" s="636"/>
      <c r="T139" s="636"/>
      <c r="U139" s="671"/>
      <c r="V139" s="671"/>
      <c r="W139" s="671"/>
      <c r="X139" s="492" t="s">
        <v>3614</v>
      </c>
      <c r="Y139" s="493" t="s">
        <v>363</v>
      </c>
      <c r="Z139" s="672">
        <f t="shared" si="2"/>
        <v>0</v>
      </c>
      <c r="AA139" s="636"/>
    </row>
    <row r="140" spans="2:27" ht="14.25" customHeight="1" x14ac:dyDescent="0.35">
      <c r="B140" s="647">
        <v>6</v>
      </c>
      <c r="C140" s="636"/>
      <c r="D140" s="648" t="s">
        <v>3613</v>
      </c>
      <c r="E140" s="636"/>
      <c r="F140" s="636"/>
      <c r="G140" s="636"/>
      <c r="H140" s="636"/>
      <c r="I140" s="636"/>
      <c r="J140" s="636"/>
      <c r="K140" s="636"/>
      <c r="L140" s="636"/>
      <c r="M140" s="636"/>
      <c r="N140" s="648" t="s">
        <v>3617</v>
      </c>
      <c r="O140" s="636"/>
      <c r="P140" s="636"/>
      <c r="Q140" s="636"/>
      <c r="R140" s="636"/>
      <c r="S140" s="636"/>
      <c r="T140" s="636"/>
      <c r="U140" s="671"/>
      <c r="V140" s="671"/>
      <c r="W140" s="671"/>
      <c r="X140" s="492" t="s">
        <v>3614</v>
      </c>
      <c r="Y140" s="493" t="s">
        <v>363</v>
      </c>
      <c r="Z140" s="672">
        <f t="shared" si="2"/>
        <v>0</v>
      </c>
      <c r="AA140" s="636"/>
    </row>
    <row r="141" spans="2:27" ht="14.25" customHeight="1" x14ac:dyDescent="0.35">
      <c r="B141" s="647">
        <v>7</v>
      </c>
      <c r="C141" s="636"/>
      <c r="D141" s="648" t="s">
        <v>3613</v>
      </c>
      <c r="E141" s="636"/>
      <c r="F141" s="636"/>
      <c r="G141" s="636"/>
      <c r="H141" s="636"/>
      <c r="I141" s="636"/>
      <c r="J141" s="636"/>
      <c r="K141" s="636"/>
      <c r="L141" s="636"/>
      <c r="M141" s="636"/>
      <c r="N141" s="648" t="s">
        <v>3618</v>
      </c>
      <c r="O141" s="636"/>
      <c r="P141" s="636"/>
      <c r="Q141" s="636"/>
      <c r="R141" s="636"/>
      <c r="S141" s="636"/>
      <c r="T141" s="636"/>
      <c r="U141" s="671"/>
      <c r="V141" s="671"/>
      <c r="W141" s="671"/>
      <c r="X141" s="492" t="s">
        <v>3614</v>
      </c>
      <c r="Y141" s="493" t="s">
        <v>363</v>
      </c>
      <c r="Z141" s="672">
        <f t="shared" si="2"/>
        <v>0</v>
      </c>
      <c r="AA141" s="636"/>
    </row>
    <row r="142" spans="2:27" ht="14.25" customHeight="1" x14ac:dyDescent="0.35">
      <c r="B142" s="647">
        <v>8</v>
      </c>
      <c r="C142" s="636"/>
      <c r="D142" s="648" t="s">
        <v>3613</v>
      </c>
      <c r="E142" s="636"/>
      <c r="F142" s="636"/>
      <c r="G142" s="636"/>
      <c r="H142" s="636"/>
      <c r="I142" s="636"/>
      <c r="J142" s="636"/>
      <c r="K142" s="636"/>
      <c r="L142" s="636"/>
      <c r="M142" s="636"/>
      <c r="N142" s="648" t="s">
        <v>3619</v>
      </c>
      <c r="O142" s="636"/>
      <c r="P142" s="636"/>
      <c r="Q142" s="636"/>
      <c r="R142" s="636"/>
      <c r="S142" s="636"/>
      <c r="T142" s="636"/>
      <c r="U142" s="671"/>
      <c r="V142" s="671"/>
      <c r="W142" s="671"/>
      <c r="X142" s="492" t="s">
        <v>3614</v>
      </c>
      <c r="Y142" s="493" t="s">
        <v>363</v>
      </c>
      <c r="Z142" s="672">
        <f t="shared" si="2"/>
        <v>0</v>
      </c>
      <c r="AA142" s="636"/>
    </row>
    <row r="143" spans="2:27" ht="14.25" customHeight="1" x14ac:dyDescent="0.35">
      <c r="B143" s="647">
        <v>9</v>
      </c>
      <c r="C143" s="636"/>
      <c r="D143" s="648" t="s">
        <v>3613</v>
      </c>
      <c r="E143" s="636"/>
      <c r="F143" s="636"/>
      <c r="G143" s="636"/>
      <c r="H143" s="636"/>
      <c r="I143" s="636"/>
      <c r="J143" s="636"/>
      <c r="K143" s="636"/>
      <c r="L143" s="636"/>
      <c r="M143" s="636"/>
      <c r="N143" s="648" t="s">
        <v>3620</v>
      </c>
      <c r="O143" s="636"/>
      <c r="P143" s="636"/>
      <c r="Q143" s="636"/>
      <c r="R143" s="636"/>
      <c r="S143" s="636"/>
      <c r="T143" s="636"/>
      <c r="U143" s="671"/>
      <c r="V143" s="671"/>
      <c r="W143" s="671"/>
      <c r="X143" s="492" t="s">
        <v>3614</v>
      </c>
      <c r="Y143" s="493" t="s">
        <v>363</v>
      </c>
      <c r="Z143" s="672">
        <f t="shared" si="2"/>
        <v>0</v>
      </c>
      <c r="AA143" s="636"/>
    </row>
    <row r="144" spans="2:27" x14ac:dyDescent="0.35">
      <c r="B144" s="647">
        <v>10</v>
      </c>
      <c r="C144" s="636"/>
      <c r="D144" s="648" t="s">
        <v>3613</v>
      </c>
      <c r="E144" s="636"/>
      <c r="F144" s="636"/>
      <c r="G144" s="636"/>
      <c r="H144" s="636"/>
      <c r="I144" s="636"/>
      <c r="J144" s="636"/>
      <c r="K144" s="636"/>
      <c r="L144" s="636"/>
      <c r="M144" s="636"/>
      <c r="N144" s="648" t="s">
        <v>3621</v>
      </c>
      <c r="O144" s="636"/>
      <c r="P144" s="636"/>
      <c r="Q144" s="636"/>
      <c r="R144" s="636"/>
      <c r="S144" s="636"/>
      <c r="T144" s="636"/>
      <c r="U144" s="671"/>
      <c r="V144" s="671"/>
      <c r="W144" s="671"/>
      <c r="X144" s="492" t="s">
        <v>3614</v>
      </c>
      <c r="Y144" s="493" t="s">
        <v>363</v>
      </c>
      <c r="Z144" s="672">
        <f t="shared" si="2"/>
        <v>0</v>
      </c>
      <c r="AA144" s="636"/>
    </row>
    <row r="145" spans="1:27" x14ac:dyDescent="0.35">
      <c r="B145" s="647">
        <v>11</v>
      </c>
      <c r="C145" s="636"/>
      <c r="D145" s="648" t="s">
        <v>3613</v>
      </c>
      <c r="E145" s="636"/>
      <c r="F145" s="636"/>
      <c r="G145" s="636"/>
      <c r="H145" s="636"/>
      <c r="I145" s="636"/>
      <c r="J145" s="636"/>
      <c r="K145" s="636"/>
      <c r="L145" s="636"/>
      <c r="M145" s="636"/>
      <c r="N145" s="648" t="s">
        <v>3622</v>
      </c>
      <c r="O145" s="636"/>
      <c r="P145" s="636"/>
      <c r="Q145" s="636"/>
      <c r="R145" s="636"/>
      <c r="S145" s="636"/>
      <c r="T145" s="636"/>
      <c r="U145" s="671"/>
      <c r="V145" s="671"/>
      <c r="W145" s="671"/>
      <c r="X145" s="492" t="s">
        <v>3614</v>
      </c>
      <c r="Y145" s="493" t="s">
        <v>363</v>
      </c>
      <c r="Z145" s="672">
        <f t="shared" si="2"/>
        <v>0</v>
      </c>
      <c r="AA145" s="636"/>
    </row>
    <row r="146" spans="1:27" x14ac:dyDescent="0.35">
      <c r="B146" s="647">
        <v>12</v>
      </c>
      <c r="C146" s="636"/>
      <c r="D146" s="648" t="s">
        <v>3613</v>
      </c>
      <c r="E146" s="636"/>
      <c r="F146" s="636"/>
      <c r="G146" s="636"/>
      <c r="H146" s="636"/>
      <c r="I146" s="636"/>
      <c r="J146" s="636"/>
      <c r="K146" s="636"/>
      <c r="L146" s="636"/>
      <c r="M146" s="636"/>
      <c r="N146" s="648" t="s">
        <v>3623</v>
      </c>
      <c r="O146" s="636"/>
      <c r="P146" s="636"/>
      <c r="Q146" s="636"/>
      <c r="R146" s="636"/>
      <c r="S146" s="636"/>
      <c r="T146" s="636"/>
      <c r="U146" s="671"/>
      <c r="V146" s="671"/>
      <c r="W146" s="671"/>
      <c r="X146" s="492" t="s">
        <v>3614</v>
      </c>
      <c r="Y146" s="493" t="s">
        <v>363</v>
      </c>
      <c r="Z146" s="672">
        <f t="shared" si="2"/>
        <v>0</v>
      </c>
      <c r="AA146" s="636"/>
    </row>
    <row r="147" spans="1:27" x14ac:dyDescent="0.35">
      <c r="B147" s="647">
        <v>13</v>
      </c>
      <c r="C147" s="636"/>
      <c r="D147" s="648" t="s">
        <v>3613</v>
      </c>
      <c r="E147" s="636"/>
      <c r="F147" s="636"/>
      <c r="G147" s="636"/>
      <c r="H147" s="636"/>
      <c r="I147" s="636"/>
      <c r="J147" s="636"/>
      <c r="K147" s="636"/>
      <c r="L147" s="636"/>
      <c r="M147" s="636"/>
      <c r="N147" s="648" t="s">
        <v>3624</v>
      </c>
      <c r="O147" s="636"/>
      <c r="P147" s="636"/>
      <c r="Q147" s="636"/>
      <c r="R147" s="636"/>
      <c r="S147" s="636"/>
      <c r="T147" s="636"/>
      <c r="U147" s="671"/>
      <c r="V147" s="671"/>
      <c r="W147" s="671"/>
      <c r="X147" s="492" t="s">
        <v>3614</v>
      </c>
      <c r="Y147" s="493" t="s">
        <v>363</v>
      </c>
      <c r="Z147" s="672">
        <f t="shared" si="2"/>
        <v>0</v>
      </c>
      <c r="AA147" s="636"/>
    </row>
    <row r="148" spans="1:27" x14ac:dyDescent="0.35">
      <c r="B148" s="647">
        <v>14</v>
      </c>
      <c r="C148" s="636"/>
      <c r="D148" s="648" t="s">
        <v>3613</v>
      </c>
      <c r="E148" s="636"/>
      <c r="F148" s="636"/>
      <c r="G148" s="636"/>
      <c r="H148" s="636"/>
      <c r="I148" s="636"/>
      <c r="J148" s="636"/>
      <c r="K148" s="636"/>
      <c r="L148" s="636"/>
      <c r="M148" s="636"/>
      <c r="N148" s="648" t="s">
        <v>3625</v>
      </c>
      <c r="O148" s="636"/>
      <c r="P148" s="636"/>
      <c r="Q148" s="636"/>
      <c r="R148" s="636"/>
      <c r="S148" s="636"/>
      <c r="T148" s="636"/>
      <c r="U148" s="671"/>
      <c r="V148" s="671"/>
      <c r="W148" s="671"/>
      <c r="X148" s="492" t="s">
        <v>3614</v>
      </c>
      <c r="Y148" s="493" t="s">
        <v>363</v>
      </c>
      <c r="Z148" s="672">
        <f t="shared" si="2"/>
        <v>0</v>
      </c>
      <c r="AA148" s="636"/>
    </row>
    <row r="149" spans="1:27" x14ac:dyDescent="0.35">
      <c r="B149" s="647">
        <v>15</v>
      </c>
      <c r="C149" s="636"/>
      <c r="D149" s="648" t="s">
        <v>3613</v>
      </c>
      <c r="E149" s="636"/>
      <c r="F149" s="636"/>
      <c r="G149" s="636"/>
      <c r="H149" s="636"/>
      <c r="I149" s="636"/>
      <c r="J149" s="636"/>
      <c r="K149" s="636"/>
      <c r="L149" s="636"/>
      <c r="M149" s="636"/>
      <c r="N149" s="648" t="s">
        <v>3626</v>
      </c>
      <c r="O149" s="636"/>
      <c r="P149" s="636"/>
      <c r="Q149" s="636"/>
      <c r="R149" s="636"/>
      <c r="S149" s="636"/>
      <c r="T149" s="636"/>
      <c r="U149" s="671"/>
      <c r="V149" s="671"/>
      <c r="W149" s="671"/>
      <c r="X149" s="492" t="s">
        <v>3614</v>
      </c>
      <c r="Y149" s="493" t="s">
        <v>363</v>
      </c>
      <c r="Z149" s="672">
        <f t="shared" si="2"/>
        <v>0</v>
      </c>
      <c r="AA149" s="636"/>
    </row>
    <row r="150" spans="1:27" x14ac:dyDescent="0.35">
      <c r="B150" s="647">
        <v>16</v>
      </c>
      <c r="C150" s="636"/>
      <c r="D150" s="648" t="s">
        <v>3627</v>
      </c>
      <c r="E150" s="636"/>
      <c r="F150" s="636"/>
      <c r="G150" s="636"/>
      <c r="H150" s="636"/>
      <c r="I150" s="636"/>
      <c r="J150" s="636"/>
      <c r="K150" s="636"/>
      <c r="L150" s="636"/>
      <c r="M150" s="636"/>
      <c r="N150" s="648" t="s">
        <v>3628</v>
      </c>
      <c r="O150" s="636"/>
      <c r="P150" s="636"/>
      <c r="Q150" s="636"/>
      <c r="R150" s="636"/>
      <c r="S150" s="636"/>
      <c r="T150" s="636"/>
      <c r="U150" s="676"/>
      <c r="V150" s="676"/>
      <c r="W150" s="676"/>
      <c r="X150" s="492">
        <v>15</v>
      </c>
      <c r="Y150" s="493" t="s">
        <v>3629</v>
      </c>
      <c r="Z150" s="672">
        <f t="shared" si="2"/>
        <v>0</v>
      </c>
      <c r="AA150" s="636"/>
    </row>
    <row r="151" spans="1:27" ht="19.5" customHeight="1" x14ac:dyDescent="0.35">
      <c r="A151" s="675" t="s">
        <v>3584</v>
      </c>
      <c r="B151" s="675"/>
      <c r="C151" s="675"/>
      <c r="D151" s="675"/>
      <c r="E151" s="675"/>
      <c r="F151" s="675"/>
      <c r="G151" s="675"/>
      <c r="H151" s="675"/>
      <c r="I151" s="675"/>
      <c r="J151" s="675"/>
      <c r="K151" s="675"/>
      <c r="L151" s="675"/>
      <c r="M151" s="675"/>
      <c r="N151" s="675"/>
      <c r="O151" s="675"/>
      <c r="P151" s="675"/>
      <c r="Q151" s="675"/>
      <c r="R151" s="675"/>
      <c r="S151" s="675"/>
      <c r="T151" s="675"/>
      <c r="U151" s="675"/>
      <c r="V151" s="675"/>
      <c r="W151" s="675"/>
      <c r="X151" s="675"/>
      <c r="Y151" s="675"/>
      <c r="Z151" s="505"/>
      <c r="AA151" s="511">
        <f>SUM(Z135:AA150)</f>
        <v>0</v>
      </c>
    </row>
    <row r="152" spans="1:27" ht="0" hidden="1" customHeight="1" x14ac:dyDescent="0.35"/>
    <row r="153" spans="1:27" ht="2.9" customHeight="1" x14ac:dyDescent="0.35"/>
    <row r="154" spans="1:27" ht="11.25" customHeight="1" x14ac:dyDescent="0.35">
      <c r="B154" s="637" t="s">
        <v>3585</v>
      </c>
      <c r="C154" s="636"/>
      <c r="D154" s="636"/>
      <c r="E154" s="636"/>
      <c r="F154" s="636"/>
      <c r="G154" s="636"/>
      <c r="H154" s="636"/>
      <c r="I154" s="636"/>
      <c r="J154" s="636"/>
      <c r="K154" s="636"/>
      <c r="L154" s="636"/>
      <c r="M154" s="636"/>
      <c r="N154" s="636"/>
      <c r="O154" s="636"/>
      <c r="P154" s="636"/>
      <c r="Q154" s="636"/>
      <c r="R154" s="636"/>
      <c r="S154" s="636"/>
      <c r="T154" s="636"/>
      <c r="U154" s="636"/>
      <c r="V154" s="636"/>
      <c r="W154" s="636"/>
      <c r="X154" s="636"/>
      <c r="Y154" s="636"/>
      <c r="Z154" s="636"/>
      <c r="AA154" s="636"/>
    </row>
    <row r="155" spans="1:27" ht="1.5" customHeight="1" x14ac:dyDescent="0.35"/>
    <row r="156" spans="1:27" ht="11.25" customHeight="1" x14ac:dyDescent="0.35">
      <c r="C156" s="647" t="s">
        <v>3586</v>
      </c>
      <c r="D156" s="636"/>
      <c r="F156" s="672">
        <f>AA151</f>
        <v>0</v>
      </c>
      <c r="G156" s="636"/>
      <c r="H156" s="636"/>
      <c r="I156" s="636"/>
      <c r="J156" s="636"/>
      <c r="K156" s="648" t="s">
        <v>3630</v>
      </c>
      <c r="L156" s="636"/>
      <c r="M156" s="636"/>
      <c r="N156" s="636"/>
      <c r="O156" s="636"/>
      <c r="P156" s="636"/>
      <c r="Q156" s="636"/>
      <c r="R156" s="636"/>
    </row>
    <row r="157" spans="1:27" ht="10" customHeight="1" x14ac:dyDescent="0.35"/>
    <row r="158" spans="1:27" ht="11.5" customHeight="1" x14ac:dyDescent="0.35">
      <c r="B158" s="658" t="s">
        <v>1</v>
      </c>
      <c r="C158" s="659"/>
      <c r="D158" s="659"/>
      <c r="E158" s="659"/>
      <c r="F158" s="659"/>
      <c r="G158" s="659"/>
      <c r="H158" s="659"/>
      <c r="J158" s="660" t="s">
        <v>3474</v>
      </c>
      <c r="K158" s="659"/>
      <c r="L158" s="659"/>
      <c r="M158" s="659"/>
      <c r="N158" s="659"/>
      <c r="O158" s="659"/>
      <c r="P158" s="659"/>
    </row>
    <row r="159" spans="1:27" ht="11.25" customHeight="1" x14ac:dyDescent="0.35">
      <c r="B159" s="660" t="s">
        <v>4010</v>
      </c>
      <c r="C159" s="659"/>
      <c r="D159" s="659"/>
      <c r="E159" s="659"/>
      <c r="F159" s="659"/>
      <c r="G159" s="659"/>
      <c r="H159" s="659"/>
      <c r="I159" s="496"/>
      <c r="J159" s="683">
        <f>AA151</f>
        <v>0</v>
      </c>
      <c r="K159" s="659"/>
      <c r="L159" s="659"/>
      <c r="M159" s="659"/>
      <c r="N159" s="659"/>
      <c r="O159" s="659"/>
      <c r="P159" s="659"/>
    </row>
    <row r="160" spans="1:27" ht="0" hidden="1" customHeight="1" x14ac:dyDescent="0.35"/>
    <row r="161" spans="2:27" ht="3" customHeight="1" x14ac:dyDescent="0.35"/>
    <row r="162" spans="2:27" ht="11.25" customHeight="1" x14ac:dyDescent="0.35">
      <c r="B162" s="664" t="s">
        <v>3492</v>
      </c>
      <c r="C162" s="636"/>
      <c r="D162" s="636"/>
      <c r="E162" s="636"/>
      <c r="F162" s="636"/>
      <c r="G162" s="636"/>
      <c r="H162" s="636"/>
      <c r="J162" s="684">
        <f>AA151</f>
        <v>0</v>
      </c>
      <c r="K162" s="636"/>
      <c r="L162" s="636"/>
      <c r="M162" s="636"/>
      <c r="N162" s="636"/>
      <c r="O162" s="636"/>
      <c r="P162" s="636"/>
    </row>
    <row r="163" spans="2:27" ht="11.5" customHeight="1" x14ac:dyDescent="0.35"/>
    <row r="164" spans="2:27" ht="2.9" customHeight="1" x14ac:dyDescent="0.35"/>
    <row r="165" spans="2:27" ht="0" hidden="1" customHeight="1" x14ac:dyDescent="0.35"/>
    <row r="166" spans="2:27" ht="17.149999999999999" customHeight="1" x14ac:dyDescent="0.35">
      <c r="B166" s="643" t="s">
        <v>3631</v>
      </c>
      <c r="C166" s="636"/>
      <c r="D166" s="636"/>
      <c r="E166" s="636"/>
      <c r="F166" s="636"/>
      <c r="G166" s="636"/>
      <c r="H166" s="636"/>
      <c r="I166" s="636"/>
      <c r="J166" s="636"/>
      <c r="K166" s="636"/>
      <c r="L166" s="636"/>
      <c r="M166" s="636"/>
      <c r="N166" s="636"/>
      <c r="O166" s="636"/>
      <c r="P166" s="636"/>
      <c r="Q166" s="636"/>
      <c r="R166" s="636"/>
      <c r="S166" s="636"/>
      <c r="T166" s="636"/>
      <c r="U166" s="636"/>
      <c r="V166" s="636"/>
      <c r="W166" s="636"/>
      <c r="X166" s="636"/>
      <c r="Y166" s="636"/>
      <c r="Z166" s="636"/>
      <c r="AA166" s="636"/>
    </row>
    <row r="167" spans="2:27" ht="2.9" customHeight="1" x14ac:dyDescent="0.35"/>
    <row r="168" spans="2:27" x14ac:dyDescent="0.35">
      <c r="B168" s="677" t="s">
        <v>3495</v>
      </c>
      <c r="C168" s="669"/>
      <c r="D168" s="685" t="s">
        <v>3496</v>
      </c>
      <c r="E168" s="669"/>
      <c r="F168" s="669"/>
      <c r="G168" s="669"/>
      <c r="H168" s="669"/>
      <c r="I168" s="669"/>
      <c r="J168" s="669"/>
      <c r="K168" s="669"/>
      <c r="L168" s="669"/>
      <c r="M168" s="669"/>
      <c r="N168" s="685" t="s">
        <v>3473</v>
      </c>
      <c r="O168" s="669"/>
      <c r="P168" s="669"/>
      <c r="Q168" s="669"/>
      <c r="R168" s="669"/>
      <c r="S168" s="669"/>
      <c r="T168" s="669"/>
      <c r="U168" s="677" t="s">
        <v>3497</v>
      </c>
      <c r="V168" s="669"/>
      <c r="W168" s="669"/>
      <c r="X168" s="510" t="s">
        <v>306</v>
      </c>
      <c r="Y168" s="512" t="s">
        <v>3498</v>
      </c>
      <c r="Z168" s="677" t="s">
        <v>3499</v>
      </c>
      <c r="AA168" s="669"/>
    </row>
    <row r="169" spans="2:27" x14ac:dyDescent="0.35">
      <c r="B169" s="647">
        <v>1</v>
      </c>
      <c r="C169" s="636"/>
      <c r="D169" s="648"/>
      <c r="E169" s="636"/>
      <c r="F169" s="636"/>
      <c r="G169" s="636"/>
      <c r="H169" s="636"/>
      <c r="I169" s="636"/>
      <c r="J169" s="636"/>
      <c r="K169" s="636"/>
      <c r="L169" s="636"/>
      <c r="M169" s="636"/>
      <c r="N169" s="648" t="s">
        <v>3632</v>
      </c>
      <c r="O169" s="636"/>
      <c r="P169" s="636"/>
      <c r="Q169" s="636"/>
      <c r="R169" s="636"/>
      <c r="S169" s="636"/>
      <c r="T169" s="636"/>
      <c r="U169" s="673"/>
      <c r="V169" s="673"/>
      <c r="W169" s="673"/>
      <c r="X169" s="507">
        <v>1</v>
      </c>
      <c r="Y169" s="493" t="s">
        <v>1528</v>
      </c>
      <c r="Z169" s="672">
        <f t="shared" ref="Z169:Z232" si="3">U169*X169</f>
        <v>0</v>
      </c>
      <c r="AA169" s="636"/>
    </row>
    <row r="170" spans="2:27" x14ac:dyDescent="0.35">
      <c r="B170" s="679">
        <v>2</v>
      </c>
      <c r="C170" s="636"/>
      <c r="D170" s="680"/>
      <c r="E170" s="636"/>
      <c r="F170" s="636"/>
      <c r="G170" s="636"/>
      <c r="H170" s="636"/>
      <c r="I170" s="636"/>
      <c r="J170" s="636"/>
      <c r="K170" s="636"/>
      <c r="L170" s="636"/>
      <c r="M170" s="636"/>
      <c r="N170" s="680" t="s">
        <v>3633</v>
      </c>
      <c r="O170" s="636"/>
      <c r="P170" s="636"/>
      <c r="Q170" s="636"/>
      <c r="R170" s="636"/>
      <c r="S170" s="636"/>
      <c r="T170" s="636"/>
      <c r="U170" s="681"/>
      <c r="V170" s="681"/>
      <c r="W170" s="681"/>
      <c r="X170" s="564">
        <v>1</v>
      </c>
      <c r="Y170" s="563" t="s">
        <v>1528</v>
      </c>
      <c r="Z170" s="682">
        <f t="shared" si="3"/>
        <v>0</v>
      </c>
      <c r="AA170" s="636"/>
    </row>
    <row r="171" spans="2:27" s="513" customFormat="1" x14ac:dyDescent="0.35">
      <c r="B171" s="679">
        <v>3</v>
      </c>
      <c r="C171" s="686"/>
      <c r="D171" s="680"/>
      <c r="E171" s="686"/>
      <c r="F171" s="686"/>
      <c r="G171" s="686"/>
      <c r="H171" s="686"/>
      <c r="I171" s="686"/>
      <c r="J171" s="686"/>
      <c r="K171" s="686"/>
      <c r="L171" s="686"/>
      <c r="M171" s="686"/>
      <c r="N171" s="680" t="s">
        <v>3634</v>
      </c>
      <c r="O171" s="686"/>
      <c r="P171" s="686"/>
      <c r="Q171" s="686"/>
      <c r="R171" s="686"/>
      <c r="S171" s="686"/>
      <c r="T171" s="686"/>
      <c r="U171" s="681"/>
      <c r="V171" s="681"/>
      <c r="W171" s="681"/>
      <c r="X171" s="564">
        <v>1</v>
      </c>
      <c r="Y171" s="563" t="s">
        <v>1528</v>
      </c>
      <c r="Z171" s="682">
        <f t="shared" si="3"/>
        <v>0</v>
      </c>
      <c r="AA171" s="686"/>
    </row>
    <row r="172" spans="2:27" ht="27.75" customHeight="1" x14ac:dyDescent="0.35">
      <c r="B172" s="679">
        <v>3</v>
      </c>
      <c r="C172" s="636"/>
      <c r="D172" s="680"/>
      <c r="E172" s="636"/>
      <c r="F172" s="636"/>
      <c r="G172" s="636"/>
      <c r="H172" s="636"/>
      <c r="I172" s="636"/>
      <c r="J172" s="636"/>
      <c r="K172" s="636"/>
      <c r="L172" s="636"/>
      <c r="M172" s="636"/>
      <c r="N172" s="680" t="s">
        <v>3635</v>
      </c>
      <c r="O172" s="636"/>
      <c r="P172" s="636"/>
      <c r="Q172" s="636"/>
      <c r="R172" s="636"/>
      <c r="S172" s="636"/>
      <c r="T172" s="636"/>
      <c r="U172" s="681"/>
      <c r="V172" s="681"/>
      <c r="W172" s="681"/>
      <c r="X172" s="564">
        <v>1</v>
      </c>
      <c r="Y172" s="563" t="s">
        <v>1528</v>
      </c>
      <c r="Z172" s="682">
        <f t="shared" si="3"/>
        <v>0</v>
      </c>
      <c r="AA172" s="636"/>
    </row>
    <row r="173" spans="2:27" ht="27.75" customHeight="1" x14ac:dyDescent="0.35">
      <c r="B173" s="647">
        <v>4</v>
      </c>
      <c r="C173" s="636"/>
      <c r="D173" s="648"/>
      <c r="E173" s="636"/>
      <c r="F173" s="636"/>
      <c r="G173" s="636"/>
      <c r="H173" s="636"/>
      <c r="I173" s="636"/>
      <c r="J173" s="636"/>
      <c r="K173" s="636"/>
      <c r="L173" s="636"/>
      <c r="M173" s="636"/>
      <c r="N173" s="648" t="s">
        <v>3636</v>
      </c>
      <c r="O173" s="636"/>
      <c r="P173" s="636"/>
      <c r="Q173" s="636"/>
      <c r="R173" s="636"/>
      <c r="S173" s="636"/>
      <c r="T173" s="636"/>
      <c r="U173" s="671"/>
      <c r="V173" s="671"/>
      <c r="W173" s="671"/>
      <c r="X173" s="507">
        <v>1</v>
      </c>
      <c r="Y173" s="493" t="s">
        <v>1528</v>
      </c>
      <c r="Z173" s="672">
        <f t="shared" si="3"/>
        <v>0</v>
      </c>
      <c r="AA173" s="636"/>
    </row>
    <row r="174" spans="2:27" x14ac:dyDescent="0.35">
      <c r="B174" s="647">
        <v>5</v>
      </c>
      <c r="C174" s="636"/>
      <c r="D174" s="648"/>
      <c r="E174" s="648"/>
      <c r="F174" s="648"/>
      <c r="G174" s="648"/>
      <c r="H174" s="648"/>
      <c r="I174" s="648"/>
      <c r="J174" s="648"/>
      <c r="K174" s="648"/>
      <c r="L174" s="648"/>
      <c r="M174" s="648"/>
      <c r="N174" s="648" t="s">
        <v>3637</v>
      </c>
      <c r="O174" s="648"/>
      <c r="P174" s="648"/>
      <c r="Q174" s="648"/>
      <c r="R174" s="648"/>
      <c r="S174" s="648"/>
      <c r="T174" s="648"/>
      <c r="U174" s="671"/>
      <c r="V174" s="671"/>
      <c r="W174" s="671"/>
      <c r="X174" s="507">
        <v>1</v>
      </c>
      <c r="Y174" s="493" t="s">
        <v>1528</v>
      </c>
      <c r="Z174" s="672">
        <f t="shared" si="3"/>
        <v>0</v>
      </c>
      <c r="AA174" s="672"/>
    </row>
    <row r="175" spans="2:27" ht="180" customHeight="1" x14ac:dyDescent="0.35">
      <c r="B175" s="647">
        <v>6</v>
      </c>
      <c r="C175" s="636"/>
      <c r="D175" s="648"/>
      <c r="E175" s="648"/>
      <c r="F175" s="648"/>
      <c r="G175" s="648"/>
      <c r="H175" s="648"/>
      <c r="I175" s="648"/>
      <c r="J175" s="648"/>
      <c r="K175" s="648"/>
      <c r="L175" s="648"/>
      <c r="M175" s="648"/>
      <c r="N175" s="648" t="s">
        <v>3638</v>
      </c>
      <c r="O175" s="648"/>
      <c r="P175" s="648"/>
      <c r="Q175" s="648"/>
      <c r="R175" s="648"/>
      <c r="S175" s="648"/>
      <c r="T175" s="648"/>
      <c r="U175" s="671"/>
      <c r="V175" s="671"/>
      <c r="W175" s="671"/>
      <c r="X175" s="507">
        <v>1</v>
      </c>
      <c r="Y175" s="493" t="s">
        <v>1528</v>
      </c>
      <c r="Z175" s="672">
        <f t="shared" si="3"/>
        <v>0</v>
      </c>
      <c r="AA175" s="672"/>
    </row>
    <row r="176" spans="2:27" x14ac:dyDescent="0.35">
      <c r="B176" s="647">
        <v>7</v>
      </c>
      <c r="C176" s="636"/>
      <c r="D176" s="648"/>
      <c r="E176" s="636"/>
      <c r="F176" s="636"/>
      <c r="G176" s="636"/>
      <c r="H176" s="636"/>
      <c r="I176" s="636"/>
      <c r="J176" s="636"/>
      <c r="K176" s="636"/>
      <c r="L176" s="636"/>
      <c r="M176" s="636"/>
      <c r="N176" s="648" t="s">
        <v>3639</v>
      </c>
      <c r="O176" s="636"/>
      <c r="P176" s="636"/>
      <c r="Q176" s="636"/>
      <c r="R176" s="636"/>
      <c r="S176" s="636"/>
      <c r="T176" s="636"/>
      <c r="U176" s="671"/>
      <c r="V176" s="671"/>
      <c r="W176" s="671"/>
      <c r="X176" s="507">
        <v>3</v>
      </c>
      <c r="Y176" s="493" t="s">
        <v>1528</v>
      </c>
      <c r="Z176" s="672">
        <f t="shared" si="3"/>
        <v>0</v>
      </c>
      <c r="AA176" s="636"/>
    </row>
    <row r="177" spans="2:27" x14ac:dyDescent="0.35">
      <c r="B177" s="647">
        <v>8</v>
      </c>
      <c r="C177" s="636"/>
      <c r="D177" s="648"/>
      <c r="E177" s="636"/>
      <c r="F177" s="636"/>
      <c r="G177" s="636"/>
      <c r="H177" s="636"/>
      <c r="I177" s="636"/>
      <c r="J177" s="636"/>
      <c r="K177" s="636"/>
      <c r="L177" s="636"/>
      <c r="M177" s="636"/>
      <c r="N177" s="648" t="s">
        <v>3640</v>
      </c>
      <c r="O177" s="636"/>
      <c r="P177" s="636"/>
      <c r="Q177" s="636"/>
      <c r="R177" s="636"/>
      <c r="S177" s="636"/>
      <c r="T177" s="636"/>
      <c r="U177" s="671"/>
      <c r="V177" s="671"/>
      <c r="W177" s="671"/>
      <c r="X177" s="507">
        <v>1</v>
      </c>
      <c r="Y177" s="493" t="s">
        <v>1528</v>
      </c>
      <c r="Z177" s="672">
        <f t="shared" si="3"/>
        <v>0</v>
      </c>
      <c r="AA177" s="636"/>
    </row>
    <row r="178" spans="2:27" x14ac:dyDescent="0.35">
      <c r="B178" s="647">
        <v>9</v>
      </c>
      <c r="C178" s="636"/>
      <c r="D178" s="648"/>
      <c r="E178" s="636"/>
      <c r="F178" s="636"/>
      <c r="G178" s="636"/>
      <c r="H178" s="636"/>
      <c r="I178" s="636"/>
      <c r="J178" s="636"/>
      <c r="K178" s="636"/>
      <c r="L178" s="636"/>
      <c r="M178" s="636"/>
      <c r="N178" s="648" t="s">
        <v>3641</v>
      </c>
      <c r="O178" s="636"/>
      <c r="P178" s="636"/>
      <c r="Q178" s="636"/>
      <c r="R178" s="636"/>
      <c r="S178" s="636"/>
      <c r="T178" s="636"/>
      <c r="U178" s="671"/>
      <c r="V178" s="671"/>
      <c r="W178" s="671"/>
      <c r="X178" s="507">
        <v>1</v>
      </c>
      <c r="Y178" s="493" t="s">
        <v>1528</v>
      </c>
      <c r="Z178" s="672">
        <f t="shared" si="3"/>
        <v>0</v>
      </c>
      <c r="AA178" s="636"/>
    </row>
    <row r="179" spans="2:27" x14ac:dyDescent="0.35">
      <c r="B179" s="647">
        <v>10</v>
      </c>
      <c r="C179" s="636"/>
      <c r="D179" s="648"/>
      <c r="E179" s="636"/>
      <c r="F179" s="636"/>
      <c r="G179" s="636"/>
      <c r="H179" s="636"/>
      <c r="I179" s="636"/>
      <c r="J179" s="636"/>
      <c r="K179" s="636"/>
      <c r="L179" s="636"/>
      <c r="M179" s="636"/>
      <c r="N179" s="648" t="s">
        <v>3642</v>
      </c>
      <c r="O179" s="636"/>
      <c r="P179" s="636"/>
      <c r="Q179" s="636"/>
      <c r="R179" s="636"/>
      <c r="S179" s="636"/>
      <c r="T179" s="636"/>
      <c r="U179" s="671"/>
      <c r="V179" s="671"/>
      <c r="W179" s="671"/>
      <c r="X179" s="507">
        <v>42</v>
      </c>
      <c r="Y179" s="493" t="s">
        <v>1528</v>
      </c>
      <c r="Z179" s="672">
        <f t="shared" si="3"/>
        <v>0</v>
      </c>
      <c r="AA179" s="636"/>
    </row>
    <row r="180" spans="2:27" x14ac:dyDescent="0.35">
      <c r="B180" s="647">
        <v>11</v>
      </c>
      <c r="C180" s="636"/>
      <c r="D180" s="648"/>
      <c r="E180" s="636"/>
      <c r="F180" s="636"/>
      <c r="G180" s="636"/>
      <c r="H180" s="636"/>
      <c r="I180" s="636"/>
      <c r="J180" s="636"/>
      <c r="K180" s="636"/>
      <c r="L180" s="636"/>
      <c r="M180" s="636"/>
      <c r="N180" s="648" t="s">
        <v>3643</v>
      </c>
      <c r="O180" s="636"/>
      <c r="P180" s="636"/>
      <c r="Q180" s="636"/>
      <c r="R180" s="636"/>
      <c r="S180" s="636"/>
      <c r="T180" s="636"/>
      <c r="U180" s="671"/>
      <c r="V180" s="671"/>
      <c r="W180" s="671"/>
      <c r="X180" s="507">
        <v>1</v>
      </c>
      <c r="Y180" s="493" t="s">
        <v>1013</v>
      </c>
      <c r="Z180" s="672">
        <f t="shared" si="3"/>
        <v>0</v>
      </c>
      <c r="AA180" s="636"/>
    </row>
    <row r="181" spans="2:27" x14ac:dyDescent="0.35">
      <c r="B181" s="647">
        <v>12</v>
      </c>
      <c r="C181" s="636"/>
      <c r="D181" s="648"/>
      <c r="E181" s="636"/>
      <c r="F181" s="636"/>
      <c r="G181" s="636"/>
      <c r="H181" s="636"/>
      <c r="I181" s="636"/>
      <c r="J181" s="636"/>
      <c r="K181" s="636"/>
      <c r="L181" s="636"/>
      <c r="M181" s="636"/>
      <c r="N181" s="648" t="s">
        <v>3644</v>
      </c>
      <c r="O181" s="636"/>
      <c r="P181" s="636"/>
      <c r="Q181" s="636"/>
      <c r="R181" s="636"/>
      <c r="S181" s="636"/>
      <c r="T181" s="636"/>
      <c r="U181" s="671"/>
      <c r="V181" s="671"/>
      <c r="W181" s="671"/>
      <c r="X181" s="507">
        <v>2500</v>
      </c>
      <c r="Y181" s="493" t="s">
        <v>323</v>
      </c>
      <c r="Z181" s="672">
        <f t="shared" si="3"/>
        <v>0</v>
      </c>
      <c r="AA181" s="636"/>
    </row>
    <row r="182" spans="2:27" x14ac:dyDescent="0.35">
      <c r="B182" s="647">
        <v>13</v>
      </c>
      <c r="C182" s="636"/>
      <c r="D182" s="648"/>
      <c r="E182" s="636"/>
      <c r="F182" s="636"/>
      <c r="G182" s="636"/>
      <c r="H182" s="636"/>
      <c r="I182" s="636"/>
      <c r="J182" s="636"/>
      <c r="K182" s="636"/>
      <c r="L182" s="636"/>
      <c r="M182" s="636"/>
      <c r="N182" s="648" t="s">
        <v>3645</v>
      </c>
      <c r="O182" s="636"/>
      <c r="P182" s="636"/>
      <c r="Q182" s="636"/>
      <c r="R182" s="636"/>
      <c r="S182" s="636"/>
      <c r="T182" s="636"/>
      <c r="U182" s="671"/>
      <c r="V182" s="671"/>
      <c r="W182" s="671"/>
      <c r="X182" s="507">
        <v>3900</v>
      </c>
      <c r="Y182" s="493" t="s">
        <v>323</v>
      </c>
      <c r="Z182" s="672">
        <f t="shared" si="3"/>
        <v>0</v>
      </c>
      <c r="AA182" s="636"/>
    </row>
    <row r="183" spans="2:27" x14ac:dyDescent="0.35">
      <c r="B183" s="647">
        <v>14</v>
      </c>
      <c r="C183" s="636"/>
      <c r="D183" s="648"/>
      <c r="E183" s="636"/>
      <c r="F183" s="636"/>
      <c r="G183" s="636"/>
      <c r="H183" s="636"/>
      <c r="I183" s="636"/>
      <c r="J183" s="636"/>
      <c r="K183" s="636"/>
      <c r="L183" s="636"/>
      <c r="M183" s="636"/>
      <c r="N183" s="648" t="s">
        <v>3646</v>
      </c>
      <c r="O183" s="636"/>
      <c r="P183" s="636"/>
      <c r="Q183" s="636"/>
      <c r="R183" s="636"/>
      <c r="S183" s="636"/>
      <c r="T183" s="636"/>
      <c r="U183" s="671"/>
      <c r="V183" s="671"/>
      <c r="W183" s="671"/>
      <c r="X183" s="507">
        <v>600</v>
      </c>
      <c r="Y183" s="493" t="s">
        <v>323</v>
      </c>
      <c r="Z183" s="672">
        <f t="shared" si="3"/>
        <v>0</v>
      </c>
      <c r="AA183" s="636"/>
    </row>
    <row r="184" spans="2:27" x14ac:dyDescent="0.35">
      <c r="B184" s="647">
        <v>15</v>
      </c>
      <c r="C184" s="636"/>
      <c r="D184" s="648"/>
      <c r="E184" s="636"/>
      <c r="F184" s="636"/>
      <c r="G184" s="636"/>
      <c r="H184" s="636"/>
      <c r="I184" s="636"/>
      <c r="J184" s="636"/>
      <c r="K184" s="636"/>
      <c r="L184" s="636"/>
      <c r="M184" s="636"/>
      <c r="N184" s="648" t="s">
        <v>3647</v>
      </c>
      <c r="O184" s="636"/>
      <c r="P184" s="636"/>
      <c r="Q184" s="636"/>
      <c r="R184" s="636"/>
      <c r="S184" s="636"/>
      <c r="T184" s="636"/>
      <c r="U184" s="671"/>
      <c r="V184" s="671"/>
      <c r="W184" s="671"/>
      <c r="X184" s="507">
        <v>200</v>
      </c>
      <c r="Y184" s="493" t="s">
        <v>323</v>
      </c>
      <c r="Z184" s="672">
        <f t="shared" si="3"/>
        <v>0</v>
      </c>
      <c r="AA184" s="636"/>
    </row>
    <row r="185" spans="2:27" x14ac:dyDescent="0.35">
      <c r="B185" s="647">
        <v>16</v>
      </c>
      <c r="C185" s="636"/>
      <c r="D185" s="648"/>
      <c r="E185" s="636"/>
      <c r="F185" s="636"/>
      <c r="G185" s="636"/>
      <c r="H185" s="636"/>
      <c r="I185" s="636"/>
      <c r="J185" s="636"/>
      <c r="K185" s="636"/>
      <c r="L185" s="636"/>
      <c r="M185" s="636"/>
      <c r="N185" s="648" t="s">
        <v>3648</v>
      </c>
      <c r="O185" s="636"/>
      <c r="P185" s="636"/>
      <c r="Q185" s="636"/>
      <c r="R185" s="636"/>
      <c r="S185" s="636"/>
      <c r="T185" s="636"/>
      <c r="U185" s="671"/>
      <c r="V185" s="671"/>
      <c r="W185" s="671"/>
      <c r="X185" s="507">
        <v>300</v>
      </c>
      <c r="Y185" s="493" t="s">
        <v>1528</v>
      </c>
      <c r="Z185" s="672">
        <f t="shared" si="3"/>
        <v>0</v>
      </c>
      <c r="AA185" s="636"/>
    </row>
    <row r="186" spans="2:27" x14ac:dyDescent="0.35">
      <c r="B186" s="647">
        <v>17</v>
      </c>
      <c r="C186" s="636"/>
      <c r="D186" s="648"/>
      <c r="E186" s="636"/>
      <c r="F186" s="636"/>
      <c r="G186" s="636"/>
      <c r="H186" s="636"/>
      <c r="I186" s="636"/>
      <c r="J186" s="636"/>
      <c r="K186" s="636"/>
      <c r="L186" s="636"/>
      <c r="M186" s="636"/>
      <c r="N186" s="648" t="s">
        <v>3649</v>
      </c>
      <c r="O186" s="636"/>
      <c r="P186" s="636"/>
      <c r="Q186" s="636"/>
      <c r="R186" s="636"/>
      <c r="S186" s="636"/>
      <c r="T186" s="636"/>
      <c r="U186" s="671"/>
      <c r="V186" s="671"/>
      <c r="W186" s="671"/>
      <c r="X186" s="507">
        <v>100</v>
      </c>
      <c r="Y186" s="493" t="s">
        <v>1528</v>
      </c>
      <c r="Z186" s="672">
        <f t="shared" si="3"/>
        <v>0</v>
      </c>
      <c r="AA186" s="636"/>
    </row>
    <row r="187" spans="2:27" x14ac:dyDescent="0.35">
      <c r="B187" s="647">
        <v>18</v>
      </c>
      <c r="C187" s="636"/>
      <c r="D187" s="648"/>
      <c r="E187" s="636"/>
      <c r="F187" s="636"/>
      <c r="G187" s="636"/>
      <c r="H187" s="636"/>
      <c r="I187" s="636"/>
      <c r="J187" s="636"/>
      <c r="K187" s="636"/>
      <c r="L187" s="636"/>
      <c r="M187" s="636"/>
      <c r="N187" s="648" t="s">
        <v>3650</v>
      </c>
      <c r="O187" s="636"/>
      <c r="P187" s="636"/>
      <c r="Q187" s="636"/>
      <c r="R187" s="636"/>
      <c r="S187" s="636"/>
      <c r="T187" s="636"/>
      <c r="U187" s="671"/>
      <c r="V187" s="671"/>
      <c r="W187" s="671"/>
      <c r="X187" s="507">
        <v>800</v>
      </c>
      <c r="Y187" s="493" t="s">
        <v>1528</v>
      </c>
      <c r="Z187" s="672">
        <f t="shared" si="3"/>
        <v>0</v>
      </c>
      <c r="AA187" s="636"/>
    </row>
    <row r="188" spans="2:27" x14ac:dyDescent="0.35">
      <c r="B188" s="647">
        <v>19</v>
      </c>
      <c r="C188" s="636"/>
      <c r="D188" s="648"/>
      <c r="E188" s="636"/>
      <c r="F188" s="636"/>
      <c r="G188" s="636"/>
      <c r="H188" s="636"/>
      <c r="I188" s="636"/>
      <c r="J188" s="636"/>
      <c r="K188" s="636"/>
      <c r="L188" s="636"/>
      <c r="M188" s="636"/>
      <c r="N188" s="648" t="s">
        <v>3651</v>
      </c>
      <c r="O188" s="636"/>
      <c r="P188" s="636"/>
      <c r="Q188" s="636"/>
      <c r="R188" s="636"/>
      <c r="S188" s="636"/>
      <c r="T188" s="636"/>
      <c r="U188" s="671"/>
      <c r="V188" s="671"/>
      <c r="W188" s="671"/>
      <c r="X188" s="507">
        <v>20</v>
      </c>
      <c r="Y188" s="493" t="s">
        <v>1528</v>
      </c>
      <c r="Z188" s="672">
        <f t="shared" si="3"/>
        <v>0</v>
      </c>
      <c r="AA188" s="636"/>
    </row>
    <row r="189" spans="2:27" ht="14.25" customHeight="1" x14ac:dyDescent="0.35">
      <c r="B189" s="647">
        <v>20</v>
      </c>
      <c r="C189" s="636"/>
      <c r="D189" s="648"/>
      <c r="E189" s="636"/>
      <c r="F189" s="636"/>
      <c r="G189" s="636"/>
      <c r="H189" s="636"/>
      <c r="I189" s="636"/>
      <c r="J189" s="636"/>
      <c r="K189" s="636"/>
      <c r="L189" s="636"/>
      <c r="M189" s="636"/>
      <c r="N189" s="648" t="s">
        <v>3652</v>
      </c>
      <c r="O189" s="636"/>
      <c r="P189" s="636"/>
      <c r="Q189" s="636"/>
      <c r="R189" s="636"/>
      <c r="S189" s="636"/>
      <c r="T189" s="636"/>
      <c r="U189" s="671"/>
      <c r="V189" s="671"/>
      <c r="W189" s="671"/>
      <c r="X189" s="507">
        <v>110</v>
      </c>
      <c r="Y189" s="493" t="s">
        <v>1528</v>
      </c>
      <c r="Z189" s="672">
        <f t="shared" si="3"/>
        <v>0</v>
      </c>
      <c r="AA189" s="636"/>
    </row>
    <row r="190" spans="2:27" ht="14.25" customHeight="1" x14ac:dyDescent="0.35">
      <c r="B190" s="647">
        <v>21</v>
      </c>
      <c r="C190" s="636"/>
      <c r="D190" s="648"/>
      <c r="E190" s="636"/>
      <c r="F190" s="636"/>
      <c r="G190" s="636"/>
      <c r="H190" s="636"/>
      <c r="I190" s="636"/>
      <c r="J190" s="636"/>
      <c r="K190" s="636"/>
      <c r="L190" s="636"/>
      <c r="M190" s="636"/>
      <c r="N190" s="648" t="s">
        <v>3653</v>
      </c>
      <c r="O190" s="636"/>
      <c r="P190" s="636"/>
      <c r="Q190" s="636"/>
      <c r="R190" s="636"/>
      <c r="S190" s="636"/>
      <c r="T190" s="636"/>
      <c r="U190" s="671"/>
      <c r="V190" s="671"/>
      <c r="W190" s="671"/>
      <c r="X190" s="507">
        <v>10</v>
      </c>
      <c r="Y190" s="493" t="s">
        <v>1528</v>
      </c>
      <c r="Z190" s="672">
        <f t="shared" si="3"/>
        <v>0</v>
      </c>
      <c r="AA190" s="636"/>
    </row>
    <row r="191" spans="2:27" x14ac:dyDescent="0.35">
      <c r="B191" s="647">
        <v>22</v>
      </c>
      <c r="C191" s="636"/>
      <c r="D191" s="648"/>
      <c r="E191" s="636"/>
      <c r="F191" s="636"/>
      <c r="G191" s="636"/>
      <c r="H191" s="636"/>
      <c r="I191" s="636"/>
      <c r="J191" s="636"/>
      <c r="K191" s="636"/>
      <c r="L191" s="636"/>
      <c r="M191" s="636"/>
      <c r="N191" s="648" t="s">
        <v>3654</v>
      </c>
      <c r="O191" s="636"/>
      <c r="P191" s="636"/>
      <c r="Q191" s="636"/>
      <c r="R191" s="636"/>
      <c r="S191" s="636"/>
      <c r="T191" s="636"/>
      <c r="U191" s="671"/>
      <c r="V191" s="671"/>
      <c r="W191" s="671"/>
      <c r="X191" s="507">
        <v>32</v>
      </c>
      <c r="Y191" s="493" t="s">
        <v>1528</v>
      </c>
      <c r="Z191" s="672">
        <f t="shared" si="3"/>
        <v>0</v>
      </c>
      <c r="AA191" s="636"/>
    </row>
    <row r="192" spans="2:27" x14ac:dyDescent="0.35">
      <c r="B192" s="647">
        <v>23</v>
      </c>
      <c r="C192" s="636"/>
      <c r="D192" s="648"/>
      <c r="E192" s="636"/>
      <c r="F192" s="636"/>
      <c r="G192" s="636"/>
      <c r="H192" s="636"/>
      <c r="I192" s="636"/>
      <c r="J192" s="636"/>
      <c r="K192" s="636"/>
      <c r="L192" s="636"/>
      <c r="M192" s="636"/>
      <c r="N192" s="648" t="s">
        <v>3655</v>
      </c>
      <c r="O192" s="636"/>
      <c r="P192" s="636"/>
      <c r="Q192" s="636"/>
      <c r="R192" s="636"/>
      <c r="S192" s="636"/>
      <c r="T192" s="636"/>
      <c r="U192" s="671"/>
      <c r="V192" s="671"/>
      <c r="W192" s="671"/>
      <c r="X192" s="507">
        <v>11</v>
      </c>
      <c r="Y192" s="493" t="s">
        <v>1528</v>
      </c>
      <c r="Z192" s="672">
        <f t="shared" si="3"/>
        <v>0</v>
      </c>
      <c r="AA192" s="636"/>
    </row>
    <row r="193" spans="2:27" x14ac:dyDescent="0.35">
      <c r="B193" s="647">
        <v>24</v>
      </c>
      <c r="C193" s="636"/>
      <c r="D193" s="648"/>
      <c r="E193" s="636"/>
      <c r="F193" s="636"/>
      <c r="G193" s="636"/>
      <c r="H193" s="636"/>
      <c r="I193" s="636"/>
      <c r="J193" s="636"/>
      <c r="K193" s="636"/>
      <c r="L193" s="636"/>
      <c r="M193" s="636"/>
      <c r="N193" s="648" t="s">
        <v>3656</v>
      </c>
      <c r="O193" s="636"/>
      <c r="P193" s="636"/>
      <c r="Q193" s="636"/>
      <c r="R193" s="636"/>
      <c r="S193" s="636"/>
      <c r="T193" s="636"/>
      <c r="U193" s="671"/>
      <c r="V193" s="671"/>
      <c r="W193" s="671"/>
      <c r="X193" s="507">
        <v>27</v>
      </c>
      <c r="Y193" s="493" t="s">
        <v>1528</v>
      </c>
      <c r="Z193" s="672">
        <f t="shared" si="3"/>
        <v>0</v>
      </c>
      <c r="AA193" s="636"/>
    </row>
    <row r="194" spans="2:27" ht="14.25" customHeight="1" x14ac:dyDescent="0.35">
      <c r="B194" s="647">
        <v>25</v>
      </c>
      <c r="C194" s="636"/>
      <c r="D194" s="648"/>
      <c r="E194" s="636"/>
      <c r="F194" s="636"/>
      <c r="G194" s="636"/>
      <c r="H194" s="636"/>
      <c r="I194" s="636"/>
      <c r="J194" s="636"/>
      <c r="K194" s="636"/>
      <c r="L194" s="636"/>
      <c r="M194" s="636"/>
      <c r="N194" s="648" t="s">
        <v>3657</v>
      </c>
      <c r="O194" s="636"/>
      <c r="P194" s="636"/>
      <c r="Q194" s="636"/>
      <c r="R194" s="636"/>
      <c r="S194" s="636"/>
      <c r="T194" s="636"/>
      <c r="U194" s="671"/>
      <c r="V194" s="671"/>
      <c r="W194" s="671"/>
      <c r="X194" s="507">
        <v>13</v>
      </c>
      <c r="Y194" s="493" t="s">
        <v>1528</v>
      </c>
      <c r="Z194" s="672">
        <f t="shared" si="3"/>
        <v>0</v>
      </c>
      <c r="AA194" s="636"/>
    </row>
    <row r="195" spans="2:27" ht="14.25" customHeight="1" x14ac:dyDescent="0.35">
      <c r="B195" s="647">
        <v>26</v>
      </c>
      <c r="C195" s="636"/>
      <c r="D195" s="648"/>
      <c r="E195" s="636"/>
      <c r="F195" s="636"/>
      <c r="G195" s="636"/>
      <c r="H195" s="636"/>
      <c r="I195" s="636"/>
      <c r="J195" s="636"/>
      <c r="K195" s="636"/>
      <c r="L195" s="636"/>
      <c r="M195" s="636"/>
      <c r="N195" s="648" t="s">
        <v>3658</v>
      </c>
      <c r="O195" s="636"/>
      <c r="P195" s="636"/>
      <c r="Q195" s="636"/>
      <c r="R195" s="636"/>
      <c r="S195" s="636"/>
      <c r="T195" s="636"/>
      <c r="U195" s="671"/>
      <c r="V195" s="671"/>
      <c r="W195" s="671"/>
      <c r="X195" s="507">
        <v>17</v>
      </c>
      <c r="Y195" s="493" t="s">
        <v>1528</v>
      </c>
      <c r="Z195" s="672">
        <f t="shared" si="3"/>
        <v>0</v>
      </c>
      <c r="AA195" s="636"/>
    </row>
    <row r="196" spans="2:27" x14ac:dyDescent="0.35">
      <c r="B196" s="647">
        <v>27</v>
      </c>
      <c r="C196" s="636"/>
      <c r="D196" s="648"/>
      <c r="E196" s="636"/>
      <c r="F196" s="636"/>
      <c r="G196" s="636"/>
      <c r="H196" s="636"/>
      <c r="I196" s="636"/>
      <c r="J196" s="636"/>
      <c r="K196" s="636"/>
      <c r="L196" s="636"/>
      <c r="M196" s="636"/>
      <c r="N196" s="648" t="s">
        <v>3659</v>
      </c>
      <c r="O196" s="636"/>
      <c r="P196" s="636"/>
      <c r="Q196" s="636"/>
      <c r="R196" s="636"/>
      <c r="S196" s="636"/>
      <c r="T196" s="636"/>
      <c r="U196" s="671"/>
      <c r="V196" s="671"/>
      <c r="W196" s="671"/>
      <c r="X196" s="507">
        <v>4</v>
      </c>
      <c r="Y196" s="493" t="s">
        <v>1528</v>
      </c>
      <c r="Z196" s="672">
        <f t="shared" si="3"/>
        <v>0</v>
      </c>
      <c r="AA196" s="636"/>
    </row>
    <row r="197" spans="2:27" x14ac:dyDescent="0.35">
      <c r="B197" s="647">
        <v>28</v>
      </c>
      <c r="C197" s="636"/>
      <c r="D197" s="648"/>
      <c r="E197" s="636"/>
      <c r="F197" s="636"/>
      <c r="G197" s="636"/>
      <c r="H197" s="636"/>
      <c r="I197" s="636"/>
      <c r="J197" s="636"/>
      <c r="K197" s="636"/>
      <c r="L197" s="636"/>
      <c r="M197" s="636"/>
      <c r="N197" s="648" t="s">
        <v>3660</v>
      </c>
      <c r="O197" s="636"/>
      <c r="P197" s="636"/>
      <c r="Q197" s="636"/>
      <c r="R197" s="636"/>
      <c r="S197" s="636"/>
      <c r="T197" s="636"/>
      <c r="U197" s="671"/>
      <c r="V197" s="671"/>
      <c r="W197" s="671"/>
      <c r="X197" s="507">
        <v>17</v>
      </c>
      <c r="Y197" s="493" t="s">
        <v>1528</v>
      </c>
      <c r="Z197" s="672">
        <f t="shared" si="3"/>
        <v>0</v>
      </c>
      <c r="AA197" s="636"/>
    </row>
    <row r="198" spans="2:27" ht="15.75" customHeight="1" x14ac:dyDescent="0.35">
      <c r="B198" s="647">
        <v>29</v>
      </c>
      <c r="C198" s="636"/>
      <c r="D198" s="648"/>
      <c r="E198" s="636"/>
      <c r="F198" s="636"/>
      <c r="G198" s="636"/>
      <c r="H198" s="636"/>
      <c r="I198" s="636"/>
      <c r="J198" s="636"/>
      <c r="K198" s="636"/>
      <c r="L198" s="636"/>
      <c r="M198" s="636"/>
      <c r="N198" s="648" t="s">
        <v>3661</v>
      </c>
      <c r="O198" s="636"/>
      <c r="P198" s="636"/>
      <c r="Q198" s="636"/>
      <c r="R198" s="636"/>
      <c r="S198" s="636"/>
      <c r="T198" s="636"/>
      <c r="U198" s="671"/>
      <c r="V198" s="671"/>
      <c r="W198" s="671"/>
      <c r="X198" s="507">
        <v>437</v>
      </c>
      <c r="Y198" s="493" t="s">
        <v>1528</v>
      </c>
      <c r="Z198" s="672">
        <f t="shared" si="3"/>
        <v>0</v>
      </c>
      <c r="AA198" s="636"/>
    </row>
    <row r="199" spans="2:27" ht="15.75" customHeight="1" x14ac:dyDescent="0.35">
      <c r="B199" s="647">
        <v>30</v>
      </c>
      <c r="C199" s="636"/>
      <c r="D199" s="648"/>
      <c r="E199" s="636"/>
      <c r="F199" s="636"/>
      <c r="G199" s="636"/>
      <c r="H199" s="636"/>
      <c r="I199" s="636"/>
      <c r="J199" s="636"/>
      <c r="K199" s="636"/>
      <c r="L199" s="636"/>
      <c r="M199" s="636"/>
      <c r="N199" s="648" t="s">
        <v>3662</v>
      </c>
      <c r="O199" s="636"/>
      <c r="P199" s="636"/>
      <c r="Q199" s="636"/>
      <c r="R199" s="636"/>
      <c r="S199" s="636"/>
      <c r="T199" s="636"/>
      <c r="U199" s="671"/>
      <c r="V199" s="671"/>
      <c r="W199" s="671"/>
      <c r="X199" s="507">
        <v>3</v>
      </c>
      <c r="Y199" s="493" t="s">
        <v>1528</v>
      </c>
      <c r="Z199" s="672">
        <f t="shared" si="3"/>
        <v>0</v>
      </c>
      <c r="AA199" s="636"/>
    </row>
    <row r="200" spans="2:27" ht="15.75" customHeight="1" x14ac:dyDescent="0.35">
      <c r="B200" s="647">
        <v>31</v>
      </c>
      <c r="C200" s="636"/>
      <c r="D200" s="648"/>
      <c r="E200" s="636"/>
      <c r="F200" s="636"/>
      <c r="G200" s="636"/>
      <c r="H200" s="636"/>
      <c r="I200" s="636"/>
      <c r="J200" s="636"/>
      <c r="K200" s="636"/>
      <c r="L200" s="636"/>
      <c r="M200" s="636"/>
      <c r="N200" s="648" t="s">
        <v>3663</v>
      </c>
      <c r="O200" s="636"/>
      <c r="P200" s="636"/>
      <c r="Q200" s="636"/>
      <c r="R200" s="636"/>
      <c r="S200" s="636"/>
      <c r="T200" s="636"/>
      <c r="U200" s="671"/>
      <c r="V200" s="671"/>
      <c r="W200" s="671"/>
      <c r="X200" s="507">
        <v>35</v>
      </c>
      <c r="Y200" s="493" t="s">
        <v>1528</v>
      </c>
      <c r="Z200" s="672">
        <f t="shared" si="3"/>
        <v>0</v>
      </c>
      <c r="AA200" s="636"/>
    </row>
    <row r="201" spans="2:27" ht="15.75" customHeight="1" x14ac:dyDescent="0.35">
      <c r="B201" s="647">
        <v>32</v>
      </c>
      <c r="C201" s="636"/>
      <c r="D201" s="648"/>
      <c r="E201" s="636"/>
      <c r="F201" s="636"/>
      <c r="G201" s="636"/>
      <c r="H201" s="636"/>
      <c r="I201" s="636"/>
      <c r="J201" s="636"/>
      <c r="K201" s="636"/>
      <c r="L201" s="636"/>
      <c r="M201" s="636"/>
      <c r="N201" s="648" t="s">
        <v>3664</v>
      </c>
      <c r="O201" s="636"/>
      <c r="P201" s="636"/>
      <c r="Q201" s="636"/>
      <c r="R201" s="636"/>
      <c r="S201" s="636"/>
      <c r="T201" s="636"/>
      <c r="U201" s="671"/>
      <c r="V201" s="671"/>
      <c r="W201" s="671"/>
      <c r="X201" s="507">
        <v>30</v>
      </c>
      <c r="Y201" s="493" t="s">
        <v>1528</v>
      </c>
      <c r="Z201" s="672">
        <f t="shared" si="3"/>
        <v>0</v>
      </c>
      <c r="AA201" s="636"/>
    </row>
    <row r="202" spans="2:27" ht="36.65" customHeight="1" x14ac:dyDescent="0.35">
      <c r="B202" s="647">
        <v>33</v>
      </c>
      <c r="C202" s="636"/>
      <c r="D202" s="648"/>
      <c r="E202" s="636"/>
      <c r="F202" s="636"/>
      <c r="G202" s="636"/>
      <c r="H202" s="636"/>
      <c r="I202" s="636"/>
      <c r="J202" s="636"/>
      <c r="K202" s="636"/>
      <c r="L202" s="636"/>
      <c r="M202" s="636"/>
      <c r="N202" s="648" t="s">
        <v>3665</v>
      </c>
      <c r="O202" s="636"/>
      <c r="P202" s="636"/>
      <c r="Q202" s="636"/>
      <c r="R202" s="636"/>
      <c r="S202" s="636"/>
      <c r="T202" s="636"/>
      <c r="U202" s="671"/>
      <c r="V202" s="671"/>
      <c r="W202" s="671"/>
      <c r="X202" s="507">
        <v>34</v>
      </c>
      <c r="Y202" s="493" t="s">
        <v>1528</v>
      </c>
      <c r="Z202" s="672">
        <f t="shared" si="3"/>
        <v>0</v>
      </c>
      <c r="AA202" s="636"/>
    </row>
    <row r="203" spans="2:27" ht="39.65" customHeight="1" x14ac:dyDescent="0.35">
      <c r="B203" s="647">
        <v>34</v>
      </c>
      <c r="C203" s="636"/>
      <c r="D203" s="648"/>
      <c r="E203" s="636"/>
      <c r="F203" s="636"/>
      <c r="G203" s="636"/>
      <c r="H203" s="636"/>
      <c r="I203" s="636"/>
      <c r="J203" s="636"/>
      <c r="K203" s="636"/>
      <c r="L203" s="636"/>
      <c r="M203" s="636"/>
      <c r="N203" s="648" t="s">
        <v>3666</v>
      </c>
      <c r="O203" s="636"/>
      <c r="P203" s="636"/>
      <c r="Q203" s="636"/>
      <c r="R203" s="636"/>
      <c r="S203" s="636"/>
      <c r="T203" s="636"/>
      <c r="U203" s="671"/>
      <c r="V203" s="671"/>
      <c r="W203" s="671"/>
      <c r="X203" s="507">
        <v>54</v>
      </c>
      <c r="Y203" s="493" t="s">
        <v>1528</v>
      </c>
      <c r="Z203" s="672">
        <f t="shared" si="3"/>
        <v>0</v>
      </c>
      <c r="AA203" s="636"/>
    </row>
    <row r="204" spans="2:27" ht="36.65" customHeight="1" x14ac:dyDescent="0.35">
      <c r="B204" s="647">
        <v>35</v>
      </c>
      <c r="C204" s="636"/>
      <c r="D204" s="648"/>
      <c r="E204" s="636"/>
      <c r="F204" s="636"/>
      <c r="G204" s="636"/>
      <c r="H204" s="636"/>
      <c r="I204" s="636"/>
      <c r="J204" s="636"/>
      <c r="K204" s="636"/>
      <c r="L204" s="636"/>
      <c r="M204" s="636"/>
      <c r="N204" s="648" t="s">
        <v>3667</v>
      </c>
      <c r="O204" s="636"/>
      <c r="P204" s="636"/>
      <c r="Q204" s="636"/>
      <c r="R204" s="636"/>
      <c r="S204" s="636"/>
      <c r="T204" s="636"/>
      <c r="U204" s="671"/>
      <c r="V204" s="671"/>
      <c r="W204" s="671"/>
      <c r="X204" s="507">
        <v>9</v>
      </c>
      <c r="Y204" s="493" t="s">
        <v>1528</v>
      </c>
      <c r="Z204" s="672">
        <f t="shared" si="3"/>
        <v>0</v>
      </c>
      <c r="AA204" s="636"/>
    </row>
    <row r="205" spans="2:27" ht="37" customHeight="1" x14ac:dyDescent="0.35">
      <c r="B205" s="647">
        <v>36</v>
      </c>
      <c r="C205" s="636"/>
      <c r="D205" s="648"/>
      <c r="E205" s="636"/>
      <c r="F205" s="636"/>
      <c r="G205" s="636"/>
      <c r="H205" s="636"/>
      <c r="I205" s="636"/>
      <c r="J205" s="636"/>
      <c r="K205" s="636"/>
      <c r="L205" s="636"/>
      <c r="M205" s="636"/>
      <c r="N205" s="648" t="s">
        <v>3668</v>
      </c>
      <c r="O205" s="636"/>
      <c r="P205" s="636"/>
      <c r="Q205" s="636"/>
      <c r="R205" s="636"/>
      <c r="S205" s="636"/>
      <c r="T205" s="636"/>
      <c r="U205" s="671"/>
      <c r="V205" s="671"/>
      <c r="W205" s="671"/>
      <c r="X205" s="507">
        <v>7</v>
      </c>
      <c r="Y205" s="493" t="s">
        <v>1528</v>
      </c>
      <c r="Z205" s="672">
        <f t="shared" si="3"/>
        <v>0</v>
      </c>
      <c r="AA205" s="636"/>
    </row>
    <row r="206" spans="2:27" ht="37" customHeight="1" x14ac:dyDescent="0.35">
      <c r="B206" s="647">
        <v>37</v>
      </c>
      <c r="C206" s="636"/>
      <c r="D206" s="648"/>
      <c r="E206" s="636"/>
      <c r="F206" s="636"/>
      <c r="G206" s="636"/>
      <c r="H206" s="636"/>
      <c r="I206" s="636"/>
      <c r="J206" s="636"/>
      <c r="K206" s="636"/>
      <c r="L206" s="636"/>
      <c r="M206" s="636"/>
      <c r="N206" s="648" t="s">
        <v>3669</v>
      </c>
      <c r="O206" s="636"/>
      <c r="P206" s="636"/>
      <c r="Q206" s="636"/>
      <c r="R206" s="636"/>
      <c r="S206" s="636"/>
      <c r="T206" s="636"/>
      <c r="U206" s="671"/>
      <c r="V206" s="671"/>
      <c r="W206" s="671"/>
      <c r="X206" s="507">
        <v>121</v>
      </c>
      <c r="Y206" s="493" t="s">
        <v>1528</v>
      </c>
      <c r="Z206" s="672">
        <f t="shared" si="3"/>
        <v>0</v>
      </c>
      <c r="AA206" s="636"/>
    </row>
    <row r="207" spans="2:27" ht="37.5" customHeight="1" x14ac:dyDescent="0.35">
      <c r="B207" s="647">
        <v>38</v>
      </c>
      <c r="C207" s="636"/>
      <c r="D207" s="648"/>
      <c r="E207" s="636"/>
      <c r="F207" s="636"/>
      <c r="G207" s="636"/>
      <c r="H207" s="636"/>
      <c r="I207" s="636"/>
      <c r="J207" s="636"/>
      <c r="K207" s="636"/>
      <c r="L207" s="636"/>
      <c r="M207" s="636"/>
      <c r="N207" s="648" t="s">
        <v>3670</v>
      </c>
      <c r="O207" s="636"/>
      <c r="P207" s="636"/>
      <c r="Q207" s="636"/>
      <c r="R207" s="636"/>
      <c r="S207" s="636"/>
      <c r="T207" s="636"/>
      <c r="U207" s="671"/>
      <c r="V207" s="671"/>
      <c r="W207" s="671"/>
      <c r="X207" s="507">
        <v>13</v>
      </c>
      <c r="Y207" s="493" t="s">
        <v>1528</v>
      </c>
      <c r="Z207" s="672">
        <f t="shared" si="3"/>
        <v>0</v>
      </c>
      <c r="AA207" s="636"/>
    </row>
    <row r="208" spans="2:27" ht="37" customHeight="1" x14ac:dyDescent="0.35">
      <c r="B208" s="647">
        <v>39</v>
      </c>
      <c r="C208" s="636"/>
      <c r="D208" s="648"/>
      <c r="E208" s="636"/>
      <c r="F208" s="636"/>
      <c r="G208" s="636"/>
      <c r="H208" s="636"/>
      <c r="I208" s="636"/>
      <c r="J208" s="636"/>
      <c r="K208" s="636"/>
      <c r="L208" s="636"/>
      <c r="M208" s="636"/>
      <c r="N208" s="648" t="s">
        <v>3671</v>
      </c>
      <c r="O208" s="636"/>
      <c r="P208" s="636"/>
      <c r="Q208" s="636"/>
      <c r="R208" s="636"/>
      <c r="S208" s="636"/>
      <c r="T208" s="636"/>
      <c r="U208" s="671"/>
      <c r="V208" s="671"/>
      <c r="W208" s="671"/>
      <c r="X208" s="507">
        <v>17</v>
      </c>
      <c r="Y208" s="493" t="s">
        <v>1528</v>
      </c>
      <c r="Z208" s="672">
        <f t="shared" si="3"/>
        <v>0</v>
      </c>
      <c r="AA208" s="636"/>
    </row>
    <row r="209" spans="2:27" ht="36" customHeight="1" x14ac:dyDescent="0.35">
      <c r="B209" s="647">
        <v>40</v>
      </c>
      <c r="C209" s="636"/>
      <c r="D209" s="648"/>
      <c r="E209" s="636"/>
      <c r="F209" s="636"/>
      <c r="G209" s="636"/>
      <c r="H209" s="636"/>
      <c r="I209" s="636"/>
      <c r="J209" s="636"/>
      <c r="K209" s="636"/>
      <c r="L209" s="636"/>
      <c r="M209" s="636"/>
      <c r="N209" s="648" t="s">
        <v>3672</v>
      </c>
      <c r="O209" s="636"/>
      <c r="P209" s="636"/>
      <c r="Q209" s="636"/>
      <c r="R209" s="636"/>
      <c r="S209" s="636"/>
      <c r="T209" s="636"/>
      <c r="U209" s="671"/>
      <c r="V209" s="671"/>
      <c r="W209" s="671"/>
      <c r="X209" s="507">
        <v>2</v>
      </c>
      <c r="Y209" s="493" t="s">
        <v>1528</v>
      </c>
      <c r="Z209" s="672">
        <f t="shared" si="3"/>
        <v>0</v>
      </c>
      <c r="AA209" s="636"/>
    </row>
    <row r="210" spans="2:27" ht="37" customHeight="1" x14ac:dyDescent="0.35">
      <c r="B210" s="647">
        <v>41</v>
      </c>
      <c r="C210" s="636"/>
      <c r="D210" s="648"/>
      <c r="E210" s="636"/>
      <c r="F210" s="636"/>
      <c r="G210" s="636"/>
      <c r="H210" s="636"/>
      <c r="I210" s="636"/>
      <c r="J210" s="636"/>
      <c r="K210" s="636"/>
      <c r="L210" s="636"/>
      <c r="M210" s="636"/>
      <c r="N210" s="648" t="s">
        <v>3673</v>
      </c>
      <c r="O210" s="636"/>
      <c r="P210" s="636"/>
      <c r="Q210" s="636"/>
      <c r="R210" s="636"/>
      <c r="S210" s="636"/>
      <c r="T210" s="636"/>
      <c r="U210" s="671"/>
      <c r="V210" s="671"/>
      <c r="W210" s="671"/>
      <c r="X210" s="507">
        <v>9</v>
      </c>
      <c r="Y210" s="493" t="s">
        <v>1528</v>
      </c>
      <c r="Z210" s="672">
        <f t="shared" si="3"/>
        <v>0</v>
      </c>
      <c r="AA210" s="636"/>
    </row>
    <row r="211" spans="2:27" ht="37" customHeight="1" x14ac:dyDescent="0.35">
      <c r="B211" s="647">
        <v>42</v>
      </c>
      <c r="C211" s="636"/>
      <c r="D211" s="648"/>
      <c r="E211" s="636"/>
      <c r="F211" s="636"/>
      <c r="G211" s="636"/>
      <c r="H211" s="636"/>
      <c r="I211" s="636"/>
      <c r="J211" s="636"/>
      <c r="K211" s="636"/>
      <c r="L211" s="636"/>
      <c r="M211" s="636"/>
      <c r="N211" s="648" t="s">
        <v>3674</v>
      </c>
      <c r="O211" s="636"/>
      <c r="P211" s="636"/>
      <c r="Q211" s="636"/>
      <c r="R211" s="636"/>
      <c r="S211" s="636"/>
      <c r="T211" s="636"/>
      <c r="U211" s="671"/>
      <c r="V211" s="671"/>
      <c r="W211" s="671"/>
      <c r="X211" s="507">
        <v>64</v>
      </c>
      <c r="Y211" s="493" t="s">
        <v>1528</v>
      </c>
      <c r="Z211" s="672">
        <f t="shared" si="3"/>
        <v>0</v>
      </c>
      <c r="AA211" s="636"/>
    </row>
    <row r="212" spans="2:27" ht="24.75" customHeight="1" x14ac:dyDescent="0.35">
      <c r="B212" s="647">
        <v>43</v>
      </c>
      <c r="C212" s="636"/>
      <c r="D212" s="648"/>
      <c r="E212" s="636"/>
      <c r="F212" s="636"/>
      <c r="G212" s="636"/>
      <c r="H212" s="636"/>
      <c r="I212" s="636"/>
      <c r="J212" s="636"/>
      <c r="K212" s="636"/>
      <c r="L212" s="636"/>
      <c r="M212" s="636"/>
      <c r="N212" s="648" t="s">
        <v>3675</v>
      </c>
      <c r="O212" s="636"/>
      <c r="P212" s="636"/>
      <c r="Q212" s="636"/>
      <c r="R212" s="636"/>
      <c r="S212" s="636"/>
      <c r="T212" s="636"/>
      <c r="U212" s="671"/>
      <c r="V212" s="671"/>
      <c r="W212" s="671"/>
      <c r="X212" s="507">
        <v>40</v>
      </c>
      <c r="Y212" s="493" t="s">
        <v>323</v>
      </c>
      <c r="Z212" s="672">
        <f t="shared" si="3"/>
        <v>0</v>
      </c>
      <c r="AA212" s="636"/>
    </row>
    <row r="213" spans="2:27" ht="24.75" customHeight="1" x14ac:dyDescent="0.35">
      <c r="B213" s="647">
        <v>44</v>
      </c>
      <c r="C213" s="636"/>
      <c r="D213" s="648"/>
      <c r="E213" s="636"/>
      <c r="F213" s="636"/>
      <c r="G213" s="636"/>
      <c r="H213" s="636"/>
      <c r="I213" s="636"/>
      <c r="J213" s="636"/>
      <c r="K213" s="636"/>
      <c r="L213" s="636"/>
      <c r="M213" s="636"/>
      <c r="N213" s="648" t="s">
        <v>3676</v>
      </c>
      <c r="O213" s="636"/>
      <c r="P213" s="636"/>
      <c r="Q213" s="636"/>
      <c r="R213" s="636"/>
      <c r="S213" s="636"/>
      <c r="T213" s="636"/>
      <c r="U213" s="671"/>
      <c r="V213" s="671"/>
      <c r="W213" s="671"/>
      <c r="X213" s="507">
        <v>10</v>
      </c>
      <c r="Y213" s="493" t="s">
        <v>1528</v>
      </c>
      <c r="Z213" s="672">
        <f t="shared" si="3"/>
        <v>0</v>
      </c>
      <c r="AA213" s="636"/>
    </row>
    <row r="214" spans="2:27" ht="24.75" customHeight="1" x14ac:dyDescent="0.35">
      <c r="B214" s="647">
        <v>45</v>
      </c>
      <c r="C214" s="636"/>
      <c r="D214" s="648"/>
      <c r="E214" s="636"/>
      <c r="F214" s="636"/>
      <c r="G214" s="636"/>
      <c r="H214" s="636"/>
      <c r="I214" s="636"/>
      <c r="J214" s="636"/>
      <c r="K214" s="636"/>
      <c r="L214" s="636"/>
      <c r="M214" s="636"/>
      <c r="N214" s="648" t="s">
        <v>3677</v>
      </c>
      <c r="O214" s="636"/>
      <c r="P214" s="636"/>
      <c r="Q214" s="636"/>
      <c r="R214" s="636"/>
      <c r="S214" s="636"/>
      <c r="T214" s="636"/>
      <c r="U214" s="671"/>
      <c r="V214" s="671"/>
      <c r="W214" s="671"/>
      <c r="X214" s="507">
        <v>31</v>
      </c>
      <c r="Y214" s="493" t="s">
        <v>1528</v>
      </c>
      <c r="Z214" s="672">
        <f t="shared" si="3"/>
        <v>0</v>
      </c>
      <c r="AA214" s="636"/>
    </row>
    <row r="215" spans="2:27" ht="24.75" customHeight="1" x14ac:dyDescent="0.35">
      <c r="B215" s="647" t="s">
        <v>3678</v>
      </c>
      <c r="C215" s="636"/>
      <c r="D215" s="648"/>
      <c r="E215" s="636"/>
      <c r="F215" s="636"/>
      <c r="G215" s="636"/>
      <c r="H215" s="636"/>
      <c r="I215" s="636"/>
      <c r="J215" s="636"/>
      <c r="K215" s="636"/>
      <c r="L215" s="636"/>
      <c r="M215" s="636"/>
      <c r="N215" s="648" t="s">
        <v>3679</v>
      </c>
      <c r="O215" s="636"/>
      <c r="P215" s="636"/>
      <c r="Q215" s="636"/>
      <c r="R215" s="636"/>
      <c r="S215" s="636"/>
      <c r="T215" s="636"/>
      <c r="U215" s="671"/>
      <c r="V215" s="671"/>
      <c r="W215" s="671"/>
      <c r="X215" s="507">
        <v>4</v>
      </c>
      <c r="Y215" s="493" t="s">
        <v>1528</v>
      </c>
      <c r="Z215" s="672">
        <f t="shared" si="3"/>
        <v>0</v>
      </c>
      <c r="AA215" s="636"/>
    </row>
    <row r="216" spans="2:27" ht="24.75" customHeight="1" x14ac:dyDescent="0.35">
      <c r="B216" s="647" t="s">
        <v>3680</v>
      </c>
      <c r="C216" s="636"/>
      <c r="D216" s="648"/>
      <c r="E216" s="636"/>
      <c r="F216" s="636"/>
      <c r="G216" s="636"/>
      <c r="H216" s="636"/>
      <c r="I216" s="636"/>
      <c r="J216" s="636"/>
      <c r="K216" s="636"/>
      <c r="L216" s="636"/>
      <c r="M216" s="636"/>
      <c r="N216" s="648" t="s">
        <v>3681</v>
      </c>
      <c r="O216" s="636"/>
      <c r="P216" s="636"/>
      <c r="Q216" s="636"/>
      <c r="R216" s="636"/>
      <c r="S216" s="636"/>
      <c r="T216" s="636"/>
      <c r="U216" s="671"/>
      <c r="V216" s="671"/>
      <c r="W216" s="671"/>
      <c r="X216" s="507">
        <v>22</v>
      </c>
      <c r="Y216" s="493" t="s">
        <v>1528</v>
      </c>
      <c r="Z216" s="672">
        <f t="shared" si="3"/>
        <v>0</v>
      </c>
      <c r="AA216" s="636"/>
    </row>
    <row r="217" spans="2:27" ht="24.75" customHeight="1" x14ac:dyDescent="0.35">
      <c r="B217" s="647">
        <v>47</v>
      </c>
      <c r="C217" s="636"/>
      <c r="D217" s="648"/>
      <c r="E217" s="636"/>
      <c r="F217" s="636"/>
      <c r="G217" s="636"/>
      <c r="H217" s="636"/>
      <c r="I217" s="636"/>
      <c r="J217" s="636"/>
      <c r="K217" s="636"/>
      <c r="L217" s="636"/>
      <c r="M217" s="636"/>
      <c r="N217" s="648" t="s">
        <v>3682</v>
      </c>
      <c r="O217" s="636"/>
      <c r="P217" s="636"/>
      <c r="Q217" s="636"/>
      <c r="R217" s="636"/>
      <c r="S217" s="636"/>
      <c r="T217" s="636"/>
      <c r="U217" s="671"/>
      <c r="V217" s="671"/>
      <c r="W217" s="671"/>
      <c r="X217" s="507">
        <v>4</v>
      </c>
      <c r="Y217" s="493" t="s">
        <v>1528</v>
      </c>
      <c r="Z217" s="672">
        <f t="shared" si="3"/>
        <v>0</v>
      </c>
      <c r="AA217" s="636"/>
    </row>
    <row r="218" spans="2:27" x14ac:dyDescent="0.35">
      <c r="B218" s="647">
        <v>48</v>
      </c>
      <c r="C218" s="636"/>
      <c r="D218" s="648"/>
      <c r="E218" s="636"/>
      <c r="F218" s="636"/>
      <c r="G218" s="636"/>
      <c r="H218" s="636"/>
      <c r="I218" s="636"/>
      <c r="J218" s="636"/>
      <c r="K218" s="636"/>
      <c r="L218" s="636"/>
      <c r="M218" s="636"/>
      <c r="N218" s="648" t="s">
        <v>3683</v>
      </c>
      <c r="O218" s="636"/>
      <c r="P218" s="636"/>
      <c r="Q218" s="636"/>
      <c r="R218" s="636"/>
      <c r="S218" s="636"/>
      <c r="T218" s="636"/>
      <c r="U218" s="671"/>
      <c r="V218" s="671"/>
      <c r="W218" s="671"/>
      <c r="X218" s="507">
        <v>480</v>
      </c>
      <c r="Y218" s="493" t="s">
        <v>323</v>
      </c>
      <c r="Z218" s="672">
        <f t="shared" si="3"/>
        <v>0</v>
      </c>
      <c r="AA218" s="636"/>
    </row>
    <row r="219" spans="2:27" x14ac:dyDescent="0.35">
      <c r="B219" s="647">
        <v>49</v>
      </c>
      <c r="C219" s="636"/>
      <c r="D219" s="648"/>
      <c r="E219" s="636"/>
      <c r="F219" s="636"/>
      <c r="G219" s="636"/>
      <c r="H219" s="636"/>
      <c r="I219" s="636"/>
      <c r="J219" s="636"/>
      <c r="K219" s="636"/>
      <c r="L219" s="636"/>
      <c r="M219" s="636"/>
      <c r="N219" s="648" t="s">
        <v>3684</v>
      </c>
      <c r="O219" s="636"/>
      <c r="P219" s="636"/>
      <c r="Q219" s="636"/>
      <c r="R219" s="636"/>
      <c r="S219" s="636"/>
      <c r="T219" s="636"/>
      <c r="U219" s="671"/>
      <c r="V219" s="671"/>
      <c r="W219" s="671"/>
      <c r="X219" s="507">
        <v>280</v>
      </c>
      <c r="Y219" s="493" t="s">
        <v>323</v>
      </c>
      <c r="Z219" s="672">
        <f t="shared" si="3"/>
        <v>0</v>
      </c>
      <c r="AA219" s="636"/>
    </row>
    <row r="220" spans="2:27" x14ac:dyDescent="0.35">
      <c r="B220" s="647">
        <v>50</v>
      </c>
      <c r="C220" s="636"/>
      <c r="D220" s="648"/>
      <c r="E220" s="636"/>
      <c r="F220" s="636"/>
      <c r="G220" s="636"/>
      <c r="H220" s="636"/>
      <c r="I220" s="636"/>
      <c r="J220" s="636"/>
      <c r="K220" s="636"/>
      <c r="L220" s="636"/>
      <c r="M220" s="636"/>
      <c r="N220" s="648" t="s">
        <v>3685</v>
      </c>
      <c r="O220" s="636"/>
      <c r="P220" s="636"/>
      <c r="Q220" s="636"/>
      <c r="R220" s="636"/>
      <c r="S220" s="636"/>
      <c r="T220" s="636"/>
      <c r="U220" s="671"/>
      <c r="V220" s="671"/>
      <c r="W220" s="671"/>
      <c r="X220" s="507">
        <v>180</v>
      </c>
      <c r="Y220" s="493" t="s">
        <v>323</v>
      </c>
      <c r="Z220" s="672">
        <f t="shared" si="3"/>
        <v>0</v>
      </c>
      <c r="AA220" s="636"/>
    </row>
    <row r="221" spans="2:27" x14ac:dyDescent="0.35">
      <c r="B221" s="647">
        <v>51</v>
      </c>
      <c r="C221" s="636"/>
      <c r="D221" s="648"/>
      <c r="E221" s="636"/>
      <c r="F221" s="636"/>
      <c r="G221" s="636"/>
      <c r="H221" s="636"/>
      <c r="I221" s="636"/>
      <c r="J221" s="636"/>
      <c r="K221" s="636"/>
      <c r="L221" s="636"/>
      <c r="M221" s="636"/>
      <c r="N221" s="648" t="s">
        <v>3686</v>
      </c>
      <c r="O221" s="636"/>
      <c r="P221" s="636"/>
      <c r="Q221" s="636"/>
      <c r="R221" s="636"/>
      <c r="S221" s="636"/>
      <c r="T221" s="636"/>
      <c r="U221" s="671"/>
      <c r="V221" s="671"/>
      <c r="W221" s="671"/>
      <c r="X221" s="507">
        <v>10</v>
      </c>
      <c r="Y221" s="493" t="s">
        <v>1528</v>
      </c>
      <c r="Z221" s="672">
        <f t="shared" si="3"/>
        <v>0</v>
      </c>
      <c r="AA221" s="636"/>
    </row>
    <row r="222" spans="2:27" ht="14.15" customHeight="1" x14ac:dyDescent="0.35">
      <c r="B222" s="647">
        <v>52</v>
      </c>
      <c r="C222" s="636"/>
      <c r="D222" s="648"/>
      <c r="E222" s="648"/>
      <c r="F222" s="648"/>
      <c r="G222" s="648"/>
      <c r="H222" s="648"/>
      <c r="I222" s="648"/>
      <c r="J222" s="648"/>
      <c r="K222" s="648"/>
      <c r="L222" s="648"/>
      <c r="M222" s="648"/>
      <c r="N222" s="648" t="s">
        <v>3687</v>
      </c>
      <c r="O222" s="648"/>
      <c r="P222" s="648"/>
      <c r="Q222" s="648"/>
      <c r="R222" s="648"/>
      <c r="S222" s="648"/>
      <c r="T222" s="648"/>
      <c r="U222" s="671"/>
      <c r="V222" s="671"/>
      <c r="W222" s="671"/>
      <c r="X222" s="507">
        <v>20</v>
      </c>
      <c r="Y222" s="493" t="s">
        <v>1528</v>
      </c>
      <c r="Z222" s="672">
        <f t="shared" si="3"/>
        <v>0</v>
      </c>
      <c r="AA222" s="672"/>
    </row>
    <row r="223" spans="2:27" ht="14.15" customHeight="1" x14ac:dyDescent="0.35">
      <c r="B223" s="647">
        <v>53</v>
      </c>
      <c r="C223" s="636"/>
      <c r="D223" s="648"/>
      <c r="E223" s="648"/>
      <c r="F223" s="648"/>
      <c r="G223" s="648"/>
      <c r="H223" s="648"/>
      <c r="I223" s="648"/>
      <c r="J223" s="648"/>
      <c r="K223" s="648"/>
      <c r="L223" s="648"/>
      <c r="M223" s="648"/>
      <c r="N223" s="648" t="s">
        <v>3688</v>
      </c>
      <c r="O223" s="648"/>
      <c r="P223" s="648"/>
      <c r="Q223" s="648"/>
      <c r="R223" s="648"/>
      <c r="S223" s="648"/>
      <c r="T223" s="648"/>
      <c r="U223" s="671"/>
      <c r="V223" s="671"/>
      <c r="W223" s="671"/>
      <c r="X223" s="507">
        <v>14</v>
      </c>
      <c r="Y223" s="493" t="s">
        <v>1528</v>
      </c>
      <c r="Z223" s="672">
        <f t="shared" si="3"/>
        <v>0</v>
      </c>
      <c r="AA223" s="672"/>
    </row>
    <row r="224" spans="2:27" x14ac:dyDescent="0.35">
      <c r="B224" s="647">
        <v>54</v>
      </c>
      <c r="C224" s="636"/>
      <c r="D224" s="648"/>
      <c r="E224" s="636"/>
      <c r="F224" s="636"/>
      <c r="G224" s="636"/>
      <c r="H224" s="636"/>
      <c r="I224" s="636"/>
      <c r="J224" s="636"/>
      <c r="K224" s="636"/>
      <c r="L224" s="636"/>
      <c r="M224" s="636"/>
      <c r="N224" s="648" t="s">
        <v>3689</v>
      </c>
      <c r="O224" s="636"/>
      <c r="P224" s="636"/>
      <c r="Q224" s="636"/>
      <c r="R224" s="636"/>
      <c r="S224" s="636"/>
      <c r="T224" s="636"/>
      <c r="U224" s="671"/>
      <c r="V224" s="671"/>
      <c r="W224" s="671"/>
      <c r="X224" s="507">
        <v>2</v>
      </c>
      <c r="Y224" s="493" t="s">
        <v>1528</v>
      </c>
      <c r="Z224" s="672">
        <f t="shared" si="3"/>
        <v>0</v>
      </c>
      <c r="AA224" s="636"/>
    </row>
    <row r="225" spans="2:27" x14ac:dyDescent="0.35">
      <c r="B225" s="647">
        <v>55</v>
      </c>
      <c r="C225" s="636"/>
      <c r="D225" s="648"/>
      <c r="E225" s="636"/>
      <c r="F225" s="636"/>
      <c r="G225" s="636"/>
      <c r="H225" s="636"/>
      <c r="I225" s="636"/>
      <c r="J225" s="636"/>
      <c r="K225" s="636"/>
      <c r="L225" s="636"/>
      <c r="M225" s="636"/>
      <c r="N225" s="648" t="s">
        <v>3690</v>
      </c>
      <c r="O225" s="636"/>
      <c r="P225" s="636"/>
      <c r="Q225" s="636"/>
      <c r="R225" s="636"/>
      <c r="S225" s="636"/>
      <c r="T225" s="636"/>
      <c r="U225" s="671"/>
      <c r="V225" s="671"/>
      <c r="W225" s="671"/>
      <c r="X225" s="507">
        <v>16</v>
      </c>
      <c r="Y225" s="493" t="s">
        <v>1528</v>
      </c>
      <c r="Z225" s="672">
        <f t="shared" si="3"/>
        <v>0</v>
      </c>
      <c r="AA225" s="636"/>
    </row>
    <row r="226" spans="2:27" x14ac:dyDescent="0.35">
      <c r="B226" s="647">
        <v>56</v>
      </c>
      <c r="C226" s="636"/>
      <c r="D226" s="648"/>
      <c r="E226" s="636"/>
      <c r="F226" s="636"/>
      <c r="G226" s="636"/>
      <c r="H226" s="636"/>
      <c r="I226" s="636"/>
      <c r="J226" s="636"/>
      <c r="K226" s="636"/>
      <c r="L226" s="636"/>
      <c r="M226" s="636"/>
      <c r="N226" s="648" t="s">
        <v>3691</v>
      </c>
      <c r="O226" s="636"/>
      <c r="P226" s="636"/>
      <c r="Q226" s="636"/>
      <c r="R226" s="636"/>
      <c r="S226" s="636"/>
      <c r="T226" s="636"/>
      <c r="U226" s="671"/>
      <c r="V226" s="671"/>
      <c r="W226" s="671"/>
      <c r="X226" s="507">
        <v>20</v>
      </c>
      <c r="Y226" s="493" t="s">
        <v>1528</v>
      </c>
      <c r="Z226" s="672">
        <f t="shared" si="3"/>
        <v>0</v>
      </c>
      <c r="AA226" s="636"/>
    </row>
    <row r="227" spans="2:27" x14ac:dyDescent="0.35">
      <c r="B227" s="647">
        <v>57</v>
      </c>
      <c r="C227" s="636"/>
      <c r="D227" s="648"/>
      <c r="E227" s="636"/>
      <c r="F227" s="636"/>
      <c r="G227" s="636"/>
      <c r="H227" s="636"/>
      <c r="I227" s="636"/>
      <c r="J227" s="636"/>
      <c r="K227" s="636"/>
      <c r="L227" s="636"/>
      <c r="M227" s="636"/>
      <c r="N227" s="648" t="s">
        <v>3692</v>
      </c>
      <c r="O227" s="636"/>
      <c r="P227" s="636"/>
      <c r="Q227" s="636"/>
      <c r="R227" s="636"/>
      <c r="S227" s="636"/>
      <c r="T227" s="636"/>
      <c r="U227" s="671"/>
      <c r="V227" s="671"/>
      <c r="W227" s="671"/>
      <c r="X227" s="507">
        <v>14</v>
      </c>
      <c r="Y227" s="493" t="s">
        <v>1528</v>
      </c>
      <c r="Z227" s="672">
        <f t="shared" si="3"/>
        <v>0</v>
      </c>
      <c r="AA227" s="636"/>
    </row>
    <row r="228" spans="2:27" x14ac:dyDescent="0.35">
      <c r="B228" s="647">
        <v>58</v>
      </c>
      <c r="C228" s="636"/>
      <c r="D228" s="648"/>
      <c r="E228" s="636"/>
      <c r="F228" s="636"/>
      <c r="G228" s="636"/>
      <c r="H228" s="636"/>
      <c r="I228" s="636"/>
      <c r="J228" s="636"/>
      <c r="K228" s="636"/>
      <c r="L228" s="636"/>
      <c r="M228" s="636"/>
      <c r="N228" s="648" t="s">
        <v>3693</v>
      </c>
      <c r="O228" s="636"/>
      <c r="P228" s="636"/>
      <c r="Q228" s="636"/>
      <c r="R228" s="636"/>
      <c r="S228" s="636"/>
      <c r="T228" s="636"/>
      <c r="U228" s="671"/>
      <c r="V228" s="671"/>
      <c r="W228" s="671"/>
      <c r="X228" s="507">
        <v>1</v>
      </c>
      <c r="Y228" s="493" t="s">
        <v>363</v>
      </c>
      <c r="Z228" s="672">
        <f t="shared" si="3"/>
        <v>0</v>
      </c>
      <c r="AA228" s="636"/>
    </row>
    <row r="229" spans="2:27" x14ac:dyDescent="0.35">
      <c r="B229" s="647">
        <v>59</v>
      </c>
      <c r="C229" s="636"/>
      <c r="D229" s="648"/>
      <c r="E229" s="636"/>
      <c r="F229" s="636"/>
      <c r="G229" s="636"/>
      <c r="H229" s="636"/>
      <c r="I229" s="636"/>
      <c r="J229" s="636"/>
      <c r="K229" s="636"/>
      <c r="L229" s="636"/>
      <c r="M229" s="636"/>
      <c r="N229" s="648" t="s">
        <v>3694</v>
      </c>
      <c r="O229" s="636"/>
      <c r="P229" s="636"/>
      <c r="Q229" s="636"/>
      <c r="R229" s="636"/>
      <c r="S229" s="636"/>
      <c r="T229" s="636"/>
      <c r="U229" s="671"/>
      <c r="V229" s="671"/>
      <c r="W229" s="671"/>
      <c r="X229" s="507">
        <v>14</v>
      </c>
      <c r="Y229" s="493" t="s">
        <v>1528</v>
      </c>
      <c r="Z229" s="672">
        <f t="shared" si="3"/>
        <v>0</v>
      </c>
      <c r="AA229" s="636"/>
    </row>
    <row r="230" spans="2:27" x14ac:dyDescent="0.35">
      <c r="B230" s="647">
        <v>60</v>
      </c>
      <c r="C230" s="636"/>
      <c r="D230" s="648"/>
      <c r="E230" s="636"/>
      <c r="F230" s="636"/>
      <c r="G230" s="636"/>
      <c r="H230" s="636"/>
      <c r="I230" s="636"/>
      <c r="J230" s="636"/>
      <c r="K230" s="636"/>
      <c r="L230" s="636"/>
      <c r="M230" s="636"/>
      <c r="N230" s="648" t="s">
        <v>3695</v>
      </c>
      <c r="O230" s="636"/>
      <c r="P230" s="636"/>
      <c r="Q230" s="636"/>
      <c r="R230" s="636"/>
      <c r="S230" s="636"/>
      <c r="T230" s="636"/>
      <c r="U230" s="671"/>
      <c r="V230" s="671"/>
      <c r="W230" s="671"/>
      <c r="X230" s="507">
        <v>90</v>
      </c>
      <c r="Y230" s="493" t="s">
        <v>1528</v>
      </c>
      <c r="Z230" s="672">
        <f t="shared" si="3"/>
        <v>0</v>
      </c>
      <c r="AA230" s="636"/>
    </row>
    <row r="231" spans="2:27" x14ac:dyDescent="0.35">
      <c r="B231" s="647">
        <v>61</v>
      </c>
      <c r="C231" s="636"/>
      <c r="D231" s="648"/>
      <c r="E231" s="636"/>
      <c r="F231" s="636"/>
      <c r="G231" s="636"/>
      <c r="H231" s="636"/>
      <c r="I231" s="636"/>
      <c r="J231" s="636"/>
      <c r="K231" s="636"/>
      <c r="L231" s="636"/>
      <c r="M231" s="636"/>
      <c r="N231" s="648" t="s">
        <v>3696</v>
      </c>
      <c r="O231" s="636"/>
      <c r="P231" s="636"/>
      <c r="Q231" s="636"/>
      <c r="R231" s="636"/>
      <c r="S231" s="636"/>
      <c r="T231" s="636"/>
      <c r="U231" s="671"/>
      <c r="V231" s="671"/>
      <c r="W231" s="671"/>
      <c r="X231" s="507">
        <v>110</v>
      </c>
      <c r="Y231" s="493" t="s">
        <v>1528</v>
      </c>
      <c r="Z231" s="672">
        <f t="shared" si="3"/>
        <v>0</v>
      </c>
      <c r="AA231" s="636"/>
    </row>
    <row r="232" spans="2:27" x14ac:dyDescent="0.35">
      <c r="B232" s="647">
        <v>62</v>
      </c>
      <c r="C232" s="636"/>
      <c r="D232" s="648"/>
      <c r="E232" s="636"/>
      <c r="F232" s="636"/>
      <c r="G232" s="636"/>
      <c r="H232" s="636"/>
      <c r="I232" s="636"/>
      <c r="J232" s="636"/>
      <c r="K232" s="636"/>
      <c r="L232" s="636"/>
      <c r="M232" s="636"/>
      <c r="N232" s="648" t="s">
        <v>3697</v>
      </c>
      <c r="O232" s="636"/>
      <c r="P232" s="636"/>
      <c r="Q232" s="636"/>
      <c r="R232" s="636"/>
      <c r="S232" s="636"/>
      <c r="T232" s="636"/>
      <c r="U232" s="671"/>
      <c r="V232" s="671"/>
      <c r="W232" s="671"/>
      <c r="X232" s="507">
        <v>90</v>
      </c>
      <c r="Y232" s="493" t="s">
        <v>1528</v>
      </c>
      <c r="Z232" s="672">
        <f t="shared" si="3"/>
        <v>0</v>
      </c>
      <c r="AA232" s="636"/>
    </row>
    <row r="233" spans="2:27" x14ac:dyDescent="0.35">
      <c r="B233" s="647">
        <v>63</v>
      </c>
      <c r="C233" s="636"/>
      <c r="D233" s="648"/>
      <c r="E233" s="636"/>
      <c r="F233" s="636"/>
      <c r="G233" s="636"/>
      <c r="H233" s="636"/>
      <c r="I233" s="636"/>
      <c r="J233" s="636"/>
      <c r="K233" s="636"/>
      <c r="L233" s="636"/>
      <c r="M233" s="636"/>
      <c r="N233" s="648" t="s">
        <v>3698</v>
      </c>
      <c r="O233" s="636"/>
      <c r="P233" s="636"/>
      <c r="Q233" s="636"/>
      <c r="R233" s="636"/>
      <c r="S233" s="636"/>
      <c r="T233" s="636"/>
      <c r="U233" s="671"/>
      <c r="V233" s="671"/>
      <c r="W233" s="671"/>
      <c r="X233" s="507">
        <v>7</v>
      </c>
      <c r="Y233" s="493" t="s">
        <v>1528</v>
      </c>
      <c r="Z233" s="672">
        <f t="shared" ref="Z233:Z296" si="4">U233*X233</f>
        <v>0</v>
      </c>
      <c r="AA233" s="636"/>
    </row>
    <row r="234" spans="2:27" x14ac:dyDescent="0.35">
      <c r="B234" s="647">
        <v>64</v>
      </c>
      <c r="C234" s="636"/>
      <c r="D234" s="648"/>
      <c r="E234" s="636"/>
      <c r="F234" s="636"/>
      <c r="G234" s="636"/>
      <c r="H234" s="636"/>
      <c r="I234" s="636"/>
      <c r="J234" s="636"/>
      <c r="K234" s="636"/>
      <c r="L234" s="636"/>
      <c r="M234" s="636"/>
      <c r="N234" s="648" t="s">
        <v>3699</v>
      </c>
      <c r="O234" s="636"/>
      <c r="P234" s="636"/>
      <c r="Q234" s="636"/>
      <c r="R234" s="636"/>
      <c r="S234" s="636"/>
      <c r="T234" s="636"/>
      <c r="U234" s="671"/>
      <c r="V234" s="671"/>
      <c r="W234" s="671"/>
      <c r="X234" s="507">
        <v>3</v>
      </c>
      <c r="Y234" s="493" t="s">
        <v>1528</v>
      </c>
      <c r="Z234" s="672">
        <f t="shared" si="4"/>
        <v>0</v>
      </c>
      <c r="AA234" s="636"/>
    </row>
    <row r="235" spans="2:27" x14ac:dyDescent="0.35">
      <c r="B235" s="647">
        <v>65</v>
      </c>
      <c r="C235" s="636"/>
      <c r="D235" s="648"/>
      <c r="E235" s="636"/>
      <c r="F235" s="636"/>
      <c r="G235" s="636"/>
      <c r="H235" s="636"/>
      <c r="I235" s="636"/>
      <c r="J235" s="636"/>
      <c r="K235" s="636"/>
      <c r="L235" s="636"/>
      <c r="M235" s="636"/>
      <c r="N235" s="648" t="s">
        <v>3700</v>
      </c>
      <c r="O235" s="636"/>
      <c r="P235" s="636"/>
      <c r="Q235" s="636"/>
      <c r="R235" s="636"/>
      <c r="S235" s="636"/>
      <c r="T235" s="636"/>
      <c r="U235" s="671"/>
      <c r="V235" s="671"/>
      <c r="W235" s="671"/>
      <c r="X235" s="507">
        <v>1</v>
      </c>
      <c r="Y235" s="493" t="s">
        <v>1528</v>
      </c>
      <c r="Z235" s="672">
        <f t="shared" si="4"/>
        <v>0</v>
      </c>
      <c r="AA235" s="636"/>
    </row>
    <row r="236" spans="2:27" x14ac:dyDescent="0.35">
      <c r="B236" s="647">
        <v>66</v>
      </c>
      <c r="C236" s="636"/>
      <c r="D236" s="648"/>
      <c r="E236" s="636"/>
      <c r="F236" s="636"/>
      <c r="G236" s="636"/>
      <c r="H236" s="636"/>
      <c r="I236" s="636"/>
      <c r="J236" s="636"/>
      <c r="K236" s="636"/>
      <c r="L236" s="636"/>
      <c r="M236" s="636"/>
      <c r="N236" s="648" t="s">
        <v>3701</v>
      </c>
      <c r="O236" s="636"/>
      <c r="P236" s="636"/>
      <c r="Q236" s="636"/>
      <c r="R236" s="636"/>
      <c r="S236" s="636"/>
      <c r="T236" s="636"/>
      <c r="U236" s="671"/>
      <c r="V236" s="671"/>
      <c r="W236" s="671"/>
      <c r="X236" s="507">
        <v>2</v>
      </c>
      <c r="Y236" s="493" t="s">
        <v>1528</v>
      </c>
      <c r="Z236" s="672">
        <f t="shared" si="4"/>
        <v>0</v>
      </c>
      <c r="AA236" s="636"/>
    </row>
    <row r="237" spans="2:27" x14ac:dyDescent="0.35">
      <c r="B237" s="647">
        <v>67</v>
      </c>
      <c r="C237" s="636"/>
      <c r="D237" s="648"/>
      <c r="E237" s="636"/>
      <c r="F237" s="636"/>
      <c r="G237" s="636"/>
      <c r="H237" s="636"/>
      <c r="I237" s="636"/>
      <c r="J237" s="636"/>
      <c r="K237" s="636"/>
      <c r="L237" s="636"/>
      <c r="M237" s="636"/>
      <c r="N237" s="648" t="s">
        <v>3702</v>
      </c>
      <c r="O237" s="636"/>
      <c r="P237" s="636"/>
      <c r="Q237" s="636"/>
      <c r="R237" s="636"/>
      <c r="S237" s="636"/>
      <c r="T237" s="636"/>
      <c r="U237" s="671"/>
      <c r="V237" s="671"/>
      <c r="W237" s="671"/>
      <c r="X237" s="507">
        <v>120</v>
      </c>
      <c r="Y237" s="493" t="s">
        <v>1528</v>
      </c>
      <c r="Z237" s="672">
        <f t="shared" si="4"/>
        <v>0</v>
      </c>
      <c r="AA237" s="636"/>
    </row>
    <row r="238" spans="2:27" x14ac:dyDescent="0.35">
      <c r="B238" s="647">
        <v>68</v>
      </c>
      <c r="C238" s="636"/>
      <c r="D238" s="648"/>
      <c r="E238" s="636"/>
      <c r="F238" s="636"/>
      <c r="G238" s="636"/>
      <c r="H238" s="636"/>
      <c r="I238" s="636"/>
      <c r="J238" s="636"/>
      <c r="K238" s="636"/>
      <c r="L238" s="636"/>
      <c r="M238" s="636"/>
      <c r="N238" s="648" t="s">
        <v>3703</v>
      </c>
      <c r="O238" s="636"/>
      <c r="P238" s="636"/>
      <c r="Q238" s="636"/>
      <c r="R238" s="636"/>
      <c r="S238" s="636"/>
      <c r="T238" s="636"/>
      <c r="U238" s="671"/>
      <c r="V238" s="671"/>
      <c r="W238" s="671"/>
      <c r="X238" s="507">
        <v>34</v>
      </c>
      <c r="Y238" s="493" t="s">
        <v>1528</v>
      </c>
      <c r="Z238" s="672">
        <f t="shared" si="4"/>
        <v>0</v>
      </c>
      <c r="AA238" s="636"/>
    </row>
    <row r="239" spans="2:27" x14ac:dyDescent="0.35">
      <c r="B239" s="647">
        <v>69</v>
      </c>
      <c r="C239" s="636"/>
      <c r="D239" s="648"/>
      <c r="E239" s="636"/>
      <c r="F239" s="636"/>
      <c r="G239" s="636"/>
      <c r="H239" s="636"/>
      <c r="I239" s="636"/>
      <c r="J239" s="636"/>
      <c r="K239" s="636"/>
      <c r="L239" s="636"/>
      <c r="M239" s="636"/>
      <c r="N239" s="648" t="s">
        <v>3704</v>
      </c>
      <c r="O239" s="636"/>
      <c r="P239" s="636"/>
      <c r="Q239" s="636"/>
      <c r="R239" s="636"/>
      <c r="S239" s="636"/>
      <c r="T239" s="636"/>
      <c r="U239" s="671"/>
      <c r="V239" s="671"/>
      <c r="W239" s="671"/>
      <c r="X239" s="507">
        <v>5</v>
      </c>
      <c r="Y239" s="493" t="s">
        <v>1528</v>
      </c>
      <c r="Z239" s="672">
        <f t="shared" si="4"/>
        <v>0</v>
      </c>
      <c r="AA239" s="636"/>
    </row>
    <row r="240" spans="2:27" x14ac:dyDescent="0.35">
      <c r="B240" s="647">
        <v>70</v>
      </c>
      <c r="C240" s="636"/>
      <c r="D240" s="648"/>
      <c r="E240" s="636"/>
      <c r="F240" s="636"/>
      <c r="G240" s="636"/>
      <c r="H240" s="636"/>
      <c r="I240" s="636"/>
      <c r="J240" s="636"/>
      <c r="K240" s="636"/>
      <c r="L240" s="636"/>
      <c r="M240" s="636"/>
      <c r="N240" s="648" t="s">
        <v>3705</v>
      </c>
      <c r="O240" s="636"/>
      <c r="P240" s="636"/>
      <c r="Q240" s="636"/>
      <c r="R240" s="636"/>
      <c r="S240" s="636"/>
      <c r="T240" s="636"/>
      <c r="U240" s="671"/>
      <c r="V240" s="671"/>
      <c r="W240" s="671"/>
      <c r="X240" s="507">
        <v>19</v>
      </c>
      <c r="Y240" s="493" t="s">
        <v>1528</v>
      </c>
      <c r="Z240" s="672">
        <f t="shared" si="4"/>
        <v>0</v>
      </c>
      <c r="AA240" s="636"/>
    </row>
    <row r="241" spans="2:27" x14ac:dyDescent="0.35">
      <c r="B241" s="647">
        <v>71</v>
      </c>
      <c r="C241" s="636"/>
      <c r="D241" s="648"/>
      <c r="E241" s="636"/>
      <c r="F241" s="636"/>
      <c r="G241" s="636"/>
      <c r="H241" s="636"/>
      <c r="I241" s="636"/>
      <c r="J241" s="636"/>
      <c r="K241" s="636"/>
      <c r="L241" s="636"/>
      <c r="M241" s="636"/>
      <c r="N241" s="648" t="s">
        <v>3706</v>
      </c>
      <c r="O241" s="636"/>
      <c r="P241" s="636"/>
      <c r="Q241" s="636"/>
      <c r="R241" s="636"/>
      <c r="S241" s="636"/>
      <c r="T241" s="636"/>
      <c r="U241" s="671"/>
      <c r="V241" s="671"/>
      <c r="W241" s="671"/>
      <c r="X241" s="507">
        <v>300</v>
      </c>
      <c r="Y241" s="493" t="s">
        <v>323</v>
      </c>
      <c r="Z241" s="672">
        <f t="shared" si="4"/>
        <v>0</v>
      </c>
      <c r="AA241" s="636"/>
    </row>
    <row r="242" spans="2:27" x14ac:dyDescent="0.35">
      <c r="B242" s="647">
        <v>72</v>
      </c>
      <c r="C242" s="636"/>
      <c r="D242" s="648"/>
      <c r="E242" s="636"/>
      <c r="F242" s="636"/>
      <c r="G242" s="636"/>
      <c r="H242" s="636"/>
      <c r="I242" s="636"/>
      <c r="J242" s="636"/>
      <c r="K242" s="636"/>
      <c r="L242" s="636"/>
      <c r="M242" s="636"/>
      <c r="N242" s="648" t="s">
        <v>3707</v>
      </c>
      <c r="O242" s="636"/>
      <c r="P242" s="636"/>
      <c r="Q242" s="636"/>
      <c r="R242" s="636"/>
      <c r="S242" s="636"/>
      <c r="T242" s="636"/>
      <c r="U242" s="671"/>
      <c r="V242" s="671"/>
      <c r="W242" s="671"/>
      <c r="X242" s="507">
        <v>120</v>
      </c>
      <c r="Y242" s="493" t="s">
        <v>323</v>
      </c>
      <c r="Z242" s="672">
        <f t="shared" si="4"/>
        <v>0</v>
      </c>
      <c r="AA242" s="636"/>
    </row>
    <row r="243" spans="2:27" x14ac:dyDescent="0.35">
      <c r="B243" s="647">
        <v>73</v>
      </c>
      <c r="C243" s="636"/>
      <c r="D243" s="648"/>
      <c r="E243" s="636"/>
      <c r="F243" s="636"/>
      <c r="G243" s="636"/>
      <c r="H243" s="636"/>
      <c r="I243" s="636"/>
      <c r="J243" s="636"/>
      <c r="K243" s="636"/>
      <c r="L243" s="636"/>
      <c r="M243" s="636"/>
      <c r="N243" s="648" t="s">
        <v>3708</v>
      </c>
      <c r="O243" s="636"/>
      <c r="P243" s="636"/>
      <c r="Q243" s="636"/>
      <c r="R243" s="636"/>
      <c r="S243" s="636"/>
      <c r="T243" s="636"/>
      <c r="U243" s="671"/>
      <c r="V243" s="671"/>
      <c r="W243" s="671"/>
      <c r="X243" s="492">
        <v>800</v>
      </c>
      <c r="Y243" s="493" t="s">
        <v>323</v>
      </c>
      <c r="Z243" s="672">
        <f t="shared" si="4"/>
        <v>0</v>
      </c>
      <c r="AA243" s="636"/>
    </row>
    <row r="244" spans="2:27" x14ac:dyDescent="0.35">
      <c r="B244" s="647">
        <v>74</v>
      </c>
      <c r="C244" s="636"/>
      <c r="D244" s="648"/>
      <c r="E244" s="636"/>
      <c r="F244" s="636"/>
      <c r="G244" s="636"/>
      <c r="H244" s="636"/>
      <c r="I244" s="636"/>
      <c r="J244" s="636"/>
      <c r="K244" s="636"/>
      <c r="L244" s="636"/>
      <c r="M244" s="636"/>
      <c r="N244" s="648" t="s">
        <v>3709</v>
      </c>
      <c r="O244" s="636"/>
      <c r="P244" s="636"/>
      <c r="Q244" s="636"/>
      <c r="R244" s="636"/>
      <c r="S244" s="636"/>
      <c r="T244" s="636"/>
      <c r="U244" s="671"/>
      <c r="V244" s="671"/>
      <c r="W244" s="671"/>
      <c r="X244" s="492">
        <v>700</v>
      </c>
      <c r="Y244" s="493" t="s">
        <v>323</v>
      </c>
      <c r="Z244" s="672">
        <f t="shared" si="4"/>
        <v>0</v>
      </c>
      <c r="AA244" s="636"/>
    </row>
    <row r="245" spans="2:27" x14ac:dyDescent="0.35">
      <c r="B245" s="647">
        <v>75</v>
      </c>
      <c r="C245" s="636"/>
      <c r="D245" s="648"/>
      <c r="E245" s="636"/>
      <c r="F245" s="636"/>
      <c r="G245" s="636"/>
      <c r="H245" s="636"/>
      <c r="I245" s="636"/>
      <c r="J245" s="636"/>
      <c r="K245" s="636"/>
      <c r="L245" s="636"/>
      <c r="M245" s="636"/>
      <c r="N245" s="648" t="s">
        <v>3710</v>
      </c>
      <c r="O245" s="636"/>
      <c r="P245" s="636"/>
      <c r="Q245" s="636"/>
      <c r="R245" s="636"/>
      <c r="S245" s="636"/>
      <c r="T245" s="636"/>
      <c r="U245" s="671"/>
      <c r="V245" s="671"/>
      <c r="W245" s="671"/>
      <c r="X245" s="492">
        <v>500</v>
      </c>
      <c r="Y245" s="493" t="s">
        <v>323</v>
      </c>
      <c r="Z245" s="672">
        <f t="shared" si="4"/>
        <v>0</v>
      </c>
      <c r="AA245" s="636"/>
    </row>
    <row r="246" spans="2:27" x14ac:dyDescent="0.35">
      <c r="B246" s="647">
        <v>76</v>
      </c>
      <c r="C246" s="636"/>
      <c r="D246" s="648"/>
      <c r="E246" s="636"/>
      <c r="F246" s="636"/>
      <c r="G246" s="636"/>
      <c r="H246" s="636"/>
      <c r="I246" s="636"/>
      <c r="J246" s="636"/>
      <c r="K246" s="636"/>
      <c r="L246" s="636"/>
      <c r="M246" s="636"/>
      <c r="N246" s="648" t="s">
        <v>3568</v>
      </c>
      <c r="O246" s="636"/>
      <c r="P246" s="636"/>
      <c r="Q246" s="636"/>
      <c r="R246" s="636"/>
      <c r="S246" s="636"/>
      <c r="T246" s="636"/>
      <c r="U246" s="671"/>
      <c r="V246" s="671"/>
      <c r="W246" s="671"/>
      <c r="X246" s="492">
        <v>400</v>
      </c>
      <c r="Y246" s="493" t="s">
        <v>323</v>
      </c>
      <c r="Z246" s="672">
        <f t="shared" si="4"/>
        <v>0</v>
      </c>
      <c r="AA246" s="636"/>
    </row>
    <row r="247" spans="2:27" x14ac:dyDescent="0.35">
      <c r="B247" s="647">
        <v>77</v>
      </c>
      <c r="C247" s="636"/>
      <c r="D247" s="648"/>
      <c r="E247" s="636"/>
      <c r="F247" s="636"/>
      <c r="G247" s="636"/>
      <c r="H247" s="636"/>
      <c r="I247" s="636"/>
      <c r="J247" s="636"/>
      <c r="K247" s="636"/>
      <c r="L247" s="636"/>
      <c r="M247" s="636"/>
      <c r="N247" s="648" t="s">
        <v>3569</v>
      </c>
      <c r="O247" s="636"/>
      <c r="P247" s="636"/>
      <c r="Q247" s="636"/>
      <c r="R247" s="636"/>
      <c r="S247" s="636"/>
      <c r="T247" s="636"/>
      <c r="U247" s="671"/>
      <c r="V247" s="671"/>
      <c r="W247" s="671"/>
      <c r="X247" s="492">
        <v>50</v>
      </c>
      <c r="Y247" s="493" t="s">
        <v>323</v>
      </c>
      <c r="Z247" s="672">
        <f t="shared" si="4"/>
        <v>0</v>
      </c>
      <c r="AA247" s="636"/>
    </row>
    <row r="248" spans="2:27" x14ac:dyDescent="0.35">
      <c r="B248" s="647">
        <v>78</v>
      </c>
      <c r="C248" s="636"/>
      <c r="D248" s="648"/>
      <c r="E248" s="636"/>
      <c r="F248" s="636"/>
      <c r="G248" s="636"/>
      <c r="H248" s="636"/>
      <c r="I248" s="636"/>
      <c r="J248" s="636"/>
      <c r="K248" s="636"/>
      <c r="L248" s="636"/>
      <c r="M248" s="636"/>
      <c r="N248" s="648" t="s">
        <v>3711</v>
      </c>
      <c r="O248" s="636"/>
      <c r="P248" s="636"/>
      <c r="Q248" s="636"/>
      <c r="R248" s="636"/>
      <c r="S248" s="636"/>
      <c r="T248" s="636"/>
      <c r="U248" s="671"/>
      <c r="V248" s="671"/>
      <c r="W248" s="671"/>
      <c r="X248" s="507">
        <v>780</v>
      </c>
      <c r="Y248" s="493" t="s">
        <v>323</v>
      </c>
      <c r="Z248" s="672">
        <f t="shared" si="4"/>
        <v>0</v>
      </c>
      <c r="AA248" s="636"/>
    </row>
    <row r="249" spans="2:27" x14ac:dyDescent="0.35">
      <c r="B249" s="647">
        <v>79</v>
      </c>
      <c r="C249" s="636"/>
      <c r="D249" s="648"/>
      <c r="E249" s="636"/>
      <c r="F249" s="636"/>
      <c r="G249" s="636"/>
      <c r="H249" s="636"/>
      <c r="I249" s="636"/>
      <c r="J249" s="636"/>
      <c r="K249" s="636"/>
      <c r="L249" s="636"/>
      <c r="M249" s="636"/>
      <c r="N249" s="648" t="s">
        <v>3712</v>
      </c>
      <c r="O249" s="636"/>
      <c r="P249" s="636"/>
      <c r="Q249" s="636"/>
      <c r="R249" s="636"/>
      <c r="S249" s="636"/>
      <c r="T249" s="636"/>
      <c r="U249" s="671"/>
      <c r="V249" s="671"/>
      <c r="W249" s="671"/>
      <c r="X249" s="507">
        <v>1720</v>
      </c>
      <c r="Y249" s="493" t="s">
        <v>323</v>
      </c>
      <c r="Z249" s="672">
        <f t="shared" si="4"/>
        <v>0</v>
      </c>
      <c r="AA249" s="636"/>
    </row>
    <row r="250" spans="2:27" ht="14.5" customHeight="1" x14ac:dyDescent="0.35">
      <c r="B250" s="647">
        <v>80</v>
      </c>
      <c r="C250" s="636"/>
      <c r="D250" s="648"/>
      <c r="E250" s="636"/>
      <c r="F250" s="636"/>
      <c r="G250" s="636"/>
      <c r="H250" s="636"/>
      <c r="I250" s="636"/>
      <c r="J250" s="636"/>
      <c r="K250" s="636"/>
      <c r="L250" s="636"/>
      <c r="M250" s="636"/>
      <c r="N250" s="648" t="s">
        <v>3713</v>
      </c>
      <c r="O250" s="636"/>
      <c r="P250" s="636"/>
      <c r="Q250" s="636"/>
      <c r="R250" s="636"/>
      <c r="S250" s="636"/>
      <c r="T250" s="636"/>
      <c r="U250" s="671"/>
      <c r="V250" s="671"/>
      <c r="W250" s="671"/>
      <c r="X250" s="507">
        <v>800</v>
      </c>
      <c r="Y250" s="493" t="s">
        <v>323</v>
      </c>
      <c r="Z250" s="672">
        <f t="shared" si="4"/>
        <v>0</v>
      </c>
      <c r="AA250" s="636"/>
    </row>
    <row r="251" spans="2:27" x14ac:dyDescent="0.35">
      <c r="B251" s="647">
        <v>81</v>
      </c>
      <c r="C251" s="636"/>
      <c r="D251" s="648"/>
      <c r="E251" s="636"/>
      <c r="F251" s="636"/>
      <c r="G251" s="636"/>
      <c r="H251" s="636"/>
      <c r="I251" s="636"/>
      <c r="J251" s="636"/>
      <c r="K251" s="636"/>
      <c r="L251" s="636"/>
      <c r="M251" s="636"/>
      <c r="N251" s="648" t="s">
        <v>3714</v>
      </c>
      <c r="O251" s="636"/>
      <c r="P251" s="636"/>
      <c r="Q251" s="636"/>
      <c r="R251" s="636"/>
      <c r="S251" s="636"/>
      <c r="T251" s="636"/>
      <c r="U251" s="671"/>
      <c r="V251" s="671"/>
      <c r="W251" s="671"/>
      <c r="X251" s="507">
        <v>5300</v>
      </c>
      <c r="Y251" s="493" t="s">
        <v>323</v>
      </c>
      <c r="Z251" s="672">
        <f t="shared" si="4"/>
        <v>0</v>
      </c>
      <c r="AA251" s="636"/>
    </row>
    <row r="252" spans="2:27" x14ac:dyDescent="0.35">
      <c r="B252" s="647">
        <v>82</v>
      </c>
      <c r="C252" s="636"/>
      <c r="D252" s="648"/>
      <c r="E252" s="636"/>
      <c r="F252" s="636"/>
      <c r="G252" s="636"/>
      <c r="H252" s="636"/>
      <c r="I252" s="636"/>
      <c r="J252" s="636"/>
      <c r="K252" s="636"/>
      <c r="L252" s="636"/>
      <c r="M252" s="636"/>
      <c r="N252" s="648" t="s">
        <v>3715</v>
      </c>
      <c r="O252" s="636"/>
      <c r="P252" s="636"/>
      <c r="Q252" s="636"/>
      <c r="R252" s="636"/>
      <c r="S252" s="636"/>
      <c r="T252" s="636"/>
      <c r="U252" s="671"/>
      <c r="V252" s="671"/>
      <c r="W252" s="671"/>
      <c r="X252" s="507">
        <v>1800</v>
      </c>
      <c r="Y252" s="493" t="s">
        <v>323</v>
      </c>
      <c r="Z252" s="672">
        <f t="shared" si="4"/>
        <v>0</v>
      </c>
      <c r="AA252" s="636"/>
    </row>
    <row r="253" spans="2:27" x14ac:dyDescent="0.35">
      <c r="B253" s="647">
        <v>83</v>
      </c>
      <c r="C253" s="636"/>
      <c r="D253" s="648"/>
      <c r="E253" s="636"/>
      <c r="F253" s="636"/>
      <c r="G253" s="636"/>
      <c r="H253" s="636"/>
      <c r="I253" s="636"/>
      <c r="J253" s="636"/>
      <c r="K253" s="636"/>
      <c r="L253" s="636"/>
      <c r="M253" s="636"/>
      <c r="N253" s="648" t="s">
        <v>3716</v>
      </c>
      <c r="O253" s="636"/>
      <c r="P253" s="636"/>
      <c r="Q253" s="636"/>
      <c r="R253" s="636"/>
      <c r="S253" s="636"/>
      <c r="T253" s="636"/>
      <c r="U253" s="671"/>
      <c r="V253" s="671"/>
      <c r="W253" s="671"/>
      <c r="X253" s="507">
        <v>4400</v>
      </c>
      <c r="Y253" s="493" t="s">
        <v>323</v>
      </c>
      <c r="Z253" s="672">
        <f t="shared" si="4"/>
        <v>0</v>
      </c>
      <c r="AA253" s="636"/>
    </row>
    <row r="254" spans="2:27" x14ac:dyDescent="0.35">
      <c r="B254" s="647">
        <v>84</v>
      </c>
      <c r="C254" s="636"/>
      <c r="D254" s="648"/>
      <c r="E254" s="636"/>
      <c r="F254" s="636"/>
      <c r="G254" s="636"/>
      <c r="H254" s="636"/>
      <c r="I254" s="636"/>
      <c r="J254" s="636"/>
      <c r="K254" s="636"/>
      <c r="L254" s="636"/>
      <c r="M254" s="636"/>
      <c r="N254" s="648" t="s">
        <v>3717</v>
      </c>
      <c r="O254" s="636"/>
      <c r="P254" s="636"/>
      <c r="Q254" s="636"/>
      <c r="R254" s="636"/>
      <c r="S254" s="636"/>
      <c r="T254" s="636"/>
      <c r="U254" s="671"/>
      <c r="V254" s="671"/>
      <c r="W254" s="671"/>
      <c r="X254" s="507">
        <v>400</v>
      </c>
      <c r="Y254" s="493" t="s">
        <v>323</v>
      </c>
      <c r="Z254" s="672">
        <f t="shared" si="4"/>
        <v>0</v>
      </c>
      <c r="AA254" s="636"/>
    </row>
    <row r="255" spans="2:27" x14ac:dyDescent="0.35">
      <c r="B255" s="647">
        <v>85</v>
      </c>
      <c r="C255" s="636"/>
      <c r="D255" s="648"/>
      <c r="E255" s="636"/>
      <c r="F255" s="636"/>
      <c r="G255" s="636"/>
      <c r="H255" s="636"/>
      <c r="I255" s="636"/>
      <c r="J255" s="636"/>
      <c r="K255" s="636"/>
      <c r="L255" s="636"/>
      <c r="M255" s="636"/>
      <c r="N255" s="648" t="s">
        <v>3718</v>
      </c>
      <c r="O255" s="636"/>
      <c r="P255" s="636"/>
      <c r="Q255" s="636"/>
      <c r="R255" s="636"/>
      <c r="S255" s="636"/>
      <c r="T255" s="636"/>
      <c r="U255" s="671"/>
      <c r="V255" s="671"/>
      <c r="W255" s="671"/>
      <c r="X255" s="507">
        <v>230</v>
      </c>
      <c r="Y255" s="493" t="s">
        <v>323</v>
      </c>
      <c r="Z255" s="672">
        <f t="shared" si="4"/>
        <v>0</v>
      </c>
      <c r="AA255" s="636"/>
    </row>
    <row r="256" spans="2:27" x14ac:dyDescent="0.35">
      <c r="B256" s="647">
        <v>86</v>
      </c>
      <c r="C256" s="636"/>
      <c r="D256" s="648"/>
      <c r="E256" s="636"/>
      <c r="F256" s="636"/>
      <c r="G256" s="636"/>
      <c r="H256" s="636"/>
      <c r="I256" s="636"/>
      <c r="J256" s="636"/>
      <c r="K256" s="636"/>
      <c r="L256" s="636"/>
      <c r="M256" s="636"/>
      <c r="N256" s="648" t="s">
        <v>3719</v>
      </c>
      <c r="O256" s="636"/>
      <c r="P256" s="636"/>
      <c r="Q256" s="636"/>
      <c r="R256" s="636"/>
      <c r="S256" s="636"/>
      <c r="T256" s="636"/>
      <c r="U256" s="671"/>
      <c r="V256" s="671"/>
      <c r="W256" s="671"/>
      <c r="X256" s="507">
        <v>100</v>
      </c>
      <c r="Y256" s="493" t="s">
        <v>323</v>
      </c>
      <c r="Z256" s="672">
        <f t="shared" si="4"/>
        <v>0</v>
      </c>
      <c r="AA256" s="636"/>
    </row>
    <row r="257" spans="2:27" x14ac:dyDescent="0.35">
      <c r="B257" s="647">
        <v>87</v>
      </c>
      <c r="C257" s="636"/>
      <c r="D257" s="648"/>
      <c r="E257" s="636"/>
      <c r="F257" s="636"/>
      <c r="G257" s="636"/>
      <c r="H257" s="636"/>
      <c r="I257" s="636"/>
      <c r="J257" s="636"/>
      <c r="K257" s="636"/>
      <c r="L257" s="636"/>
      <c r="M257" s="636"/>
      <c r="N257" s="648" t="s">
        <v>3720</v>
      </c>
      <c r="O257" s="636"/>
      <c r="P257" s="636"/>
      <c r="Q257" s="636"/>
      <c r="R257" s="636"/>
      <c r="S257" s="636"/>
      <c r="T257" s="636"/>
      <c r="U257" s="671"/>
      <c r="V257" s="671"/>
      <c r="W257" s="671"/>
      <c r="X257" s="507">
        <v>30</v>
      </c>
      <c r="Y257" s="493" t="s">
        <v>323</v>
      </c>
      <c r="Z257" s="672">
        <f t="shared" si="4"/>
        <v>0</v>
      </c>
      <c r="AA257" s="636"/>
    </row>
    <row r="258" spans="2:27" x14ac:dyDescent="0.35">
      <c r="B258" s="647">
        <v>88</v>
      </c>
      <c r="C258" s="636"/>
      <c r="D258" s="648"/>
      <c r="E258" s="636"/>
      <c r="F258" s="636"/>
      <c r="G258" s="636"/>
      <c r="H258" s="636"/>
      <c r="I258" s="636"/>
      <c r="J258" s="636"/>
      <c r="K258" s="636"/>
      <c r="L258" s="636"/>
      <c r="M258" s="636"/>
      <c r="N258" s="648" t="s">
        <v>3721</v>
      </c>
      <c r="O258" s="636"/>
      <c r="P258" s="636"/>
      <c r="Q258" s="636"/>
      <c r="R258" s="636"/>
      <c r="S258" s="636"/>
      <c r="T258" s="636"/>
      <c r="U258" s="671"/>
      <c r="V258" s="671"/>
      <c r="W258" s="671"/>
      <c r="X258" s="507">
        <v>30</v>
      </c>
      <c r="Y258" s="493" t="s">
        <v>323</v>
      </c>
      <c r="Z258" s="672">
        <f t="shared" si="4"/>
        <v>0</v>
      </c>
      <c r="AA258" s="636"/>
    </row>
    <row r="259" spans="2:27" x14ac:dyDescent="0.35">
      <c r="B259" s="647">
        <v>89</v>
      </c>
      <c r="C259" s="636"/>
      <c r="D259" s="648"/>
      <c r="E259" s="636"/>
      <c r="F259" s="636"/>
      <c r="G259" s="636"/>
      <c r="H259" s="636"/>
      <c r="I259" s="636"/>
      <c r="J259" s="636"/>
      <c r="K259" s="636"/>
      <c r="L259" s="636"/>
      <c r="M259" s="636"/>
      <c r="N259" s="648" t="s">
        <v>3722</v>
      </c>
      <c r="O259" s="636"/>
      <c r="P259" s="636"/>
      <c r="Q259" s="636"/>
      <c r="R259" s="636"/>
      <c r="S259" s="636"/>
      <c r="T259" s="636"/>
      <c r="U259" s="671"/>
      <c r="V259" s="671"/>
      <c r="W259" s="671"/>
      <c r="X259" s="507">
        <v>165</v>
      </c>
      <c r="Y259" s="493" t="s">
        <v>323</v>
      </c>
      <c r="Z259" s="672">
        <f t="shared" si="4"/>
        <v>0</v>
      </c>
      <c r="AA259" s="636"/>
    </row>
    <row r="260" spans="2:27" ht="15.65" customHeight="1" x14ac:dyDescent="0.35">
      <c r="B260" s="647">
        <v>90</v>
      </c>
      <c r="C260" s="636"/>
      <c r="D260" s="648"/>
      <c r="E260" s="636"/>
      <c r="F260" s="636"/>
      <c r="G260" s="636"/>
      <c r="H260" s="636"/>
      <c r="I260" s="636"/>
      <c r="J260" s="636"/>
      <c r="K260" s="636"/>
      <c r="L260" s="636"/>
      <c r="M260" s="636"/>
      <c r="N260" s="648" t="s">
        <v>3723</v>
      </c>
      <c r="O260" s="636"/>
      <c r="P260" s="636"/>
      <c r="Q260" s="636"/>
      <c r="R260" s="636"/>
      <c r="S260" s="636"/>
      <c r="T260" s="636"/>
      <c r="U260" s="671"/>
      <c r="V260" s="671"/>
      <c r="W260" s="671"/>
      <c r="X260" s="507">
        <v>165</v>
      </c>
      <c r="Y260" s="493" t="s">
        <v>323</v>
      </c>
      <c r="Z260" s="672">
        <f t="shared" si="4"/>
        <v>0</v>
      </c>
      <c r="AA260" s="636"/>
    </row>
    <row r="261" spans="2:27" x14ac:dyDescent="0.35">
      <c r="B261" s="647">
        <v>91</v>
      </c>
      <c r="C261" s="636"/>
      <c r="D261" s="648"/>
      <c r="E261" s="636"/>
      <c r="F261" s="636"/>
      <c r="G261" s="636"/>
      <c r="H261" s="636"/>
      <c r="I261" s="636"/>
      <c r="J261" s="636"/>
      <c r="K261" s="636"/>
      <c r="L261" s="636"/>
      <c r="M261" s="636"/>
      <c r="N261" s="648" t="s">
        <v>3724</v>
      </c>
      <c r="O261" s="636"/>
      <c r="P261" s="636"/>
      <c r="Q261" s="636"/>
      <c r="R261" s="636"/>
      <c r="S261" s="636"/>
      <c r="T261" s="636"/>
      <c r="U261" s="671"/>
      <c r="V261" s="671"/>
      <c r="W261" s="671"/>
      <c r="X261" s="507">
        <v>4400</v>
      </c>
      <c r="Y261" s="493" t="s">
        <v>323</v>
      </c>
      <c r="Z261" s="672">
        <f t="shared" si="4"/>
        <v>0</v>
      </c>
      <c r="AA261" s="636"/>
    </row>
    <row r="262" spans="2:27" x14ac:dyDescent="0.35">
      <c r="B262" s="647">
        <v>92</v>
      </c>
      <c r="C262" s="636"/>
      <c r="D262" s="648"/>
      <c r="E262" s="636"/>
      <c r="F262" s="636"/>
      <c r="G262" s="636"/>
      <c r="H262" s="636"/>
      <c r="I262" s="636"/>
      <c r="J262" s="636"/>
      <c r="K262" s="636"/>
      <c r="L262" s="636"/>
      <c r="M262" s="636"/>
      <c r="N262" s="648" t="s">
        <v>3725</v>
      </c>
      <c r="O262" s="636"/>
      <c r="P262" s="636"/>
      <c r="Q262" s="636"/>
      <c r="R262" s="636"/>
      <c r="S262" s="636"/>
      <c r="T262" s="636"/>
      <c r="U262" s="671"/>
      <c r="V262" s="671"/>
      <c r="W262" s="671"/>
      <c r="X262" s="507">
        <v>400</v>
      </c>
      <c r="Y262" s="493" t="s">
        <v>323</v>
      </c>
      <c r="Z262" s="672">
        <f t="shared" si="4"/>
        <v>0</v>
      </c>
      <c r="AA262" s="636"/>
    </row>
    <row r="263" spans="2:27" x14ac:dyDescent="0.35">
      <c r="B263" s="647">
        <v>93</v>
      </c>
      <c r="C263" s="636"/>
      <c r="D263" s="648"/>
      <c r="E263" s="636"/>
      <c r="F263" s="636"/>
      <c r="G263" s="636"/>
      <c r="H263" s="636"/>
      <c r="I263" s="636"/>
      <c r="J263" s="636"/>
      <c r="K263" s="636"/>
      <c r="L263" s="636"/>
      <c r="M263" s="636"/>
      <c r="N263" s="648" t="s">
        <v>3726</v>
      </c>
      <c r="O263" s="636"/>
      <c r="P263" s="636"/>
      <c r="Q263" s="636"/>
      <c r="R263" s="636"/>
      <c r="S263" s="636"/>
      <c r="T263" s="636"/>
      <c r="U263" s="671"/>
      <c r="V263" s="671"/>
      <c r="W263" s="671"/>
      <c r="X263" s="507">
        <v>230</v>
      </c>
      <c r="Y263" s="493" t="s">
        <v>323</v>
      </c>
      <c r="Z263" s="672">
        <f t="shared" si="4"/>
        <v>0</v>
      </c>
      <c r="AA263" s="636"/>
    </row>
    <row r="264" spans="2:27" x14ac:dyDescent="0.35">
      <c r="B264" s="647">
        <v>94</v>
      </c>
      <c r="C264" s="636"/>
      <c r="D264" s="648"/>
      <c r="E264" s="636"/>
      <c r="F264" s="636"/>
      <c r="G264" s="636"/>
      <c r="H264" s="636"/>
      <c r="I264" s="636"/>
      <c r="J264" s="636"/>
      <c r="K264" s="636"/>
      <c r="L264" s="636"/>
      <c r="M264" s="636"/>
      <c r="N264" s="648" t="s">
        <v>3727</v>
      </c>
      <c r="O264" s="636"/>
      <c r="P264" s="636"/>
      <c r="Q264" s="636"/>
      <c r="R264" s="636"/>
      <c r="S264" s="636"/>
      <c r="T264" s="636"/>
      <c r="U264" s="671"/>
      <c r="V264" s="671"/>
      <c r="W264" s="671"/>
      <c r="X264" s="507">
        <v>100</v>
      </c>
      <c r="Y264" s="493" t="s">
        <v>323</v>
      </c>
      <c r="Z264" s="672">
        <f t="shared" si="4"/>
        <v>0</v>
      </c>
      <c r="AA264" s="636"/>
    </row>
    <row r="265" spans="2:27" x14ac:dyDescent="0.35">
      <c r="B265" s="647">
        <v>95</v>
      </c>
      <c r="C265" s="636"/>
      <c r="D265" s="648"/>
      <c r="E265" s="636"/>
      <c r="F265" s="636"/>
      <c r="G265" s="636"/>
      <c r="H265" s="636"/>
      <c r="I265" s="636"/>
      <c r="J265" s="636"/>
      <c r="K265" s="636"/>
      <c r="L265" s="636"/>
      <c r="M265" s="636"/>
      <c r="N265" s="648" t="s">
        <v>3728</v>
      </c>
      <c r="O265" s="636"/>
      <c r="P265" s="636"/>
      <c r="Q265" s="636"/>
      <c r="R265" s="636"/>
      <c r="S265" s="636"/>
      <c r="T265" s="636"/>
      <c r="U265" s="671"/>
      <c r="V265" s="671"/>
      <c r="W265" s="671"/>
      <c r="X265" s="507">
        <v>30</v>
      </c>
      <c r="Y265" s="493" t="s">
        <v>323</v>
      </c>
      <c r="Z265" s="672">
        <f t="shared" si="4"/>
        <v>0</v>
      </c>
      <c r="AA265" s="636"/>
    </row>
    <row r="266" spans="2:27" x14ac:dyDescent="0.35">
      <c r="B266" s="647">
        <v>96</v>
      </c>
      <c r="C266" s="636"/>
      <c r="D266" s="648"/>
      <c r="E266" s="636"/>
      <c r="F266" s="636"/>
      <c r="G266" s="636"/>
      <c r="H266" s="636"/>
      <c r="I266" s="636"/>
      <c r="J266" s="636"/>
      <c r="K266" s="636"/>
      <c r="L266" s="636"/>
      <c r="M266" s="636"/>
      <c r="N266" s="648" t="s">
        <v>3729</v>
      </c>
      <c r="O266" s="636"/>
      <c r="P266" s="636"/>
      <c r="Q266" s="636"/>
      <c r="R266" s="636"/>
      <c r="S266" s="636"/>
      <c r="T266" s="636"/>
      <c r="U266" s="671"/>
      <c r="V266" s="671"/>
      <c r="W266" s="671"/>
      <c r="X266" s="507">
        <v>30</v>
      </c>
      <c r="Y266" s="493" t="s">
        <v>323</v>
      </c>
      <c r="Z266" s="672">
        <f t="shared" si="4"/>
        <v>0</v>
      </c>
      <c r="AA266" s="636"/>
    </row>
    <row r="267" spans="2:27" x14ac:dyDescent="0.35">
      <c r="B267" s="647">
        <v>97</v>
      </c>
      <c r="C267" s="636"/>
      <c r="D267" s="648"/>
      <c r="E267" s="636"/>
      <c r="F267" s="636"/>
      <c r="G267" s="636"/>
      <c r="H267" s="636"/>
      <c r="I267" s="636"/>
      <c r="J267" s="636"/>
      <c r="K267" s="636"/>
      <c r="L267" s="636"/>
      <c r="M267" s="636"/>
      <c r="N267" s="648" t="s">
        <v>3723</v>
      </c>
      <c r="O267" s="636"/>
      <c r="P267" s="636"/>
      <c r="Q267" s="636"/>
      <c r="R267" s="636"/>
      <c r="S267" s="636"/>
      <c r="T267" s="636"/>
      <c r="U267" s="671"/>
      <c r="V267" s="671"/>
      <c r="W267" s="671"/>
      <c r="X267" s="507">
        <v>165</v>
      </c>
      <c r="Y267" s="493" t="s">
        <v>323</v>
      </c>
      <c r="Z267" s="672">
        <f t="shared" si="4"/>
        <v>0</v>
      </c>
      <c r="AA267" s="636"/>
    </row>
    <row r="268" spans="2:27" x14ac:dyDescent="0.35">
      <c r="B268" s="647">
        <v>98</v>
      </c>
      <c r="C268" s="636"/>
      <c r="D268" s="648"/>
      <c r="E268" s="636"/>
      <c r="F268" s="636"/>
      <c r="G268" s="636"/>
      <c r="H268" s="636"/>
      <c r="I268" s="636"/>
      <c r="J268" s="636"/>
      <c r="K268" s="636"/>
      <c r="L268" s="636"/>
      <c r="M268" s="636"/>
      <c r="N268" s="648" t="s">
        <v>3561</v>
      </c>
      <c r="O268" s="636"/>
      <c r="P268" s="636"/>
      <c r="Q268" s="636"/>
      <c r="R268" s="636"/>
      <c r="S268" s="636"/>
      <c r="T268" s="636"/>
      <c r="U268" s="671"/>
      <c r="V268" s="671"/>
      <c r="W268" s="671"/>
      <c r="X268" s="507">
        <v>1350</v>
      </c>
      <c r="Y268" s="493" t="s">
        <v>323</v>
      </c>
      <c r="Z268" s="672">
        <f t="shared" si="4"/>
        <v>0</v>
      </c>
      <c r="AA268" s="636"/>
    </row>
    <row r="269" spans="2:27" x14ac:dyDescent="0.35">
      <c r="B269" s="647">
        <v>99</v>
      </c>
      <c r="C269" s="636"/>
      <c r="D269" s="648"/>
      <c r="E269" s="636"/>
      <c r="F269" s="636"/>
      <c r="G269" s="636"/>
      <c r="H269" s="636"/>
      <c r="I269" s="636"/>
      <c r="J269" s="636"/>
      <c r="K269" s="636"/>
      <c r="L269" s="636"/>
      <c r="M269" s="636"/>
      <c r="N269" s="648" t="s">
        <v>3730</v>
      </c>
      <c r="O269" s="636"/>
      <c r="P269" s="636"/>
      <c r="Q269" s="636"/>
      <c r="R269" s="636"/>
      <c r="S269" s="636"/>
      <c r="T269" s="636"/>
      <c r="U269" s="671"/>
      <c r="V269" s="671"/>
      <c r="W269" s="671"/>
      <c r="X269" s="507">
        <v>4200</v>
      </c>
      <c r="Y269" s="493" t="s">
        <v>323</v>
      </c>
      <c r="Z269" s="672">
        <f t="shared" si="4"/>
        <v>0</v>
      </c>
      <c r="AA269" s="636"/>
    </row>
    <row r="270" spans="2:27" x14ac:dyDescent="0.35">
      <c r="B270" s="647">
        <v>100</v>
      </c>
      <c r="C270" s="636"/>
      <c r="D270" s="648"/>
      <c r="E270" s="636"/>
      <c r="F270" s="636"/>
      <c r="G270" s="636"/>
      <c r="H270" s="636"/>
      <c r="I270" s="636"/>
      <c r="J270" s="636"/>
      <c r="K270" s="636"/>
      <c r="L270" s="636"/>
      <c r="M270" s="636"/>
      <c r="N270" s="648" t="s">
        <v>3731</v>
      </c>
      <c r="O270" s="636"/>
      <c r="P270" s="636"/>
      <c r="Q270" s="636"/>
      <c r="R270" s="636"/>
      <c r="S270" s="636"/>
      <c r="T270" s="636"/>
      <c r="U270" s="671"/>
      <c r="V270" s="671"/>
      <c r="W270" s="671"/>
      <c r="X270" s="507">
        <v>4700</v>
      </c>
      <c r="Y270" s="493" t="s">
        <v>323</v>
      </c>
      <c r="Z270" s="672">
        <f t="shared" si="4"/>
        <v>0</v>
      </c>
      <c r="AA270" s="636"/>
    </row>
    <row r="271" spans="2:27" x14ac:dyDescent="0.35">
      <c r="B271" s="647">
        <v>101</v>
      </c>
      <c r="C271" s="636"/>
      <c r="D271" s="648"/>
      <c r="E271" s="636"/>
      <c r="F271" s="636"/>
      <c r="G271" s="636"/>
      <c r="H271" s="636"/>
      <c r="I271" s="636"/>
      <c r="J271" s="636"/>
      <c r="K271" s="636"/>
      <c r="L271" s="636"/>
      <c r="M271" s="636"/>
      <c r="N271" s="648" t="s">
        <v>3732</v>
      </c>
      <c r="O271" s="636"/>
      <c r="P271" s="636"/>
      <c r="Q271" s="636"/>
      <c r="R271" s="636"/>
      <c r="S271" s="636"/>
      <c r="T271" s="636"/>
      <c r="U271" s="671"/>
      <c r="V271" s="671"/>
      <c r="W271" s="671"/>
      <c r="X271" s="507">
        <v>500</v>
      </c>
      <c r="Y271" s="493" t="s">
        <v>323</v>
      </c>
      <c r="Z271" s="672">
        <f t="shared" si="4"/>
        <v>0</v>
      </c>
      <c r="AA271" s="636"/>
    </row>
    <row r="272" spans="2:27" x14ac:dyDescent="0.35">
      <c r="B272" s="647">
        <v>102</v>
      </c>
      <c r="C272" s="636"/>
      <c r="D272" s="648"/>
      <c r="E272" s="636"/>
      <c r="F272" s="636"/>
      <c r="G272" s="636"/>
      <c r="H272" s="636"/>
      <c r="I272" s="636"/>
      <c r="J272" s="636"/>
      <c r="K272" s="636"/>
      <c r="L272" s="636"/>
      <c r="M272" s="636"/>
      <c r="N272" s="648" t="s">
        <v>3733</v>
      </c>
      <c r="O272" s="636"/>
      <c r="P272" s="636"/>
      <c r="Q272" s="636"/>
      <c r="R272" s="636"/>
      <c r="S272" s="636"/>
      <c r="T272" s="636"/>
      <c r="U272" s="671"/>
      <c r="V272" s="671"/>
      <c r="W272" s="671"/>
      <c r="X272" s="492">
        <v>120</v>
      </c>
      <c r="Y272" s="493" t="s">
        <v>323</v>
      </c>
      <c r="Z272" s="672">
        <f t="shared" si="4"/>
        <v>0</v>
      </c>
      <c r="AA272" s="636"/>
    </row>
    <row r="273" spans="2:27" x14ac:dyDescent="0.35">
      <c r="B273" s="647">
        <v>103</v>
      </c>
      <c r="C273" s="636"/>
      <c r="D273" s="648"/>
      <c r="E273" s="636"/>
      <c r="F273" s="636"/>
      <c r="G273" s="636"/>
      <c r="H273" s="636"/>
      <c r="I273" s="636"/>
      <c r="J273" s="636"/>
      <c r="K273" s="636"/>
      <c r="L273" s="636"/>
      <c r="M273" s="636"/>
      <c r="N273" s="648" t="s">
        <v>3734</v>
      </c>
      <c r="O273" s="636"/>
      <c r="P273" s="636"/>
      <c r="Q273" s="636"/>
      <c r="R273" s="636"/>
      <c r="S273" s="636"/>
      <c r="T273" s="636"/>
      <c r="U273" s="671"/>
      <c r="V273" s="671"/>
      <c r="W273" s="671"/>
      <c r="X273" s="492">
        <v>300</v>
      </c>
      <c r="Y273" s="493" t="s">
        <v>323</v>
      </c>
      <c r="Z273" s="672">
        <f t="shared" si="4"/>
        <v>0</v>
      </c>
      <c r="AA273" s="636"/>
    </row>
    <row r="274" spans="2:27" x14ac:dyDescent="0.35">
      <c r="B274" s="647">
        <v>104</v>
      </c>
      <c r="C274" s="636"/>
      <c r="D274" s="648"/>
      <c r="E274" s="636"/>
      <c r="F274" s="636"/>
      <c r="G274" s="636"/>
      <c r="H274" s="636"/>
      <c r="I274" s="636"/>
      <c r="J274" s="636"/>
      <c r="K274" s="636"/>
      <c r="L274" s="636"/>
      <c r="M274" s="636"/>
      <c r="N274" s="648" t="s">
        <v>3735</v>
      </c>
      <c r="O274" s="636"/>
      <c r="P274" s="636"/>
      <c r="Q274" s="636"/>
      <c r="R274" s="636"/>
      <c r="S274" s="636"/>
      <c r="T274" s="636"/>
      <c r="U274" s="671"/>
      <c r="V274" s="671"/>
      <c r="W274" s="671"/>
      <c r="X274" s="492">
        <v>70</v>
      </c>
      <c r="Y274" s="493" t="s">
        <v>323</v>
      </c>
      <c r="Z274" s="672">
        <f t="shared" si="4"/>
        <v>0</v>
      </c>
      <c r="AA274" s="636"/>
    </row>
    <row r="275" spans="2:27" x14ac:dyDescent="0.35">
      <c r="B275" s="647">
        <v>105</v>
      </c>
      <c r="C275" s="636"/>
      <c r="D275" s="648"/>
      <c r="E275" s="636"/>
      <c r="F275" s="636"/>
      <c r="G275" s="636"/>
      <c r="H275" s="636"/>
      <c r="I275" s="636"/>
      <c r="J275" s="636"/>
      <c r="K275" s="636"/>
      <c r="L275" s="636"/>
      <c r="M275" s="636"/>
      <c r="N275" s="648" t="s">
        <v>3736</v>
      </c>
      <c r="O275" s="636"/>
      <c r="P275" s="636"/>
      <c r="Q275" s="636"/>
      <c r="R275" s="636"/>
      <c r="S275" s="636"/>
      <c r="T275" s="636"/>
      <c r="U275" s="671"/>
      <c r="V275" s="671"/>
      <c r="W275" s="671"/>
      <c r="X275" s="492">
        <v>85</v>
      </c>
      <c r="Y275" s="493" t="s">
        <v>323</v>
      </c>
      <c r="Z275" s="672">
        <f t="shared" si="4"/>
        <v>0</v>
      </c>
      <c r="AA275" s="636"/>
    </row>
    <row r="276" spans="2:27" x14ac:dyDescent="0.35">
      <c r="B276" s="647">
        <v>106</v>
      </c>
      <c r="C276" s="636"/>
      <c r="D276" s="648"/>
      <c r="E276" s="636"/>
      <c r="F276" s="636"/>
      <c r="G276" s="636"/>
      <c r="H276" s="636"/>
      <c r="I276" s="636"/>
      <c r="J276" s="636"/>
      <c r="K276" s="636"/>
      <c r="L276" s="636"/>
      <c r="M276" s="636"/>
      <c r="N276" s="648" t="s">
        <v>3737</v>
      </c>
      <c r="O276" s="636"/>
      <c r="P276" s="636"/>
      <c r="Q276" s="636"/>
      <c r="R276" s="636"/>
      <c r="S276" s="636"/>
      <c r="T276" s="636"/>
      <c r="U276" s="671"/>
      <c r="V276" s="671"/>
      <c r="W276" s="671"/>
      <c r="X276" s="492">
        <v>30</v>
      </c>
      <c r="Y276" s="493" t="s">
        <v>323</v>
      </c>
      <c r="Z276" s="672">
        <f t="shared" si="4"/>
        <v>0</v>
      </c>
      <c r="AA276" s="636"/>
    </row>
    <row r="277" spans="2:27" x14ac:dyDescent="0.35">
      <c r="B277" s="647">
        <v>107</v>
      </c>
      <c r="C277" s="636"/>
      <c r="D277" s="648"/>
      <c r="E277" s="636"/>
      <c r="F277" s="636"/>
      <c r="G277" s="636"/>
      <c r="H277" s="636"/>
      <c r="I277" s="636"/>
      <c r="J277" s="636"/>
      <c r="K277" s="636"/>
      <c r="L277" s="636"/>
      <c r="M277" s="636"/>
      <c r="N277" s="648" t="s">
        <v>3738</v>
      </c>
      <c r="O277" s="636"/>
      <c r="P277" s="636"/>
      <c r="Q277" s="636"/>
      <c r="R277" s="636"/>
      <c r="S277" s="636"/>
      <c r="T277" s="636"/>
      <c r="U277" s="671"/>
      <c r="V277" s="671"/>
      <c r="W277" s="671"/>
      <c r="X277" s="507">
        <v>2</v>
      </c>
      <c r="Y277" s="493" t="s">
        <v>1528</v>
      </c>
      <c r="Z277" s="672">
        <f t="shared" si="4"/>
        <v>0</v>
      </c>
      <c r="AA277" s="636"/>
    </row>
    <row r="278" spans="2:27" x14ac:dyDescent="0.35">
      <c r="B278" s="647">
        <v>108</v>
      </c>
      <c r="C278" s="636"/>
      <c r="D278" s="648"/>
      <c r="E278" s="636"/>
      <c r="F278" s="636"/>
      <c r="G278" s="636"/>
      <c r="H278" s="636"/>
      <c r="I278" s="636"/>
      <c r="J278" s="636"/>
      <c r="K278" s="636"/>
      <c r="L278" s="636"/>
      <c r="M278" s="636"/>
      <c r="N278" s="648" t="s">
        <v>3739</v>
      </c>
      <c r="O278" s="636"/>
      <c r="P278" s="636"/>
      <c r="Q278" s="636"/>
      <c r="R278" s="636"/>
      <c r="S278" s="636"/>
      <c r="T278" s="636"/>
      <c r="U278" s="671"/>
      <c r="V278" s="671"/>
      <c r="W278" s="671"/>
      <c r="X278" s="507">
        <v>3</v>
      </c>
      <c r="Y278" s="493" t="s">
        <v>1528</v>
      </c>
      <c r="Z278" s="672">
        <f t="shared" si="4"/>
        <v>0</v>
      </c>
      <c r="AA278" s="636"/>
    </row>
    <row r="279" spans="2:27" x14ac:dyDescent="0.35">
      <c r="B279" s="647">
        <v>109</v>
      </c>
      <c r="C279" s="636"/>
      <c r="D279" s="648"/>
      <c r="E279" s="636"/>
      <c r="F279" s="636"/>
      <c r="G279" s="636"/>
      <c r="H279" s="636"/>
      <c r="I279" s="636"/>
      <c r="J279" s="636"/>
      <c r="K279" s="636"/>
      <c r="L279" s="636"/>
      <c r="M279" s="636"/>
      <c r="N279" s="648" t="s">
        <v>3740</v>
      </c>
      <c r="O279" s="636"/>
      <c r="P279" s="636"/>
      <c r="Q279" s="636"/>
      <c r="R279" s="636"/>
      <c r="S279" s="636"/>
      <c r="T279" s="636"/>
      <c r="U279" s="671"/>
      <c r="V279" s="671"/>
      <c r="W279" s="671"/>
      <c r="X279" s="507">
        <v>1</v>
      </c>
      <c r="Y279" s="493" t="s">
        <v>1528</v>
      </c>
      <c r="Z279" s="672">
        <f t="shared" si="4"/>
        <v>0</v>
      </c>
      <c r="AA279" s="636"/>
    </row>
    <row r="280" spans="2:27" x14ac:dyDescent="0.35">
      <c r="B280" s="647">
        <v>110</v>
      </c>
      <c r="C280" s="636"/>
      <c r="D280" s="648"/>
      <c r="E280" s="636"/>
      <c r="F280" s="636"/>
      <c r="G280" s="636"/>
      <c r="H280" s="636"/>
      <c r="I280" s="636"/>
      <c r="J280" s="636"/>
      <c r="K280" s="636"/>
      <c r="L280" s="636"/>
      <c r="M280" s="636"/>
      <c r="N280" s="648" t="s">
        <v>3741</v>
      </c>
      <c r="O280" s="636"/>
      <c r="P280" s="636"/>
      <c r="Q280" s="636"/>
      <c r="R280" s="636"/>
      <c r="S280" s="636"/>
      <c r="T280" s="636"/>
      <c r="U280" s="671"/>
      <c r="V280" s="671"/>
      <c r="W280" s="671"/>
      <c r="X280" s="507">
        <v>550</v>
      </c>
      <c r="Y280" s="493" t="s">
        <v>1528</v>
      </c>
      <c r="Z280" s="672">
        <f t="shared" si="4"/>
        <v>0</v>
      </c>
      <c r="AA280" s="636"/>
    </row>
    <row r="281" spans="2:27" x14ac:dyDescent="0.35">
      <c r="B281" s="647">
        <v>111</v>
      </c>
      <c r="C281" s="636"/>
      <c r="D281" s="648"/>
      <c r="E281" s="636"/>
      <c r="F281" s="636"/>
      <c r="G281" s="636"/>
      <c r="H281" s="636"/>
      <c r="I281" s="636"/>
      <c r="J281" s="636"/>
      <c r="K281" s="636"/>
      <c r="L281" s="636"/>
      <c r="M281" s="636"/>
      <c r="N281" s="648" t="s">
        <v>3742</v>
      </c>
      <c r="O281" s="636"/>
      <c r="P281" s="636"/>
      <c r="Q281" s="636"/>
      <c r="R281" s="636"/>
      <c r="S281" s="636"/>
      <c r="T281" s="636"/>
      <c r="U281" s="671"/>
      <c r="V281" s="671"/>
      <c r="W281" s="671"/>
      <c r="X281" s="507">
        <v>125</v>
      </c>
      <c r="Y281" s="493" t="s">
        <v>1528</v>
      </c>
      <c r="Z281" s="672">
        <f t="shared" si="4"/>
        <v>0</v>
      </c>
      <c r="AA281" s="636"/>
    </row>
    <row r="282" spans="2:27" x14ac:dyDescent="0.35">
      <c r="B282" s="647">
        <v>112</v>
      </c>
      <c r="C282" s="636"/>
      <c r="D282" s="648"/>
      <c r="E282" s="636"/>
      <c r="F282" s="636"/>
      <c r="G282" s="636"/>
      <c r="H282" s="636"/>
      <c r="I282" s="636"/>
      <c r="J282" s="636"/>
      <c r="K282" s="636"/>
      <c r="L282" s="636"/>
      <c r="M282" s="636"/>
      <c r="N282" s="648" t="s">
        <v>3743</v>
      </c>
      <c r="O282" s="636"/>
      <c r="P282" s="636"/>
      <c r="Q282" s="636"/>
      <c r="R282" s="636"/>
      <c r="S282" s="636"/>
      <c r="T282" s="636"/>
      <c r="U282" s="671"/>
      <c r="V282" s="671"/>
      <c r="W282" s="671"/>
      <c r="X282" s="507">
        <v>50</v>
      </c>
      <c r="Y282" s="493" t="s">
        <v>1528</v>
      </c>
      <c r="Z282" s="672">
        <f t="shared" si="4"/>
        <v>0</v>
      </c>
      <c r="AA282" s="636"/>
    </row>
    <row r="283" spans="2:27" x14ac:dyDescent="0.35">
      <c r="B283" s="647">
        <v>113</v>
      </c>
      <c r="C283" s="636"/>
      <c r="D283" s="648"/>
      <c r="E283" s="636"/>
      <c r="F283" s="636"/>
      <c r="G283" s="636"/>
      <c r="H283" s="636"/>
      <c r="I283" s="636"/>
      <c r="J283" s="636"/>
      <c r="K283" s="636"/>
      <c r="L283" s="636"/>
      <c r="M283" s="636"/>
      <c r="N283" s="648" t="s">
        <v>3744</v>
      </c>
      <c r="O283" s="636"/>
      <c r="P283" s="636"/>
      <c r="Q283" s="636"/>
      <c r="R283" s="636"/>
      <c r="S283" s="636"/>
      <c r="T283" s="636"/>
      <c r="U283" s="671"/>
      <c r="V283" s="671"/>
      <c r="W283" s="671"/>
      <c r="X283" s="507">
        <v>1</v>
      </c>
      <c r="Y283" s="493" t="s">
        <v>363</v>
      </c>
      <c r="Z283" s="672">
        <f t="shared" si="4"/>
        <v>0</v>
      </c>
      <c r="AA283" s="636"/>
    </row>
    <row r="284" spans="2:27" x14ac:dyDescent="0.35">
      <c r="B284" s="647">
        <v>114</v>
      </c>
      <c r="C284" s="636"/>
      <c r="D284" s="648"/>
      <c r="E284" s="636"/>
      <c r="F284" s="636"/>
      <c r="G284" s="636"/>
      <c r="H284" s="636"/>
      <c r="I284" s="636"/>
      <c r="J284" s="636"/>
      <c r="K284" s="636"/>
      <c r="L284" s="636"/>
      <c r="M284" s="636"/>
      <c r="N284" s="648" t="s">
        <v>3745</v>
      </c>
      <c r="O284" s="636"/>
      <c r="P284" s="636"/>
      <c r="Q284" s="636"/>
      <c r="R284" s="636"/>
      <c r="S284" s="636"/>
      <c r="T284" s="636"/>
      <c r="U284" s="671"/>
      <c r="V284" s="671"/>
      <c r="W284" s="671"/>
      <c r="X284" s="507">
        <v>26</v>
      </c>
      <c r="Y284" s="493" t="s">
        <v>1528</v>
      </c>
      <c r="Z284" s="672">
        <f t="shared" si="4"/>
        <v>0</v>
      </c>
      <c r="AA284" s="636"/>
    </row>
    <row r="285" spans="2:27" x14ac:dyDescent="0.35">
      <c r="B285" s="647">
        <v>115</v>
      </c>
      <c r="C285" s="636"/>
      <c r="D285" s="648"/>
      <c r="E285" s="636"/>
      <c r="F285" s="636"/>
      <c r="G285" s="636"/>
      <c r="H285" s="636"/>
      <c r="I285" s="636"/>
      <c r="J285" s="636"/>
      <c r="K285" s="636"/>
      <c r="L285" s="636"/>
      <c r="M285" s="636"/>
      <c r="N285" s="648" t="s">
        <v>3746</v>
      </c>
      <c r="O285" s="636"/>
      <c r="P285" s="636"/>
      <c r="Q285" s="636"/>
      <c r="R285" s="636"/>
      <c r="S285" s="636"/>
      <c r="T285" s="636"/>
      <c r="U285" s="671"/>
      <c r="V285" s="671"/>
      <c r="W285" s="671"/>
      <c r="X285" s="507">
        <v>4</v>
      </c>
      <c r="Y285" s="493" t="s">
        <v>1528</v>
      </c>
      <c r="Z285" s="672">
        <f t="shared" si="4"/>
        <v>0</v>
      </c>
      <c r="AA285" s="636"/>
    </row>
    <row r="286" spans="2:27" x14ac:dyDescent="0.35">
      <c r="B286" s="647">
        <v>116</v>
      </c>
      <c r="C286" s="636"/>
      <c r="D286" s="648"/>
      <c r="E286" s="636"/>
      <c r="F286" s="636"/>
      <c r="G286" s="636"/>
      <c r="H286" s="636"/>
      <c r="I286" s="636"/>
      <c r="J286" s="636"/>
      <c r="K286" s="636"/>
      <c r="L286" s="636"/>
      <c r="M286" s="636"/>
      <c r="N286" s="648" t="s">
        <v>3747</v>
      </c>
      <c r="O286" s="636"/>
      <c r="P286" s="636"/>
      <c r="Q286" s="636"/>
      <c r="R286" s="636"/>
      <c r="S286" s="636"/>
      <c r="T286" s="636"/>
      <c r="U286" s="671"/>
      <c r="V286" s="671"/>
      <c r="W286" s="671"/>
      <c r="X286" s="507">
        <v>1</v>
      </c>
      <c r="Y286" s="493" t="s">
        <v>1528</v>
      </c>
      <c r="Z286" s="672">
        <f t="shared" si="4"/>
        <v>0</v>
      </c>
      <c r="AA286" s="636"/>
    </row>
    <row r="287" spans="2:27" x14ac:dyDescent="0.35">
      <c r="B287" s="647">
        <v>117</v>
      </c>
      <c r="C287" s="636"/>
      <c r="D287" s="648"/>
      <c r="E287" s="636"/>
      <c r="F287" s="636"/>
      <c r="G287" s="636"/>
      <c r="H287" s="636"/>
      <c r="I287" s="636"/>
      <c r="J287" s="636"/>
      <c r="K287" s="636"/>
      <c r="L287" s="636"/>
      <c r="M287" s="636"/>
      <c r="N287" s="648" t="s">
        <v>3748</v>
      </c>
      <c r="O287" s="636"/>
      <c r="P287" s="636"/>
      <c r="Q287" s="636"/>
      <c r="R287" s="636"/>
      <c r="S287" s="636"/>
      <c r="T287" s="636"/>
      <c r="U287" s="671"/>
      <c r="V287" s="671"/>
      <c r="W287" s="671"/>
      <c r="X287" s="507">
        <v>22</v>
      </c>
      <c r="Y287" s="493" t="s">
        <v>1528</v>
      </c>
      <c r="Z287" s="672">
        <f t="shared" si="4"/>
        <v>0</v>
      </c>
      <c r="AA287" s="636"/>
    </row>
    <row r="288" spans="2:27" x14ac:dyDescent="0.35">
      <c r="B288" s="647">
        <v>118</v>
      </c>
      <c r="C288" s="636"/>
      <c r="D288" s="648"/>
      <c r="E288" s="636"/>
      <c r="F288" s="636"/>
      <c r="G288" s="636"/>
      <c r="H288" s="636"/>
      <c r="I288" s="636"/>
      <c r="J288" s="636"/>
      <c r="K288" s="636"/>
      <c r="L288" s="636"/>
      <c r="M288" s="636"/>
      <c r="N288" s="648" t="s">
        <v>3749</v>
      </c>
      <c r="O288" s="636"/>
      <c r="P288" s="636"/>
      <c r="Q288" s="636"/>
      <c r="R288" s="636"/>
      <c r="S288" s="636"/>
      <c r="T288" s="636"/>
      <c r="U288" s="671"/>
      <c r="V288" s="671"/>
      <c r="W288" s="671"/>
      <c r="X288" s="507">
        <v>9</v>
      </c>
      <c r="Y288" s="493" t="s">
        <v>1528</v>
      </c>
      <c r="Z288" s="672">
        <f t="shared" si="4"/>
        <v>0</v>
      </c>
      <c r="AA288" s="636"/>
    </row>
    <row r="289" spans="2:27" x14ac:dyDescent="0.35">
      <c r="B289" s="647">
        <v>119</v>
      </c>
      <c r="C289" s="636"/>
      <c r="D289" s="648"/>
      <c r="E289" s="636"/>
      <c r="F289" s="636"/>
      <c r="G289" s="636"/>
      <c r="H289" s="636"/>
      <c r="I289" s="636"/>
      <c r="J289" s="636"/>
      <c r="K289" s="636"/>
      <c r="L289" s="636"/>
      <c r="M289" s="636"/>
      <c r="N289" s="648" t="s">
        <v>3750</v>
      </c>
      <c r="O289" s="636"/>
      <c r="P289" s="636"/>
      <c r="Q289" s="636"/>
      <c r="R289" s="636"/>
      <c r="S289" s="636"/>
      <c r="T289" s="636"/>
      <c r="U289" s="671"/>
      <c r="V289" s="671"/>
      <c r="W289" s="671"/>
      <c r="X289" s="507">
        <v>14</v>
      </c>
      <c r="Y289" s="493" t="s">
        <v>1528</v>
      </c>
      <c r="Z289" s="672">
        <f t="shared" si="4"/>
        <v>0</v>
      </c>
      <c r="AA289" s="636"/>
    </row>
    <row r="290" spans="2:27" ht="14.25" customHeight="1" x14ac:dyDescent="0.35">
      <c r="B290" s="647">
        <v>120</v>
      </c>
      <c r="C290" s="636"/>
      <c r="D290" s="648"/>
      <c r="E290" s="636"/>
      <c r="F290" s="636"/>
      <c r="G290" s="636"/>
      <c r="H290" s="636"/>
      <c r="I290" s="636"/>
      <c r="J290" s="636"/>
      <c r="K290" s="636"/>
      <c r="L290" s="636"/>
      <c r="M290" s="636"/>
      <c r="N290" s="648" t="s">
        <v>3751</v>
      </c>
      <c r="O290" s="636"/>
      <c r="P290" s="636"/>
      <c r="Q290" s="636"/>
      <c r="R290" s="636"/>
      <c r="S290" s="636"/>
      <c r="T290" s="636"/>
      <c r="U290" s="671"/>
      <c r="V290" s="671"/>
      <c r="W290" s="671"/>
      <c r="X290" s="507">
        <v>11</v>
      </c>
      <c r="Y290" s="493" t="s">
        <v>1528</v>
      </c>
      <c r="Z290" s="672">
        <f t="shared" si="4"/>
        <v>0</v>
      </c>
      <c r="AA290" s="636"/>
    </row>
    <row r="291" spans="2:27" x14ac:dyDescent="0.35">
      <c r="B291" s="647">
        <v>121</v>
      </c>
      <c r="C291" s="636"/>
      <c r="D291" s="648"/>
      <c r="E291" s="636"/>
      <c r="F291" s="636"/>
      <c r="G291" s="636"/>
      <c r="H291" s="636"/>
      <c r="I291" s="636"/>
      <c r="J291" s="636"/>
      <c r="K291" s="636"/>
      <c r="L291" s="636"/>
      <c r="M291" s="636"/>
      <c r="N291" s="648" t="s">
        <v>3752</v>
      </c>
      <c r="O291" s="636"/>
      <c r="P291" s="636"/>
      <c r="Q291" s="636"/>
      <c r="R291" s="636"/>
      <c r="S291" s="636"/>
      <c r="T291" s="636"/>
      <c r="U291" s="671"/>
      <c r="V291" s="671"/>
      <c r="W291" s="671"/>
      <c r="X291" s="507">
        <v>16</v>
      </c>
      <c r="Y291" s="493" t="s">
        <v>1528</v>
      </c>
      <c r="Z291" s="672">
        <f t="shared" si="4"/>
        <v>0</v>
      </c>
      <c r="AA291" s="636"/>
    </row>
    <row r="292" spans="2:27" x14ac:dyDescent="0.35">
      <c r="B292" s="647">
        <v>122</v>
      </c>
      <c r="C292" s="636"/>
      <c r="D292" s="648"/>
      <c r="E292" s="636"/>
      <c r="F292" s="636"/>
      <c r="G292" s="636"/>
      <c r="H292" s="636"/>
      <c r="I292" s="636"/>
      <c r="J292" s="636"/>
      <c r="K292" s="636"/>
      <c r="L292" s="636"/>
      <c r="M292" s="636"/>
      <c r="N292" s="648" t="s">
        <v>3753</v>
      </c>
      <c r="O292" s="636"/>
      <c r="P292" s="636"/>
      <c r="Q292" s="636"/>
      <c r="R292" s="636"/>
      <c r="S292" s="636"/>
      <c r="T292" s="636"/>
      <c r="U292" s="671"/>
      <c r="V292" s="671"/>
      <c r="W292" s="671"/>
      <c r="X292" s="507">
        <v>16</v>
      </c>
      <c r="Y292" s="493" t="s">
        <v>1528</v>
      </c>
      <c r="Z292" s="672">
        <f t="shared" si="4"/>
        <v>0</v>
      </c>
      <c r="AA292" s="636"/>
    </row>
    <row r="293" spans="2:27" x14ac:dyDescent="0.35">
      <c r="B293" s="647">
        <v>123</v>
      </c>
      <c r="C293" s="636"/>
      <c r="D293" s="648"/>
      <c r="E293" s="636"/>
      <c r="F293" s="636"/>
      <c r="G293" s="636"/>
      <c r="H293" s="636"/>
      <c r="I293" s="636"/>
      <c r="J293" s="636"/>
      <c r="K293" s="636"/>
      <c r="L293" s="636"/>
      <c r="M293" s="636"/>
      <c r="N293" s="648" t="s">
        <v>3754</v>
      </c>
      <c r="O293" s="636"/>
      <c r="P293" s="636"/>
      <c r="Q293" s="636"/>
      <c r="R293" s="636"/>
      <c r="S293" s="636"/>
      <c r="T293" s="636"/>
      <c r="U293" s="671"/>
      <c r="V293" s="671"/>
      <c r="W293" s="671"/>
      <c r="X293" s="507">
        <v>50</v>
      </c>
      <c r="Y293" s="493" t="s">
        <v>1528</v>
      </c>
      <c r="Z293" s="672">
        <f t="shared" si="4"/>
        <v>0</v>
      </c>
      <c r="AA293" s="636"/>
    </row>
    <row r="294" spans="2:27" ht="13.5" customHeight="1" x14ac:dyDescent="0.35">
      <c r="B294" s="647">
        <v>124</v>
      </c>
      <c r="C294" s="636"/>
      <c r="D294" s="648"/>
      <c r="E294" s="636"/>
      <c r="F294" s="636"/>
      <c r="G294" s="636"/>
      <c r="H294" s="636"/>
      <c r="I294" s="636"/>
      <c r="J294" s="636"/>
      <c r="K294" s="636"/>
      <c r="L294" s="636"/>
      <c r="M294" s="636"/>
      <c r="N294" s="648" t="s">
        <v>3755</v>
      </c>
      <c r="O294" s="636"/>
      <c r="P294" s="636"/>
      <c r="Q294" s="636"/>
      <c r="R294" s="636"/>
      <c r="S294" s="636"/>
      <c r="T294" s="636"/>
      <c r="U294" s="671"/>
      <c r="V294" s="671"/>
      <c r="W294" s="671"/>
      <c r="X294" s="507">
        <v>63</v>
      </c>
      <c r="Y294" s="493" t="s">
        <v>1528</v>
      </c>
      <c r="Z294" s="672">
        <f t="shared" si="4"/>
        <v>0</v>
      </c>
      <c r="AA294" s="636"/>
    </row>
    <row r="295" spans="2:27" ht="13.5" customHeight="1" x14ac:dyDescent="0.35">
      <c r="B295" s="647">
        <v>125</v>
      </c>
      <c r="C295" s="636"/>
      <c r="D295" s="648"/>
      <c r="E295" s="636"/>
      <c r="F295" s="636"/>
      <c r="G295" s="636"/>
      <c r="H295" s="636"/>
      <c r="I295" s="636"/>
      <c r="J295" s="636"/>
      <c r="K295" s="636"/>
      <c r="L295" s="636"/>
      <c r="M295" s="636"/>
      <c r="N295" s="648" t="s">
        <v>3756</v>
      </c>
      <c r="O295" s="636"/>
      <c r="P295" s="636"/>
      <c r="Q295" s="636"/>
      <c r="R295" s="636"/>
      <c r="S295" s="636"/>
      <c r="T295" s="636"/>
      <c r="U295" s="671"/>
      <c r="V295" s="671"/>
      <c r="W295" s="671"/>
      <c r="X295" s="507">
        <v>27</v>
      </c>
      <c r="Y295" s="493" t="s">
        <v>1528</v>
      </c>
      <c r="Z295" s="672">
        <f t="shared" si="4"/>
        <v>0</v>
      </c>
      <c r="AA295" s="636"/>
    </row>
    <row r="296" spans="2:27" ht="13.5" customHeight="1" x14ac:dyDescent="0.35">
      <c r="B296" s="647">
        <v>126</v>
      </c>
      <c r="C296" s="636"/>
      <c r="D296" s="648"/>
      <c r="E296" s="636"/>
      <c r="F296" s="636"/>
      <c r="G296" s="636"/>
      <c r="H296" s="636"/>
      <c r="I296" s="636"/>
      <c r="J296" s="636"/>
      <c r="K296" s="636"/>
      <c r="L296" s="636"/>
      <c r="M296" s="636"/>
      <c r="N296" s="648" t="s">
        <v>3757</v>
      </c>
      <c r="O296" s="636"/>
      <c r="P296" s="636"/>
      <c r="Q296" s="636"/>
      <c r="R296" s="636"/>
      <c r="S296" s="636"/>
      <c r="T296" s="636"/>
      <c r="U296" s="671"/>
      <c r="V296" s="671"/>
      <c r="W296" s="671"/>
      <c r="X296" s="507">
        <v>1</v>
      </c>
      <c r="Y296" s="493" t="s">
        <v>1528</v>
      </c>
      <c r="Z296" s="672">
        <f t="shared" si="4"/>
        <v>0</v>
      </c>
      <c r="AA296" s="636"/>
    </row>
    <row r="297" spans="2:27" ht="13.5" customHeight="1" x14ac:dyDescent="0.35">
      <c r="B297" s="647">
        <v>127</v>
      </c>
      <c r="C297" s="636"/>
      <c r="D297" s="648"/>
      <c r="E297" s="636"/>
      <c r="F297" s="636"/>
      <c r="G297" s="636"/>
      <c r="H297" s="636"/>
      <c r="I297" s="636"/>
      <c r="J297" s="636"/>
      <c r="K297" s="636"/>
      <c r="L297" s="636"/>
      <c r="M297" s="636"/>
      <c r="N297" s="648" t="s">
        <v>3758</v>
      </c>
      <c r="O297" s="636"/>
      <c r="P297" s="636"/>
      <c r="Q297" s="636"/>
      <c r="R297" s="636"/>
      <c r="S297" s="636"/>
      <c r="T297" s="636"/>
      <c r="U297" s="671"/>
      <c r="V297" s="671"/>
      <c r="W297" s="671"/>
      <c r="X297" s="507">
        <v>1</v>
      </c>
      <c r="Y297" s="493" t="s">
        <v>363</v>
      </c>
      <c r="Z297" s="672">
        <f t="shared" ref="Z297:Z300" si="5">U297*X297</f>
        <v>0</v>
      </c>
      <c r="AA297" s="636"/>
    </row>
    <row r="298" spans="2:27" ht="13.5" customHeight="1" x14ac:dyDescent="0.35">
      <c r="B298" s="647">
        <v>128</v>
      </c>
      <c r="C298" s="636"/>
      <c r="D298" s="648"/>
      <c r="E298" s="636"/>
      <c r="F298" s="636"/>
      <c r="G298" s="636"/>
      <c r="H298" s="636"/>
      <c r="I298" s="636"/>
      <c r="J298" s="636"/>
      <c r="K298" s="636"/>
      <c r="L298" s="636"/>
      <c r="M298" s="636"/>
      <c r="N298" s="648" t="s">
        <v>3759</v>
      </c>
      <c r="O298" s="636"/>
      <c r="P298" s="636"/>
      <c r="Q298" s="636"/>
      <c r="R298" s="636"/>
      <c r="S298" s="636"/>
      <c r="T298" s="636"/>
      <c r="U298" s="671"/>
      <c r="V298" s="671"/>
      <c r="W298" s="671"/>
      <c r="X298" s="507">
        <v>1</v>
      </c>
      <c r="Y298" s="493" t="s">
        <v>363</v>
      </c>
      <c r="Z298" s="672">
        <f t="shared" si="5"/>
        <v>0</v>
      </c>
      <c r="AA298" s="636"/>
    </row>
    <row r="299" spans="2:27" ht="13.5" customHeight="1" x14ac:dyDescent="0.35">
      <c r="B299" s="647">
        <v>129</v>
      </c>
      <c r="C299" s="636"/>
      <c r="D299" s="648"/>
      <c r="E299" s="636"/>
      <c r="F299" s="636"/>
      <c r="G299" s="636"/>
      <c r="H299" s="636"/>
      <c r="I299" s="636"/>
      <c r="J299" s="636"/>
      <c r="K299" s="636"/>
      <c r="L299" s="636"/>
      <c r="M299" s="636"/>
      <c r="N299" s="648" t="s">
        <v>3760</v>
      </c>
      <c r="O299" s="636"/>
      <c r="P299" s="636"/>
      <c r="Q299" s="636"/>
      <c r="R299" s="636"/>
      <c r="S299" s="636"/>
      <c r="T299" s="636"/>
      <c r="U299" s="671"/>
      <c r="V299" s="671"/>
      <c r="W299" s="671"/>
      <c r="X299" s="507">
        <v>1</v>
      </c>
      <c r="Y299" s="493" t="s">
        <v>363</v>
      </c>
      <c r="Z299" s="672">
        <f t="shared" si="5"/>
        <v>0</v>
      </c>
      <c r="AA299" s="636"/>
    </row>
    <row r="300" spans="2:27" x14ac:dyDescent="0.35">
      <c r="B300" s="647">
        <v>130</v>
      </c>
      <c r="C300" s="636"/>
      <c r="D300" s="648"/>
      <c r="E300" s="636"/>
      <c r="F300" s="636"/>
      <c r="G300" s="636"/>
      <c r="H300" s="636"/>
      <c r="I300" s="636"/>
      <c r="J300" s="636"/>
      <c r="K300" s="636"/>
      <c r="L300" s="636"/>
      <c r="M300" s="636"/>
      <c r="N300" s="648" t="s">
        <v>3761</v>
      </c>
      <c r="O300" s="636"/>
      <c r="P300" s="636"/>
      <c r="Q300" s="636"/>
      <c r="R300" s="636"/>
      <c r="S300" s="636"/>
      <c r="T300" s="636"/>
      <c r="U300" s="676"/>
      <c r="V300" s="676"/>
      <c r="W300" s="676"/>
      <c r="X300" s="507">
        <v>1</v>
      </c>
      <c r="Y300" s="493" t="s">
        <v>363</v>
      </c>
      <c r="Z300" s="672">
        <f t="shared" si="5"/>
        <v>0</v>
      </c>
      <c r="AA300" s="636"/>
    </row>
    <row r="301" spans="2:27" ht="15.75" customHeight="1" x14ac:dyDescent="0.35">
      <c r="B301" s="687" t="s">
        <v>4011</v>
      </c>
      <c r="C301" s="687"/>
      <c r="D301" s="687"/>
      <c r="E301" s="687"/>
      <c r="F301" s="687"/>
      <c r="G301" s="687"/>
      <c r="H301" s="687"/>
      <c r="I301" s="687"/>
      <c r="J301" s="687"/>
      <c r="K301" s="687"/>
      <c r="L301" s="687"/>
      <c r="M301" s="687"/>
      <c r="N301" s="687"/>
      <c r="O301" s="687"/>
      <c r="P301" s="687"/>
      <c r="Q301" s="687"/>
      <c r="R301" s="687"/>
      <c r="S301" s="687"/>
      <c r="T301" s="687"/>
      <c r="U301" s="687"/>
      <c r="V301" s="687"/>
      <c r="W301" s="687"/>
      <c r="X301" s="687"/>
      <c r="Y301" s="687"/>
      <c r="Z301" s="514"/>
      <c r="AA301" s="515">
        <f>SUM(Z169:AA300)</f>
        <v>0</v>
      </c>
    </row>
    <row r="302" spans="2:27" ht="2.9" customHeight="1" x14ac:dyDescent="0.35"/>
    <row r="303" spans="2:27" ht="11.25" customHeight="1" x14ac:dyDescent="0.35">
      <c r="B303" s="637" t="s">
        <v>3762</v>
      </c>
      <c r="C303" s="636"/>
      <c r="D303" s="636"/>
      <c r="E303" s="636"/>
      <c r="F303" s="636"/>
      <c r="G303" s="636"/>
      <c r="H303" s="636"/>
      <c r="I303" s="636"/>
      <c r="J303" s="636"/>
      <c r="K303" s="636"/>
      <c r="L303" s="636"/>
      <c r="M303" s="636"/>
      <c r="N303" s="636"/>
      <c r="O303" s="636"/>
      <c r="P303" s="636"/>
      <c r="Q303" s="636"/>
      <c r="R303" s="636"/>
      <c r="S303" s="636"/>
      <c r="T303" s="636"/>
      <c r="U303" s="636"/>
      <c r="V303" s="636"/>
      <c r="W303" s="636"/>
      <c r="X303" s="636"/>
      <c r="Y303" s="636"/>
      <c r="Z303" s="636"/>
      <c r="AA303" s="636"/>
    </row>
    <row r="304" spans="2:27" ht="1.5" customHeight="1" x14ac:dyDescent="0.35"/>
    <row r="305" spans="2:20" ht="11.25" customHeight="1" x14ac:dyDescent="0.35">
      <c r="C305" s="647" t="s">
        <v>3586</v>
      </c>
      <c r="D305" s="636"/>
      <c r="F305" s="649">
        <f>AA301</f>
        <v>0</v>
      </c>
      <c r="G305" s="636"/>
      <c r="H305" s="636"/>
      <c r="I305" s="636"/>
      <c r="J305" s="636"/>
      <c r="K305" s="636"/>
      <c r="M305" s="648"/>
      <c r="N305" s="636"/>
      <c r="O305" s="636"/>
      <c r="P305" s="636"/>
      <c r="Q305" s="636"/>
      <c r="R305" s="636"/>
      <c r="S305" s="636"/>
    </row>
    <row r="306" spans="2:20" ht="12.75" customHeight="1" x14ac:dyDescent="0.35"/>
    <row r="307" spans="2:20" ht="11.5" customHeight="1" x14ac:dyDescent="0.35">
      <c r="B307" s="648" t="s">
        <v>1</v>
      </c>
      <c r="C307" s="636"/>
      <c r="D307" s="636"/>
      <c r="E307" s="636"/>
      <c r="F307" s="636"/>
      <c r="T307" s="491" t="s">
        <v>4010</v>
      </c>
    </row>
    <row r="308" spans="2:20" ht="11.25" customHeight="1" x14ac:dyDescent="0.35">
      <c r="B308" s="648" t="s">
        <v>3763</v>
      </c>
      <c r="C308" s="636"/>
      <c r="D308" s="636"/>
      <c r="E308" s="636"/>
      <c r="F308" s="636"/>
      <c r="G308" s="647"/>
      <c r="H308" s="636"/>
      <c r="I308" s="636"/>
      <c r="J308" s="636"/>
      <c r="K308" s="636"/>
      <c r="L308" s="636"/>
      <c r="M308" s="636"/>
      <c r="N308" s="636"/>
      <c r="T308" s="516">
        <f>(Z181+Z182+Z183+Z184+Z218+Z219+Z220+Z241+Z242+Z243+Z244+Z245+Z246+Z247+Z248+Z249+Z250+Z251+Z252+Z253+Z254+Z255+Z256+Z257+Z258+Z259+Z260+Z261+Z262+Z263+Z264+Z265+Z266+Z267+Z268+Z269+Z270+Z271+Z272+Z273+Z274+Z275+Z276)*0.05</f>
        <v>0</v>
      </c>
    </row>
    <row r="309" spans="2:20" ht="0" hidden="1" customHeight="1" x14ac:dyDescent="0.35"/>
    <row r="310" spans="2:20" ht="14.15" customHeight="1" x14ac:dyDescent="0.35"/>
    <row r="311" spans="2:20" ht="11.5" customHeight="1" x14ac:dyDescent="0.35">
      <c r="B311" s="658" t="s">
        <v>1</v>
      </c>
      <c r="C311" s="659"/>
      <c r="D311" s="659"/>
      <c r="E311" s="659"/>
      <c r="F311" s="659"/>
      <c r="G311" s="659"/>
      <c r="H311" s="659"/>
      <c r="J311" s="660" t="s">
        <v>3474</v>
      </c>
      <c r="K311" s="659"/>
      <c r="L311" s="659"/>
      <c r="M311" s="659"/>
      <c r="N311" s="659"/>
      <c r="O311" s="659"/>
      <c r="P311" s="659"/>
    </row>
    <row r="312" spans="2:20" ht="11.25" customHeight="1" x14ac:dyDescent="0.35">
      <c r="B312" s="660" t="s">
        <v>4010</v>
      </c>
      <c r="C312" s="659"/>
      <c r="D312" s="659"/>
      <c r="E312" s="659"/>
      <c r="F312" s="659"/>
      <c r="G312" s="659"/>
      <c r="H312" s="659"/>
      <c r="I312" s="496"/>
      <c r="J312" s="661">
        <f>T308+AA301</f>
        <v>0</v>
      </c>
      <c r="K312" s="659"/>
      <c r="L312" s="659"/>
      <c r="M312" s="659"/>
      <c r="N312" s="659"/>
      <c r="O312" s="659"/>
      <c r="P312" s="659"/>
    </row>
    <row r="313" spans="2:20" ht="0" hidden="1" customHeight="1" x14ac:dyDescent="0.35"/>
    <row r="314" spans="2:20" ht="3" customHeight="1" x14ac:dyDescent="0.35"/>
    <row r="315" spans="2:20" ht="11.25" customHeight="1" x14ac:dyDescent="0.35">
      <c r="B315" s="664" t="s">
        <v>3492</v>
      </c>
      <c r="C315" s="636"/>
      <c r="D315" s="636"/>
      <c r="E315" s="636"/>
      <c r="F315" s="636"/>
      <c r="G315" s="636"/>
      <c r="H315" s="636"/>
      <c r="J315" s="665">
        <f>T308+AA301</f>
        <v>0</v>
      </c>
      <c r="K315" s="636"/>
      <c r="L315" s="636"/>
      <c r="M315" s="636"/>
      <c r="N315" s="636"/>
      <c r="O315" s="636"/>
      <c r="P315" s="636"/>
    </row>
    <row r="316" spans="2:20" ht="0" hidden="1" customHeight="1" x14ac:dyDescent="0.35"/>
  </sheetData>
  <sheetProtection algorithmName="SHA-512" hashValue="KukYxc4RIns7IaOz/J0ufu3k/6gJifGnIc0RI0nht3q6l7CmrOz6SN6DBV9jHkjljODyw7w275u1VWVMrxX46Q==" saltValue="m3J16LQJUW8hraDA38H5ug==" spinCount="100000" sheet="1" objects="1" scenarios="1" selectLockedCells="1"/>
  <mergeCells count="1204">
    <mergeCell ref="B315:H315"/>
    <mergeCell ref="J315:P315"/>
    <mergeCell ref="B308:F308"/>
    <mergeCell ref="G308:N308"/>
    <mergeCell ref="B311:H311"/>
    <mergeCell ref="J311:P311"/>
    <mergeCell ref="B312:H312"/>
    <mergeCell ref="J312:P312"/>
    <mergeCell ref="B301:Y301"/>
    <mergeCell ref="B303:AA303"/>
    <mergeCell ref="C305:D305"/>
    <mergeCell ref="F305:K305"/>
    <mergeCell ref="M305:S305"/>
    <mergeCell ref="B307:F307"/>
    <mergeCell ref="B299:C299"/>
    <mergeCell ref="D299:M299"/>
    <mergeCell ref="N299:T299"/>
    <mergeCell ref="U299:W299"/>
    <mergeCell ref="Z299:AA299"/>
    <mergeCell ref="B300:C300"/>
    <mergeCell ref="D300:M300"/>
    <mergeCell ref="N300:T300"/>
    <mergeCell ref="U300:W300"/>
    <mergeCell ref="Z300:AA300"/>
    <mergeCell ref="B297:C297"/>
    <mergeCell ref="D297:M297"/>
    <mergeCell ref="N297:T297"/>
    <mergeCell ref="U297:W297"/>
    <mergeCell ref="Z297:AA297"/>
    <mergeCell ref="B298:C298"/>
    <mergeCell ref="D298:M298"/>
    <mergeCell ref="N298:T298"/>
    <mergeCell ref="U298:W298"/>
    <mergeCell ref="Z298:AA298"/>
    <mergeCell ref="B295:C295"/>
    <mergeCell ref="D295:M295"/>
    <mergeCell ref="N295:T295"/>
    <mergeCell ref="U295:W295"/>
    <mergeCell ref="Z295:AA295"/>
    <mergeCell ref="B296:C296"/>
    <mergeCell ref="D296:M296"/>
    <mergeCell ref="N296:T296"/>
    <mergeCell ref="U296:W296"/>
    <mergeCell ref="Z296:AA296"/>
    <mergeCell ref="B293:C293"/>
    <mergeCell ref="D293:M293"/>
    <mergeCell ref="N293:T293"/>
    <mergeCell ref="U293:W293"/>
    <mergeCell ref="Z293:AA293"/>
    <mergeCell ref="B294:C294"/>
    <mergeCell ref="D294:M294"/>
    <mergeCell ref="N294:T294"/>
    <mergeCell ref="U294:W294"/>
    <mergeCell ref="Z294:AA294"/>
    <mergeCell ref="B291:C291"/>
    <mergeCell ref="D291:M291"/>
    <mergeCell ref="N291:T291"/>
    <mergeCell ref="U291:W291"/>
    <mergeCell ref="Z291:AA291"/>
    <mergeCell ref="B292:C292"/>
    <mergeCell ref="D292:M292"/>
    <mergeCell ref="N292:T292"/>
    <mergeCell ref="U292:W292"/>
    <mergeCell ref="Z292:AA292"/>
    <mergeCell ref="B289:C289"/>
    <mergeCell ref="D289:M289"/>
    <mergeCell ref="N289:T289"/>
    <mergeCell ref="U289:W289"/>
    <mergeCell ref="Z289:AA289"/>
    <mergeCell ref="B290:C290"/>
    <mergeCell ref="D290:M290"/>
    <mergeCell ref="N290:T290"/>
    <mergeCell ref="U290:W290"/>
    <mergeCell ref="Z290:AA290"/>
    <mergeCell ref="B287:C287"/>
    <mergeCell ref="D287:M287"/>
    <mergeCell ref="N287:T287"/>
    <mergeCell ref="U287:W287"/>
    <mergeCell ref="Z287:AA287"/>
    <mergeCell ref="B288:C288"/>
    <mergeCell ref="D288:M288"/>
    <mergeCell ref="N288:T288"/>
    <mergeCell ref="U288:W288"/>
    <mergeCell ref="Z288:AA288"/>
    <mergeCell ref="B285:C285"/>
    <mergeCell ref="D285:M285"/>
    <mergeCell ref="N285:T285"/>
    <mergeCell ref="U285:W285"/>
    <mergeCell ref="Z285:AA285"/>
    <mergeCell ref="B286:C286"/>
    <mergeCell ref="D286:M286"/>
    <mergeCell ref="N286:T286"/>
    <mergeCell ref="U286:W286"/>
    <mergeCell ref="Z286:AA286"/>
    <mergeCell ref="B283:C283"/>
    <mergeCell ref="D283:M283"/>
    <mergeCell ref="N283:T283"/>
    <mergeCell ref="U283:W283"/>
    <mergeCell ref="Z283:AA283"/>
    <mergeCell ref="B284:C284"/>
    <mergeCell ref="D284:M284"/>
    <mergeCell ref="N284:T284"/>
    <mergeCell ref="U284:W284"/>
    <mergeCell ref="Z284:AA284"/>
    <mergeCell ref="B281:C281"/>
    <mergeCell ref="D281:M281"/>
    <mergeCell ref="N281:T281"/>
    <mergeCell ref="U281:W281"/>
    <mergeCell ref="Z281:AA281"/>
    <mergeCell ref="B282:C282"/>
    <mergeCell ref="D282:M282"/>
    <mergeCell ref="N282:T282"/>
    <mergeCell ref="U282:W282"/>
    <mergeCell ref="Z282:AA282"/>
    <mergeCell ref="B279:C279"/>
    <mergeCell ref="D279:M279"/>
    <mergeCell ref="N279:T279"/>
    <mergeCell ref="U279:W279"/>
    <mergeCell ref="Z279:AA279"/>
    <mergeCell ref="B280:C280"/>
    <mergeCell ref="D280:M280"/>
    <mergeCell ref="N280:T280"/>
    <mergeCell ref="U280:W280"/>
    <mergeCell ref="Z280:AA280"/>
    <mergeCell ref="B277:C277"/>
    <mergeCell ref="D277:M277"/>
    <mergeCell ref="N277:T277"/>
    <mergeCell ref="U277:W277"/>
    <mergeCell ref="Z277:AA277"/>
    <mergeCell ref="B278:C278"/>
    <mergeCell ref="D278:M278"/>
    <mergeCell ref="N278:T278"/>
    <mergeCell ref="U278:W278"/>
    <mergeCell ref="Z278:AA278"/>
    <mergeCell ref="B275:C275"/>
    <mergeCell ref="D275:M275"/>
    <mergeCell ref="N275:T275"/>
    <mergeCell ref="U275:W275"/>
    <mergeCell ref="Z275:AA275"/>
    <mergeCell ref="B276:C276"/>
    <mergeCell ref="D276:M276"/>
    <mergeCell ref="N276:T276"/>
    <mergeCell ref="U276:W276"/>
    <mergeCell ref="Z276:AA276"/>
    <mergeCell ref="B273:C273"/>
    <mergeCell ref="D273:M273"/>
    <mergeCell ref="N273:T273"/>
    <mergeCell ref="U273:W273"/>
    <mergeCell ref="Z273:AA273"/>
    <mergeCell ref="B274:C274"/>
    <mergeCell ref="D274:M274"/>
    <mergeCell ref="N274:T274"/>
    <mergeCell ref="U274:W274"/>
    <mergeCell ref="Z274:AA274"/>
    <mergeCell ref="B271:C271"/>
    <mergeCell ref="D271:M271"/>
    <mergeCell ref="N271:T271"/>
    <mergeCell ref="U271:W271"/>
    <mergeCell ref="Z271:AA271"/>
    <mergeCell ref="B272:C272"/>
    <mergeCell ref="D272:M272"/>
    <mergeCell ref="N272:T272"/>
    <mergeCell ref="U272:W272"/>
    <mergeCell ref="Z272:AA272"/>
    <mergeCell ref="B269:C269"/>
    <mergeCell ref="D269:M269"/>
    <mergeCell ref="N269:T269"/>
    <mergeCell ref="U269:W269"/>
    <mergeCell ref="Z269:AA269"/>
    <mergeCell ref="B270:C270"/>
    <mergeCell ref="D270:M270"/>
    <mergeCell ref="N270:T270"/>
    <mergeCell ref="U270:W270"/>
    <mergeCell ref="Z270:AA270"/>
    <mergeCell ref="B267:C267"/>
    <mergeCell ref="D267:M267"/>
    <mergeCell ref="N267:T267"/>
    <mergeCell ref="U267:W267"/>
    <mergeCell ref="Z267:AA267"/>
    <mergeCell ref="B268:C268"/>
    <mergeCell ref="D268:M268"/>
    <mergeCell ref="N268:T268"/>
    <mergeCell ref="U268:W268"/>
    <mergeCell ref="Z268:AA268"/>
    <mergeCell ref="B265:C265"/>
    <mergeCell ref="D265:M265"/>
    <mergeCell ref="N265:T265"/>
    <mergeCell ref="U265:W265"/>
    <mergeCell ref="Z265:AA265"/>
    <mergeCell ref="B266:C266"/>
    <mergeCell ref="D266:M266"/>
    <mergeCell ref="N266:T266"/>
    <mergeCell ref="U266:W266"/>
    <mergeCell ref="Z266:AA266"/>
    <mergeCell ref="B263:C263"/>
    <mergeCell ref="D263:M263"/>
    <mergeCell ref="N263:T263"/>
    <mergeCell ref="U263:W263"/>
    <mergeCell ref="Z263:AA263"/>
    <mergeCell ref="B264:C264"/>
    <mergeCell ref="D264:M264"/>
    <mergeCell ref="N264:T264"/>
    <mergeCell ref="U264:W264"/>
    <mergeCell ref="Z264:AA264"/>
    <mergeCell ref="B261:C261"/>
    <mergeCell ref="D261:M261"/>
    <mergeCell ref="N261:T261"/>
    <mergeCell ref="U261:W261"/>
    <mergeCell ref="Z261:AA261"/>
    <mergeCell ref="B262:C262"/>
    <mergeCell ref="D262:M262"/>
    <mergeCell ref="N262:T262"/>
    <mergeCell ref="U262:W262"/>
    <mergeCell ref="Z262:AA262"/>
    <mergeCell ref="B259:C259"/>
    <mergeCell ref="D259:M259"/>
    <mergeCell ref="N259:T259"/>
    <mergeCell ref="U259:W259"/>
    <mergeCell ref="Z259:AA259"/>
    <mergeCell ref="B260:C260"/>
    <mergeCell ref="D260:M260"/>
    <mergeCell ref="N260:T260"/>
    <mergeCell ref="U260:W260"/>
    <mergeCell ref="Z260:AA260"/>
    <mergeCell ref="B257:C257"/>
    <mergeCell ref="D257:M257"/>
    <mergeCell ref="N257:T257"/>
    <mergeCell ref="U257:W257"/>
    <mergeCell ref="Z257:AA257"/>
    <mergeCell ref="B258:C258"/>
    <mergeCell ref="D258:M258"/>
    <mergeCell ref="N258:T258"/>
    <mergeCell ref="U258:W258"/>
    <mergeCell ref="Z258:AA258"/>
    <mergeCell ref="B255:C255"/>
    <mergeCell ref="D255:M255"/>
    <mergeCell ref="N255:T255"/>
    <mergeCell ref="U255:W255"/>
    <mergeCell ref="Z255:AA255"/>
    <mergeCell ref="B256:C256"/>
    <mergeCell ref="D256:M256"/>
    <mergeCell ref="N256:T256"/>
    <mergeCell ref="U256:W256"/>
    <mergeCell ref="Z256:AA256"/>
    <mergeCell ref="B253:C253"/>
    <mergeCell ref="D253:M253"/>
    <mergeCell ref="N253:T253"/>
    <mergeCell ref="U253:W253"/>
    <mergeCell ref="Z253:AA253"/>
    <mergeCell ref="B254:C254"/>
    <mergeCell ref="D254:M254"/>
    <mergeCell ref="N254:T254"/>
    <mergeCell ref="U254:W254"/>
    <mergeCell ref="Z254:AA254"/>
    <mergeCell ref="B251:C251"/>
    <mergeCell ref="D251:M251"/>
    <mergeCell ref="N251:T251"/>
    <mergeCell ref="U251:W251"/>
    <mergeCell ref="Z251:AA251"/>
    <mergeCell ref="B252:C252"/>
    <mergeCell ref="D252:M252"/>
    <mergeCell ref="N252:T252"/>
    <mergeCell ref="U252:W252"/>
    <mergeCell ref="Z252:AA252"/>
    <mergeCell ref="B249:C249"/>
    <mergeCell ref="D249:M249"/>
    <mergeCell ref="N249:T249"/>
    <mergeCell ref="U249:W249"/>
    <mergeCell ref="Z249:AA249"/>
    <mergeCell ref="B250:C250"/>
    <mergeCell ref="D250:M250"/>
    <mergeCell ref="N250:T250"/>
    <mergeCell ref="U250:W250"/>
    <mergeCell ref="Z250:AA250"/>
    <mergeCell ref="B247:C247"/>
    <mergeCell ref="D247:M247"/>
    <mergeCell ref="N247:T247"/>
    <mergeCell ref="U247:W247"/>
    <mergeCell ref="Z247:AA247"/>
    <mergeCell ref="B248:C248"/>
    <mergeCell ref="D248:M248"/>
    <mergeCell ref="N248:T248"/>
    <mergeCell ref="U248:W248"/>
    <mergeCell ref="Z248:AA248"/>
    <mergeCell ref="B245:C245"/>
    <mergeCell ref="D245:M245"/>
    <mergeCell ref="N245:T245"/>
    <mergeCell ref="U245:W245"/>
    <mergeCell ref="Z245:AA245"/>
    <mergeCell ref="B246:C246"/>
    <mergeCell ref="D246:M246"/>
    <mergeCell ref="N246:T246"/>
    <mergeCell ref="U246:W246"/>
    <mergeCell ref="Z246:AA246"/>
    <mergeCell ref="B243:C243"/>
    <mergeCell ref="D243:M243"/>
    <mergeCell ref="N243:T243"/>
    <mergeCell ref="U243:W243"/>
    <mergeCell ref="Z243:AA243"/>
    <mergeCell ref="B244:C244"/>
    <mergeCell ref="D244:M244"/>
    <mergeCell ref="N244:T244"/>
    <mergeCell ref="U244:W244"/>
    <mergeCell ref="Z244:AA244"/>
    <mergeCell ref="B241:C241"/>
    <mergeCell ref="D241:M241"/>
    <mergeCell ref="N241:T241"/>
    <mergeCell ref="U241:W241"/>
    <mergeCell ref="Z241:AA241"/>
    <mergeCell ref="B242:C242"/>
    <mergeCell ref="D242:M242"/>
    <mergeCell ref="N242:T242"/>
    <mergeCell ref="U242:W242"/>
    <mergeCell ref="Z242:AA242"/>
    <mergeCell ref="B239:C239"/>
    <mergeCell ref="D239:M239"/>
    <mergeCell ref="N239:T239"/>
    <mergeCell ref="U239:W239"/>
    <mergeCell ref="Z239:AA239"/>
    <mergeCell ref="B240:C240"/>
    <mergeCell ref="D240:M240"/>
    <mergeCell ref="N240:T240"/>
    <mergeCell ref="U240:W240"/>
    <mergeCell ref="Z240:AA240"/>
    <mergeCell ref="B237:C237"/>
    <mergeCell ref="D237:M237"/>
    <mergeCell ref="N237:T237"/>
    <mergeCell ref="U237:W237"/>
    <mergeCell ref="Z237:AA237"/>
    <mergeCell ref="B238:C238"/>
    <mergeCell ref="D238:M238"/>
    <mergeCell ref="N238:T238"/>
    <mergeCell ref="U238:W238"/>
    <mergeCell ref="Z238:AA238"/>
    <mergeCell ref="B235:C235"/>
    <mergeCell ref="D235:M235"/>
    <mergeCell ref="N235:T235"/>
    <mergeCell ref="U235:W235"/>
    <mergeCell ref="Z235:AA235"/>
    <mergeCell ref="B236:C236"/>
    <mergeCell ref="D236:M236"/>
    <mergeCell ref="N236:T236"/>
    <mergeCell ref="U236:W236"/>
    <mergeCell ref="Z236:AA236"/>
    <mergeCell ref="B233:C233"/>
    <mergeCell ref="D233:M233"/>
    <mergeCell ref="N233:T233"/>
    <mergeCell ref="U233:W233"/>
    <mergeCell ref="Z233:AA233"/>
    <mergeCell ref="B234:C234"/>
    <mergeCell ref="D234:M234"/>
    <mergeCell ref="N234:T234"/>
    <mergeCell ref="U234:W234"/>
    <mergeCell ref="Z234:AA234"/>
    <mergeCell ref="B231:C231"/>
    <mergeCell ref="D231:M231"/>
    <mergeCell ref="N231:T231"/>
    <mergeCell ref="U231:W231"/>
    <mergeCell ref="Z231:AA231"/>
    <mergeCell ref="B232:C232"/>
    <mergeCell ref="D232:M232"/>
    <mergeCell ref="N232:T232"/>
    <mergeCell ref="U232:W232"/>
    <mergeCell ref="Z232:AA232"/>
    <mergeCell ref="B229:C229"/>
    <mergeCell ref="D229:M229"/>
    <mergeCell ref="N229:T229"/>
    <mergeCell ref="U229:W229"/>
    <mergeCell ref="Z229:AA229"/>
    <mergeCell ref="B230:C230"/>
    <mergeCell ref="D230:M230"/>
    <mergeCell ref="N230:T230"/>
    <mergeCell ref="U230:W230"/>
    <mergeCell ref="Z230:AA230"/>
    <mergeCell ref="B227:C227"/>
    <mergeCell ref="D227:M227"/>
    <mergeCell ref="N227:T227"/>
    <mergeCell ref="U227:W227"/>
    <mergeCell ref="Z227:AA227"/>
    <mergeCell ref="B228:C228"/>
    <mergeCell ref="D228:M228"/>
    <mergeCell ref="N228:T228"/>
    <mergeCell ref="U228:W228"/>
    <mergeCell ref="Z228:AA228"/>
    <mergeCell ref="B225:C225"/>
    <mergeCell ref="D225:M225"/>
    <mergeCell ref="N225:T225"/>
    <mergeCell ref="U225:W225"/>
    <mergeCell ref="Z225:AA225"/>
    <mergeCell ref="B226:C226"/>
    <mergeCell ref="D226:M226"/>
    <mergeCell ref="N226:T226"/>
    <mergeCell ref="U226:W226"/>
    <mergeCell ref="Z226:AA226"/>
    <mergeCell ref="B223:C223"/>
    <mergeCell ref="D223:M223"/>
    <mergeCell ref="N223:T223"/>
    <mergeCell ref="U223:W223"/>
    <mergeCell ref="Z223:AA223"/>
    <mergeCell ref="B224:C224"/>
    <mergeCell ref="D224:M224"/>
    <mergeCell ref="N224:T224"/>
    <mergeCell ref="U224:W224"/>
    <mergeCell ref="Z224:AA224"/>
    <mergeCell ref="B221:C221"/>
    <mergeCell ref="D221:M221"/>
    <mergeCell ref="N221:T221"/>
    <mergeCell ref="U221:W221"/>
    <mergeCell ref="Z221:AA221"/>
    <mergeCell ref="B222:C222"/>
    <mergeCell ref="D222:M222"/>
    <mergeCell ref="N222:T222"/>
    <mergeCell ref="U222:W222"/>
    <mergeCell ref="Z222:AA222"/>
    <mergeCell ref="B219:C219"/>
    <mergeCell ref="D219:M219"/>
    <mergeCell ref="N219:T219"/>
    <mergeCell ref="U219:W219"/>
    <mergeCell ref="Z219:AA219"/>
    <mergeCell ref="B220:C220"/>
    <mergeCell ref="D220:M220"/>
    <mergeCell ref="N220:T220"/>
    <mergeCell ref="U220:W220"/>
    <mergeCell ref="Z220:AA220"/>
    <mergeCell ref="B217:C217"/>
    <mergeCell ref="D217:M217"/>
    <mergeCell ref="N217:T217"/>
    <mergeCell ref="U217:W217"/>
    <mergeCell ref="Z217:AA217"/>
    <mergeCell ref="B218:C218"/>
    <mergeCell ref="D218:M218"/>
    <mergeCell ref="N218:T218"/>
    <mergeCell ref="U218:W218"/>
    <mergeCell ref="Z218:AA218"/>
    <mergeCell ref="B215:C215"/>
    <mergeCell ref="D215:M215"/>
    <mergeCell ref="N215:T215"/>
    <mergeCell ref="U215:W215"/>
    <mergeCell ref="Z215:AA215"/>
    <mergeCell ref="B216:C216"/>
    <mergeCell ref="D216:M216"/>
    <mergeCell ref="N216:T216"/>
    <mergeCell ref="U216:W216"/>
    <mergeCell ref="Z216:AA216"/>
    <mergeCell ref="B213:C213"/>
    <mergeCell ref="D213:M213"/>
    <mergeCell ref="N213:T213"/>
    <mergeCell ref="U213:W213"/>
    <mergeCell ref="Z213:AA213"/>
    <mergeCell ref="B214:C214"/>
    <mergeCell ref="D214:M214"/>
    <mergeCell ref="N214:T214"/>
    <mergeCell ref="U214:W214"/>
    <mergeCell ref="Z214:AA214"/>
    <mergeCell ref="B211:C211"/>
    <mergeCell ref="D211:M211"/>
    <mergeCell ref="N211:T211"/>
    <mergeCell ref="U211:W211"/>
    <mergeCell ref="Z211:AA211"/>
    <mergeCell ref="B212:C212"/>
    <mergeCell ref="D212:M212"/>
    <mergeCell ref="N212:T212"/>
    <mergeCell ref="U212:W212"/>
    <mergeCell ref="Z212:AA212"/>
    <mergeCell ref="B209:C209"/>
    <mergeCell ref="D209:M209"/>
    <mergeCell ref="N209:T209"/>
    <mergeCell ref="U209:W209"/>
    <mergeCell ref="Z209:AA209"/>
    <mergeCell ref="B210:C210"/>
    <mergeCell ref="D210:M210"/>
    <mergeCell ref="N210:T210"/>
    <mergeCell ref="U210:W210"/>
    <mergeCell ref="Z210:AA210"/>
    <mergeCell ref="B207:C207"/>
    <mergeCell ref="D207:M207"/>
    <mergeCell ref="N207:T207"/>
    <mergeCell ref="U207:W207"/>
    <mergeCell ref="Z207:AA207"/>
    <mergeCell ref="B208:C208"/>
    <mergeCell ref="D208:M208"/>
    <mergeCell ref="N208:T208"/>
    <mergeCell ref="U208:W208"/>
    <mergeCell ref="Z208:AA208"/>
    <mergeCell ref="B205:C205"/>
    <mergeCell ref="D205:M205"/>
    <mergeCell ref="N205:T205"/>
    <mergeCell ref="U205:W205"/>
    <mergeCell ref="Z205:AA205"/>
    <mergeCell ref="B206:C206"/>
    <mergeCell ref="D206:M206"/>
    <mergeCell ref="N206:T206"/>
    <mergeCell ref="U206:W206"/>
    <mergeCell ref="Z206:AA206"/>
    <mergeCell ref="B203:C203"/>
    <mergeCell ref="D203:M203"/>
    <mergeCell ref="N203:T203"/>
    <mergeCell ref="U203:W203"/>
    <mergeCell ref="Z203:AA203"/>
    <mergeCell ref="B204:C204"/>
    <mergeCell ref="D204:M204"/>
    <mergeCell ref="N204:T204"/>
    <mergeCell ref="U204:W204"/>
    <mergeCell ref="Z204:AA204"/>
    <mergeCell ref="B201:C201"/>
    <mergeCell ref="D201:M201"/>
    <mergeCell ref="N201:T201"/>
    <mergeCell ref="U201:W201"/>
    <mergeCell ref="Z201:AA201"/>
    <mergeCell ref="B202:C202"/>
    <mergeCell ref="D202:M202"/>
    <mergeCell ref="N202:T202"/>
    <mergeCell ref="U202:W202"/>
    <mergeCell ref="Z202:AA202"/>
    <mergeCell ref="B199:C199"/>
    <mergeCell ref="D199:M199"/>
    <mergeCell ref="N199:T199"/>
    <mergeCell ref="U199:W199"/>
    <mergeCell ref="Z199:AA199"/>
    <mergeCell ref="B200:C200"/>
    <mergeCell ref="D200:M200"/>
    <mergeCell ref="N200:T200"/>
    <mergeCell ref="U200:W200"/>
    <mergeCell ref="Z200:AA200"/>
    <mergeCell ref="B197:C197"/>
    <mergeCell ref="D197:M197"/>
    <mergeCell ref="N197:T197"/>
    <mergeCell ref="U197:W197"/>
    <mergeCell ref="Z197:AA197"/>
    <mergeCell ref="B198:C198"/>
    <mergeCell ref="D198:M198"/>
    <mergeCell ref="N198:T198"/>
    <mergeCell ref="U198:W198"/>
    <mergeCell ref="Z198:AA198"/>
    <mergeCell ref="B195:C195"/>
    <mergeCell ref="D195:M195"/>
    <mergeCell ref="N195:T195"/>
    <mergeCell ref="U195:W195"/>
    <mergeCell ref="Z195:AA195"/>
    <mergeCell ref="B196:C196"/>
    <mergeCell ref="D196:M196"/>
    <mergeCell ref="N196:T196"/>
    <mergeCell ref="U196:W196"/>
    <mergeCell ref="Z196:AA196"/>
    <mergeCell ref="B193:C193"/>
    <mergeCell ref="D193:M193"/>
    <mergeCell ref="N193:T193"/>
    <mergeCell ref="U193:W193"/>
    <mergeCell ref="Z193:AA193"/>
    <mergeCell ref="B194:C194"/>
    <mergeCell ref="D194:M194"/>
    <mergeCell ref="N194:T194"/>
    <mergeCell ref="U194:W194"/>
    <mergeCell ref="Z194:AA194"/>
    <mergeCell ref="B191:C191"/>
    <mergeCell ref="D191:M191"/>
    <mergeCell ref="N191:T191"/>
    <mergeCell ref="U191:W191"/>
    <mergeCell ref="Z191:AA191"/>
    <mergeCell ref="B192:C192"/>
    <mergeCell ref="D192:M192"/>
    <mergeCell ref="N192:T192"/>
    <mergeCell ref="U192:W192"/>
    <mergeCell ref="Z192:AA192"/>
    <mergeCell ref="B189:C189"/>
    <mergeCell ref="D189:M189"/>
    <mergeCell ref="N189:T189"/>
    <mergeCell ref="U189:W189"/>
    <mergeCell ref="Z189:AA189"/>
    <mergeCell ref="B190:C190"/>
    <mergeCell ref="D190:M190"/>
    <mergeCell ref="N190:T190"/>
    <mergeCell ref="U190:W190"/>
    <mergeCell ref="Z190:AA190"/>
    <mergeCell ref="B187:C187"/>
    <mergeCell ref="D187:M187"/>
    <mergeCell ref="N187:T187"/>
    <mergeCell ref="U187:W187"/>
    <mergeCell ref="Z187:AA187"/>
    <mergeCell ref="B188:C188"/>
    <mergeCell ref="D188:M188"/>
    <mergeCell ref="N188:T188"/>
    <mergeCell ref="U188:W188"/>
    <mergeCell ref="Z188:AA188"/>
    <mergeCell ref="B185:C185"/>
    <mergeCell ref="D185:M185"/>
    <mergeCell ref="N185:T185"/>
    <mergeCell ref="U185:W185"/>
    <mergeCell ref="Z185:AA185"/>
    <mergeCell ref="B186:C186"/>
    <mergeCell ref="D186:M186"/>
    <mergeCell ref="N186:T186"/>
    <mergeCell ref="U186:W186"/>
    <mergeCell ref="Z186:AA186"/>
    <mergeCell ref="B183:C183"/>
    <mergeCell ref="D183:M183"/>
    <mergeCell ref="N183:T183"/>
    <mergeCell ref="U183:W183"/>
    <mergeCell ref="Z183:AA183"/>
    <mergeCell ref="B184:C184"/>
    <mergeCell ref="D184:M184"/>
    <mergeCell ref="N184:T184"/>
    <mergeCell ref="U184:W184"/>
    <mergeCell ref="Z184:AA184"/>
    <mergeCell ref="B181:C181"/>
    <mergeCell ref="D181:M181"/>
    <mergeCell ref="N181:T181"/>
    <mergeCell ref="U181:W181"/>
    <mergeCell ref="Z181:AA181"/>
    <mergeCell ref="B182:C182"/>
    <mergeCell ref="D182:M182"/>
    <mergeCell ref="N182:T182"/>
    <mergeCell ref="U182:W182"/>
    <mergeCell ref="Z182:AA182"/>
    <mergeCell ref="B179:C179"/>
    <mergeCell ref="D179:M179"/>
    <mergeCell ref="N179:T179"/>
    <mergeCell ref="U179:W179"/>
    <mergeCell ref="Z179:AA179"/>
    <mergeCell ref="B180:C180"/>
    <mergeCell ref="D180:M180"/>
    <mergeCell ref="N180:T180"/>
    <mergeCell ref="U180:W180"/>
    <mergeCell ref="Z180:AA180"/>
    <mergeCell ref="B177:C177"/>
    <mergeCell ref="D177:M177"/>
    <mergeCell ref="N177:T177"/>
    <mergeCell ref="U177:W177"/>
    <mergeCell ref="Z177:AA177"/>
    <mergeCell ref="B178:C178"/>
    <mergeCell ref="D178:M178"/>
    <mergeCell ref="N178:T178"/>
    <mergeCell ref="U178:W178"/>
    <mergeCell ref="Z178:AA178"/>
    <mergeCell ref="B175:C175"/>
    <mergeCell ref="D175:M175"/>
    <mergeCell ref="N175:T175"/>
    <mergeCell ref="U175:W175"/>
    <mergeCell ref="Z175:AA175"/>
    <mergeCell ref="B176:C176"/>
    <mergeCell ref="D176:M176"/>
    <mergeCell ref="N176:T176"/>
    <mergeCell ref="U176:W176"/>
    <mergeCell ref="Z176:AA176"/>
    <mergeCell ref="B173:C173"/>
    <mergeCell ref="D173:M173"/>
    <mergeCell ref="N173:T173"/>
    <mergeCell ref="U173:W173"/>
    <mergeCell ref="Z173:AA173"/>
    <mergeCell ref="B174:C174"/>
    <mergeCell ref="D174:M174"/>
    <mergeCell ref="N174:T174"/>
    <mergeCell ref="U174:W174"/>
    <mergeCell ref="Z174:AA174"/>
    <mergeCell ref="B171:C171"/>
    <mergeCell ref="D171:M171"/>
    <mergeCell ref="N171:T171"/>
    <mergeCell ref="U171:W171"/>
    <mergeCell ref="Z171:AA171"/>
    <mergeCell ref="B172:C172"/>
    <mergeCell ref="D172:M172"/>
    <mergeCell ref="N172:T172"/>
    <mergeCell ref="U172:W172"/>
    <mergeCell ref="Z172:AA172"/>
    <mergeCell ref="B169:C169"/>
    <mergeCell ref="D169:M169"/>
    <mergeCell ref="N169:T169"/>
    <mergeCell ref="U169:W169"/>
    <mergeCell ref="Z169:AA169"/>
    <mergeCell ref="B170:C170"/>
    <mergeCell ref="D170:M170"/>
    <mergeCell ref="N170:T170"/>
    <mergeCell ref="U170:W170"/>
    <mergeCell ref="Z170:AA170"/>
    <mergeCell ref="B159:H159"/>
    <mergeCell ref="J159:P159"/>
    <mergeCell ref="B162:H162"/>
    <mergeCell ref="J162:P162"/>
    <mergeCell ref="B166:AA166"/>
    <mergeCell ref="B168:C168"/>
    <mergeCell ref="D168:M168"/>
    <mergeCell ref="N168:T168"/>
    <mergeCell ref="U168:W168"/>
    <mergeCell ref="Z168:AA168"/>
    <mergeCell ref="A151:Y151"/>
    <mergeCell ref="B154:AA154"/>
    <mergeCell ref="C156:D156"/>
    <mergeCell ref="F156:J156"/>
    <mergeCell ref="K156:R156"/>
    <mergeCell ref="B158:H158"/>
    <mergeCell ref="J158:P158"/>
    <mergeCell ref="B149:C149"/>
    <mergeCell ref="D149:M149"/>
    <mergeCell ref="N149:T149"/>
    <mergeCell ref="U149:W149"/>
    <mergeCell ref="Z149:AA149"/>
    <mergeCell ref="B150:C150"/>
    <mergeCell ref="D150:M150"/>
    <mergeCell ref="N150:T150"/>
    <mergeCell ref="U150:W150"/>
    <mergeCell ref="Z150:AA150"/>
    <mergeCell ref="B147:C147"/>
    <mergeCell ref="D147:M147"/>
    <mergeCell ref="N147:T147"/>
    <mergeCell ref="U147:W147"/>
    <mergeCell ref="Z147:AA147"/>
    <mergeCell ref="B148:C148"/>
    <mergeCell ref="D148:M148"/>
    <mergeCell ref="N148:T148"/>
    <mergeCell ref="U148:W148"/>
    <mergeCell ref="Z148:AA148"/>
    <mergeCell ref="B145:C145"/>
    <mergeCell ref="D145:M145"/>
    <mergeCell ref="N145:T145"/>
    <mergeCell ref="U145:W145"/>
    <mergeCell ref="Z145:AA145"/>
    <mergeCell ref="B146:C146"/>
    <mergeCell ref="D146:M146"/>
    <mergeCell ref="N146:T146"/>
    <mergeCell ref="U146:W146"/>
    <mergeCell ref="Z146:AA146"/>
    <mergeCell ref="B143:C143"/>
    <mergeCell ref="D143:M143"/>
    <mergeCell ref="N143:T143"/>
    <mergeCell ref="U143:W143"/>
    <mergeCell ref="Z143:AA143"/>
    <mergeCell ref="B144:C144"/>
    <mergeCell ref="D144:M144"/>
    <mergeCell ref="N144:T144"/>
    <mergeCell ref="U144:W144"/>
    <mergeCell ref="Z144:AA144"/>
    <mergeCell ref="B141:C141"/>
    <mergeCell ref="D141:M141"/>
    <mergeCell ref="N141:T141"/>
    <mergeCell ref="U141:W141"/>
    <mergeCell ref="Z141:AA141"/>
    <mergeCell ref="B142:C142"/>
    <mergeCell ref="D142:M142"/>
    <mergeCell ref="N142:T142"/>
    <mergeCell ref="U142:W142"/>
    <mergeCell ref="Z142:AA142"/>
    <mergeCell ref="B139:C139"/>
    <mergeCell ref="D139:M139"/>
    <mergeCell ref="N139:T139"/>
    <mergeCell ref="U139:W139"/>
    <mergeCell ref="Z139:AA139"/>
    <mergeCell ref="B140:C140"/>
    <mergeCell ref="D140:M140"/>
    <mergeCell ref="N140:T140"/>
    <mergeCell ref="U140:W140"/>
    <mergeCell ref="Z140:AA140"/>
    <mergeCell ref="B137:C137"/>
    <mergeCell ref="D137:M137"/>
    <mergeCell ref="N137:T137"/>
    <mergeCell ref="U137:W137"/>
    <mergeCell ref="Z137:AA137"/>
    <mergeCell ref="B138:C138"/>
    <mergeCell ref="D138:M138"/>
    <mergeCell ref="N138:T138"/>
    <mergeCell ref="U138:W138"/>
    <mergeCell ref="Z138:AA138"/>
    <mergeCell ref="B135:C135"/>
    <mergeCell ref="D135:M135"/>
    <mergeCell ref="N135:T135"/>
    <mergeCell ref="U135:W135"/>
    <mergeCell ref="Z135:AA135"/>
    <mergeCell ref="B136:C136"/>
    <mergeCell ref="D136:M136"/>
    <mergeCell ref="N136:T136"/>
    <mergeCell ref="U136:W136"/>
    <mergeCell ref="Z136:AA136"/>
    <mergeCell ref="B125:H125"/>
    <mergeCell ref="J125:P125"/>
    <mergeCell ref="B128:H128"/>
    <mergeCell ref="J128:P128"/>
    <mergeCell ref="B132:AA132"/>
    <mergeCell ref="B134:C134"/>
    <mergeCell ref="D134:M134"/>
    <mergeCell ref="N134:T134"/>
    <mergeCell ref="U134:W134"/>
    <mergeCell ref="Z134:AA134"/>
    <mergeCell ref="B120:AA120"/>
    <mergeCell ref="C122:D122"/>
    <mergeCell ref="F122:J122"/>
    <mergeCell ref="K122:R122"/>
    <mergeCell ref="B124:H124"/>
    <mergeCell ref="J124:P124"/>
    <mergeCell ref="B118:C118"/>
    <mergeCell ref="D118:M118"/>
    <mergeCell ref="N118:T118"/>
    <mergeCell ref="U118:W118"/>
    <mergeCell ref="Z118:AA118"/>
    <mergeCell ref="B119:Y119"/>
    <mergeCell ref="B116:C116"/>
    <mergeCell ref="D116:M116"/>
    <mergeCell ref="N116:T116"/>
    <mergeCell ref="U116:W116"/>
    <mergeCell ref="Z116:AA116"/>
    <mergeCell ref="B117:C117"/>
    <mergeCell ref="D117:M117"/>
    <mergeCell ref="N117:T117"/>
    <mergeCell ref="U117:W117"/>
    <mergeCell ref="Z117:AA117"/>
    <mergeCell ref="B114:C114"/>
    <mergeCell ref="D114:M114"/>
    <mergeCell ref="N114:T114"/>
    <mergeCell ref="U114:W114"/>
    <mergeCell ref="Z114:AA114"/>
    <mergeCell ref="B115:C115"/>
    <mergeCell ref="D115:M115"/>
    <mergeCell ref="N115:T115"/>
    <mergeCell ref="U115:W115"/>
    <mergeCell ref="Z115:AA115"/>
    <mergeCell ref="B104:H104"/>
    <mergeCell ref="J104:P104"/>
    <mergeCell ref="B107:H107"/>
    <mergeCell ref="J107:P107"/>
    <mergeCell ref="B111:AA111"/>
    <mergeCell ref="B113:C113"/>
    <mergeCell ref="D113:M113"/>
    <mergeCell ref="N113:T113"/>
    <mergeCell ref="U113:W113"/>
    <mergeCell ref="Z113:AA113"/>
    <mergeCell ref="B96:Y96"/>
    <mergeCell ref="B99:AA99"/>
    <mergeCell ref="C101:D101"/>
    <mergeCell ref="F101:J101"/>
    <mergeCell ref="K101:R101"/>
    <mergeCell ref="B103:H103"/>
    <mergeCell ref="J103:P103"/>
    <mergeCell ref="B94:C94"/>
    <mergeCell ref="D94:M94"/>
    <mergeCell ref="N94:T94"/>
    <mergeCell ref="U94:W94"/>
    <mergeCell ref="Z94:AA94"/>
    <mergeCell ref="B95:C95"/>
    <mergeCell ref="D95:M95"/>
    <mergeCell ref="N95:T95"/>
    <mergeCell ref="U95:W95"/>
    <mergeCell ref="Z95:AA95"/>
    <mergeCell ref="B92:C92"/>
    <mergeCell ref="D92:M92"/>
    <mergeCell ref="N92:T92"/>
    <mergeCell ref="U92:W92"/>
    <mergeCell ref="Z92:AA92"/>
    <mergeCell ref="B93:C93"/>
    <mergeCell ref="D93:M93"/>
    <mergeCell ref="N93:T93"/>
    <mergeCell ref="U93:W93"/>
    <mergeCell ref="Z93:AA93"/>
    <mergeCell ref="B90:C90"/>
    <mergeCell ref="D90:M90"/>
    <mergeCell ref="N90:T90"/>
    <mergeCell ref="U90:W90"/>
    <mergeCell ref="Z90:AA90"/>
    <mergeCell ref="B91:C91"/>
    <mergeCell ref="D91:M91"/>
    <mergeCell ref="N91:T91"/>
    <mergeCell ref="U91:W91"/>
    <mergeCell ref="Z91:AA91"/>
    <mergeCell ref="B88:C88"/>
    <mergeCell ref="D88:M88"/>
    <mergeCell ref="N88:T88"/>
    <mergeCell ref="U88:W88"/>
    <mergeCell ref="Z88:AA88"/>
    <mergeCell ref="B89:C89"/>
    <mergeCell ref="D89:M89"/>
    <mergeCell ref="N89:T89"/>
    <mergeCell ref="U89:W89"/>
    <mergeCell ref="Z89:AA89"/>
    <mergeCell ref="B78:H78"/>
    <mergeCell ref="J78:P78"/>
    <mergeCell ref="B81:H81"/>
    <mergeCell ref="J81:P81"/>
    <mergeCell ref="B85:AA85"/>
    <mergeCell ref="B87:C87"/>
    <mergeCell ref="D87:M87"/>
    <mergeCell ref="N87:T87"/>
    <mergeCell ref="U87:W87"/>
    <mergeCell ref="Z87:AA87"/>
    <mergeCell ref="A71:Y71"/>
    <mergeCell ref="B73:AA73"/>
    <mergeCell ref="C75:D75"/>
    <mergeCell ref="F75:K75"/>
    <mergeCell ref="M75:S75"/>
    <mergeCell ref="B77:H77"/>
    <mergeCell ref="J77:P77"/>
    <mergeCell ref="B69:C69"/>
    <mergeCell ref="D69:M69"/>
    <mergeCell ref="N69:T69"/>
    <mergeCell ref="U69:W69"/>
    <mergeCell ref="Z69:AA69"/>
    <mergeCell ref="B70:C70"/>
    <mergeCell ref="D70:M70"/>
    <mergeCell ref="N70:T70"/>
    <mergeCell ref="U70:W70"/>
    <mergeCell ref="Z70:AA70"/>
    <mergeCell ref="B67:C67"/>
    <mergeCell ref="D67:M67"/>
    <mergeCell ref="N67:T67"/>
    <mergeCell ref="U67:W67"/>
    <mergeCell ref="Z67:AA67"/>
    <mergeCell ref="B68:C68"/>
    <mergeCell ref="D68:M68"/>
    <mergeCell ref="N68:T68"/>
    <mergeCell ref="U68:W68"/>
    <mergeCell ref="Z68:AA68"/>
    <mergeCell ref="B65:C65"/>
    <mergeCell ref="D65:M65"/>
    <mergeCell ref="N65:T65"/>
    <mergeCell ref="U65:W65"/>
    <mergeCell ref="Z65:AA65"/>
    <mergeCell ref="B66:C66"/>
    <mergeCell ref="D66:M66"/>
    <mergeCell ref="N66:T66"/>
    <mergeCell ref="U66:W66"/>
    <mergeCell ref="Z66:AA66"/>
    <mergeCell ref="B63:C63"/>
    <mergeCell ref="D63:M63"/>
    <mergeCell ref="N63:T63"/>
    <mergeCell ref="U63:W63"/>
    <mergeCell ref="Z63:AA63"/>
    <mergeCell ref="B64:C64"/>
    <mergeCell ref="D64:M64"/>
    <mergeCell ref="N64:T64"/>
    <mergeCell ref="U64:W64"/>
    <mergeCell ref="Z64:AA64"/>
    <mergeCell ref="B61:C61"/>
    <mergeCell ref="D61:M61"/>
    <mergeCell ref="N61:T61"/>
    <mergeCell ref="U61:W61"/>
    <mergeCell ref="Z61:AA61"/>
    <mergeCell ref="B62:C62"/>
    <mergeCell ref="D62:M62"/>
    <mergeCell ref="N62:T62"/>
    <mergeCell ref="U62:W62"/>
    <mergeCell ref="Z62:AA62"/>
    <mergeCell ref="B59:C59"/>
    <mergeCell ref="D59:M59"/>
    <mergeCell ref="N59:T59"/>
    <mergeCell ref="U59:W59"/>
    <mergeCell ref="Z59:AA59"/>
    <mergeCell ref="B60:C60"/>
    <mergeCell ref="D60:M60"/>
    <mergeCell ref="N60:T60"/>
    <mergeCell ref="U60:W60"/>
    <mergeCell ref="Z60:AA60"/>
    <mergeCell ref="B57:C57"/>
    <mergeCell ref="D57:M57"/>
    <mergeCell ref="N57:T57"/>
    <mergeCell ref="U57:W57"/>
    <mergeCell ref="Z57:AA57"/>
    <mergeCell ref="B58:C58"/>
    <mergeCell ref="D58:M58"/>
    <mergeCell ref="N58:T58"/>
    <mergeCell ref="U58:W58"/>
    <mergeCell ref="Z58:AA58"/>
    <mergeCell ref="B55:C55"/>
    <mergeCell ref="D55:M55"/>
    <mergeCell ref="N55:T55"/>
    <mergeCell ref="U55:W55"/>
    <mergeCell ref="Z55:AA55"/>
    <mergeCell ref="B56:C56"/>
    <mergeCell ref="D56:M56"/>
    <mergeCell ref="N56:T56"/>
    <mergeCell ref="U56:W56"/>
    <mergeCell ref="Z56:AA56"/>
    <mergeCell ref="B53:C53"/>
    <mergeCell ref="D53:M53"/>
    <mergeCell ref="N53:T53"/>
    <mergeCell ref="U53:W53"/>
    <mergeCell ref="Z53:AA53"/>
    <mergeCell ref="B54:C54"/>
    <mergeCell ref="D54:M54"/>
    <mergeCell ref="N54:T54"/>
    <mergeCell ref="U54:W54"/>
    <mergeCell ref="Z54:AA54"/>
    <mergeCell ref="B51:C51"/>
    <mergeCell ref="D51:M51"/>
    <mergeCell ref="N51:T51"/>
    <mergeCell ref="U51:W51"/>
    <mergeCell ref="Z51:AA51"/>
    <mergeCell ref="B52:C52"/>
    <mergeCell ref="D52:M52"/>
    <mergeCell ref="N52:T52"/>
    <mergeCell ref="U52:W52"/>
    <mergeCell ref="Z52:AA52"/>
    <mergeCell ref="B49:C49"/>
    <mergeCell ref="D49:M49"/>
    <mergeCell ref="N49:T49"/>
    <mergeCell ref="U49:W49"/>
    <mergeCell ref="Z49:AA49"/>
    <mergeCell ref="B50:C50"/>
    <mergeCell ref="D50:M50"/>
    <mergeCell ref="N50:T50"/>
    <mergeCell ref="U50:W50"/>
    <mergeCell ref="Z50:AA50"/>
    <mergeCell ref="B47:C47"/>
    <mergeCell ref="D47:M47"/>
    <mergeCell ref="N47:T47"/>
    <mergeCell ref="U47:W47"/>
    <mergeCell ref="Z47:AA47"/>
    <mergeCell ref="B48:C48"/>
    <mergeCell ref="D48:M48"/>
    <mergeCell ref="N48:T48"/>
    <mergeCell ref="U48:W48"/>
    <mergeCell ref="Z48:AA48"/>
    <mergeCell ref="B45:C45"/>
    <mergeCell ref="D45:M45"/>
    <mergeCell ref="N45:T45"/>
    <mergeCell ref="U45:W45"/>
    <mergeCell ref="Z45:AA45"/>
    <mergeCell ref="B46:C46"/>
    <mergeCell ref="D46:M46"/>
    <mergeCell ref="N46:T46"/>
    <mergeCell ref="U46:W46"/>
    <mergeCell ref="Z46:AA46"/>
    <mergeCell ref="B43:C43"/>
    <mergeCell ref="D43:M43"/>
    <mergeCell ref="N43:T43"/>
    <mergeCell ref="U43:W43"/>
    <mergeCell ref="Z43:AA43"/>
    <mergeCell ref="B44:C44"/>
    <mergeCell ref="D44:M44"/>
    <mergeCell ref="N44:T44"/>
    <mergeCell ref="U44:W44"/>
    <mergeCell ref="Z44:AA44"/>
    <mergeCell ref="B41:C41"/>
    <mergeCell ref="D41:M41"/>
    <mergeCell ref="N41:T41"/>
    <mergeCell ref="U41:W41"/>
    <mergeCell ref="Z41:AA41"/>
    <mergeCell ref="B42:C42"/>
    <mergeCell ref="D42:M42"/>
    <mergeCell ref="N42:T42"/>
    <mergeCell ref="U42:W42"/>
    <mergeCell ref="Z42:AA42"/>
    <mergeCell ref="B39:C39"/>
    <mergeCell ref="D39:M39"/>
    <mergeCell ref="N39:T39"/>
    <mergeCell ref="U39:W39"/>
    <mergeCell ref="Z39:AA39"/>
    <mergeCell ref="B40:C40"/>
    <mergeCell ref="D40:M40"/>
    <mergeCell ref="N40:T40"/>
    <mergeCell ref="U40:W40"/>
    <mergeCell ref="Z40:AA40"/>
    <mergeCell ref="B37:C37"/>
    <mergeCell ref="D37:M37"/>
    <mergeCell ref="N37:T37"/>
    <mergeCell ref="U37:W37"/>
    <mergeCell ref="Z37:AA37"/>
    <mergeCell ref="B38:C38"/>
    <mergeCell ref="D38:M38"/>
    <mergeCell ref="N38:T38"/>
    <mergeCell ref="U38:W38"/>
    <mergeCell ref="Z38:AA38"/>
    <mergeCell ref="B35:C35"/>
    <mergeCell ref="D35:M35"/>
    <mergeCell ref="N35:T35"/>
    <mergeCell ref="U35:W35"/>
    <mergeCell ref="Z35:AA35"/>
    <mergeCell ref="B36:C36"/>
    <mergeCell ref="D36:M36"/>
    <mergeCell ref="N36:T36"/>
    <mergeCell ref="U36:W36"/>
    <mergeCell ref="Z36:AA36"/>
    <mergeCell ref="B33:C33"/>
    <mergeCell ref="D33:M33"/>
    <mergeCell ref="N33:T33"/>
    <mergeCell ref="U33:W33"/>
    <mergeCell ref="Z33:AA33"/>
    <mergeCell ref="B34:C34"/>
    <mergeCell ref="D34:M34"/>
    <mergeCell ref="N34:T34"/>
    <mergeCell ref="U34:W34"/>
    <mergeCell ref="Z34:AA34"/>
    <mergeCell ref="B31:C31"/>
    <mergeCell ref="D31:M31"/>
    <mergeCell ref="N31:T31"/>
    <mergeCell ref="U31:W31"/>
    <mergeCell ref="Z31:AA31"/>
    <mergeCell ref="B32:C32"/>
    <mergeCell ref="D32:M32"/>
    <mergeCell ref="N32:T32"/>
    <mergeCell ref="U32:W32"/>
    <mergeCell ref="Z32:AA32"/>
    <mergeCell ref="B29:C29"/>
    <mergeCell ref="D29:M29"/>
    <mergeCell ref="N29:T29"/>
    <mergeCell ref="U29:W29"/>
    <mergeCell ref="Z29:AA29"/>
    <mergeCell ref="B30:C30"/>
    <mergeCell ref="D30:M30"/>
    <mergeCell ref="N30:T30"/>
    <mergeCell ref="U30:W30"/>
    <mergeCell ref="Z30:AA30"/>
    <mergeCell ref="B27:C27"/>
    <mergeCell ref="D27:M27"/>
    <mergeCell ref="N27:T27"/>
    <mergeCell ref="U27:W27"/>
    <mergeCell ref="Z27:AA27"/>
    <mergeCell ref="B28:C28"/>
    <mergeCell ref="D28:M28"/>
    <mergeCell ref="N28:T28"/>
    <mergeCell ref="U28:W28"/>
    <mergeCell ref="Z28:AA28"/>
    <mergeCell ref="B25:C25"/>
    <mergeCell ref="D25:M25"/>
    <mergeCell ref="N25:T25"/>
    <mergeCell ref="U25:W25"/>
    <mergeCell ref="Z25:AA25"/>
    <mergeCell ref="B26:C26"/>
    <mergeCell ref="D26:M26"/>
    <mergeCell ref="N26:T26"/>
    <mergeCell ref="U26:W26"/>
    <mergeCell ref="Z26:AA26"/>
    <mergeCell ref="B23:C23"/>
    <mergeCell ref="D23:M23"/>
    <mergeCell ref="N23:T23"/>
    <mergeCell ref="U23:W23"/>
    <mergeCell ref="Z23:AA23"/>
    <mergeCell ref="B24:C24"/>
    <mergeCell ref="D24:M24"/>
    <mergeCell ref="N24:T24"/>
    <mergeCell ref="U24:W24"/>
    <mergeCell ref="Z24:AA24"/>
    <mergeCell ref="B21:C21"/>
    <mergeCell ref="D21:M21"/>
    <mergeCell ref="N21:T21"/>
    <mergeCell ref="U21:W21"/>
    <mergeCell ref="Z21:AA21"/>
    <mergeCell ref="B22:C22"/>
    <mergeCell ref="D22:M22"/>
    <mergeCell ref="N22:T22"/>
    <mergeCell ref="U22:W22"/>
    <mergeCell ref="Z22:AA22"/>
    <mergeCell ref="B19:C19"/>
    <mergeCell ref="D19:M19"/>
    <mergeCell ref="N19:T19"/>
    <mergeCell ref="U19:W19"/>
    <mergeCell ref="Z19:AA19"/>
    <mergeCell ref="B20:C20"/>
    <mergeCell ref="D20:M20"/>
    <mergeCell ref="N20:T20"/>
    <mergeCell ref="U20:W20"/>
    <mergeCell ref="Z20:AA20"/>
    <mergeCell ref="B17:C17"/>
    <mergeCell ref="D17:M17"/>
    <mergeCell ref="N17:T17"/>
    <mergeCell ref="U17:W17"/>
    <mergeCell ref="Z17:AA17"/>
    <mergeCell ref="B18:C18"/>
    <mergeCell ref="D18:M18"/>
    <mergeCell ref="N18:T18"/>
    <mergeCell ref="U18:W18"/>
    <mergeCell ref="Z18:AA18"/>
    <mergeCell ref="B15:C15"/>
    <mergeCell ref="D15:M15"/>
    <mergeCell ref="N15:T15"/>
    <mergeCell ref="U15:W15"/>
    <mergeCell ref="Z15:AA15"/>
    <mergeCell ref="B16:C16"/>
    <mergeCell ref="D16:M16"/>
    <mergeCell ref="N16:T16"/>
    <mergeCell ref="U16:W16"/>
    <mergeCell ref="Z16:AA16"/>
    <mergeCell ref="B13:C13"/>
    <mergeCell ref="D13:M13"/>
    <mergeCell ref="N13:T13"/>
    <mergeCell ref="U13:W13"/>
    <mergeCell ref="Z13:AA13"/>
    <mergeCell ref="B14:C14"/>
    <mergeCell ref="D14:M14"/>
    <mergeCell ref="N14:T14"/>
    <mergeCell ref="U14:W14"/>
    <mergeCell ref="Z14:AA14"/>
    <mergeCell ref="A3:AB3"/>
    <mergeCell ref="B6:AA6"/>
    <mergeCell ref="B8:C8"/>
    <mergeCell ref="D8:M8"/>
    <mergeCell ref="N8:T8"/>
    <mergeCell ref="U8:W8"/>
    <mergeCell ref="Z8:AA8"/>
    <mergeCell ref="B11:C11"/>
    <mergeCell ref="D11:M11"/>
    <mergeCell ref="N11:T11"/>
    <mergeCell ref="U11:W11"/>
    <mergeCell ref="Z11:AA11"/>
    <mergeCell ref="B12:C12"/>
    <mergeCell ref="D12:M12"/>
    <mergeCell ref="N12:T12"/>
    <mergeCell ref="U12:W12"/>
    <mergeCell ref="Z12:AA12"/>
    <mergeCell ref="B9:C9"/>
    <mergeCell ref="D9:M9"/>
    <mergeCell ref="N9:T9"/>
    <mergeCell ref="U9:W9"/>
    <mergeCell ref="Z9:AA9"/>
    <mergeCell ref="B10:C10"/>
    <mergeCell ref="D10:M10"/>
    <mergeCell ref="N10:T10"/>
    <mergeCell ref="U10:W10"/>
    <mergeCell ref="Z10:AA10"/>
  </mergeCells>
  <pageMargins left="0" right="0" top="0" bottom="0" header="0" footer="0"/>
  <pageSetup paperSize="9" scale="87" fitToHeight="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BB5E-D9DE-457B-B112-C093CD7FAFD9}">
  <dimension ref="A1:AB47"/>
  <sheetViews>
    <sheetView showGridLines="0" workbookViewId="0">
      <pane ySplit="5" topLeftCell="A6" activePane="bottomLeft" state="frozen"/>
      <selection activeCell="C17" sqref="C17"/>
      <selection pane="bottomLeft" activeCell="U22" sqref="U22:V22"/>
    </sheetView>
  </sheetViews>
  <sheetFormatPr defaultColWidth="9.33203125" defaultRowHeight="14.5" x14ac:dyDescent="0.35"/>
  <cols>
    <col min="1" max="2" width="0.6640625" style="479" customWidth="1"/>
    <col min="3" max="3" width="1.33203125" style="479" customWidth="1"/>
    <col min="4" max="4" width="0.33203125" style="479" customWidth="1"/>
    <col min="5" max="5" width="7.77734375" style="479" customWidth="1"/>
    <col min="6" max="6" width="2.33203125" style="479" customWidth="1"/>
    <col min="7" max="7" width="1.109375" style="479" customWidth="1"/>
    <col min="8" max="8" width="3" style="479" customWidth="1"/>
    <col min="9" max="9" width="0" style="479" hidden="1" customWidth="1"/>
    <col min="10" max="10" width="6.33203125" style="479" customWidth="1"/>
    <col min="11" max="11" width="8.77734375" style="479" customWidth="1"/>
    <col min="12" max="12" width="2.77734375" style="479" customWidth="1"/>
    <col min="13" max="13" width="0.6640625" style="479" customWidth="1"/>
    <col min="14" max="14" width="0" style="479" hidden="1" customWidth="1"/>
    <col min="15" max="15" width="2.44140625" style="479" customWidth="1"/>
    <col min="16" max="16" width="14" style="479" customWidth="1"/>
    <col min="17" max="17" width="1.33203125" style="479" customWidth="1"/>
    <col min="18" max="18" width="17.77734375" style="479" customWidth="1"/>
    <col min="19" max="19" width="9.77734375" style="479" customWidth="1"/>
    <col min="20" max="20" width="0.6640625" style="479" customWidth="1"/>
    <col min="21" max="21" width="2.44140625" style="479" customWidth="1"/>
    <col min="22" max="22" width="22.77734375" style="479" customWidth="1"/>
    <col min="23" max="23" width="5" style="479" customWidth="1"/>
    <col min="24" max="24" width="22.77734375" style="479" customWidth="1"/>
    <col min="25" max="25" width="0" style="479" hidden="1" customWidth="1"/>
    <col min="26" max="26" width="1.44140625" style="479" customWidth="1"/>
    <col min="27" max="28" width="0.6640625" style="479" customWidth="1"/>
    <col min="29" max="16384" width="9.33203125" style="479"/>
  </cols>
  <sheetData>
    <row r="1" spans="1:28" ht="26.25" customHeight="1" x14ac:dyDescent="0.35">
      <c r="M1" s="688" t="s">
        <v>3764</v>
      </c>
      <c r="N1" s="636"/>
      <c r="O1" s="636"/>
      <c r="P1" s="636"/>
      <c r="Q1" s="636"/>
      <c r="R1" s="636"/>
      <c r="S1" s="636"/>
      <c r="T1" s="636"/>
      <c r="U1" s="636"/>
    </row>
    <row r="2" spans="1:28" ht="2.9" customHeight="1" x14ac:dyDescent="0.35"/>
    <row r="3" spans="1:28" ht="1.4" customHeight="1" x14ac:dyDescent="0.35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</row>
    <row r="4" spans="1:28" ht="11.25" customHeight="1" x14ac:dyDescent="0.35">
      <c r="A4" s="639" t="s">
        <v>3465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</row>
    <row r="5" spans="1:28" ht="0" hidden="1" customHeight="1" x14ac:dyDescent="0.35"/>
    <row r="6" spans="1:28" ht="2.9" customHeight="1" x14ac:dyDescent="0.35"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8" ht="5.65" customHeight="1" x14ac:dyDescent="0.35"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4"/>
      <c r="AA7" s="485"/>
    </row>
    <row r="8" spans="1:28" ht="16.399999999999999" customHeight="1" x14ac:dyDescent="0.35">
      <c r="B8" s="486"/>
      <c r="C8" s="481"/>
      <c r="D8" s="481"/>
      <c r="E8" s="640" t="s">
        <v>3466</v>
      </c>
      <c r="F8" s="641"/>
      <c r="G8" s="641"/>
      <c r="H8" s="641"/>
      <c r="I8" s="641"/>
      <c r="J8" s="641"/>
      <c r="K8" s="642" t="s">
        <v>3765</v>
      </c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481"/>
      <c r="Z8" s="487"/>
      <c r="AA8" s="485"/>
    </row>
    <row r="9" spans="1:28" ht="16.399999999999999" customHeight="1" x14ac:dyDescent="0.35">
      <c r="B9" s="486"/>
      <c r="C9" s="481"/>
      <c r="D9" s="481"/>
      <c r="E9" s="640" t="s">
        <v>3468</v>
      </c>
      <c r="F9" s="641"/>
      <c r="G9" s="641"/>
      <c r="H9" s="641"/>
      <c r="I9" s="641"/>
      <c r="J9" s="641"/>
      <c r="K9" s="642" t="s">
        <v>3469</v>
      </c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481"/>
      <c r="Z9" s="487"/>
      <c r="AA9" s="485"/>
    </row>
    <row r="10" spans="1:28" ht="16.399999999999999" customHeight="1" x14ac:dyDescent="0.35">
      <c r="B10" s="486"/>
      <c r="C10" s="481"/>
      <c r="D10" s="481"/>
      <c r="E10" s="640" t="s">
        <v>1</v>
      </c>
      <c r="F10" s="641"/>
      <c r="G10" s="641"/>
      <c r="H10" s="641"/>
      <c r="I10" s="641"/>
      <c r="J10" s="641"/>
      <c r="K10" s="642" t="s">
        <v>3764</v>
      </c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481"/>
      <c r="Z10" s="487"/>
      <c r="AA10" s="485"/>
    </row>
    <row r="11" spans="1:28" ht="2.9" customHeight="1" x14ac:dyDescent="0.35"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90"/>
      <c r="AA11" s="485"/>
    </row>
    <row r="12" spans="1:28" ht="0" hidden="1" customHeight="1" x14ac:dyDescent="0.35"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</row>
    <row r="13" spans="1:28" ht="2.9" customHeight="1" x14ac:dyDescent="0.35">
      <c r="B13" s="481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</row>
    <row r="14" spans="1:28" ht="14.25" customHeight="1" x14ac:dyDescent="0.35"/>
    <row r="15" spans="1:28" ht="2.9" customHeight="1" x14ac:dyDescent="0.35"/>
    <row r="16" spans="1:28" ht="0" hidden="1" customHeight="1" x14ac:dyDescent="0.35"/>
    <row r="17" spans="2:27" ht="17.149999999999999" customHeight="1" x14ac:dyDescent="0.35">
      <c r="B17" s="643" t="s">
        <v>3471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</row>
    <row r="18" spans="2:27" ht="2.9" customHeight="1" x14ac:dyDescent="0.35"/>
    <row r="19" spans="2:27" ht="11.5" customHeight="1" x14ac:dyDescent="0.35">
      <c r="B19" s="644" t="s">
        <v>3472</v>
      </c>
      <c r="C19" s="645"/>
      <c r="D19" s="645"/>
      <c r="E19" s="645"/>
      <c r="F19" s="646" t="s">
        <v>3473</v>
      </c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4" t="s">
        <v>3474</v>
      </c>
      <c r="V19" s="645"/>
      <c r="W19" s="644"/>
      <c r="X19" s="645"/>
      <c r="Y19" s="645"/>
      <c r="Z19" s="645"/>
      <c r="AA19" s="645"/>
    </row>
    <row r="20" spans="2:27" ht="11.5" customHeight="1" x14ac:dyDescent="0.35">
      <c r="B20" s="635" t="s">
        <v>3475</v>
      </c>
      <c r="C20" s="636"/>
      <c r="D20" s="636"/>
      <c r="E20" s="636"/>
      <c r="F20" s="637" t="s">
        <v>3476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8" t="s">
        <v>1</v>
      </c>
      <c r="V20" s="636"/>
      <c r="W20" s="638"/>
      <c r="X20" s="636"/>
      <c r="Y20" s="636"/>
      <c r="Z20" s="636"/>
      <c r="AA20" s="636"/>
    </row>
    <row r="21" spans="2:27" ht="11.25" customHeight="1" x14ac:dyDescent="0.35">
      <c r="B21" s="647" t="s">
        <v>3223</v>
      </c>
      <c r="C21" s="636"/>
      <c r="D21" s="636"/>
      <c r="E21" s="636"/>
      <c r="F21" s="648" t="s">
        <v>3477</v>
      </c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49">
        <f>EPS!AA23</f>
        <v>0</v>
      </c>
      <c r="V21" s="650"/>
      <c r="W21" s="649"/>
      <c r="X21" s="650"/>
      <c r="Y21" s="650"/>
      <c r="Z21" s="650"/>
      <c r="AA21" s="650"/>
    </row>
    <row r="22" spans="2:27" ht="11.5" customHeight="1" x14ac:dyDescent="0.35">
      <c r="B22" s="647" t="s">
        <v>3225</v>
      </c>
      <c r="C22" s="636"/>
      <c r="D22" s="636"/>
      <c r="E22" s="636"/>
      <c r="F22" s="648" t="s">
        <v>3478</v>
      </c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51"/>
      <c r="V22" s="652"/>
      <c r="W22" s="649"/>
      <c r="X22" s="650"/>
      <c r="Y22" s="650"/>
      <c r="Z22" s="650"/>
      <c r="AA22" s="650"/>
    </row>
    <row r="23" spans="2:27" ht="11.25" customHeight="1" x14ac:dyDescent="0.35">
      <c r="B23" s="647" t="s">
        <v>3242</v>
      </c>
      <c r="C23" s="636"/>
      <c r="D23" s="636"/>
      <c r="E23" s="636"/>
      <c r="F23" s="648" t="s">
        <v>3481</v>
      </c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49">
        <f>EPS!AA47</f>
        <v>0</v>
      </c>
      <c r="V23" s="650"/>
      <c r="W23" s="649"/>
      <c r="X23" s="650"/>
      <c r="Y23" s="650"/>
      <c r="Z23" s="650"/>
      <c r="AA23" s="650"/>
    </row>
    <row r="24" spans="2:27" ht="11.5" customHeight="1" x14ac:dyDescent="0.35">
      <c r="B24" s="647" t="s">
        <v>3244</v>
      </c>
      <c r="C24" s="636"/>
      <c r="D24" s="636"/>
      <c r="E24" s="636"/>
      <c r="F24" s="648" t="s">
        <v>3766</v>
      </c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49">
        <f>EPS!AA66</f>
        <v>0</v>
      </c>
      <c r="V24" s="650"/>
      <c r="W24" s="649"/>
      <c r="X24" s="650"/>
      <c r="Y24" s="650"/>
      <c r="Z24" s="650"/>
      <c r="AA24" s="650"/>
    </row>
    <row r="25" spans="2:27" ht="11.5" customHeight="1" x14ac:dyDescent="0.35">
      <c r="B25" s="647" t="s">
        <v>3246</v>
      </c>
      <c r="C25" s="636"/>
      <c r="D25" s="636"/>
      <c r="E25" s="636"/>
      <c r="F25" s="648" t="s">
        <v>3482</v>
      </c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49">
        <f>EPS!AA98</f>
        <v>0</v>
      </c>
      <c r="V25" s="650"/>
      <c r="W25" s="649"/>
      <c r="X25" s="650"/>
      <c r="Y25" s="650"/>
      <c r="Z25" s="650"/>
      <c r="AA25" s="650"/>
    </row>
    <row r="26" spans="2:27" ht="11.5" customHeight="1" x14ac:dyDescent="0.35">
      <c r="B26" s="647" t="s">
        <v>3297</v>
      </c>
      <c r="C26" s="636"/>
      <c r="D26" s="636"/>
      <c r="E26" s="636"/>
      <c r="F26" s="648" t="s">
        <v>3483</v>
      </c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51"/>
      <c r="V26" s="652"/>
      <c r="W26" s="649"/>
      <c r="X26" s="650"/>
      <c r="Y26" s="650"/>
      <c r="Z26" s="650"/>
      <c r="AA26" s="650"/>
    </row>
    <row r="27" spans="2:27" ht="11.25" customHeight="1" x14ac:dyDescent="0.35">
      <c r="B27" s="635" t="s">
        <v>1</v>
      </c>
      <c r="C27" s="636"/>
      <c r="D27" s="636"/>
      <c r="E27" s="636"/>
      <c r="F27" s="637" t="s">
        <v>3484</v>
      </c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53">
        <f>SUM(U21:V26)</f>
        <v>0</v>
      </c>
      <c r="V27" s="650"/>
      <c r="W27" s="653"/>
      <c r="X27" s="650"/>
      <c r="Y27" s="650"/>
      <c r="Z27" s="650"/>
      <c r="AA27" s="650"/>
    </row>
    <row r="28" spans="2:27" ht="11.5" customHeight="1" x14ac:dyDescent="0.35">
      <c r="B28" s="647" t="s">
        <v>1</v>
      </c>
      <c r="C28" s="636"/>
      <c r="D28" s="636"/>
      <c r="E28" s="636"/>
      <c r="F28" s="648" t="s">
        <v>1</v>
      </c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49" t="s">
        <v>1</v>
      </c>
      <c r="V28" s="650"/>
      <c r="W28" s="649"/>
      <c r="X28" s="650"/>
      <c r="Y28" s="650"/>
      <c r="Z28" s="650"/>
      <c r="AA28" s="650"/>
    </row>
    <row r="29" spans="2:27" ht="11.5" customHeight="1" x14ac:dyDescent="0.35">
      <c r="B29" s="635" t="s">
        <v>3485</v>
      </c>
      <c r="C29" s="636"/>
      <c r="D29" s="636"/>
      <c r="E29" s="636"/>
      <c r="F29" s="637" t="s">
        <v>3486</v>
      </c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53" t="s">
        <v>1</v>
      </c>
      <c r="V29" s="650"/>
      <c r="W29" s="653"/>
      <c r="X29" s="650"/>
      <c r="Y29" s="650"/>
      <c r="Z29" s="650"/>
      <c r="AA29" s="650"/>
    </row>
    <row r="30" spans="2:27" ht="11.5" customHeight="1" x14ac:dyDescent="0.35">
      <c r="B30" s="647" t="s">
        <v>3300</v>
      </c>
      <c r="C30" s="636"/>
      <c r="D30" s="636"/>
      <c r="E30" s="636"/>
      <c r="F30" s="648" t="s">
        <v>3487</v>
      </c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51"/>
      <c r="V30" s="652"/>
      <c r="W30" s="649"/>
      <c r="X30" s="650"/>
      <c r="Y30" s="650"/>
      <c r="Z30" s="650"/>
      <c r="AA30" s="650"/>
    </row>
    <row r="31" spans="2:27" ht="11.5" customHeight="1" x14ac:dyDescent="0.35">
      <c r="B31" s="635" t="s">
        <v>1</v>
      </c>
      <c r="C31" s="636"/>
      <c r="D31" s="636"/>
      <c r="E31" s="636"/>
      <c r="F31" s="637" t="s">
        <v>3488</v>
      </c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53">
        <f>SUM(U30)</f>
        <v>0</v>
      </c>
      <c r="V31" s="650"/>
      <c r="W31" s="653"/>
      <c r="X31" s="650"/>
      <c r="Y31" s="650"/>
      <c r="Z31" s="650"/>
      <c r="AA31" s="650"/>
    </row>
    <row r="32" spans="2:27" ht="11.25" customHeight="1" x14ac:dyDescent="0.35">
      <c r="B32" s="647" t="s">
        <v>1</v>
      </c>
      <c r="C32" s="636"/>
      <c r="D32" s="636"/>
      <c r="E32" s="636"/>
      <c r="F32" s="648" t="s">
        <v>1</v>
      </c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49" t="s">
        <v>1</v>
      </c>
      <c r="V32" s="650"/>
      <c r="W32" s="649"/>
      <c r="X32" s="650"/>
      <c r="Y32" s="650"/>
      <c r="Z32" s="650"/>
      <c r="AA32" s="650"/>
    </row>
    <row r="33" spans="2:27" ht="11.5" customHeight="1" x14ac:dyDescent="0.35">
      <c r="B33" s="654" t="s">
        <v>3489</v>
      </c>
      <c r="C33" s="655"/>
      <c r="D33" s="655"/>
      <c r="E33" s="655"/>
      <c r="F33" s="656" t="s">
        <v>3490</v>
      </c>
      <c r="G33" s="655"/>
      <c r="H33" s="655"/>
      <c r="I33" s="655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55"/>
      <c r="U33" s="494"/>
      <c r="V33" s="495">
        <f>U27+U31</f>
        <v>0</v>
      </c>
      <c r="W33" s="657"/>
      <c r="X33" s="689"/>
      <c r="Y33" s="689"/>
      <c r="Z33" s="689"/>
      <c r="AA33" s="689"/>
    </row>
    <row r="34" spans="2:27" ht="14.15" customHeight="1" x14ac:dyDescent="0.35"/>
    <row r="35" spans="2:27" x14ac:dyDescent="0.35">
      <c r="B35" s="658" t="s">
        <v>1</v>
      </c>
      <c r="C35" s="659"/>
      <c r="D35" s="659"/>
      <c r="E35" s="659"/>
      <c r="F35" s="659"/>
      <c r="G35" s="659"/>
      <c r="H35" s="659"/>
      <c r="J35" s="660" t="s">
        <v>3491</v>
      </c>
      <c r="K35" s="659"/>
      <c r="L35" s="659"/>
      <c r="M35" s="659"/>
      <c r="N35" s="660"/>
      <c r="O35" s="659"/>
      <c r="P35" s="659"/>
      <c r="Q35" s="659"/>
      <c r="R35" s="497"/>
    </row>
    <row r="36" spans="2:27" x14ac:dyDescent="0.35">
      <c r="B36" s="660" t="s">
        <v>4009</v>
      </c>
      <c r="C36" s="659"/>
      <c r="D36" s="659"/>
      <c r="E36" s="659"/>
      <c r="F36" s="659"/>
      <c r="G36" s="659"/>
      <c r="H36" s="659"/>
      <c r="I36" s="496"/>
      <c r="J36" s="661">
        <f>+V33</f>
        <v>0</v>
      </c>
      <c r="K36" s="659"/>
      <c r="L36" s="659"/>
      <c r="M36" s="659"/>
      <c r="N36" s="661"/>
      <c r="O36" s="659"/>
      <c r="P36" s="659"/>
      <c r="Q36" s="659"/>
      <c r="R36" s="498"/>
    </row>
    <row r="37" spans="2:27" ht="0" hidden="1" customHeight="1" x14ac:dyDescent="0.35"/>
    <row r="38" spans="2:27" ht="3" customHeight="1" x14ac:dyDescent="0.35"/>
    <row r="39" spans="2:27" x14ac:dyDescent="0.35">
      <c r="B39" s="664" t="s">
        <v>3492</v>
      </c>
      <c r="C39" s="636"/>
      <c r="D39" s="636"/>
      <c r="E39" s="636"/>
      <c r="F39" s="636"/>
      <c r="G39" s="636"/>
      <c r="H39" s="636"/>
      <c r="J39" s="665">
        <f>J36</f>
        <v>0</v>
      </c>
      <c r="K39" s="636"/>
      <c r="L39" s="636"/>
      <c r="M39" s="636"/>
      <c r="O39" s="665"/>
      <c r="P39" s="636"/>
      <c r="Q39" s="636"/>
      <c r="R39" s="501"/>
    </row>
    <row r="40" spans="2:27" ht="2.9" customHeight="1" x14ac:dyDescent="0.35"/>
    <row r="41" spans="2:27" ht="11.25" customHeight="1" x14ac:dyDescent="0.35">
      <c r="B41" s="666" t="s">
        <v>3493</v>
      </c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</row>
    <row r="42" spans="2:27" ht="5.65" customHeight="1" x14ac:dyDescent="0.35"/>
    <row r="43" spans="2:27" ht="2.9" customHeight="1" x14ac:dyDescent="0.35"/>
    <row r="44" spans="2:27" ht="0" hidden="1" customHeight="1" x14ac:dyDescent="0.35"/>
    <row r="45" spans="2:27" ht="12.65" customHeight="1" x14ac:dyDescent="0.35">
      <c r="B45" s="667" t="s">
        <v>3767</v>
      </c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</row>
    <row r="46" spans="2:27" ht="11.5" customHeight="1" x14ac:dyDescent="0.35"/>
    <row r="47" spans="2:27" ht="0" hidden="1" customHeight="1" x14ac:dyDescent="0.35"/>
  </sheetData>
  <sheetProtection algorithmName="SHA-512" hashValue="fUzzOhWZJwPOXIbiO0w6kZehiX2v8FUIjrvrUoMiJIGcrHuLdnHr5qt8fgYJp1cg1Igi4e5fI9zmONSRC80mMA==" saltValue="54FiTxu1WnAWyUhYwgDG2A==" spinCount="100000" sheet="1" objects="1" scenarios="1" selectLockedCells="1"/>
  <mergeCells count="79">
    <mergeCell ref="B39:H39"/>
    <mergeCell ref="J39:M39"/>
    <mergeCell ref="O39:Q39"/>
    <mergeCell ref="B41:AA41"/>
    <mergeCell ref="B45:P45"/>
    <mergeCell ref="B35:H35"/>
    <mergeCell ref="J35:M35"/>
    <mergeCell ref="N35:Q35"/>
    <mergeCell ref="B36:H36"/>
    <mergeCell ref="J36:M36"/>
    <mergeCell ref="N36:Q36"/>
    <mergeCell ref="B32:E32"/>
    <mergeCell ref="F32:T32"/>
    <mergeCell ref="U32:V32"/>
    <mergeCell ref="W32:AA32"/>
    <mergeCell ref="B33:E33"/>
    <mergeCell ref="F33:T33"/>
    <mergeCell ref="W33:AA33"/>
    <mergeCell ref="B30:E30"/>
    <mergeCell ref="F30:T30"/>
    <mergeCell ref="U30:V30"/>
    <mergeCell ref="W30:AA30"/>
    <mergeCell ref="B31:E31"/>
    <mergeCell ref="F31:T31"/>
    <mergeCell ref="U31:V31"/>
    <mergeCell ref="W31:AA31"/>
    <mergeCell ref="B28:E28"/>
    <mergeCell ref="F28:T28"/>
    <mergeCell ref="U28:V28"/>
    <mergeCell ref="W28:AA28"/>
    <mergeCell ref="B29:E29"/>
    <mergeCell ref="F29:T29"/>
    <mergeCell ref="U29:V29"/>
    <mergeCell ref="W29:AA29"/>
    <mergeCell ref="B26:E26"/>
    <mergeCell ref="F26:T26"/>
    <mergeCell ref="U26:V26"/>
    <mergeCell ref="W26:AA26"/>
    <mergeCell ref="B27:E27"/>
    <mergeCell ref="F27:T27"/>
    <mergeCell ref="U27:V27"/>
    <mergeCell ref="W27:AA27"/>
    <mergeCell ref="B24:E24"/>
    <mergeCell ref="F24:T24"/>
    <mergeCell ref="U24:V24"/>
    <mergeCell ref="W24:AA24"/>
    <mergeCell ref="B25:E25"/>
    <mergeCell ref="F25:T25"/>
    <mergeCell ref="U25:V25"/>
    <mergeCell ref="W25:AA25"/>
    <mergeCell ref="B22:E22"/>
    <mergeCell ref="F22:T22"/>
    <mergeCell ref="U22:V22"/>
    <mergeCell ref="W22:AA22"/>
    <mergeCell ref="B23:E23"/>
    <mergeCell ref="F23:T23"/>
    <mergeCell ref="U23:V23"/>
    <mergeCell ref="W23:AA23"/>
    <mergeCell ref="B20:E20"/>
    <mergeCell ref="F20:T20"/>
    <mergeCell ref="U20:V20"/>
    <mergeCell ref="W20:AA20"/>
    <mergeCell ref="B21:E21"/>
    <mergeCell ref="F21:T21"/>
    <mergeCell ref="U21:V21"/>
    <mergeCell ref="W21:AA21"/>
    <mergeCell ref="E10:J10"/>
    <mergeCell ref="K10:X10"/>
    <mergeCell ref="B17:AA17"/>
    <mergeCell ref="B19:E19"/>
    <mergeCell ref="F19:T19"/>
    <mergeCell ref="U19:V19"/>
    <mergeCell ref="W19:AA19"/>
    <mergeCell ref="M1:U1"/>
    <mergeCell ref="A4:AB4"/>
    <mergeCell ref="E8:J8"/>
    <mergeCell ref="K8:X8"/>
    <mergeCell ref="E9:J9"/>
    <mergeCell ref="K9:X9"/>
  </mergeCells>
  <pageMargins left="0" right="0" top="0" bottom="0" header="0" footer="0"/>
  <pageSetup paperSize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C787-F739-4DBC-9BE3-D123AEFDB75A}">
  <dimension ref="A1:AB114"/>
  <sheetViews>
    <sheetView showGridLines="0" zoomScaleNormal="100" workbookViewId="0">
      <pane ySplit="5" topLeftCell="A6" activePane="bottomLeft" state="frozen"/>
      <selection activeCell="C17" sqref="C17"/>
      <selection pane="bottomLeft" activeCell="U12" sqref="U12:W12"/>
    </sheetView>
  </sheetViews>
  <sheetFormatPr defaultColWidth="9.33203125" defaultRowHeight="14.5" x14ac:dyDescent="0.35"/>
  <cols>
    <col min="1" max="1" width="0.6640625" style="479" customWidth="1"/>
    <col min="2" max="2" width="1.77734375" style="479" customWidth="1"/>
    <col min="3" max="3" width="5.44140625" style="479" customWidth="1"/>
    <col min="4" max="4" width="1.44140625" style="479" customWidth="1"/>
    <col min="5" max="5" width="0" style="479" hidden="1" customWidth="1"/>
    <col min="6" max="6" width="4.44140625" style="479" customWidth="1"/>
    <col min="7" max="7" width="0.33203125" style="479" customWidth="1"/>
    <col min="8" max="8" width="3.6640625" style="479" customWidth="1"/>
    <col min="9" max="9" width="0" style="479" hidden="1" customWidth="1"/>
    <col min="10" max="10" width="7" style="479" customWidth="1"/>
    <col min="11" max="11" width="1" style="479" customWidth="1"/>
    <col min="12" max="12" width="0.44140625" style="479" customWidth="1"/>
    <col min="13" max="13" width="1.77734375" style="479" customWidth="1"/>
    <col min="14" max="14" width="6" style="479" customWidth="1"/>
    <col min="15" max="15" width="6.44140625" style="479" customWidth="1"/>
    <col min="16" max="16" width="1.109375" style="479" customWidth="1"/>
    <col min="17" max="17" width="1.77734375" style="479" customWidth="1"/>
    <col min="18" max="18" width="6.44140625" style="479" customWidth="1"/>
    <col min="19" max="19" width="1" style="479" customWidth="1"/>
    <col min="20" max="20" width="30.77734375" style="479" customWidth="1"/>
    <col min="21" max="21" width="20.77734375" style="479" customWidth="1"/>
    <col min="22" max="22" width="3" style="479" customWidth="1"/>
    <col min="23" max="23" width="3.109375" style="479" customWidth="1"/>
    <col min="24" max="24" width="18.77734375" style="479" customWidth="1"/>
    <col min="25" max="25" width="7.33203125" style="479" customWidth="1"/>
    <col min="26" max="26" width="0" style="479" hidden="1" customWidth="1"/>
    <col min="27" max="27" width="22.77734375" style="479" customWidth="1"/>
    <col min="28" max="28" width="0.6640625" style="479" customWidth="1"/>
    <col min="29" max="16384" width="9.33203125" style="479"/>
  </cols>
  <sheetData>
    <row r="1" spans="1:28" ht="25.5" customHeight="1" x14ac:dyDescent="0.35">
      <c r="P1" s="688" t="s">
        <v>3764</v>
      </c>
      <c r="Q1" s="636"/>
      <c r="R1" s="636"/>
      <c r="S1" s="636"/>
      <c r="T1" s="636"/>
      <c r="U1" s="636"/>
      <c r="V1" s="636"/>
    </row>
    <row r="2" spans="1:28" ht="2.9" customHeight="1" x14ac:dyDescent="0.35"/>
    <row r="3" spans="1:28" ht="1.4" customHeight="1" x14ac:dyDescent="0.35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</row>
    <row r="4" spans="1:28" ht="11.25" customHeight="1" x14ac:dyDescent="0.35">
      <c r="A4" s="639" t="s">
        <v>3465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</row>
    <row r="5" spans="1:28" ht="0" hidden="1" customHeight="1" x14ac:dyDescent="0.35"/>
    <row r="6" spans="1:28" ht="2.9" customHeight="1" x14ac:dyDescent="0.35"/>
    <row r="7" spans="1:28" ht="17.149999999999999" customHeight="1" x14ac:dyDescent="0.35">
      <c r="B7" s="643" t="s">
        <v>3494</v>
      </c>
      <c r="C7" s="636"/>
      <c r="D7" s="636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</row>
    <row r="8" spans="1:28" ht="2.9" customHeight="1" x14ac:dyDescent="0.35"/>
    <row r="9" spans="1:28" x14ac:dyDescent="0.35">
      <c r="B9" s="668" t="s">
        <v>3495</v>
      </c>
      <c r="C9" s="669"/>
      <c r="D9" s="670" t="s">
        <v>3496</v>
      </c>
      <c r="E9" s="669"/>
      <c r="F9" s="669"/>
      <c r="G9" s="669"/>
      <c r="H9" s="669"/>
      <c r="I9" s="669"/>
      <c r="J9" s="669"/>
      <c r="K9" s="669"/>
      <c r="L9" s="669"/>
      <c r="M9" s="669"/>
      <c r="N9" s="670" t="s">
        <v>3473</v>
      </c>
      <c r="O9" s="669"/>
      <c r="P9" s="669"/>
      <c r="Q9" s="669"/>
      <c r="R9" s="669"/>
      <c r="S9" s="669"/>
      <c r="T9" s="669"/>
      <c r="U9" s="668" t="s">
        <v>3497</v>
      </c>
      <c r="V9" s="669"/>
      <c r="W9" s="669"/>
      <c r="X9" s="504" t="s">
        <v>306</v>
      </c>
      <c r="Y9" s="506" t="s">
        <v>3498</v>
      </c>
      <c r="Z9" s="668" t="s">
        <v>3499</v>
      </c>
      <c r="AA9" s="669"/>
    </row>
    <row r="10" spans="1:28" x14ac:dyDescent="0.35">
      <c r="B10" s="647">
        <v>1</v>
      </c>
      <c r="C10" s="636"/>
      <c r="D10" s="648" t="s">
        <v>3500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48" t="s">
        <v>3768</v>
      </c>
      <c r="O10" s="636"/>
      <c r="P10" s="636"/>
      <c r="Q10" s="636"/>
      <c r="R10" s="636"/>
      <c r="S10" s="636"/>
      <c r="T10" s="636"/>
      <c r="U10" s="671"/>
      <c r="V10" s="690"/>
      <c r="W10" s="690"/>
      <c r="X10" s="492">
        <v>500</v>
      </c>
      <c r="Y10" s="493" t="s">
        <v>323</v>
      </c>
      <c r="Z10" s="672">
        <f t="shared" ref="Z10:Z22" si="0">U10*X10</f>
        <v>0</v>
      </c>
      <c r="AA10" s="636"/>
    </row>
    <row r="11" spans="1:28" x14ac:dyDescent="0.35">
      <c r="B11" s="647">
        <v>25</v>
      </c>
      <c r="C11" s="636"/>
      <c r="D11" s="648" t="s">
        <v>3547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48" t="s">
        <v>3769</v>
      </c>
      <c r="O11" s="636"/>
      <c r="P11" s="636"/>
      <c r="Q11" s="636"/>
      <c r="R11" s="636"/>
      <c r="S11" s="636"/>
      <c r="T11" s="636"/>
      <c r="U11" s="671"/>
      <c r="V11" s="690"/>
      <c r="W11" s="690"/>
      <c r="X11" s="492">
        <v>1000</v>
      </c>
      <c r="Y11" s="493" t="s">
        <v>323</v>
      </c>
      <c r="Z11" s="672">
        <f t="shared" si="0"/>
        <v>0</v>
      </c>
      <c r="AA11" s="636"/>
    </row>
    <row r="12" spans="1:28" x14ac:dyDescent="0.35">
      <c r="B12" s="647">
        <v>26</v>
      </c>
      <c r="C12" s="636"/>
      <c r="D12" s="648" t="s">
        <v>3547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48" t="s">
        <v>3770</v>
      </c>
      <c r="O12" s="636"/>
      <c r="P12" s="636"/>
      <c r="Q12" s="636"/>
      <c r="R12" s="636"/>
      <c r="S12" s="636"/>
      <c r="T12" s="636"/>
      <c r="U12" s="671"/>
      <c r="V12" s="690"/>
      <c r="W12" s="690"/>
      <c r="X12" s="492">
        <v>200</v>
      </c>
      <c r="Y12" s="493" t="s">
        <v>323</v>
      </c>
      <c r="Z12" s="672">
        <f t="shared" si="0"/>
        <v>0</v>
      </c>
      <c r="AA12" s="636"/>
    </row>
    <row r="13" spans="1:28" x14ac:dyDescent="0.35">
      <c r="B13" s="647">
        <v>26</v>
      </c>
      <c r="C13" s="636"/>
      <c r="D13" s="648" t="s">
        <v>3547</v>
      </c>
      <c r="E13" s="636"/>
      <c r="F13" s="636"/>
      <c r="G13" s="636"/>
      <c r="H13" s="636"/>
      <c r="I13" s="636"/>
      <c r="J13" s="636"/>
      <c r="K13" s="636"/>
      <c r="L13" s="636"/>
      <c r="M13" s="636"/>
      <c r="N13" s="648" t="s">
        <v>3771</v>
      </c>
      <c r="O13" s="636"/>
      <c r="P13" s="636"/>
      <c r="Q13" s="636"/>
      <c r="R13" s="636"/>
      <c r="S13" s="636"/>
      <c r="T13" s="636"/>
      <c r="U13" s="671"/>
      <c r="V13" s="690"/>
      <c r="W13" s="690"/>
      <c r="X13" s="492">
        <v>50</v>
      </c>
      <c r="Y13" s="493" t="s">
        <v>323</v>
      </c>
      <c r="Z13" s="672">
        <f t="shared" si="0"/>
        <v>0</v>
      </c>
      <c r="AA13" s="636"/>
    </row>
    <row r="14" spans="1:28" x14ac:dyDescent="0.35">
      <c r="B14" s="647">
        <v>26</v>
      </c>
      <c r="C14" s="636"/>
      <c r="D14" s="648" t="s">
        <v>3547</v>
      </c>
      <c r="E14" s="636"/>
      <c r="F14" s="636"/>
      <c r="G14" s="636"/>
      <c r="H14" s="636"/>
      <c r="I14" s="636"/>
      <c r="J14" s="636"/>
      <c r="K14" s="636"/>
      <c r="L14" s="636"/>
      <c r="M14" s="636"/>
      <c r="N14" s="648" t="s">
        <v>3772</v>
      </c>
      <c r="O14" s="636"/>
      <c r="P14" s="636"/>
      <c r="Q14" s="636"/>
      <c r="R14" s="636"/>
      <c r="S14" s="636"/>
      <c r="T14" s="636"/>
      <c r="U14" s="671"/>
      <c r="V14" s="690"/>
      <c r="W14" s="690"/>
      <c r="X14" s="492">
        <v>50</v>
      </c>
      <c r="Y14" s="493" t="s">
        <v>323</v>
      </c>
      <c r="Z14" s="672">
        <f t="shared" si="0"/>
        <v>0</v>
      </c>
      <c r="AA14" s="636"/>
    </row>
    <row r="15" spans="1:28" x14ac:dyDescent="0.35">
      <c r="B15" s="647">
        <v>26</v>
      </c>
      <c r="C15" s="636"/>
      <c r="D15" s="648" t="s">
        <v>3547</v>
      </c>
      <c r="E15" s="636"/>
      <c r="F15" s="636"/>
      <c r="G15" s="636"/>
      <c r="H15" s="636"/>
      <c r="I15" s="636"/>
      <c r="J15" s="636"/>
      <c r="K15" s="636"/>
      <c r="L15" s="636"/>
      <c r="M15" s="636"/>
      <c r="N15" s="648" t="s">
        <v>3773</v>
      </c>
      <c r="O15" s="636"/>
      <c r="P15" s="636"/>
      <c r="Q15" s="636"/>
      <c r="R15" s="636"/>
      <c r="S15" s="636"/>
      <c r="T15" s="636"/>
      <c r="U15" s="671"/>
      <c r="V15" s="690"/>
      <c r="W15" s="690"/>
      <c r="X15" s="492">
        <v>350</v>
      </c>
      <c r="Y15" s="493" t="s">
        <v>323</v>
      </c>
      <c r="Z15" s="672">
        <f t="shared" si="0"/>
        <v>0</v>
      </c>
      <c r="AA15" s="636"/>
    </row>
    <row r="16" spans="1:28" x14ac:dyDescent="0.35">
      <c r="B16" s="647">
        <v>26</v>
      </c>
      <c r="C16" s="636"/>
      <c r="D16" s="648" t="s">
        <v>3547</v>
      </c>
      <c r="E16" s="636"/>
      <c r="F16" s="636"/>
      <c r="G16" s="636"/>
      <c r="H16" s="636"/>
      <c r="I16" s="636"/>
      <c r="J16" s="636"/>
      <c r="K16" s="636"/>
      <c r="L16" s="636"/>
      <c r="M16" s="636"/>
      <c r="N16" s="648" t="s">
        <v>3774</v>
      </c>
      <c r="O16" s="636"/>
      <c r="P16" s="636"/>
      <c r="Q16" s="636"/>
      <c r="R16" s="636"/>
      <c r="S16" s="636"/>
      <c r="T16" s="636"/>
      <c r="U16" s="671"/>
      <c r="V16" s="690"/>
      <c r="W16" s="690"/>
      <c r="X16" s="492">
        <v>200</v>
      </c>
      <c r="Y16" s="493" t="s">
        <v>323</v>
      </c>
      <c r="Z16" s="672">
        <f t="shared" si="0"/>
        <v>0</v>
      </c>
      <c r="AA16" s="636"/>
    </row>
    <row r="17" spans="2:27" x14ac:dyDescent="0.35">
      <c r="B17" s="647">
        <v>37</v>
      </c>
      <c r="C17" s="636"/>
      <c r="D17" s="648" t="s">
        <v>3775</v>
      </c>
      <c r="E17" s="636"/>
      <c r="F17" s="636"/>
      <c r="G17" s="636"/>
      <c r="H17" s="636"/>
      <c r="I17" s="636"/>
      <c r="J17" s="636"/>
      <c r="K17" s="636"/>
      <c r="L17" s="636"/>
      <c r="M17" s="636"/>
      <c r="N17" s="648" t="s">
        <v>3776</v>
      </c>
      <c r="O17" s="636"/>
      <c r="P17" s="636"/>
      <c r="Q17" s="636"/>
      <c r="R17" s="636"/>
      <c r="S17" s="636"/>
      <c r="T17" s="636"/>
      <c r="U17" s="671"/>
      <c r="V17" s="690"/>
      <c r="W17" s="690"/>
      <c r="X17" s="492">
        <v>110</v>
      </c>
      <c r="Y17" s="493" t="s">
        <v>1528</v>
      </c>
      <c r="Z17" s="672">
        <f t="shared" si="0"/>
        <v>0</v>
      </c>
      <c r="AA17" s="636"/>
    </row>
    <row r="18" spans="2:27" x14ac:dyDescent="0.35">
      <c r="B18" s="647">
        <v>38</v>
      </c>
      <c r="C18" s="636"/>
      <c r="D18" s="648" t="s">
        <v>3777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48" t="s">
        <v>3778</v>
      </c>
      <c r="O18" s="636"/>
      <c r="P18" s="636"/>
      <c r="Q18" s="636"/>
      <c r="R18" s="636"/>
      <c r="S18" s="636"/>
      <c r="T18" s="636"/>
      <c r="U18" s="671"/>
      <c r="V18" s="690"/>
      <c r="W18" s="690"/>
      <c r="X18" s="492">
        <v>1</v>
      </c>
      <c r="Y18" s="493" t="s">
        <v>1528</v>
      </c>
      <c r="Z18" s="672">
        <f t="shared" si="0"/>
        <v>0</v>
      </c>
      <c r="AA18" s="636"/>
    </row>
    <row r="19" spans="2:27" x14ac:dyDescent="0.35">
      <c r="B19" s="647">
        <v>38</v>
      </c>
      <c r="C19" s="636"/>
      <c r="D19" s="648" t="s">
        <v>3777</v>
      </c>
      <c r="E19" s="636"/>
      <c r="F19" s="636"/>
      <c r="G19" s="636"/>
      <c r="H19" s="636"/>
      <c r="I19" s="636"/>
      <c r="J19" s="636"/>
      <c r="K19" s="636"/>
      <c r="L19" s="636"/>
      <c r="M19" s="636"/>
      <c r="N19" s="648" t="s">
        <v>3779</v>
      </c>
      <c r="O19" s="636"/>
      <c r="P19" s="636"/>
      <c r="Q19" s="636"/>
      <c r="R19" s="636"/>
      <c r="S19" s="636"/>
      <c r="T19" s="636"/>
      <c r="U19" s="671"/>
      <c r="V19" s="690"/>
      <c r="W19" s="690"/>
      <c r="X19" s="492">
        <v>1</v>
      </c>
      <c r="Y19" s="493" t="s">
        <v>1528</v>
      </c>
      <c r="Z19" s="672">
        <f t="shared" si="0"/>
        <v>0</v>
      </c>
      <c r="AA19" s="636"/>
    </row>
    <row r="20" spans="2:27" x14ac:dyDescent="0.35">
      <c r="B20" s="647">
        <v>38</v>
      </c>
      <c r="C20" s="636"/>
      <c r="D20" s="648" t="s">
        <v>3777</v>
      </c>
      <c r="E20" s="636"/>
      <c r="F20" s="636"/>
      <c r="G20" s="636"/>
      <c r="H20" s="636"/>
      <c r="I20" s="636"/>
      <c r="J20" s="636"/>
      <c r="K20" s="636"/>
      <c r="L20" s="636"/>
      <c r="M20" s="636"/>
      <c r="N20" s="648" t="s">
        <v>3780</v>
      </c>
      <c r="O20" s="636"/>
      <c r="P20" s="636"/>
      <c r="Q20" s="636"/>
      <c r="R20" s="636"/>
      <c r="S20" s="636"/>
      <c r="T20" s="636"/>
      <c r="U20" s="671"/>
      <c r="V20" s="690"/>
      <c r="W20" s="690"/>
      <c r="X20" s="492">
        <v>1</v>
      </c>
      <c r="Y20" s="493" t="s">
        <v>1528</v>
      </c>
      <c r="Z20" s="672">
        <f t="shared" si="0"/>
        <v>0</v>
      </c>
      <c r="AA20" s="636"/>
    </row>
    <row r="21" spans="2:27" x14ac:dyDescent="0.35">
      <c r="B21" s="647">
        <v>38</v>
      </c>
      <c r="C21" s="636"/>
      <c r="D21" s="648" t="s">
        <v>3777</v>
      </c>
      <c r="E21" s="636"/>
      <c r="F21" s="636"/>
      <c r="G21" s="636"/>
      <c r="H21" s="636"/>
      <c r="I21" s="636"/>
      <c r="J21" s="636"/>
      <c r="K21" s="636"/>
      <c r="L21" s="636"/>
      <c r="M21" s="636"/>
      <c r="N21" s="648" t="s">
        <v>3781</v>
      </c>
      <c r="O21" s="636"/>
      <c r="P21" s="636"/>
      <c r="Q21" s="636"/>
      <c r="R21" s="636"/>
      <c r="S21" s="636"/>
      <c r="T21" s="636"/>
      <c r="U21" s="671"/>
      <c r="V21" s="690"/>
      <c r="W21" s="690"/>
      <c r="X21" s="492">
        <v>1</v>
      </c>
      <c r="Y21" s="493" t="s">
        <v>1528</v>
      </c>
      <c r="Z21" s="672">
        <f t="shared" si="0"/>
        <v>0</v>
      </c>
      <c r="AA21" s="636"/>
    </row>
    <row r="22" spans="2:27" x14ac:dyDescent="0.35">
      <c r="B22" s="647">
        <v>39</v>
      </c>
      <c r="C22" s="636"/>
      <c r="D22" s="648" t="s">
        <v>3775</v>
      </c>
      <c r="E22" s="636"/>
      <c r="F22" s="636"/>
      <c r="G22" s="636"/>
      <c r="H22" s="636"/>
      <c r="I22" s="636"/>
      <c r="J22" s="636"/>
      <c r="K22" s="636"/>
      <c r="L22" s="636"/>
      <c r="M22" s="636"/>
      <c r="N22" s="648" t="s">
        <v>3782</v>
      </c>
      <c r="O22" s="636"/>
      <c r="P22" s="636"/>
      <c r="Q22" s="636"/>
      <c r="R22" s="636"/>
      <c r="S22" s="636"/>
      <c r="T22" s="636"/>
      <c r="U22" s="671"/>
      <c r="V22" s="690"/>
      <c r="W22" s="690"/>
      <c r="X22" s="492">
        <v>6</v>
      </c>
      <c r="Y22" s="493" t="s">
        <v>1528</v>
      </c>
      <c r="Z22" s="672">
        <f t="shared" si="0"/>
        <v>0</v>
      </c>
      <c r="AA22" s="636"/>
    </row>
    <row r="23" spans="2:27" ht="18" customHeight="1" x14ac:dyDescent="0.35">
      <c r="B23" s="677" t="s">
        <v>3584</v>
      </c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505"/>
      <c r="AA23" s="517">
        <f>SUM(Z10:AA22)</f>
        <v>0</v>
      </c>
    </row>
    <row r="24" spans="2:27" ht="0" hidden="1" customHeight="1" x14ac:dyDescent="0.35"/>
    <row r="25" spans="2:27" ht="6.75" customHeight="1" x14ac:dyDescent="0.35"/>
    <row r="26" spans="2:27" ht="11.25" customHeight="1" x14ac:dyDescent="0.35">
      <c r="B26" s="637" t="s">
        <v>3585</v>
      </c>
      <c r="C26" s="636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636"/>
    </row>
    <row r="27" spans="2:27" ht="1.5" customHeight="1" x14ac:dyDescent="0.35"/>
    <row r="28" spans="2:27" ht="11.25" customHeight="1" x14ac:dyDescent="0.35">
      <c r="C28" s="647" t="s">
        <v>3586</v>
      </c>
      <c r="D28" s="636"/>
      <c r="F28" s="649">
        <f>AA23</f>
        <v>0</v>
      </c>
      <c r="G28" s="636"/>
      <c r="H28" s="636"/>
      <c r="I28" s="636"/>
      <c r="J28" s="636"/>
      <c r="K28" s="636"/>
      <c r="M28" s="648"/>
      <c r="N28" s="636"/>
      <c r="O28" s="636"/>
      <c r="P28" s="636"/>
      <c r="Q28" s="636"/>
      <c r="R28" s="636"/>
      <c r="S28" s="636"/>
    </row>
    <row r="29" spans="2:27" ht="10" customHeight="1" x14ac:dyDescent="0.35"/>
    <row r="30" spans="2:27" ht="11.5" customHeight="1" x14ac:dyDescent="0.35">
      <c r="B30" s="658" t="s">
        <v>1</v>
      </c>
      <c r="C30" s="659"/>
      <c r="D30" s="659"/>
      <c r="E30" s="659"/>
      <c r="F30" s="659"/>
      <c r="G30" s="659"/>
      <c r="H30" s="659"/>
      <c r="J30" s="660" t="s">
        <v>3474</v>
      </c>
      <c r="K30" s="659"/>
      <c r="L30" s="659"/>
      <c r="M30" s="659"/>
      <c r="N30" s="659"/>
      <c r="O30" s="659"/>
      <c r="P30" s="659"/>
    </row>
    <row r="31" spans="2:27" ht="11.25" customHeight="1" x14ac:dyDescent="0.35">
      <c r="B31" s="660" t="s">
        <v>4010</v>
      </c>
      <c r="C31" s="659"/>
      <c r="D31" s="659"/>
      <c r="E31" s="659"/>
      <c r="F31" s="659"/>
      <c r="G31" s="659"/>
      <c r="H31" s="659"/>
      <c r="I31" s="496"/>
      <c r="J31" s="661">
        <f>AA23</f>
        <v>0</v>
      </c>
      <c r="K31" s="659"/>
      <c r="L31" s="659"/>
      <c r="M31" s="659"/>
      <c r="N31" s="659"/>
      <c r="O31" s="659"/>
      <c r="P31" s="659"/>
    </row>
    <row r="32" spans="2:27" ht="0" hidden="1" customHeight="1" x14ac:dyDescent="0.35"/>
    <row r="33" spans="2:27" ht="3" customHeight="1" x14ac:dyDescent="0.35"/>
    <row r="34" spans="2:27" ht="11.25" customHeight="1" x14ac:dyDescent="0.35">
      <c r="B34" s="664" t="s">
        <v>3492</v>
      </c>
      <c r="C34" s="636"/>
      <c r="D34" s="636"/>
      <c r="E34" s="636"/>
      <c r="F34" s="636"/>
      <c r="G34" s="636"/>
      <c r="H34" s="636"/>
      <c r="J34" s="665">
        <f>AA23</f>
        <v>0</v>
      </c>
      <c r="K34" s="636"/>
      <c r="L34" s="636"/>
      <c r="M34" s="636"/>
      <c r="N34" s="636"/>
      <c r="O34" s="636"/>
      <c r="P34" s="636"/>
    </row>
    <row r="35" spans="2:27" ht="5.65" customHeight="1" x14ac:dyDescent="0.35"/>
    <row r="36" spans="2:27" ht="2.9" customHeight="1" x14ac:dyDescent="0.35"/>
    <row r="37" spans="2:27" ht="0" hidden="1" customHeight="1" x14ac:dyDescent="0.35"/>
    <row r="38" spans="2:27" ht="5.65" customHeight="1" x14ac:dyDescent="0.35"/>
    <row r="39" spans="2:27" ht="2.9" customHeight="1" x14ac:dyDescent="0.35"/>
    <row r="40" spans="2:27" ht="0" hidden="1" customHeight="1" x14ac:dyDescent="0.35"/>
    <row r="41" spans="2:27" ht="17.149999999999999" customHeight="1" x14ac:dyDescent="0.35">
      <c r="B41" s="643" t="s">
        <v>3609</v>
      </c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</row>
    <row r="42" spans="2:27" ht="2.9" customHeight="1" x14ac:dyDescent="0.35"/>
    <row r="43" spans="2:27" x14ac:dyDescent="0.35">
      <c r="B43" s="668" t="s">
        <v>3495</v>
      </c>
      <c r="C43" s="669"/>
      <c r="D43" s="670" t="s">
        <v>3496</v>
      </c>
      <c r="E43" s="669"/>
      <c r="F43" s="669"/>
      <c r="G43" s="669"/>
      <c r="H43" s="669"/>
      <c r="I43" s="669"/>
      <c r="J43" s="669"/>
      <c r="K43" s="669"/>
      <c r="L43" s="669"/>
      <c r="M43" s="669"/>
      <c r="N43" s="670" t="s">
        <v>3473</v>
      </c>
      <c r="O43" s="669"/>
      <c r="P43" s="669"/>
      <c r="Q43" s="669"/>
      <c r="R43" s="669"/>
      <c r="S43" s="669"/>
      <c r="T43" s="669"/>
      <c r="U43" s="668" t="s">
        <v>3497</v>
      </c>
      <c r="V43" s="669"/>
      <c r="W43" s="669"/>
      <c r="X43" s="504" t="s">
        <v>306</v>
      </c>
      <c r="Y43" s="506" t="s">
        <v>3498</v>
      </c>
      <c r="Z43" s="668" t="s">
        <v>3499</v>
      </c>
      <c r="AA43" s="669"/>
    </row>
    <row r="44" spans="2:27" ht="25.5" customHeight="1" x14ac:dyDescent="0.35">
      <c r="B44" s="647">
        <v>1</v>
      </c>
      <c r="C44" s="636"/>
      <c r="D44" s="648" t="s">
        <v>3613</v>
      </c>
      <c r="E44" s="636"/>
      <c r="F44" s="636"/>
      <c r="G44" s="636"/>
      <c r="H44" s="636"/>
      <c r="I44" s="636"/>
      <c r="J44" s="636"/>
      <c r="K44" s="636"/>
      <c r="L44" s="636"/>
      <c r="M44" s="636"/>
      <c r="N44" s="648" t="s">
        <v>3783</v>
      </c>
      <c r="O44" s="636"/>
      <c r="P44" s="636"/>
      <c r="Q44" s="636"/>
      <c r="R44" s="636"/>
      <c r="S44" s="636"/>
      <c r="T44" s="636"/>
      <c r="U44" s="671"/>
      <c r="V44" s="690"/>
      <c r="W44" s="690"/>
      <c r="X44" s="492" t="s">
        <v>3614</v>
      </c>
      <c r="Y44" s="493" t="s">
        <v>363</v>
      </c>
      <c r="Z44" s="672">
        <f>U44*X44</f>
        <v>0</v>
      </c>
      <c r="AA44" s="636"/>
    </row>
    <row r="45" spans="2:27" ht="25.5" customHeight="1" x14ac:dyDescent="0.35">
      <c r="B45" s="647">
        <v>1</v>
      </c>
      <c r="C45" s="636"/>
      <c r="D45" s="648" t="s">
        <v>3613</v>
      </c>
      <c r="E45" s="636"/>
      <c r="F45" s="636"/>
      <c r="G45" s="636"/>
      <c r="H45" s="636"/>
      <c r="I45" s="636"/>
      <c r="J45" s="636"/>
      <c r="K45" s="636"/>
      <c r="L45" s="636"/>
      <c r="M45" s="636"/>
      <c r="N45" s="648" t="s">
        <v>3784</v>
      </c>
      <c r="O45" s="636"/>
      <c r="P45" s="636"/>
      <c r="Q45" s="636"/>
      <c r="R45" s="636"/>
      <c r="S45" s="636"/>
      <c r="T45" s="636"/>
      <c r="U45" s="671"/>
      <c r="V45" s="690"/>
      <c r="W45" s="690"/>
      <c r="X45" s="492" t="s">
        <v>3614</v>
      </c>
      <c r="Y45" s="493" t="s">
        <v>363</v>
      </c>
      <c r="Z45" s="672">
        <f>U45*X45</f>
        <v>0</v>
      </c>
      <c r="AA45" s="636"/>
    </row>
    <row r="46" spans="2:27" x14ac:dyDescent="0.35">
      <c r="B46" s="647">
        <v>2</v>
      </c>
      <c r="C46" s="636"/>
      <c r="D46" s="648" t="s">
        <v>3613</v>
      </c>
      <c r="E46" s="636"/>
      <c r="F46" s="636"/>
      <c r="G46" s="636"/>
      <c r="H46" s="636"/>
      <c r="I46" s="636"/>
      <c r="J46" s="636"/>
      <c r="K46" s="636"/>
      <c r="L46" s="636"/>
      <c r="M46" s="636"/>
      <c r="N46" s="648" t="s">
        <v>2689</v>
      </c>
      <c r="O46" s="636"/>
      <c r="P46" s="636"/>
      <c r="Q46" s="636"/>
      <c r="R46" s="636"/>
      <c r="S46" s="636"/>
      <c r="T46" s="636"/>
      <c r="U46" s="671"/>
      <c r="V46" s="690"/>
      <c r="W46" s="690"/>
      <c r="X46" s="492" t="s">
        <v>3614</v>
      </c>
      <c r="Y46" s="493" t="s">
        <v>363</v>
      </c>
      <c r="Z46" s="672">
        <f>U46*X46</f>
        <v>0</v>
      </c>
      <c r="AA46" s="636"/>
    </row>
    <row r="47" spans="2:27" ht="16.5" customHeight="1" x14ac:dyDescent="0.35">
      <c r="B47" s="677" t="s">
        <v>3584</v>
      </c>
      <c r="C47" s="677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Y47" s="677"/>
      <c r="Z47" s="505"/>
      <c r="AA47" s="517">
        <f>SUM(Z44:AA46)</f>
        <v>0</v>
      </c>
    </row>
    <row r="48" spans="2:27" ht="0" hidden="1" customHeight="1" x14ac:dyDescent="0.35"/>
    <row r="49" spans="2:27" ht="2.9" customHeight="1" x14ac:dyDescent="0.35"/>
    <row r="50" spans="2:27" ht="11.25" customHeight="1" x14ac:dyDescent="0.35">
      <c r="B50" s="637" t="s">
        <v>3585</v>
      </c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</row>
    <row r="51" spans="2:27" ht="1.5" customHeight="1" x14ac:dyDescent="0.35"/>
    <row r="52" spans="2:27" ht="11.25" customHeight="1" x14ac:dyDescent="0.35">
      <c r="C52" s="647" t="s">
        <v>3586</v>
      </c>
      <c r="D52" s="636"/>
      <c r="F52" s="649">
        <f>AA47</f>
        <v>0</v>
      </c>
      <c r="G52" s="636"/>
      <c r="H52" s="636"/>
      <c r="I52" s="636"/>
      <c r="J52" s="636"/>
      <c r="K52" s="648"/>
      <c r="L52" s="636"/>
      <c r="M52" s="636"/>
      <c r="N52" s="636"/>
      <c r="O52" s="636"/>
      <c r="P52" s="636"/>
      <c r="Q52" s="636"/>
      <c r="R52" s="636"/>
    </row>
    <row r="53" spans="2:27" ht="10" customHeight="1" x14ac:dyDescent="0.35"/>
    <row r="54" spans="2:27" ht="11.5" customHeight="1" x14ac:dyDescent="0.35">
      <c r="B54" s="658" t="s">
        <v>1</v>
      </c>
      <c r="C54" s="659"/>
      <c r="D54" s="659"/>
      <c r="E54" s="659"/>
      <c r="F54" s="659"/>
      <c r="G54" s="659"/>
      <c r="H54" s="659"/>
      <c r="J54" s="660" t="s">
        <v>3474</v>
      </c>
      <c r="K54" s="659"/>
      <c r="L54" s="659"/>
      <c r="M54" s="659"/>
      <c r="N54" s="659"/>
      <c r="O54" s="659"/>
      <c r="P54" s="659"/>
    </row>
    <row r="55" spans="2:27" ht="11.25" customHeight="1" x14ac:dyDescent="0.35">
      <c r="B55" s="660" t="s">
        <v>4010</v>
      </c>
      <c r="C55" s="659"/>
      <c r="D55" s="659"/>
      <c r="E55" s="659"/>
      <c r="F55" s="659"/>
      <c r="G55" s="659"/>
      <c r="H55" s="659"/>
      <c r="I55" s="496"/>
      <c r="J55" s="661">
        <f>AA47</f>
        <v>0</v>
      </c>
      <c r="K55" s="659"/>
      <c r="L55" s="659"/>
      <c r="M55" s="659"/>
      <c r="N55" s="659"/>
      <c r="O55" s="659"/>
      <c r="P55" s="659"/>
    </row>
    <row r="56" spans="2:27" ht="0" hidden="1" customHeight="1" x14ac:dyDescent="0.35"/>
    <row r="57" spans="2:27" ht="3" customHeight="1" x14ac:dyDescent="0.35"/>
    <row r="58" spans="2:27" ht="11.25" customHeight="1" x14ac:dyDescent="0.35">
      <c r="B58" s="664" t="s">
        <v>3492</v>
      </c>
      <c r="C58" s="636"/>
      <c r="D58" s="636"/>
      <c r="E58" s="636"/>
      <c r="F58" s="636"/>
      <c r="G58" s="636"/>
      <c r="H58" s="636"/>
      <c r="J58" s="665">
        <f>AA47</f>
        <v>0</v>
      </c>
      <c r="K58" s="636"/>
      <c r="L58" s="636"/>
      <c r="M58" s="636"/>
      <c r="N58" s="636"/>
      <c r="O58" s="636"/>
      <c r="P58" s="636"/>
    </row>
    <row r="59" spans="2:27" ht="5.65" customHeight="1" x14ac:dyDescent="0.35"/>
    <row r="60" spans="2:27" ht="2.9" customHeight="1" x14ac:dyDescent="0.35"/>
    <row r="61" spans="2:27" ht="17.149999999999999" customHeight="1" x14ac:dyDescent="0.35">
      <c r="B61" s="643" t="s">
        <v>3785</v>
      </c>
      <c r="C61" s="636"/>
      <c r="D61" s="636"/>
      <c r="E61" s="636"/>
      <c r="F61" s="636"/>
      <c r="G61" s="636"/>
      <c r="H61" s="636"/>
      <c r="I61" s="636"/>
      <c r="J61" s="636"/>
      <c r="K61" s="636"/>
      <c r="L61" s="636"/>
      <c r="M61" s="636"/>
      <c r="N61" s="636"/>
      <c r="O61" s="636"/>
      <c r="P61" s="636"/>
      <c r="Q61" s="636"/>
      <c r="R61" s="636"/>
      <c r="S61" s="636"/>
      <c r="T61" s="636"/>
      <c r="U61" s="636"/>
      <c r="V61" s="636"/>
      <c r="W61" s="636"/>
      <c r="X61" s="636"/>
      <c r="Y61" s="636"/>
      <c r="Z61" s="636"/>
      <c r="AA61" s="636"/>
    </row>
    <row r="62" spans="2:27" ht="2.9" customHeight="1" x14ac:dyDescent="0.35"/>
    <row r="63" spans="2:27" x14ac:dyDescent="0.35">
      <c r="B63" s="668" t="s">
        <v>3495</v>
      </c>
      <c r="C63" s="669"/>
      <c r="D63" s="670" t="s">
        <v>3496</v>
      </c>
      <c r="E63" s="669"/>
      <c r="F63" s="669"/>
      <c r="G63" s="669"/>
      <c r="H63" s="669"/>
      <c r="I63" s="669"/>
      <c r="J63" s="669"/>
      <c r="K63" s="669"/>
      <c r="L63" s="669"/>
      <c r="M63" s="669"/>
      <c r="N63" s="670" t="s">
        <v>3473</v>
      </c>
      <c r="O63" s="669"/>
      <c r="P63" s="669"/>
      <c r="Q63" s="669"/>
      <c r="R63" s="669"/>
      <c r="S63" s="669"/>
      <c r="T63" s="669"/>
      <c r="U63" s="668" t="s">
        <v>3497</v>
      </c>
      <c r="V63" s="669"/>
      <c r="W63" s="669"/>
      <c r="X63" s="504" t="s">
        <v>306</v>
      </c>
      <c r="Y63" s="506" t="s">
        <v>3498</v>
      </c>
      <c r="Z63" s="668" t="s">
        <v>3499</v>
      </c>
      <c r="AA63" s="669"/>
    </row>
    <row r="64" spans="2:27" x14ac:dyDescent="0.35">
      <c r="B64" s="647">
        <v>2</v>
      </c>
      <c r="C64" s="636"/>
      <c r="D64" s="648" t="s">
        <v>3603</v>
      </c>
      <c r="E64" s="636"/>
      <c r="F64" s="636"/>
      <c r="G64" s="636"/>
      <c r="H64" s="636"/>
      <c r="I64" s="636"/>
      <c r="J64" s="636"/>
      <c r="K64" s="636"/>
      <c r="L64" s="636"/>
      <c r="M64" s="636"/>
      <c r="N64" s="648" t="s">
        <v>3604</v>
      </c>
      <c r="O64" s="636"/>
      <c r="P64" s="636"/>
      <c r="Q64" s="636"/>
      <c r="R64" s="636"/>
      <c r="S64" s="636"/>
      <c r="T64" s="636"/>
      <c r="U64" s="671"/>
      <c r="V64" s="690"/>
      <c r="W64" s="690"/>
      <c r="X64" s="492">
        <v>600</v>
      </c>
      <c r="Y64" s="493" t="s">
        <v>323</v>
      </c>
      <c r="Z64" s="672">
        <f>U64*X64</f>
        <v>0</v>
      </c>
      <c r="AA64" s="636"/>
    </row>
    <row r="65" spans="2:27" x14ac:dyDescent="0.35">
      <c r="B65" s="647">
        <v>4</v>
      </c>
      <c r="C65" s="636"/>
      <c r="D65" s="648" t="s">
        <v>3603</v>
      </c>
      <c r="E65" s="636"/>
      <c r="F65" s="636"/>
      <c r="G65" s="636"/>
      <c r="H65" s="636"/>
      <c r="I65" s="636"/>
      <c r="J65" s="636"/>
      <c r="K65" s="636"/>
      <c r="L65" s="636"/>
      <c r="M65" s="636"/>
      <c r="N65" s="648" t="s">
        <v>3608</v>
      </c>
      <c r="O65" s="636"/>
      <c r="P65" s="636"/>
      <c r="Q65" s="636"/>
      <c r="R65" s="636"/>
      <c r="S65" s="636"/>
      <c r="T65" s="636"/>
      <c r="U65" s="671"/>
      <c r="V65" s="690"/>
      <c r="W65" s="690"/>
      <c r="X65" s="492">
        <v>40</v>
      </c>
      <c r="Y65" s="493" t="s">
        <v>1528</v>
      </c>
      <c r="Z65" s="672">
        <f>U65*X65</f>
        <v>0</v>
      </c>
      <c r="AA65" s="636"/>
    </row>
    <row r="66" spans="2:27" ht="14.25" customHeight="1" x14ac:dyDescent="0.35">
      <c r="B66" s="677" t="s">
        <v>3584</v>
      </c>
      <c r="C66" s="677"/>
      <c r="D66" s="67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7"/>
      <c r="Y66" s="677"/>
      <c r="Z66" s="505"/>
      <c r="AA66" s="517">
        <f>SUM(Z64:AA65)</f>
        <v>0</v>
      </c>
    </row>
    <row r="67" spans="2:27" ht="2.9" customHeight="1" x14ac:dyDescent="0.35"/>
    <row r="68" spans="2:27" ht="11.25" customHeight="1" x14ac:dyDescent="0.35">
      <c r="B68" s="637" t="s">
        <v>3585</v>
      </c>
      <c r="C68" s="636"/>
      <c r="D68" s="636"/>
      <c r="E68" s="636"/>
      <c r="F68" s="636"/>
      <c r="G68" s="636"/>
      <c r="H68" s="636"/>
      <c r="I68" s="636"/>
      <c r="J68" s="636"/>
      <c r="K68" s="636"/>
      <c r="L68" s="636"/>
      <c r="M68" s="636"/>
      <c r="N68" s="636"/>
      <c r="O68" s="636"/>
      <c r="P68" s="636"/>
      <c r="Q68" s="636"/>
      <c r="R68" s="636"/>
      <c r="S68" s="636"/>
      <c r="T68" s="636"/>
      <c r="U68" s="636"/>
      <c r="V68" s="636"/>
      <c r="W68" s="636"/>
      <c r="X68" s="636"/>
      <c r="Y68" s="636"/>
      <c r="Z68" s="636"/>
      <c r="AA68" s="636"/>
    </row>
    <row r="69" spans="2:27" ht="1.5" customHeight="1" x14ac:dyDescent="0.35"/>
    <row r="70" spans="2:27" ht="11.25" customHeight="1" x14ac:dyDescent="0.35">
      <c r="C70" s="647" t="s">
        <v>3586</v>
      </c>
      <c r="D70" s="636"/>
      <c r="F70" s="649">
        <f>AA66</f>
        <v>0</v>
      </c>
      <c r="G70" s="636"/>
      <c r="H70" s="636"/>
      <c r="I70" s="636"/>
      <c r="J70" s="636"/>
      <c r="K70" s="648" t="s">
        <v>3630</v>
      </c>
      <c r="L70" s="636"/>
      <c r="M70" s="636"/>
      <c r="N70" s="636"/>
      <c r="O70" s="636"/>
      <c r="P70" s="636"/>
      <c r="Q70" s="636"/>
      <c r="R70" s="636"/>
    </row>
    <row r="71" spans="2:27" ht="10" customHeight="1" x14ac:dyDescent="0.35"/>
    <row r="72" spans="2:27" ht="11.5" customHeight="1" x14ac:dyDescent="0.35">
      <c r="B72" s="658" t="s">
        <v>1</v>
      </c>
      <c r="C72" s="659"/>
      <c r="D72" s="659"/>
      <c r="E72" s="659"/>
      <c r="F72" s="659"/>
      <c r="G72" s="659"/>
      <c r="H72" s="659"/>
      <c r="J72" s="660" t="s">
        <v>3474</v>
      </c>
      <c r="K72" s="659"/>
      <c r="L72" s="659"/>
      <c r="M72" s="659"/>
      <c r="N72" s="659"/>
      <c r="O72" s="659"/>
      <c r="P72" s="659"/>
    </row>
    <row r="73" spans="2:27" ht="11.25" customHeight="1" x14ac:dyDescent="0.35">
      <c r="B73" s="660" t="s">
        <v>4010</v>
      </c>
      <c r="C73" s="659"/>
      <c r="D73" s="659"/>
      <c r="E73" s="659"/>
      <c r="F73" s="659"/>
      <c r="G73" s="659"/>
      <c r="H73" s="659"/>
      <c r="I73" s="496"/>
      <c r="J73" s="661">
        <f>AA66</f>
        <v>0</v>
      </c>
      <c r="K73" s="659"/>
      <c r="L73" s="659"/>
      <c r="M73" s="659"/>
      <c r="N73" s="659"/>
      <c r="O73" s="659"/>
      <c r="P73" s="659"/>
    </row>
    <row r="74" spans="2:27" ht="0" hidden="1" customHeight="1" x14ac:dyDescent="0.35"/>
    <row r="75" spans="2:27" ht="3" customHeight="1" x14ac:dyDescent="0.35"/>
    <row r="76" spans="2:27" ht="11.25" customHeight="1" x14ac:dyDescent="0.35">
      <c r="B76" s="664" t="s">
        <v>3492</v>
      </c>
      <c r="C76" s="636"/>
      <c r="D76" s="636"/>
      <c r="E76" s="636"/>
      <c r="F76" s="636"/>
      <c r="G76" s="636"/>
      <c r="H76" s="636"/>
      <c r="J76" s="665">
        <f>AA66</f>
        <v>0</v>
      </c>
      <c r="K76" s="636"/>
      <c r="L76" s="636"/>
      <c r="M76" s="636"/>
      <c r="N76" s="636"/>
      <c r="O76" s="636"/>
      <c r="P76" s="636"/>
    </row>
    <row r="77" spans="2:27" ht="11.5" customHeight="1" x14ac:dyDescent="0.35"/>
    <row r="78" spans="2:27" ht="2.9" customHeight="1" x14ac:dyDescent="0.35"/>
    <row r="79" spans="2:27" ht="0" hidden="1" customHeight="1" x14ac:dyDescent="0.35"/>
    <row r="80" spans="2:27" ht="17.149999999999999" customHeight="1" x14ac:dyDescent="0.35">
      <c r="B80" s="643" t="s">
        <v>3631</v>
      </c>
      <c r="C80" s="636"/>
      <c r="D80" s="636"/>
      <c r="E80" s="636"/>
      <c r="F80" s="636"/>
      <c r="G80" s="636"/>
      <c r="H80" s="636"/>
      <c r="I80" s="636"/>
      <c r="J80" s="636"/>
      <c r="K80" s="636"/>
      <c r="L80" s="636"/>
      <c r="M80" s="636"/>
      <c r="N80" s="636"/>
      <c r="O80" s="636"/>
      <c r="P80" s="636"/>
      <c r="Q80" s="636"/>
      <c r="R80" s="636"/>
      <c r="S80" s="636"/>
      <c r="T80" s="636"/>
      <c r="U80" s="636"/>
      <c r="V80" s="636"/>
      <c r="W80" s="636"/>
      <c r="X80" s="636"/>
      <c r="Y80" s="636"/>
      <c r="Z80" s="636"/>
      <c r="AA80" s="636"/>
    </row>
    <row r="81" spans="2:27" ht="2.9" customHeight="1" x14ac:dyDescent="0.35"/>
    <row r="82" spans="2:27" x14ac:dyDescent="0.35">
      <c r="B82" s="677" t="s">
        <v>3495</v>
      </c>
      <c r="C82" s="669"/>
      <c r="D82" s="685" t="s">
        <v>3496</v>
      </c>
      <c r="E82" s="669"/>
      <c r="F82" s="669"/>
      <c r="G82" s="669"/>
      <c r="H82" s="669"/>
      <c r="I82" s="669"/>
      <c r="J82" s="669"/>
      <c r="K82" s="669"/>
      <c r="L82" s="669"/>
      <c r="M82" s="669"/>
      <c r="N82" s="685" t="s">
        <v>3473</v>
      </c>
      <c r="O82" s="669"/>
      <c r="P82" s="669"/>
      <c r="Q82" s="669"/>
      <c r="R82" s="669"/>
      <c r="S82" s="669"/>
      <c r="T82" s="669"/>
      <c r="U82" s="677" t="s">
        <v>3497</v>
      </c>
      <c r="V82" s="669"/>
      <c r="W82" s="669"/>
      <c r="X82" s="510" t="s">
        <v>306</v>
      </c>
      <c r="Y82" s="512" t="s">
        <v>3498</v>
      </c>
      <c r="Z82" s="677" t="s">
        <v>3499</v>
      </c>
      <c r="AA82" s="669"/>
    </row>
    <row r="83" spans="2:27" ht="24.75" customHeight="1" x14ac:dyDescent="0.35">
      <c r="B83" s="691">
        <v>26</v>
      </c>
      <c r="C83" s="691"/>
      <c r="D83" s="692" t="s">
        <v>3786</v>
      </c>
      <c r="E83" s="692"/>
      <c r="F83" s="692"/>
      <c r="G83" s="692"/>
      <c r="H83" s="692"/>
      <c r="I83" s="692"/>
      <c r="J83" s="692"/>
      <c r="K83" s="692"/>
      <c r="L83" s="692"/>
      <c r="M83" s="692"/>
      <c r="N83" s="692" t="s">
        <v>3787</v>
      </c>
      <c r="O83" s="692"/>
      <c r="P83" s="692"/>
      <c r="Q83" s="692"/>
      <c r="R83" s="692"/>
      <c r="S83" s="692"/>
      <c r="T83" s="692"/>
      <c r="U83" s="673"/>
      <c r="V83" s="673"/>
      <c r="W83" s="673"/>
      <c r="X83" s="519">
        <v>1</v>
      </c>
      <c r="Y83" s="518" t="s">
        <v>1528</v>
      </c>
      <c r="Z83" s="693">
        <f t="shared" ref="Z83:Z97" si="1">U83*X83</f>
        <v>0</v>
      </c>
      <c r="AA83" s="693"/>
    </row>
    <row r="84" spans="2:27" x14ac:dyDescent="0.35">
      <c r="B84" s="647">
        <v>29</v>
      </c>
      <c r="C84" s="636"/>
      <c r="D84" s="692" t="s">
        <v>3786</v>
      </c>
      <c r="E84" s="692"/>
      <c r="F84" s="692"/>
      <c r="G84" s="692"/>
      <c r="H84" s="692"/>
      <c r="I84" s="692"/>
      <c r="J84" s="692"/>
      <c r="K84" s="692"/>
      <c r="L84" s="692"/>
      <c r="M84" s="692"/>
      <c r="N84" s="648" t="s">
        <v>3788</v>
      </c>
      <c r="O84" s="636"/>
      <c r="P84" s="636"/>
      <c r="Q84" s="636"/>
      <c r="R84" s="636"/>
      <c r="S84" s="636"/>
      <c r="T84" s="636"/>
      <c r="U84" s="671"/>
      <c r="V84" s="671"/>
      <c r="W84" s="671"/>
      <c r="X84" s="507">
        <v>1</v>
      </c>
      <c r="Y84" s="493" t="s">
        <v>1528</v>
      </c>
      <c r="Z84" s="672">
        <f t="shared" si="1"/>
        <v>0</v>
      </c>
      <c r="AA84" s="636"/>
    </row>
    <row r="85" spans="2:27" x14ac:dyDescent="0.35">
      <c r="B85" s="647">
        <v>29</v>
      </c>
      <c r="C85" s="636"/>
      <c r="D85" s="692" t="s">
        <v>3786</v>
      </c>
      <c r="E85" s="692"/>
      <c r="F85" s="692"/>
      <c r="G85" s="692"/>
      <c r="H85" s="692"/>
      <c r="I85" s="692"/>
      <c r="J85" s="692"/>
      <c r="K85" s="692"/>
      <c r="L85" s="692"/>
      <c r="M85" s="692"/>
      <c r="N85" s="648" t="s">
        <v>3789</v>
      </c>
      <c r="O85" s="636"/>
      <c r="P85" s="636"/>
      <c r="Q85" s="636"/>
      <c r="R85" s="636"/>
      <c r="S85" s="636"/>
      <c r="T85" s="636"/>
      <c r="U85" s="671"/>
      <c r="V85" s="671"/>
      <c r="W85" s="671"/>
      <c r="X85" s="507">
        <v>1</v>
      </c>
      <c r="Y85" s="493" t="s">
        <v>1528</v>
      </c>
      <c r="Z85" s="672">
        <f t="shared" si="1"/>
        <v>0</v>
      </c>
      <c r="AA85" s="636"/>
    </row>
    <row r="86" spans="2:27" x14ac:dyDescent="0.35">
      <c r="B86" s="647">
        <v>31</v>
      </c>
      <c r="C86" s="636"/>
      <c r="D86" s="648" t="s">
        <v>3790</v>
      </c>
      <c r="E86" s="636"/>
      <c r="F86" s="636"/>
      <c r="G86" s="636"/>
      <c r="H86" s="636"/>
      <c r="I86" s="636"/>
      <c r="J86" s="636"/>
      <c r="K86" s="636"/>
      <c r="L86" s="636"/>
      <c r="M86" s="636"/>
      <c r="N86" s="648" t="s">
        <v>3791</v>
      </c>
      <c r="O86" s="636"/>
      <c r="P86" s="636"/>
      <c r="Q86" s="636"/>
      <c r="R86" s="636"/>
      <c r="S86" s="636"/>
      <c r="T86" s="636"/>
      <c r="U86" s="671"/>
      <c r="V86" s="671"/>
      <c r="W86" s="671"/>
      <c r="X86" s="507">
        <v>500</v>
      </c>
      <c r="Y86" s="493" t="s">
        <v>323</v>
      </c>
      <c r="Z86" s="672">
        <f t="shared" si="1"/>
        <v>0</v>
      </c>
      <c r="AA86" s="636"/>
    </row>
    <row r="87" spans="2:27" x14ac:dyDescent="0.35">
      <c r="B87" s="647">
        <v>48</v>
      </c>
      <c r="C87" s="636"/>
      <c r="D87" s="648" t="s">
        <v>3792</v>
      </c>
      <c r="E87" s="636"/>
      <c r="F87" s="636"/>
      <c r="G87" s="636"/>
      <c r="H87" s="636"/>
      <c r="I87" s="636"/>
      <c r="J87" s="636"/>
      <c r="K87" s="636"/>
      <c r="L87" s="636"/>
      <c r="M87" s="636"/>
      <c r="N87" s="648" t="s">
        <v>3793</v>
      </c>
      <c r="O87" s="636"/>
      <c r="P87" s="636"/>
      <c r="Q87" s="636"/>
      <c r="R87" s="636"/>
      <c r="S87" s="636"/>
      <c r="T87" s="636"/>
      <c r="U87" s="671"/>
      <c r="V87" s="671"/>
      <c r="W87" s="671"/>
      <c r="X87" s="507">
        <v>9</v>
      </c>
      <c r="Y87" s="493" t="s">
        <v>1528</v>
      </c>
      <c r="Z87" s="672">
        <f t="shared" si="1"/>
        <v>0</v>
      </c>
      <c r="AA87" s="636"/>
    </row>
    <row r="88" spans="2:27" x14ac:dyDescent="0.35">
      <c r="B88" s="647">
        <v>48</v>
      </c>
      <c r="C88" s="636"/>
      <c r="D88" s="648" t="s">
        <v>3792</v>
      </c>
      <c r="E88" s="636"/>
      <c r="F88" s="636"/>
      <c r="G88" s="636"/>
      <c r="H88" s="636"/>
      <c r="I88" s="636"/>
      <c r="J88" s="636"/>
      <c r="K88" s="636"/>
      <c r="L88" s="636"/>
      <c r="M88" s="636"/>
      <c r="N88" s="648" t="s">
        <v>3794</v>
      </c>
      <c r="O88" s="636"/>
      <c r="P88" s="636"/>
      <c r="Q88" s="636"/>
      <c r="R88" s="636"/>
      <c r="S88" s="636"/>
      <c r="T88" s="636"/>
      <c r="U88" s="671"/>
      <c r="V88" s="671"/>
      <c r="W88" s="671"/>
      <c r="X88" s="507">
        <v>71</v>
      </c>
      <c r="Y88" s="493" t="s">
        <v>1528</v>
      </c>
      <c r="Z88" s="672">
        <f t="shared" si="1"/>
        <v>0</v>
      </c>
      <c r="AA88" s="636"/>
    </row>
    <row r="89" spans="2:27" x14ac:dyDescent="0.35">
      <c r="B89" s="647">
        <v>48</v>
      </c>
      <c r="C89" s="636"/>
      <c r="D89" s="648" t="s">
        <v>3792</v>
      </c>
      <c r="E89" s="636"/>
      <c r="F89" s="636"/>
      <c r="G89" s="636"/>
      <c r="H89" s="636"/>
      <c r="I89" s="636"/>
      <c r="J89" s="636"/>
      <c r="K89" s="636"/>
      <c r="L89" s="636"/>
      <c r="M89" s="636"/>
      <c r="N89" s="648" t="s">
        <v>3795</v>
      </c>
      <c r="O89" s="636"/>
      <c r="P89" s="636"/>
      <c r="Q89" s="636"/>
      <c r="R89" s="636"/>
      <c r="S89" s="636"/>
      <c r="T89" s="636"/>
      <c r="U89" s="671"/>
      <c r="V89" s="671"/>
      <c r="W89" s="671"/>
      <c r="X89" s="507">
        <v>19</v>
      </c>
      <c r="Y89" s="493" t="s">
        <v>1528</v>
      </c>
      <c r="Z89" s="672">
        <f t="shared" si="1"/>
        <v>0</v>
      </c>
      <c r="AA89" s="636"/>
    </row>
    <row r="90" spans="2:27" x14ac:dyDescent="0.35">
      <c r="B90" s="647">
        <v>49</v>
      </c>
      <c r="C90" s="636"/>
      <c r="D90" s="648" t="s">
        <v>3792</v>
      </c>
      <c r="E90" s="636"/>
      <c r="F90" s="636"/>
      <c r="G90" s="636"/>
      <c r="H90" s="636"/>
      <c r="I90" s="636"/>
      <c r="J90" s="636"/>
      <c r="K90" s="636"/>
      <c r="L90" s="636"/>
      <c r="M90" s="636"/>
      <c r="N90" s="648" t="s">
        <v>3796</v>
      </c>
      <c r="O90" s="636"/>
      <c r="P90" s="636"/>
      <c r="Q90" s="636"/>
      <c r="R90" s="636"/>
      <c r="S90" s="636"/>
      <c r="T90" s="636"/>
      <c r="U90" s="671"/>
      <c r="V90" s="671"/>
      <c r="W90" s="671"/>
      <c r="X90" s="507">
        <v>1</v>
      </c>
      <c r="Y90" s="493" t="s">
        <v>1528</v>
      </c>
      <c r="Z90" s="672">
        <f t="shared" si="1"/>
        <v>0</v>
      </c>
      <c r="AA90" s="636"/>
    </row>
    <row r="91" spans="2:27" x14ac:dyDescent="0.35">
      <c r="B91" s="647">
        <v>50</v>
      </c>
      <c r="C91" s="636"/>
      <c r="D91" s="648" t="s">
        <v>3792</v>
      </c>
      <c r="E91" s="636"/>
      <c r="F91" s="636"/>
      <c r="G91" s="636"/>
      <c r="H91" s="636"/>
      <c r="I91" s="636"/>
      <c r="J91" s="636"/>
      <c r="K91" s="636"/>
      <c r="L91" s="636"/>
      <c r="M91" s="636"/>
      <c r="N91" s="648" t="s">
        <v>3797</v>
      </c>
      <c r="O91" s="636"/>
      <c r="P91" s="636"/>
      <c r="Q91" s="636"/>
      <c r="R91" s="636"/>
      <c r="S91" s="636"/>
      <c r="T91" s="636"/>
      <c r="U91" s="671"/>
      <c r="V91" s="671"/>
      <c r="W91" s="671"/>
      <c r="X91" s="507">
        <v>9</v>
      </c>
      <c r="Y91" s="493" t="s">
        <v>1528</v>
      </c>
      <c r="Z91" s="672">
        <f t="shared" si="1"/>
        <v>0</v>
      </c>
      <c r="AA91" s="636"/>
    </row>
    <row r="92" spans="2:27" x14ac:dyDescent="0.35">
      <c r="B92" s="647">
        <v>50</v>
      </c>
      <c r="C92" s="636"/>
      <c r="D92" s="648" t="s">
        <v>3792</v>
      </c>
      <c r="E92" s="636"/>
      <c r="F92" s="636"/>
      <c r="G92" s="636"/>
      <c r="H92" s="636"/>
      <c r="I92" s="636"/>
      <c r="J92" s="636"/>
      <c r="K92" s="636"/>
      <c r="L92" s="636"/>
      <c r="M92" s="636"/>
      <c r="N92" s="648" t="s">
        <v>3798</v>
      </c>
      <c r="O92" s="636"/>
      <c r="P92" s="636"/>
      <c r="Q92" s="636"/>
      <c r="R92" s="636"/>
      <c r="S92" s="636"/>
      <c r="T92" s="636"/>
      <c r="U92" s="671"/>
      <c r="V92" s="671"/>
      <c r="W92" s="671"/>
      <c r="X92" s="507">
        <v>4</v>
      </c>
      <c r="Y92" s="493" t="s">
        <v>1528</v>
      </c>
      <c r="Z92" s="672">
        <f t="shared" si="1"/>
        <v>0</v>
      </c>
      <c r="AA92" s="636"/>
    </row>
    <row r="93" spans="2:27" x14ac:dyDescent="0.35">
      <c r="B93" s="647">
        <v>69</v>
      </c>
      <c r="C93" s="636"/>
      <c r="D93" s="648" t="s">
        <v>3799</v>
      </c>
      <c r="E93" s="636"/>
      <c r="F93" s="636"/>
      <c r="G93" s="636"/>
      <c r="H93" s="636"/>
      <c r="I93" s="636"/>
      <c r="J93" s="636"/>
      <c r="K93" s="636"/>
      <c r="L93" s="636"/>
      <c r="M93" s="636"/>
      <c r="N93" s="648" t="s">
        <v>3770</v>
      </c>
      <c r="O93" s="636"/>
      <c r="P93" s="636"/>
      <c r="Q93" s="636"/>
      <c r="R93" s="636"/>
      <c r="S93" s="636"/>
      <c r="T93" s="636"/>
      <c r="U93" s="671"/>
      <c r="V93" s="671"/>
      <c r="W93" s="671"/>
      <c r="X93" s="507">
        <v>200</v>
      </c>
      <c r="Y93" s="493" t="s">
        <v>323</v>
      </c>
      <c r="Z93" s="672">
        <f t="shared" si="1"/>
        <v>0</v>
      </c>
      <c r="AA93" s="636"/>
    </row>
    <row r="94" spans="2:27" x14ac:dyDescent="0.35">
      <c r="B94" s="647">
        <v>70</v>
      </c>
      <c r="C94" s="636"/>
      <c r="D94" s="648" t="s">
        <v>3800</v>
      </c>
      <c r="E94" s="636"/>
      <c r="F94" s="636"/>
      <c r="G94" s="636"/>
      <c r="H94" s="636"/>
      <c r="I94" s="636"/>
      <c r="J94" s="636"/>
      <c r="K94" s="636"/>
      <c r="L94" s="636"/>
      <c r="M94" s="636"/>
      <c r="N94" s="648" t="s">
        <v>3771</v>
      </c>
      <c r="O94" s="636"/>
      <c r="P94" s="636"/>
      <c r="Q94" s="636"/>
      <c r="R94" s="636"/>
      <c r="S94" s="636"/>
      <c r="T94" s="636"/>
      <c r="U94" s="671"/>
      <c r="V94" s="671"/>
      <c r="W94" s="671"/>
      <c r="X94" s="507">
        <v>50</v>
      </c>
      <c r="Y94" s="493" t="s">
        <v>323</v>
      </c>
      <c r="Z94" s="672">
        <f t="shared" si="1"/>
        <v>0</v>
      </c>
      <c r="AA94" s="636"/>
    </row>
    <row r="95" spans="2:27" x14ac:dyDescent="0.35">
      <c r="B95" s="647">
        <v>70</v>
      </c>
      <c r="C95" s="636"/>
      <c r="D95" s="648" t="s">
        <v>3800</v>
      </c>
      <c r="E95" s="636"/>
      <c r="F95" s="636"/>
      <c r="G95" s="636"/>
      <c r="H95" s="636"/>
      <c r="I95" s="636"/>
      <c r="J95" s="636"/>
      <c r="K95" s="636"/>
      <c r="L95" s="636"/>
      <c r="M95" s="636"/>
      <c r="N95" s="648" t="s">
        <v>3772</v>
      </c>
      <c r="O95" s="636"/>
      <c r="P95" s="636"/>
      <c r="Q95" s="636"/>
      <c r="R95" s="636"/>
      <c r="S95" s="636"/>
      <c r="T95" s="636"/>
      <c r="U95" s="671"/>
      <c r="V95" s="671"/>
      <c r="W95" s="671"/>
      <c r="X95" s="507">
        <v>50</v>
      </c>
      <c r="Y95" s="493" t="s">
        <v>323</v>
      </c>
      <c r="Z95" s="672">
        <f t="shared" si="1"/>
        <v>0</v>
      </c>
      <c r="AA95" s="636"/>
    </row>
    <row r="96" spans="2:27" x14ac:dyDescent="0.35">
      <c r="B96" s="647">
        <v>70</v>
      </c>
      <c r="C96" s="636"/>
      <c r="D96" s="648" t="s">
        <v>3800</v>
      </c>
      <c r="E96" s="636"/>
      <c r="F96" s="636"/>
      <c r="G96" s="636"/>
      <c r="H96" s="636"/>
      <c r="I96" s="636"/>
      <c r="J96" s="636"/>
      <c r="K96" s="636"/>
      <c r="L96" s="636"/>
      <c r="M96" s="636"/>
      <c r="N96" s="648" t="s">
        <v>3773</v>
      </c>
      <c r="O96" s="636"/>
      <c r="P96" s="636"/>
      <c r="Q96" s="636"/>
      <c r="R96" s="636"/>
      <c r="S96" s="636"/>
      <c r="T96" s="636"/>
      <c r="U96" s="671"/>
      <c r="V96" s="671"/>
      <c r="W96" s="671"/>
      <c r="X96" s="507">
        <v>350</v>
      </c>
      <c r="Y96" s="493" t="s">
        <v>323</v>
      </c>
      <c r="Z96" s="672">
        <f t="shared" si="1"/>
        <v>0</v>
      </c>
      <c r="AA96" s="636"/>
    </row>
    <row r="97" spans="2:27" x14ac:dyDescent="0.35">
      <c r="B97" s="647">
        <v>72</v>
      </c>
      <c r="C97" s="647"/>
      <c r="D97" s="648" t="s">
        <v>3801</v>
      </c>
      <c r="E97" s="648"/>
      <c r="F97" s="648"/>
      <c r="G97" s="648"/>
      <c r="H97" s="648"/>
      <c r="I97" s="648"/>
      <c r="J97" s="648"/>
      <c r="K97" s="648"/>
      <c r="L97" s="648"/>
      <c r="M97" s="648"/>
      <c r="N97" s="648" t="s">
        <v>3802</v>
      </c>
      <c r="O97" s="648"/>
      <c r="P97" s="648"/>
      <c r="Q97" s="648"/>
      <c r="R97" s="648"/>
      <c r="S97" s="648"/>
      <c r="T97" s="648"/>
      <c r="U97" s="678"/>
      <c r="V97" s="678"/>
      <c r="W97" s="678"/>
      <c r="X97" s="507">
        <v>1000</v>
      </c>
      <c r="Y97" s="493" t="s">
        <v>323</v>
      </c>
      <c r="Z97" s="672">
        <f t="shared" si="1"/>
        <v>0</v>
      </c>
      <c r="AA97" s="672"/>
    </row>
    <row r="98" spans="2:27" ht="17.25" customHeight="1" x14ac:dyDescent="0.35">
      <c r="B98" s="677" t="s">
        <v>4011</v>
      </c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7"/>
      <c r="Y98" s="677"/>
      <c r="Z98" s="505"/>
      <c r="AA98" s="517">
        <f>SUM(Z83:AA97)</f>
        <v>0</v>
      </c>
    </row>
    <row r="99" spans="2:27" ht="0" hidden="1" customHeight="1" x14ac:dyDescent="0.35"/>
    <row r="100" spans="2:27" ht="2.9" customHeight="1" x14ac:dyDescent="0.35"/>
    <row r="101" spans="2:27" ht="11.25" customHeight="1" x14ac:dyDescent="0.35">
      <c r="B101" s="637" t="s">
        <v>3762</v>
      </c>
      <c r="C101" s="636"/>
      <c r="D101" s="636"/>
      <c r="E101" s="636"/>
      <c r="F101" s="636"/>
      <c r="G101" s="636"/>
      <c r="H101" s="636"/>
      <c r="I101" s="636"/>
      <c r="J101" s="636"/>
      <c r="K101" s="636"/>
      <c r="L101" s="636"/>
      <c r="M101" s="636"/>
      <c r="N101" s="636"/>
      <c r="O101" s="636"/>
      <c r="P101" s="636"/>
      <c r="Q101" s="636"/>
      <c r="R101" s="636"/>
      <c r="S101" s="636"/>
      <c r="T101" s="636"/>
      <c r="U101" s="636"/>
      <c r="V101" s="636"/>
      <c r="W101" s="636"/>
      <c r="X101" s="636"/>
      <c r="Y101" s="636"/>
      <c r="Z101" s="636"/>
      <c r="AA101" s="636"/>
    </row>
    <row r="102" spans="2:27" ht="1.5" customHeight="1" x14ac:dyDescent="0.35"/>
    <row r="103" spans="2:27" ht="11.25" customHeight="1" x14ac:dyDescent="0.35">
      <c r="C103" s="647" t="s">
        <v>3586</v>
      </c>
      <c r="D103" s="636"/>
      <c r="F103" s="649">
        <f>AA98</f>
        <v>0</v>
      </c>
      <c r="G103" s="636"/>
      <c r="H103" s="636"/>
      <c r="I103" s="636"/>
      <c r="J103" s="636"/>
      <c r="K103" s="636"/>
      <c r="M103" s="648"/>
      <c r="N103" s="636"/>
      <c r="O103" s="636"/>
      <c r="P103" s="636"/>
      <c r="Q103" s="636"/>
      <c r="R103" s="636"/>
      <c r="S103" s="636"/>
    </row>
    <row r="104" spans="2:27" ht="12.75" customHeight="1" x14ac:dyDescent="0.35"/>
    <row r="105" spans="2:27" ht="11.5" customHeight="1" x14ac:dyDescent="0.35">
      <c r="B105" s="648" t="s">
        <v>1</v>
      </c>
      <c r="C105" s="636"/>
      <c r="D105" s="636"/>
      <c r="E105" s="636"/>
      <c r="F105" s="636"/>
      <c r="T105" s="635" t="s">
        <v>4010</v>
      </c>
      <c r="U105" s="674"/>
      <c r="V105" s="674"/>
      <c r="W105" s="674"/>
      <c r="X105" s="674"/>
      <c r="Y105" s="674"/>
      <c r="Z105" s="674"/>
      <c r="AA105" s="674"/>
    </row>
    <row r="106" spans="2:27" ht="11.25" customHeight="1" x14ac:dyDescent="0.35">
      <c r="B106" s="648" t="s">
        <v>3763</v>
      </c>
      <c r="C106" s="636"/>
      <c r="D106" s="636"/>
      <c r="E106" s="636"/>
      <c r="F106" s="636"/>
      <c r="T106" s="694">
        <f>SUM(Z83:AA97)*0.05</f>
        <v>0</v>
      </c>
      <c r="U106" s="695"/>
      <c r="V106" s="695"/>
      <c r="W106" s="695"/>
      <c r="X106" s="695"/>
      <c r="Y106" s="695"/>
      <c r="Z106" s="695"/>
      <c r="AA106" s="695"/>
    </row>
    <row r="107" spans="2:27" ht="0" hidden="1" customHeight="1" x14ac:dyDescent="0.35"/>
    <row r="108" spans="2:27" ht="14.15" customHeight="1" x14ac:dyDescent="0.35"/>
    <row r="109" spans="2:27" ht="11.5" customHeight="1" x14ac:dyDescent="0.35">
      <c r="B109" s="658" t="s">
        <v>1</v>
      </c>
      <c r="C109" s="659"/>
      <c r="D109" s="659"/>
      <c r="E109" s="659"/>
      <c r="F109" s="659"/>
      <c r="G109" s="659"/>
      <c r="H109" s="659"/>
      <c r="J109" s="660" t="s">
        <v>3474</v>
      </c>
      <c r="K109" s="659"/>
      <c r="L109" s="659"/>
      <c r="M109" s="659"/>
      <c r="N109" s="659"/>
      <c r="O109" s="659"/>
      <c r="P109" s="659"/>
    </row>
    <row r="110" spans="2:27" ht="11.25" customHeight="1" x14ac:dyDescent="0.35">
      <c r="B110" s="660" t="s">
        <v>4010</v>
      </c>
      <c r="C110" s="659"/>
      <c r="D110" s="659"/>
      <c r="E110" s="659"/>
      <c r="F110" s="659"/>
      <c r="G110" s="659"/>
      <c r="H110" s="659"/>
      <c r="I110" s="496"/>
      <c r="J110" s="661">
        <f>AA98+T106</f>
        <v>0</v>
      </c>
      <c r="K110" s="659"/>
      <c r="L110" s="659"/>
      <c r="M110" s="659"/>
      <c r="N110" s="659"/>
      <c r="O110" s="659"/>
      <c r="P110" s="659"/>
    </row>
    <row r="111" spans="2:27" ht="0" hidden="1" customHeight="1" x14ac:dyDescent="0.35"/>
    <row r="112" spans="2:27" ht="3" customHeight="1" x14ac:dyDescent="0.35"/>
    <row r="113" spans="2:16" ht="11.25" customHeight="1" x14ac:dyDescent="0.35">
      <c r="B113" s="664" t="s">
        <v>3492</v>
      </c>
      <c r="C113" s="636"/>
      <c r="D113" s="636"/>
      <c r="E113" s="636"/>
      <c r="F113" s="636"/>
      <c r="G113" s="636"/>
      <c r="H113" s="636"/>
      <c r="J113" s="665">
        <f>J110</f>
        <v>0</v>
      </c>
      <c r="K113" s="636"/>
      <c r="L113" s="636"/>
      <c r="M113" s="636"/>
      <c r="N113" s="636"/>
      <c r="O113" s="636"/>
      <c r="P113" s="636"/>
    </row>
    <row r="114" spans="2:16" ht="0" hidden="1" customHeight="1" x14ac:dyDescent="0.35"/>
  </sheetData>
  <sheetProtection algorithmName="SHA-512" hashValue="NRNAFFK3lmm/L8g83MbZClLm5fEj3D/XI3KeLCFyQjyBT2/LFbvEAdSmzzCkRodry9rrlXjBKIVNbhNpeKq79Q==" saltValue="vXv5QDi4dvRDvE6kdY4g4A==" spinCount="100000" sheet="1" objects="1" scenarios="1" selectLockedCells="1"/>
  <mergeCells count="239">
    <mergeCell ref="B113:H113"/>
    <mergeCell ref="J113:P113"/>
    <mergeCell ref="B106:F106"/>
    <mergeCell ref="T106:AA106"/>
    <mergeCell ref="B109:H109"/>
    <mergeCell ref="J109:P109"/>
    <mergeCell ref="B110:H110"/>
    <mergeCell ref="J110:P110"/>
    <mergeCell ref="B101:AA101"/>
    <mergeCell ref="C103:D103"/>
    <mergeCell ref="F103:K103"/>
    <mergeCell ref="M103:S103"/>
    <mergeCell ref="B105:F105"/>
    <mergeCell ref="T105:AA105"/>
    <mergeCell ref="B97:C97"/>
    <mergeCell ref="D97:M97"/>
    <mergeCell ref="N97:T97"/>
    <mergeCell ref="U97:W97"/>
    <mergeCell ref="Z97:AA97"/>
    <mergeCell ref="B98:Y98"/>
    <mergeCell ref="B95:C95"/>
    <mergeCell ref="D95:M95"/>
    <mergeCell ref="N95:T95"/>
    <mergeCell ref="U95:W95"/>
    <mergeCell ref="Z95:AA95"/>
    <mergeCell ref="B96:C96"/>
    <mergeCell ref="D96:M96"/>
    <mergeCell ref="N96:T96"/>
    <mergeCell ref="U96:W96"/>
    <mergeCell ref="Z96:AA96"/>
    <mergeCell ref="B93:C93"/>
    <mergeCell ref="D93:M93"/>
    <mergeCell ref="N93:T93"/>
    <mergeCell ref="U93:W93"/>
    <mergeCell ref="Z93:AA93"/>
    <mergeCell ref="B94:C94"/>
    <mergeCell ref="D94:M94"/>
    <mergeCell ref="N94:T94"/>
    <mergeCell ref="U94:W94"/>
    <mergeCell ref="Z94:AA94"/>
    <mergeCell ref="B91:C91"/>
    <mergeCell ref="D91:M91"/>
    <mergeCell ref="N91:T91"/>
    <mergeCell ref="U91:W91"/>
    <mergeCell ref="Z91:AA91"/>
    <mergeCell ref="B92:C92"/>
    <mergeCell ref="D92:M92"/>
    <mergeCell ref="N92:T92"/>
    <mergeCell ref="U92:W92"/>
    <mergeCell ref="Z92:AA92"/>
    <mergeCell ref="B89:C89"/>
    <mergeCell ref="D89:M89"/>
    <mergeCell ref="N89:T89"/>
    <mergeCell ref="U89:W89"/>
    <mergeCell ref="Z89:AA89"/>
    <mergeCell ref="B90:C90"/>
    <mergeCell ref="D90:M90"/>
    <mergeCell ref="N90:T90"/>
    <mergeCell ref="U90:W90"/>
    <mergeCell ref="Z90:AA90"/>
    <mergeCell ref="B87:C87"/>
    <mergeCell ref="D87:M87"/>
    <mergeCell ref="N87:T87"/>
    <mergeCell ref="U87:W87"/>
    <mergeCell ref="Z87:AA87"/>
    <mergeCell ref="B88:C88"/>
    <mergeCell ref="D88:M88"/>
    <mergeCell ref="N88:T88"/>
    <mergeCell ref="U88:W88"/>
    <mergeCell ref="Z88:AA88"/>
    <mergeCell ref="B85:C85"/>
    <mergeCell ref="D85:M85"/>
    <mergeCell ref="N85:T85"/>
    <mergeCell ref="U85:W85"/>
    <mergeCell ref="Z85:AA85"/>
    <mergeCell ref="B86:C86"/>
    <mergeCell ref="D86:M86"/>
    <mergeCell ref="N86:T86"/>
    <mergeCell ref="U86:W86"/>
    <mergeCell ref="Z86:AA86"/>
    <mergeCell ref="B83:C83"/>
    <mergeCell ref="D83:M83"/>
    <mergeCell ref="N83:T83"/>
    <mergeCell ref="U83:W83"/>
    <mergeCell ref="Z83:AA83"/>
    <mergeCell ref="B84:C84"/>
    <mergeCell ref="D84:M84"/>
    <mergeCell ref="N84:T84"/>
    <mergeCell ref="U84:W84"/>
    <mergeCell ref="Z84:AA84"/>
    <mergeCell ref="B73:H73"/>
    <mergeCell ref="J73:P73"/>
    <mergeCell ref="B76:H76"/>
    <mergeCell ref="J76:P76"/>
    <mergeCell ref="B80:AA80"/>
    <mergeCell ref="B82:C82"/>
    <mergeCell ref="D82:M82"/>
    <mergeCell ref="N82:T82"/>
    <mergeCell ref="U82:W82"/>
    <mergeCell ref="Z82:AA82"/>
    <mergeCell ref="B68:AA68"/>
    <mergeCell ref="C70:D70"/>
    <mergeCell ref="F70:J70"/>
    <mergeCell ref="K70:R70"/>
    <mergeCell ref="B72:H72"/>
    <mergeCell ref="J72:P72"/>
    <mergeCell ref="B64:C64"/>
    <mergeCell ref="D64:M64"/>
    <mergeCell ref="N64:T64"/>
    <mergeCell ref="U64:W64"/>
    <mergeCell ref="Z64:AA64"/>
    <mergeCell ref="B65:C65"/>
    <mergeCell ref="D65:M65"/>
    <mergeCell ref="N65:T65"/>
    <mergeCell ref="U65:W65"/>
    <mergeCell ref="Z65:AA65"/>
    <mergeCell ref="B58:H58"/>
    <mergeCell ref="J58:P58"/>
    <mergeCell ref="B61:AA61"/>
    <mergeCell ref="B63:C63"/>
    <mergeCell ref="D63:M63"/>
    <mergeCell ref="N63:T63"/>
    <mergeCell ref="U63:W63"/>
    <mergeCell ref="Z63:AA63"/>
    <mergeCell ref="B66:Y66"/>
    <mergeCell ref="B54:H54"/>
    <mergeCell ref="J54:P54"/>
    <mergeCell ref="B46:C46"/>
    <mergeCell ref="D46:M46"/>
    <mergeCell ref="N46:T46"/>
    <mergeCell ref="U46:W46"/>
    <mergeCell ref="Z46:AA46"/>
    <mergeCell ref="B47:Y47"/>
    <mergeCell ref="B55:H55"/>
    <mergeCell ref="J55:P55"/>
    <mergeCell ref="B45:C45"/>
    <mergeCell ref="D45:M45"/>
    <mergeCell ref="N45:T45"/>
    <mergeCell ref="U45:W45"/>
    <mergeCell ref="Z45:AA45"/>
    <mergeCell ref="B50:AA50"/>
    <mergeCell ref="C52:D52"/>
    <mergeCell ref="F52:J52"/>
    <mergeCell ref="K52:R52"/>
    <mergeCell ref="B34:H34"/>
    <mergeCell ref="J34:P34"/>
    <mergeCell ref="B41:AA41"/>
    <mergeCell ref="B43:C43"/>
    <mergeCell ref="D43:M43"/>
    <mergeCell ref="N43:T43"/>
    <mergeCell ref="U43:W43"/>
    <mergeCell ref="Z43:AA43"/>
    <mergeCell ref="B44:C44"/>
    <mergeCell ref="D44:M44"/>
    <mergeCell ref="N44:T44"/>
    <mergeCell ref="U44:W44"/>
    <mergeCell ref="Z44:AA44"/>
    <mergeCell ref="B30:H30"/>
    <mergeCell ref="J30:P30"/>
    <mergeCell ref="B22:C22"/>
    <mergeCell ref="D22:M22"/>
    <mergeCell ref="N22:T22"/>
    <mergeCell ref="U22:W22"/>
    <mergeCell ref="Z22:AA22"/>
    <mergeCell ref="B23:Y23"/>
    <mergeCell ref="B31:H31"/>
    <mergeCell ref="J31:P31"/>
    <mergeCell ref="B21:C21"/>
    <mergeCell ref="D21:M21"/>
    <mergeCell ref="N21:T21"/>
    <mergeCell ref="U21:W21"/>
    <mergeCell ref="Z21:AA21"/>
    <mergeCell ref="B26:AA26"/>
    <mergeCell ref="C28:D28"/>
    <mergeCell ref="F28:K28"/>
    <mergeCell ref="M28:S28"/>
    <mergeCell ref="B19:C19"/>
    <mergeCell ref="D19:M19"/>
    <mergeCell ref="N19:T19"/>
    <mergeCell ref="U19:W19"/>
    <mergeCell ref="Z19:AA19"/>
    <mergeCell ref="B20:C20"/>
    <mergeCell ref="D20:M20"/>
    <mergeCell ref="N20:T20"/>
    <mergeCell ref="U20:W20"/>
    <mergeCell ref="Z20:AA20"/>
    <mergeCell ref="B17:C17"/>
    <mergeCell ref="D17:M17"/>
    <mergeCell ref="N17:T17"/>
    <mergeCell ref="U17:W17"/>
    <mergeCell ref="Z17:AA17"/>
    <mergeCell ref="B18:C18"/>
    <mergeCell ref="D18:M18"/>
    <mergeCell ref="N18:T18"/>
    <mergeCell ref="U18:W18"/>
    <mergeCell ref="Z18:AA18"/>
    <mergeCell ref="B15:C15"/>
    <mergeCell ref="D15:M15"/>
    <mergeCell ref="N15:T15"/>
    <mergeCell ref="U15:W15"/>
    <mergeCell ref="Z15:AA15"/>
    <mergeCell ref="B16:C16"/>
    <mergeCell ref="D16:M16"/>
    <mergeCell ref="N16:T16"/>
    <mergeCell ref="U16:W16"/>
    <mergeCell ref="Z16:AA16"/>
    <mergeCell ref="B13:C13"/>
    <mergeCell ref="D13:M13"/>
    <mergeCell ref="N13:T13"/>
    <mergeCell ref="U13:W13"/>
    <mergeCell ref="Z13:AA13"/>
    <mergeCell ref="B14:C14"/>
    <mergeCell ref="D14:M14"/>
    <mergeCell ref="N14:T14"/>
    <mergeCell ref="U14:W14"/>
    <mergeCell ref="Z14:AA14"/>
    <mergeCell ref="B11:C11"/>
    <mergeCell ref="D11:M11"/>
    <mergeCell ref="N11:T11"/>
    <mergeCell ref="U11:W11"/>
    <mergeCell ref="Z11:AA11"/>
    <mergeCell ref="B12:C12"/>
    <mergeCell ref="D12:M12"/>
    <mergeCell ref="N12:T12"/>
    <mergeCell ref="U12:W12"/>
    <mergeCell ref="Z12:AA12"/>
    <mergeCell ref="P1:V1"/>
    <mergeCell ref="A4:AB4"/>
    <mergeCell ref="B7:AA7"/>
    <mergeCell ref="B9:C9"/>
    <mergeCell ref="D9:M9"/>
    <mergeCell ref="N9:T9"/>
    <mergeCell ref="U9:W9"/>
    <mergeCell ref="Z9:AA9"/>
    <mergeCell ref="B10:C10"/>
    <mergeCell ref="D10:M10"/>
    <mergeCell ref="N10:T10"/>
    <mergeCell ref="U10:W10"/>
    <mergeCell ref="Z10:AA10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2357-15A4-41DB-B010-180DF972508C}">
  <dimension ref="A1:AB50"/>
  <sheetViews>
    <sheetView showGridLines="0" workbookViewId="0">
      <pane ySplit="5" topLeftCell="A6" activePane="bottomLeft" state="frozen"/>
      <selection activeCell="C17" sqref="C17"/>
      <selection pane="bottomLeft" activeCell="U31" sqref="U31:V31"/>
    </sheetView>
  </sheetViews>
  <sheetFormatPr defaultColWidth="9.33203125" defaultRowHeight="14.5" x14ac:dyDescent="0.35"/>
  <cols>
    <col min="1" max="2" width="0.6640625" style="479" customWidth="1"/>
    <col min="3" max="3" width="1.33203125" style="479" customWidth="1"/>
    <col min="4" max="4" width="0.33203125" style="479" customWidth="1"/>
    <col min="5" max="5" width="7.77734375" style="479" customWidth="1"/>
    <col min="6" max="6" width="2.33203125" style="479" customWidth="1"/>
    <col min="7" max="7" width="1.109375" style="479" customWidth="1"/>
    <col min="8" max="8" width="3" style="479" customWidth="1"/>
    <col min="9" max="9" width="0" style="479" hidden="1" customWidth="1"/>
    <col min="10" max="10" width="6.33203125" style="479" customWidth="1"/>
    <col min="11" max="11" width="8.77734375" style="479" customWidth="1"/>
    <col min="12" max="12" width="2.77734375" style="479" customWidth="1"/>
    <col min="13" max="13" width="0.6640625" style="479" customWidth="1"/>
    <col min="14" max="14" width="0" style="479" hidden="1" customWidth="1"/>
    <col min="15" max="15" width="2.44140625" style="479" customWidth="1"/>
    <col min="16" max="16" width="14" style="479" customWidth="1"/>
    <col min="17" max="17" width="1.33203125" style="479" customWidth="1"/>
    <col min="18" max="18" width="18.33203125" style="479" customWidth="1"/>
    <col min="19" max="19" width="9.33203125" style="479" customWidth="1"/>
    <col min="20" max="20" width="0.6640625" style="479" customWidth="1"/>
    <col min="21" max="21" width="2.44140625" style="479" customWidth="1"/>
    <col min="22" max="22" width="22.77734375" style="479" customWidth="1"/>
    <col min="23" max="23" width="5" style="479" customWidth="1"/>
    <col min="24" max="24" width="22.77734375" style="479" customWidth="1"/>
    <col min="25" max="25" width="0" style="479" hidden="1" customWidth="1"/>
    <col min="26" max="26" width="1.44140625" style="479" customWidth="1"/>
    <col min="27" max="28" width="0.6640625" style="479" customWidth="1"/>
    <col min="29" max="16384" width="9.33203125" style="479"/>
  </cols>
  <sheetData>
    <row r="1" spans="1:28" ht="32.25" customHeight="1" x14ac:dyDescent="0.55000000000000004">
      <c r="H1" s="696" t="str">
        <f>+K10</f>
        <v>Areálové osvětlení</v>
      </c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</row>
    <row r="2" spans="1:28" ht="32.25" customHeight="1" x14ac:dyDescent="0.35"/>
    <row r="3" spans="1:28" ht="1.4" customHeight="1" x14ac:dyDescent="0.35">
      <c r="A3" s="480"/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0"/>
      <c r="AA3" s="480"/>
      <c r="AB3" s="480"/>
    </row>
    <row r="4" spans="1:28" ht="11.25" customHeight="1" x14ac:dyDescent="0.35">
      <c r="A4" s="639" t="s">
        <v>3465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</row>
    <row r="5" spans="1:28" ht="0" hidden="1" customHeight="1" x14ac:dyDescent="0.35"/>
    <row r="6" spans="1:28" ht="2.9" customHeight="1" x14ac:dyDescent="0.35"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</row>
    <row r="7" spans="1:28" ht="5.65" customHeight="1" x14ac:dyDescent="0.35"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4"/>
      <c r="AA7" s="485"/>
    </row>
    <row r="8" spans="1:28" ht="16.399999999999999" customHeight="1" x14ac:dyDescent="0.35">
      <c r="B8" s="486"/>
      <c r="C8" s="481"/>
      <c r="D8" s="481"/>
      <c r="E8" s="640" t="s">
        <v>3466</v>
      </c>
      <c r="F8" s="641"/>
      <c r="G8" s="641"/>
      <c r="H8" s="641"/>
      <c r="I8" s="641"/>
      <c r="J8" s="641"/>
      <c r="K8" s="642" t="s">
        <v>3803</v>
      </c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481"/>
      <c r="Z8" s="487"/>
      <c r="AA8" s="485"/>
    </row>
    <row r="9" spans="1:28" ht="16.399999999999999" customHeight="1" x14ac:dyDescent="0.35">
      <c r="B9" s="486"/>
      <c r="C9" s="481"/>
      <c r="D9" s="481"/>
      <c r="E9" s="640" t="s">
        <v>3468</v>
      </c>
      <c r="F9" s="641"/>
      <c r="G9" s="641"/>
      <c r="H9" s="641"/>
      <c r="I9" s="641"/>
      <c r="J9" s="641"/>
      <c r="K9" s="642" t="s">
        <v>3804</v>
      </c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481"/>
      <c r="Z9" s="487"/>
      <c r="AA9" s="485"/>
    </row>
    <row r="10" spans="1:28" ht="16.399999999999999" customHeight="1" x14ac:dyDescent="0.35">
      <c r="B10" s="486"/>
      <c r="C10" s="481"/>
      <c r="D10" s="481"/>
      <c r="E10" s="640" t="s">
        <v>1</v>
      </c>
      <c r="F10" s="641"/>
      <c r="G10" s="641"/>
      <c r="H10" s="641"/>
      <c r="I10" s="641"/>
      <c r="J10" s="641"/>
      <c r="K10" s="642" t="s">
        <v>3805</v>
      </c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481"/>
      <c r="Z10" s="487"/>
      <c r="AA10" s="485"/>
    </row>
    <row r="11" spans="1:28" ht="2.9" customHeight="1" x14ac:dyDescent="0.35"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90"/>
      <c r="AA11" s="485"/>
    </row>
    <row r="12" spans="1:28" ht="0" hidden="1" customHeight="1" x14ac:dyDescent="0.35"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</row>
    <row r="13" spans="1:28" ht="2.9" customHeight="1" x14ac:dyDescent="0.35">
      <c r="B13" s="481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</row>
    <row r="14" spans="1:28" ht="14.25" customHeight="1" x14ac:dyDescent="0.35"/>
    <row r="15" spans="1:28" ht="2.9" customHeight="1" x14ac:dyDescent="0.35"/>
    <row r="16" spans="1:28" ht="0" hidden="1" customHeight="1" x14ac:dyDescent="0.35"/>
    <row r="17" spans="2:27" ht="17.149999999999999" customHeight="1" x14ac:dyDescent="0.35">
      <c r="B17" s="643" t="s">
        <v>3471</v>
      </c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</row>
    <row r="18" spans="2:27" ht="2.9" customHeight="1" x14ac:dyDescent="0.35"/>
    <row r="19" spans="2:27" ht="11.5" customHeight="1" x14ac:dyDescent="0.35">
      <c r="B19" s="644" t="s">
        <v>3472</v>
      </c>
      <c r="C19" s="645"/>
      <c r="D19" s="645"/>
      <c r="E19" s="645"/>
      <c r="F19" s="646" t="s">
        <v>3473</v>
      </c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4" t="s">
        <v>3474</v>
      </c>
      <c r="V19" s="645"/>
      <c r="W19" s="644"/>
      <c r="X19" s="645"/>
      <c r="Y19" s="645"/>
      <c r="Z19" s="645"/>
      <c r="AA19" s="645"/>
    </row>
    <row r="20" spans="2:27" ht="11.5" customHeight="1" x14ac:dyDescent="0.35">
      <c r="B20" s="635" t="s">
        <v>3475</v>
      </c>
      <c r="C20" s="636"/>
      <c r="D20" s="636"/>
      <c r="E20" s="636"/>
      <c r="F20" s="637" t="s">
        <v>3476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8" t="s">
        <v>1</v>
      </c>
      <c r="V20" s="636"/>
      <c r="W20" s="638" t="s">
        <v>1</v>
      </c>
      <c r="X20" s="636"/>
      <c r="Y20" s="636"/>
      <c r="Z20" s="636"/>
      <c r="AA20" s="636"/>
    </row>
    <row r="21" spans="2:27" ht="11.25" customHeight="1" x14ac:dyDescent="0.35">
      <c r="B21" s="647" t="s">
        <v>3223</v>
      </c>
      <c r="C21" s="636"/>
      <c r="D21" s="636"/>
      <c r="E21" s="636"/>
      <c r="F21" s="648" t="s">
        <v>3477</v>
      </c>
      <c r="G21" s="636"/>
      <c r="H21" s="636"/>
      <c r="I21" s="636"/>
      <c r="J21" s="636"/>
      <c r="K21" s="636"/>
      <c r="L21" s="636"/>
      <c r="M21" s="636"/>
      <c r="N21" s="636"/>
      <c r="O21" s="636"/>
      <c r="P21" s="636"/>
      <c r="Q21" s="636"/>
      <c r="R21" s="636"/>
      <c r="S21" s="636"/>
      <c r="T21" s="636"/>
      <c r="U21" s="649">
        <f>AO!AA26</f>
        <v>0</v>
      </c>
      <c r="V21" s="650"/>
      <c r="W21" s="649"/>
      <c r="X21" s="650"/>
      <c r="Y21" s="650"/>
      <c r="Z21" s="650"/>
      <c r="AA21" s="650"/>
    </row>
    <row r="22" spans="2:27" ht="11.5" customHeight="1" x14ac:dyDescent="0.35">
      <c r="B22" s="647" t="s">
        <v>3225</v>
      </c>
      <c r="C22" s="636"/>
      <c r="D22" s="636"/>
      <c r="E22" s="636"/>
      <c r="F22" s="648" t="s">
        <v>3478</v>
      </c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51"/>
      <c r="V22" s="652"/>
      <c r="W22" s="649"/>
      <c r="X22" s="650"/>
      <c r="Y22" s="650"/>
      <c r="Z22" s="650"/>
      <c r="AA22" s="650"/>
    </row>
    <row r="23" spans="2:27" ht="11.5" customHeight="1" x14ac:dyDescent="0.35">
      <c r="B23" s="647" t="s">
        <v>3227</v>
      </c>
      <c r="C23" s="636"/>
      <c r="D23" s="636"/>
      <c r="E23" s="636"/>
      <c r="F23" s="648" t="s">
        <v>3806</v>
      </c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49">
        <f>AO!AA51</f>
        <v>0</v>
      </c>
      <c r="V23" s="650"/>
      <c r="W23" s="649"/>
      <c r="X23" s="650"/>
      <c r="Y23" s="650"/>
      <c r="Z23" s="650"/>
      <c r="AA23" s="650"/>
    </row>
    <row r="24" spans="2:27" ht="11.5" customHeight="1" x14ac:dyDescent="0.35">
      <c r="B24" s="647" t="s">
        <v>3287</v>
      </c>
      <c r="C24" s="636"/>
      <c r="D24" s="636"/>
      <c r="E24" s="636"/>
      <c r="F24" s="648" t="s">
        <v>3807</v>
      </c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51"/>
      <c r="V24" s="652"/>
      <c r="W24" s="649"/>
      <c r="X24" s="650"/>
      <c r="Y24" s="650"/>
      <c r="Z24" s="650"/>
      <c r="AA24" s="650"/>
    </row>
    <row r="25" spans="2:27" ht="11.25" customHeight="1" x14ac:dyDescent="0.35">
      <c r="B25" s="647" t="s">
        <v>3242</v>
      </c>
      <c r="C25" s="636"/>
      <c r="D25" s="636"/>
      <c r="E25" s="636"/>
      <c r="F25" s="648" t="s">
        <v>3808</v>
      </c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49">
        <f>AO!AA75</f>
        <v>0</v>
      </c>
      <c r="V25" s="650"/>
      <c r="W25" s="649"/>
      <c r="X25" s="650"/>
      <c r="Y25" s="650"/>
      <c r="Z25" s="650"/>
      <c r="AA25" s="650"/>
    </row>
    <row r="26" spans="2:27" ht="11.5" customHeight="1" x14ac:dyDescent="0.35">
      <c r="B26" s="647" t="s">
        <v>3244</v>
      </c>
      <c r="C26" s="636"/>
      <c r="D26" s="636"/>
      <c r="E26" s="636"/>
      <c r="F26" s="648" t="s">
        <v>3482</v>
      </c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49">
        <f>AO!AA111</f>
        <v>0</v>
      </c>
      <c r="V26" s="650"/>
      <c r="W26" s="649"/>
      <c r="X26" s="650"/>
      <c r="Y26" s="650"/>
      <c r="Z26" s="650"/>
      <c r="AA26" s="650"/>
    </row>
    <row r="27" spans="2:27" ht="11.5" customHeight="1" x14ac:dyDescent="0.35">
      <c r="B27" s="647" t="s">
        <v>3246</v>
      </c>
      <c r="C27" s="636"/>
      <c r="D27" s="636"/>
      <c r="E27" s="636"/>
      <c r="F27" s="648" t="s">
        <v>3483</v>
      </c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51"/>
      <c r="V27" s="652"/>
      <c r="W27" s="649"/>
      <c r="X27" s="650"/>
      <c r="Y27" s="650"/>
      <c r="Z27" s="650"/>
      <c r="AA27" s="650"/>
    </row>
    <row r="28" spans="2:27" ht="11.5" customHeight="1" x14ac:dyDescent="0.35">
      <c r="B28" s="635" t="s">
        <v>1</v>
      </c>
      <c r="C28" s="636"/>
      <c r="D28" s="636"/>
      <c r="E28" s="636"/>
      <c r="F28" s="637" t="s">
        <v>3484</v>
      </c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53">
        <f>SUM(U21:V27)</f>
        <v>0</v>
      </c>
      <c r="V28" s="650"/>
      <c r="W28" s="653"/>
      <c r="X28" s="650"/>
      <c r="Y28" s="650"/>
      <c r="Z28" s="650"/>
      <c r="AA28" s="650"/>
    </row>
    <row r="29" spans="2:27" ht="11.25" customHeight="1" x14ac:dyDescent="0.35">
      <c r="B29" s="647" t="s">
        <v>1</v>
      </c>
      <c r="C29" s="636"/>
      <c r="D29" s="636"/>
      <c r="E29" s="636"/>
      <c r="F29" s="648" t="s">
        <v>1</v>
      </c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49" t="s">
        <v>1</v>
      </c>
      <c r="V29" s="650"/>
      <c r="W29" s="649"/>
      <c r="X29" s="650"/>
      <c r="Y29" s="650"/>
      <c r="Z29" s="650"/>
      <c r="AA29" s="650"/>
    </row>
    <row r="30" spans="2:27" ht="11.5" customHeight="1" x14ac:dyDescent="0.35">
      <c r="B30" s="635" t="s">
        <v>3485</v>
      </c>
      <c r="C30" s="636"/>
      <c r="D30" s="636"/>
      <c r="E30" s="636"/>
      <c r="F30" s="637" t="s">
        <v>3486</v>
      </c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53" t="s">
        <v>1</v>
      </c>
      <c r="V30" s="650"/>
      <c r="W30" s="653"/>
      <c r="X30" s="650"/>
      <c r="Y30" s="650"/>
      <c r="Z30" s="650"/>
      <c r="AA30" s="650"/>
    </row>
    <row r="31" spans="2:27" ht="11.5" customHeight="1" x14ac:dyDescent="0.35">
      <c r="B31" s="647" t="s">
        <v>3297</v>
      </c>
      <c r="C31" s="636"/>
      <c r="D31" s="636"/>
      <c r="E31" s="636"/>
      <c r="F31" s="648" t="s">
        <v>3487</v>
      </c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51"/>
      <c r="V31" s="652"/>
      <c r="W31" s="649"/>
      <c r="X31" s="650"/>
      <c r="Y31" s="650"/>
      <c r="Z31" s="650"/>
      <c r="AA31" s="650"/>
    </row>
    <row r="32" spans="2:27" ht="11.5" customHeight="1" x14ac:dyDescent="0.35">
      <c r="B32" s="635" t="s">
        <v>1</v>
      </c>
      <c r="C32" s="636"/>
      <c r="D32" s="636"/>
      <c r="E32" s="636"/>
      <c r="F32" s="637" t="s">
        <v>3488</v>
      </c>
      <c r="G32" s="636"/>
      <c r="H32" s="636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53">
        <f>SUM(U31)</f>
        <v>0</v>
      </c>
      <c r="V32" s="650"/>
      <c r="W32" s="653"/>
      <c r="X32" s="650"/>
      <c r="Y32" s="650"/>
      <c r="Z32" s="650"/>
      <c r="AA32" s="650"/>
    </row>
    <row r="33" spans="2:27" ht="11.5" customHeight="1" x14ac:dyDescent="0.35">
      <c r="B33" s="647" t="s">
        <v>1</v>
      </c>
      <c r="C33" s="636"/>
      <c r="D33" s="636"/>
      <c r="E33" s="636"/>
      <c r="F33" s="648" t="s">
        <v>1</v>
      </c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49" t="s">
        <v>1</v>
      </c>
      <c r="V33" s="650"/>
      <c r="W33" s="649"/>
      <c r="X33" s="650"/>
      <c r="Y33" s="650"/>
      <c r="Z33" s="650"/>
      <c r="AA33" s="650"/>
    </row>
    <row r="34" spans="2:27" ht="11.25" customHeight="1" x14ac:dyDescent="0.35">
      <c r="B34" s="654" t="s">
        <v>3489</v>
      </c>
      <c r="C34" s="655"/>
      <c r="D34" s="655"/>
      <c r="E34" s="655"/>
      <c r="F34" s="656" t="s">
        <v>3490</v>
      </c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494"/>
      <c r="V34" s="495">
        <f>U28+U32</f>
        <v>0</v>
      </c>
      <c r="W34" s="657"/>
      <c r="X34" s="689"/>
      <c r="Y34" s="689"/>
      <c r="Z34" s="689"/>
      <c r="AA34" s="689"/>
    </row>
    <row r="35" spans="2:27" ht="14.25" customHeight="1" x14ac:dyDescent="0.35"/>
    <row r="36" spans="2:27" x14ac:dyDescent="0.35">
      <c r="B36" s="658" t="s">
        <v>1</v>
      </c>
      <c r="C36" s="659"/>
      <c r="D36" s="659"/>
      <c r="E36" s="659"/>
      <c r="F36" s="659"/>
      <c r="G36" s="659"/>
      <c r="H36" s="659"/>
      <c r="J36" s="660" t="s">
        <v>3491</v>
      </c>
      <c r="K36" s="659"/>
      <c r="L36" s="659"/>
      <c r="M36" s="659"/>
      <c r="N36" s="660"/>
      <c r="O36" s="659"/>
      <c r="P36" s="659"/>
      <c r="Q36" s="659"/>
      <c r="R36" s="497"/>
    </row>
    <row r="37" spans="2:27" x14ac:dyDescent="0.35">
      <c r="B37" s="660" t="s">
        <v>3809</v>
      </c>
      <c r="C37" s="659"/>
      <c r="D37" s="659"/>
      <c r="E37" s="659"/>
      <c r="F37" s="659"/>
      <c r="G37" s="659"/>
      <c r="H37" s="659"/>
      <c r="I37" s="496"/>
      <c r="J37" s="661">
        <f>V34</f>
        <v>0</v>
      </c>
      <c r="K37" s="659"/>
      <c r="L37" s="659"/>
      <c r="M37" s="659"/>
      <c r="N37" s="661"/>
      <c r="O37" s="659"/>
      <c r="P37" s="659"/>
      <c r="Q37" s="659"/>
      <c r="R37" s="498"/>
    </row>
    <row r="38" spans="2:27" ht="0" hidden="1" customHeight="1" x14ac:dyDescent="0.35"/>
    <row r="39" spans="2:27" ht="3" customHeight="1" x14ac:dyDescent="0.35"/>
    <row r="40" spans="2:27" x14ac:dyDescent="0.35">
      <c r="B40" s="664" t="s">
        <v>3492</v>
      </c>
      <c r="C40" s="636"/>
      <c r="D40" s="636"/>
      <c r="E40" s="636"/>
      <c r="F40" s="636"/>
      <c r="G40" s="636"/>
      <c r="H40" s="636"/>
      <c r="J40" s="665">
        <f>J37</f>
        <v>0</v>
      </c>
      <c r="K40" s="636"/>
      <c r="L40" s="636"/>
      <c r="M40" s="636"/>
      <c r="O40" s="665"/>
      <c r="P40" s="636"/>
      <c r="Q40" s="636"/>
      <c r="R40" s="501"/>
    </row>
    <row r="41" spans="2:27" ht="2.9" customHeight="1" x14ac:dyDescent="0.35"/>
    <row r="42" spans="2:27" ht="11.25" customHeight="1" x14ac:dyDescent="0.35">
      <c r="B42" s="666" t="s">
        <v>3493</v>
      </c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</row>
    <row r="43" spans="2:27" ht="5.65" customHeight="1" x14ac:dyDescent="0.35"/>
    <row r="44" spans="2:27" ht="2.9" customHeight="1" x14ac:dyDescent="0.35"/>
    <row r="45" spans="2:27" ht="12.65" customHeight="1" x14ac:dyDescent="0.35">
      <c r="B45" s="667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</row>
    <row r="46" spans="2:27" ht="11.5" customHeight="1" x14ac:dyDescent="0.35"/>
    <row r="47" spans="2:27" ht="11.5" customHeight="1" x14ac:dyDescent="0.35">
      <c r="B47" s="638"/>
      <c r="C47" s="636"/>
      <c r="D47" s="636"/>
      <c r="E47" s="636"/>
      <c r="F47" s="636"/>
      <c r="G47" s="637"/>
      <c r="H47" s="636"/>
      <c r="I47" s="636"/>
      <c r="J47" s="636"/>
      <c r="K47" s="636"/>
    </row>
    <row r="48" spans="2:27" ht="11.5" customHeight="1" x14ac:dyDescent="0.35">
      <c r="B48" s="638"/>
      <c r="C48" s="636"/>
      <c r="D48" s="636"/>
      <c r="E48" s="636"/>
      <c r="F48" s="636"/>
      <c r="G48" s="635"/>
      <c r="H48" s="635"/>
      <c r="I48" s="635"/>
      <c r="J48" s="635"/>
      <c r="K48" s="635"/>
      <c r="L48" s="635"/>
      <c r="M48" s="635"/>
      <c r="N48" s="635"/>
      <c r="O48" s="635"/>
    </row>
    <row r="49" spans="2:11" ht="11.25" customHeight="1" x14ac:dyDescent="0.35">
      <c r="B49" s="638"/>
      <c r="C49" s="636"/>
      <c r="D49" s="636"/>
      <c r="E49" s="636"/>
      <c r="F49" s="636"/>
      <c r="G49" s="698"/>
      <c r="H49" s="636"/>
      <c r="I49" s="636"/>
      <c r="J49" s="636"/>
      <c r="K49" s="636"/>
    </row>
    <row r="50" spans="2:11" ht="0" hidden="1" customHeight="1" x14ac:dyDescent="0.35"/>
  </sheetData>
  <sheetProtection algorithmName="SHA-512" hashValue="8lmT8pPbHag3vgTp+j0orlrc7vIRjpBjxhwlqpw0GDmCrLBLHJcq83Rkknr8AztXMBjc6cp4aorWjZyjZFSM7Q==" saltValue="dANzpdPut9K9ab00Jvzv+w==" spinCount="100000" sheet="1" objects="1" scenarios="1" selectLockedCells="1"/>
  <mergeCells count="89">
    <mergeCell ref="B49:F49"/>
    <mergeCell ref="G49:K49"/>
    <mergeCell ref="B42:AA42"/>
    <mergeCell ref="B45:P45"/>
    <mergeCell ref="B47:F47"/>
    <mergeCell ref="G47:K47"/>
    <mergeCell ref="B48:F48"/>
    <mergeCell ref="G48:O48"/>
    <mergeCell ref="B37:H37"/>
    <mergeCell ref="J37:M37"/>
    <mergeCell ref="N37:Q37"/>
    <mergeCell ref="B40:H40"/>
    <mergeCell ref="J40:M40"/>
    <mergeCell ref="O40:Q40"/>
    <mergeCell ref="B34:E34"/>
    <mergeCell ref="F34:T34"/>
    <mergeCell ref="W34:AA34"/>
    <mergeCell ref="B36:H36"/>
    <mergeCell ref="J36:M36"/>
    <mergeCell ref="N36:Q36"/>
    <mergeCell ref="B32:E32"/>
    <mergeCell ref="F32:T32"/>
    <mergeCell ref="U32:V32"/>
    <mergeCell ref="W32:AA32"/>
    <mergeCell ref="B33:E33"/>
    <mergeCell ref="F33:T33"/>
    <mergeCell ref="U33:V33"/>
    <mergeCell ref="W33:AA33"/>
    <mergeCell ref="B30:E30"/>
    <mergeCell ref="F30:T30"/>
    <mergeCell ref="U30:V30"/>
    <mergeCell ref="W30:AA30"/>
    <mergeCell ref="B31:E31"/>
    <mergeCell ref="F31:T31"/>
    <mergeCell ref="U31:V31"/>
    <mergeCell ref="W31:AA31"/>
    <mergeCell ref="B28:E28"/>
    <mergeCell ref="F28:T28"/>
    <mergeCell ref="U28:V28"/>
    <mergeCell ref="W28:AA28"/>
    <mergeCell ref="B29:E29"/>
    <mergeCell ref="F29:T29"/>
    <mergeCell ref="U29:V29"/>
    <mergeCell ref="W29:AA29"/>
    <mergeCell ref="B26:E26"/>
    <mergeCell ref="F26:T26"/>
    <mergeCell ref="U26:V26"/>
    <mergeCell ref="W26:AA26"/>
    <mergeCell ref="B27:E27"/>
    <mergeCell ref="F27:T27"/>
    <mergeCell ref="U27:V27"/>
    <mergeCell ref="W27:AA27"/>
    <mergeCell ref="B24:E24"/>
    <mergeCell ref="F24:T24"/>
    <mergeCell ref="U24:V24"/>
    <mergeCell ref="W24:AA24"/>
    <mergeCell ref="B25:E25"/>
    <mergeCell ref="F25:T25"/>
    <mergeCell ref="U25:V25"/>
    <mergeCell ref="W25:AA25"/>
    <mergeCell ref="B22:E22"/>
    <mergeCell ref="F22:T22"/>
    <mergeCell ref="U22:V22"/>
    <mergeCell ref="W22:AA22"/>
    <mergeCell ref="B23:E23"/>
    <mergeCell ref="F23:T23"/>
    <mergeCell ref="U23:V23"/>
    <mergeCell ref="W23:AA23"/>
    <mergeCell ref="B20:E20"/>
    <mergeCell ref="F20:T20"/>
    <mergeCell ref="U20:V20"/>
    <mergeCell ref="W20:AA20"/>
    <mergeCell ref="B21:E21"/>
    <mergeCell ref="F21:T21"/>
    <mergeCell ref="U21:V21"/>
    <mergeCell ref="W21:AA21"/>
    <mergeCell ref="E10:J10"/>
    <mergeCell ref="K10:X10"/>
    <mergeCell ref="B17:AA17"/>
    <mergeCell ref="B19:E19"/>
    <mergeCell ref="F19:T19"/>
    <mergeCell ref="U19:V19"/>
    <mergeCell ref="W19:AA19"/>
    <mergeCell ref="H1:W1"/>
    <mergeCell ref="A4:AB4"/>
    <mergeCell ref="E8:J8"/>
    <mergeCell ref="K8:X8"/>
    <mergeCell ref="E9:J9"/>
    <mergeCell ref="K9:X9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CF49-D00D-4763-BD4E-D6F7D0D5DEC1}">
  <dimension ref="A1:AB125"/>
  <sheetViews>
    <sheetView showGridLines="0" workbookViewId="0">
      <pane ySplit="4" topLeftCell="A18" activePane="bottomLeft" state="frozen"/>
      <selection activeCell="C17" sqref="C17"/>
      <selection pane="bottomLeft" activeCell="U69" sqref="U69:W69"/>
    </sheetView>
  </sheetViews>
  <sheetFormatPr defaultColWidth="9.33203125" defaultRowHeight="14.5" x14ac:dyDescent="0.35"/>
  <cols>
    <col min="1" max="1" width="0.6640625" style="479" customWidth="1"/>
    <col min="2" max="2" width="1.77734375" style="479" customWidth="1"/>
    <col min="3" max="3" width="5.44140625" style="479" customWidth="1"/>
    <col min="4" max="4" width="1.44140625" style="479" customWidth="1"/>
    <col min="5" max="5" width="0" style="479" hidden="1" customWidth="1"/>
    <col min="6" max="6" width="4.44140625" style="479" customWidth="1"/>
    <col min="7" max="7" width="0.33203125" style="479" customWidth="1"/>
    <col min="8" max="8" width="6.77734375" style="479" customWidth="1"/>
    <col min="9" max="9" width="0" style="479" hidden="1" customWidth="1"/>
    <col min="10" max="10" width="1.77734375" style="479" customWidth="1"/>
    <col min="11" max="11" width="1" style="479" customWidth="1"/>
    <col min="12" max="12" width="0" style="479" hidden="1" customWidth="1"/>
    <col min="13" max="13" width="1.77734375" style="479" customWidth="1"/>
    <col min="14" max="14" width="6" style="479" customWidth="1"/>
    <col min="15" max="15" width="6.44140625" style="479" customWidth="1"/>
    <col min="16" max="16" width="1.109375" style="479" customWidth="1"/>
    <col min="17" max="17" width="1.77734375" style="479" customWidth="1"/>
    <col min="18" max="18" width="6.44140625" style="479" customWidth="1"/>
    <col min="19" max="19" width="1" style="479" customWidth="1"/>
    <col min="20" max="20" width="30.77734375" style="479" customWidth="1"/>
    <col min="21" max="21" width="20.77734375" style="479" customWidth="1"/>
    <col min="22" max="22" width="3" style="479" customWidth="1"/>
    <col min="23" max="23" width="3.109375" style="479" customWidth="1"/>
    <col min="24" max="24" width="18.77734375" style="479" customWidth="1"/>
    <col min="25" max="25" width="7.33203125" style="479" customWidth="1"/>
    <col min="26" max="26" width="0" style="479" hidden="1" customWidth="1"/>
    <col min="27" max="27" width="22.77734375" style="479" customWidth="1"/>
    <col min="28" max="28" width="0.6640625" style="479" customWidth="1"/>
    <col min="29" max="16384" width="9.33203125" style="479"/>
  </cols>
  <sheetData>
    <row r="1" spans="1:28" ht="2.9" customHeight="1" x14ac:dyDescent="0.35"/>
    <row r="2" spans="1:28" ht="1.4" customHeight="1" x14ac:dyDescent="0.3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</row>
    <row r="3" spans="1:28" ht="11.25" customHeight="1" x14ac:dyDescent="0.35">
      <c r="A3" s="639" t="s">
        <v>3465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</row>
    <row r="4" spans="1:28" ht="0" hidden="1" customHeight="1" x14ac:dyDescent="0.35"/>
    <row r="5" spans="1:28" ht="2.9" customHeight="1" x14ac:dyDescent="0.35"/>
    <row r="6" spans="1:28" ht="17.149999999999999" customHeight="1" x14ac:dyDescent="0.35">
      <c r="B6" s="643" t="s">
        <v>3494</v>
      </c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</row>
    <row r="7" spans="1:28" ht="2.9" customHeight="1" x14ac:dyDescent="0.35"/>
    <row r="8" spans="1:28" x14ac:dyDescent="0.35">
      <c r="B8" s="668" t="s">
        <v>3495</v>
      </c>
      <c r="C8" s="669"/>
      <c r="D8" s="670" t="s">
        <v>3496</v>
      </c>
      <c r="E8" s="669"/>
      <c r="F8" s="669"/>
      <c r="G8" s="669"/>
      <c r="H8" s="669"/>
      <c r="I8" s="669"/>
      <c r="J8" s="669"/>
      <c r="K8" s="669"/>
      <c r="L8" s="669"/>
      <c r="M8" s="669"/>
      <c r="N8" s="670" t="s">
        <v>3473</v>
      </c>
      <c r="O8" s="669"/>
      <c r="P8" s="669"/>
      <c r="Q8" s="669"/>
      <c r="R8" s="669"/>
      <c r="S8" s="669"/>
      <c r="T8" s="669"/>
      <c r="U8" s="668" t="s">
        <v>3497</v>
      </c>
      <c r="V8" s="669"/>
      <c r="W8" s="669"/>
      <c r="X8" s="504" t="s">
        <v>306</v>
      </c>
      <c r="Y8" s="506" t="s">
        <v>3498</v>
      </c>
      <c r="Z8" s="668" t="s">
        <v>3499</v>
      </c>
      <c r="AA8" s="669"/>
    </row>
    <row r="9" spans="1:28" x14ac:dyDescent="0.35">
      <c r="B9" s="647">
        <v>1</v>
      </c>
      <c r="C9" s="636"/>
      <c r="D9" s="648" t="s">
        <v>3810</v>
      </c>
      <c r="E9" s="636"/>
      <c r="F9" s="636"/>
      <c r="G9" s="636"/>
      <c r="H9" s="636"/>
      <c r="I9" s="636"/>
      <c r="J9" s="636"/>
      <c r="K9" s="636"/>
      <c r="L9" s="636"/>
      <c r="M9" s="636"/>
      <c r="N9" s="648" t="s">
        <v>3811</v>
      </c>
      <c r="O9" s="636"/>
      <c r="P9" s="636"/>
      <c r="Q9" s="636"/>
      <c r="R9" s="636"/>
      <c r="S9" s="636"/>
      <c r="T9" s="636"/>
      <c r="U9" s="671"/>
      <c r="V9" s="690"/>
      <c r="W9" s="690"/>
      <c r="X9" s="492">
        <v>300</v>
      </c>
      <c r="Y9" s="493" t="s">
        <v>323</v>
      </c>
      <c r="Z9" s="672">
        <f t="shared" ref="Z9:Z25" si="0">U9*X9</f>
        <v>0</v>
      </c>
      <c r="AA9" s="636"/>
    </row>
    <row r="10" spans="1:28" ht="23.25" customHeight="1" x14ac:dyDescent="0.35">
      <c r="B10" s="647">
        <v>2</v>
      </c>
      <c r="C10" s="636"/>
      <c r="D10" s="648" t="s">
        <v>3514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48" t="s">
        <v>3515</v>
      </c>
      <c r="O10" s="636"/>
      <c r="P10" s="636"/>
      <c r="Q10" s="636"/>
      <c r="R10" s="636"/>
      <c r="S10" s="636"/>
      <c r="T10" s="636"/>
      <c r="U10" s="671"/>
      <c r="V10" s="690"/>
      <c r="W10" s="690"/>
      <c r="X10" s="492">
        <v>39</v>
      </c>
      <c r="Y10" s="493" t="s">
        <v>1528</v>
      </c>
      <c r="Z10" s="672">
        <f t="shared" si="0"/>
        <v>0</v>
      </c>
      <c r="AA10" s="636"/>
    </row>
    <row r="11" spans="1:28" ht="26.25" customHeight="1" x14ac:dyDescent="0.35">
      <c r="B11" s="647">
        <v>3</v>
      </c>
      <c r="C11" s="636"/>
      <c r="D11" s="648" t="s">
        <v>3516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48" t="s">
        <v>3517</v>
      </c>
      <c r="O11" s="636"/>
      <c r="P11" s="636"/>
      <c r="Q11" s="636"/>
      <c r="R11" s="636"/>
      <c r="S11" s="636"/>
      <c r="T11" s="636"/>
      <c r="U11" s="671"/>
      <c r="V11" s="690"/>
      <c r="W11" s="690"/>
      <c r="X11" s="492">
        <v>13</v>
      </c>
      <c r="Y11" s="493" t="s">
        <v>1528</v>
      </c>
      <c r="Z11" s="672">
        <f t="shared" si="0"/>
        <v>0</v>
      </c>
      <c r="AA11" s="636"/>
    </row>
    <row r="12" spans="1:28" ht="23.25" customHeight="1" x14ac:dyDescent="0.35">
      <c r="B12" s="647">
        <v>4</v>
      </c>
      <c r="C12" s="636"/>
      <c r="D12" s="648" t="s">
        <v>3812</v>
      </c>
      <c r="E12" s="636"/>
      <c r="F12" s="636"/>
      <c r="G12" s="636"/>
      <c r="H12" s="636"/>
      <c r="I12" s="636"/>
      <c r="J12" s="636"/>
      <c r="K12" s="636"/>
      <c r="L12" s="636"/>
      <c r="M12" s="636"/>
      <c r="N12" s="648" t="s">
        <v>3518</v>
      </c>
      <c r="O12" s="636"/>
      <c r="P12" s="636"/>
      <c r="Q12" s="636"/>
      <c r="R12" s="636"/>
      <c r="S12" s="636"/>
      <c r="T12" s="636"/>
      <c r="U12" s="671"/>
      <c r="V12" s="690"/>
      <c r="W12" s="690"/>
      <c r="X12" s="492">
        <v>104</v>
      </c>
      <c r="Y12" s="493" t="s">
        <v>1528</v>
      </c>
      <c r="Z12" s="672">
        <f t="shared" si="0"/>
        <v>0</v>
      </c>
      <c r="AA12" s="636"/>
    </row>
    <row r="13" spans="1:28" x14ac:dyDescent="0.35">
      <c r="B13" s="647">
        <v>5</v>
      </c>
      <c r="C13" s="636"/>
      <c r="D13" s="648" t="s">
        <v>3813</v>
      </c>
      <c r="E13" s="636"/>
      <c r="F13" s="636"/>
      <c r="G13" s="636"/>
      <c r="H13" s="636"/>
      <c r="I13" s="636"/>
      <c r="J13" s="636"/>
      <c r="K13" s="636"/>
      <c r="L13" s="636"/>
      <c r="M13" s="636"/>
      <c r="N13" s="648" t="s">
        <v>3814</v>
      </c>
      <c r="O13" s="636"/>
      <c r="P13" s="636"/>
      <c r="Q13" s="636"/>
      <c r="R13" s="636"/>
      <c r="S13" s="636"/>
      <c r="T13" s="636"/>
      <c r="U13" s="671"/>
      <c r="V13" s="690"/>
      <c r="W13" s="690"/>
      <c r="X13" s="492">
        <v>5</v>
      </c>
      <c r="Y13" s="493" t="s">
        <v>1528</v>
      </c>
      <c r="Z13" s="672">
        <f t="shared" si="0"/>
        <v>0</v>
      </c>
      <c r="AA13" s="636"/>
    </row>
    <row r="14" spans="1:28" x14ac:dyDescent="0.35">
      <c r="B14" s="647">
        <v>6</v>
      </c>
      <c r="C14" s="636"/>
      <c r="D14" s="648" t="s">
        <v>3815</v>
      </c>
      <c r="E14" s="636"/>
      <c r="F14" s="636"/>
      <c r="G14" s="636"/>
      <c r="H14" s="636"/>
      <c r="I14" s="636"/>
      <c r="J14" s="636"/>
      <c r="K14" s="636"/>
      <c r="L14" s="636"/>
      <c r="M14" s="636"/>
      <c r="N14" s="648" t="s">
        <v>3816</v>
      </c>
      <c r="O14" s="636"/>
      <c r="P14" s="636"/>
      <c r="Q14" s="636"/>
      <c r="R14" s="636"/>
      <c r="S14" s="636"/>
      <c r="T14" s="636"/>
      <c r="U14" s="671"/>
      <c r="V14" s="690"/>
      <c r="W14" s="690"/>
      <c r="X14" s="492">
        <v>13</v>
      </c>
      <c r="Y14" s="493" t="s">
        <v>1528</v>
      </c>
      <c r="Z14" s="672">
        <f t="shared" si="0"/>
        <v>0</v>
      </c>
      <c r="AA14" s="636"/>
    </row>
    <row r="15" spans="1:28" x14ac:dyDescent="0.35">
      <c r="B15" s="647">
        <v>7</v>
      </c>
      <c r="C15" s="636"/>
      <c r="D15" s="648" t="s">
        <v>3817</v>
      </c>
      <c r="E15" s="636"/>
      <c r="F15" s="636"/>
      <c r="G15" s="636"/>
      <c r="H15" s="636"/>
      <c r="I15" s="636"/>
      <c r="J15" s="636"/>
      <c r="K15" s="636"/>
      <c r="L15" s="636"/>
      <c r="M15" s="636"/>
      <c r="N15" s="648" t="s">
        <v>3818</v>
      </c>
      <c r="O15" s="636"/>
      <c r="P15" s="636"/>
      <c r="Q15" s="636"/>
      <c r="R15" s="636"/>
      <c r="S15" s="636"/>
      <c r="T15" s="636"/>
      <c r="U15" s="671"/>
      <c r="V15" s="690"/>
      <c r="W15" s="690"/>
      <c r="X15" s="492">
        <v>4</v>
      </c>
      <c r="Y15" s="493" t="s">
        <v>1528</v>
      </c>
      <c r="Z15" s="672">
        <f t="shared" si="0"/>
        <v>0</v>
      </c>
      <c r="AA15" s="636"/>
    </row>
    <row r="16" spans="1:28" x14ac:dyDescent="0.35">
      <c r="B16" s="647">
        <v>8</v>
      </c>
      <c r="C16" s="636"/>
      <c r="D16" s="648" t="s">
        <v>3817</v>
      </c>
      <c r="E16" s="636"/>
      <c r="F16" s="636"/>
      <c r="G16" s="636"/>
      <c r="H16" s="636"/>
      <c r="I16" s="636"/>
      <c r="J16" s="636"/>
      <c r="K16" s="636"/>
      <c r="L16" s="636"/>
      <c r="M16" s="636"/>
      <c r="N16" s="648" t="s">
        <v>3543</v>
      </c>
      <c r="O16" s="636"/>
      <c r="P16" s="636"/>
      <c r="Q16" s="636"/>
      <c r="R16" s="636"/>
      <c r="S16" s="636"/>
      <c r="T16" s="636"/>
      <c r="U16" s="671"/>
      <c r="V16" s="690"/>
      <c r="W16" s="690"/>
      <c r="X16" s="492">
        <v>13</v>
      </c>
      <c r="Y16" s="493" t="s">
        <v>1528</v>
      </c>
      <c r="Z16" s="672">
        <f t="shared" si="0"/>
        <v>0</v>
      </c>
      <c r="AA16" s="636"/>
    </row>
    <row r="17" spans="2:27" x14ac:dyDescent="0.35">
      <c r="B17" s="647">
        <v>9</v>
      </c>
      <c r="C17" s="636"/>
      <c r="D17" s="648" t="s">
        <v>3819</v>
      </c>
      <c r="E17" s="636"/>
      <c r="F17" s="636"/>
      <c r="G17" s="636"/>
      <c r="H17" s="636"/>
      <c r="I17" s="636"/>
      <c r="J17" s="636"/>
      <c r="K17" s="636"/>
      <c r="L17" s="636"/>
      <c r="M17" s="636"/>
      <c r="N17" s="648" t="s">
        <v>3820</v>
      </c>
      <c r="O17" s="636"/>
      <c r="P17" s="636"/>
      <c r="Q17" s="636"/>
      <c r="R17" s="636"/>
      <c r="S17" s="636"/>
      <c r="T17" s="636"/>
      <c r="U17" s="671"/>
      <c r="V17" s="690"/>
      <c r="W17" s="690"/>
      <c r="X17" s="492">
        <v>4</v>
      </c>
      <c r="Y17" s="493" t="s">
        <v>1528</v>
      </c>
      <c r="Z17" s="672">
        <f t="shared" si="0"/>
        <v>0</v>
      </c>
      <c r="AA17" s="636"/>
    </row>
    <row r="18" spans="2:27" x14ac:dyDescent="0.35">
      <c r="B18" s="647">
        <v>10</v>
      </c>
      <c r="C18" s="636"/>
      <c r="D18" s="648" t="s">
        <v>3819</v>
      </c>
      <c r="E18" s="636"/>
      <c r="F18" s="636"/>
      <c r="G18" s="636"/>
      <c r="H18" s="636"/>
      <c r="I18" s="636"/>
      <c r="J18" s="636"/>
      <c r="K18" s="636"/>
      <c r="L18" s="636"/>
      <c r="M18" s="636"/>
      <c r="N18" s="648" t="s">
        <v>3821</v>
      </c>
      <c r="O18" s="636"/>
      <c r="P18" s="636"/>
      <c r="Q18" s="636"/>
      <c r="R18" s="636"/>
      <c r="S18" s="636"/>
      <c r="T18" s="636"/>
      <c r="U18" s="671"/>
      <c r="V18" s="690"/>
      <c r="W18" s="690"/>
      <c r="X18" s="492">
        <v>13</v>
      </c>
      <c r="Y18" s="493" t="s">
        <v>1528</v>
      </c>
      <c r="Z18" s="672">
        <f t="shared" si="0"/>
        <v>0</v>
      </c>
      <c r="AA18" s="636"/>
    </row>
    <row r="19" spans="2:27" x14ac:dyDescent="0.35">
      <c r="B19" s="647">
        <v>11</v>
      </c>
      <c r="C19" s="636"/>
      <c r="D19" s="648" t="s">
        <v>3822</v>
      </c>
      <c r="E19" s="636"/>
      <c r="F19" s="636"/>
      <c r="G19" s="636"/>
      <c r="H19" s="636"/>
      <c r="I19" s="636"/>
      <c r="J19" s="636"/>
      <c r="K19" s="636"/>
      <c r="L19" s="636"/>
      <c r="M19" s="636"/>
      <c r="N19" s="648" t="s">
        <v>3823</v>
      </c>
      <c r="O19" s="636"/>
      <c r="P19" s="636"/>
      <c r="Q19" s="636"/>
      <c r="R19" s="636"/>
      <c r="S19" s="636"/>
      <c r="T19" s="636"/>
      <c r="U19" s="671"/>
      <c r="V19" s="690"/>
      <c r="W19" s="690"/>
      <c r="X19" s="492">
        <v>13</v>
      </c>
      <c r="Y19" s="493" t="s">
        <v>1528</v>
      </c>
      <c r="Z19" s="672">
        <f t="shared" si="0"/>
        <v>0</v>
      </c>
      <c r="AA19" s="636"/>
    </row>
    <row r="20" spans="2:27" x14ac:dyDescent="0.35">
      <c r="B20" s="647">
        <v>12</v>
      </c>
      <c r="C20" s="636"/>
      <c r="D20" s="648" t="s">
        <v>3588</v>
      </c>
      <c r="E20" s="636"/>
      <c r="F20" s="636"/>
      <c r="G20" s="636"/>
      <c r="H20" s="636"/>
      <c r="I20" s="636"/>
      <c r="J20" s="636"/>
      <c r="K20" s="636"/>
      <c r="L20" s="636"/>
      <c r="M20" s="636"/>
      <c r="N20" s="648" t="s">
        <v>3824</v>
      </c>
      <c r="O20" s="636"/>
      <c r="P20" s="636"/>
      <c r="Q20" s="636"/>
      <c r="R20" s="636"/>
      <c r="S20" s="636"/>
      <c r="T20" s="636"/>
      <c r="U20" s="671"/>
      <c r="V20" s="690"/>
      <c r="W20" s="690"/>
      <c r="X20" s="492">
        <v>330</v>
      </c>
      <c r="Y20" s="493" t="s">
        <v>323</v>
      </c>
      <c r="Z20" s="672">
        <f t="shared" si="0"/>
        <v>0</v>
      </c>
      <c r="AA20" s="636"/>
    </row>
    <row r="21" spans="2:27" x14ac:dyDescent="0.35">
      <c r="B21" s="647">
        <v>13</v>
      </c>
      <c r="C21" s="636"/>
      <c r="D21" s="648" t="s">
        <v>3825</v>
      </c>
      <c r="E21" s="636"/>
      <c r="F21" s="636"/>
      <c r="G21" s="636"/>
      <c r="H21" s="636"/>
      <c r="I21" s="636"/>
      <c r="J21" s="636"/>
      <c r="K21" s="636"/>
      <c r="L21" s="636"/>
      <c r="M21" s="636"/>
      <c r="N21" s="648" t="s">
        <v>3826</v>
      </c>
      <c r="O21" s="636"/>
      <c r="P21" s="636"/>
      <c r="Q21" s="636"/>
      <c r="R21" s="636"/>
      <c r="S21" s="636"/>
      <c r="T21" s="636"/>
      <c r="U21" s="671"/>
      <c r="V21" s="690"/>
      <c r="W21" s="690"/>
      <c r="X21" s="492">
        <v>13</v>
      </c>
      <c r="Y21" s="493" t="s">
        <v>323</v>
      </c>
      <c r="Z21" s="672">
        <f t="shared" si="0"/>
        <v>0</v>
      </c>
      <c r="AA21" s="636"/>
    </row>
    <row r="22" spans="2:27" x14ac:dyDescent="0.35">
      <c r="B22" s="647">
        <v>14</v>
      </c>
      <c r="C22" s="636"/>
      <c r="D22" s="648" t="s">
        <v>3827</v>
      </c>
      <c r="E22" s="636"/>
      <c r="F22" s="636"/>
      <c r="G22" s="636"/>
      <c r="H22" s="636"/>
      <c r="I22" s="636"/>
      <c r="J22" s="636"/>
      <c r="K22" s="636"/>
      <c r="L22" s="636"/>
      <c r="M22" s="636"/>
      <c r="N22" s="648" t="s">
        <v>3828</v>
      </c>
      <c r="O22" s="636"/>
      <c r="P22" s="636"/>
      <c r="Q22" s="636"/>
      <c r="R22" s="636"/>
      <c r="S22" s="636"/>
      <c r="T22" s="636"/>
      <c r="U22" s="671"/>
      <c r="V22" s="690"/>
      <c r="W22" s="690"/>
      <c r="X22" s="492">
        <v>90</v>
      </c>
      <c r="Y22" s="493" t="s">
        <v>323</v>
      </c>
      <c r="Z22" s="672">
        <f t="shared" si="0"/>
        <v>0</v>
      </c>
      <c r="AA22" s="636"/>
    </row>
    <row r="23" spans="2:27" x14ac:dyDescent="0.35">
      <c r="B23" s="647">
        <v>15</v>
      </c>
      <c r="C23" s="636"/>
      <c r="D23" s="648" t="s">
        <v>3829</v>
      </c>
      <c r="E23" s="636"/>
      <c r="F23" s="636"/>
      <c r="G23" s="636"/>
      <c r="H23" s="636"/>
      <c r="I23" s="636"/>
      <c r="J23" s="636"/>
      <c r="K23" s="636"/>
      <c r="L23" s="636"/>
      <c r="M23" s="636"/>
      <c r="N23" s="648" t="s">
        <v>3830</v>
      </c>
      <c r="O23" s="636"/>
      <c r="P23" s="636"/>
      <c r="Q23" s="636"/>
      <c r="R23" s="636"/>
      <c r="S23" s="636"/>
      <c r="T23" s="636"/>
      <c r="U23" s="671"/>
      <c r="V23" s="690"/>
      <c r="W23" s="690"/>
      <c r="X23" s="492">
        <v>408</v>
      </c>
      <c r="Y23" s="493" t="s">
        <v>323</v>
      </c>
      <c r="Z23" s="672">
        <f t="shared" si="0"/>
        <v>0</v>
      </c>
      <c r="AA23" s="636"/>
    </row>
    <row r="24" spans="2:27" x14ac:dyDescent="0.35">
      <c r="B24" s="647">
        <v>16</v>
      </c>
      <c r="C24" s="636"/>
      <c r="D24" s="648" t="s">
        <v>3831</v>
      </c>
      <c r="E24" s="636"/>
      <c r="F24" s="636"/>
      <c r="G24" s="636"/>
      <c r="H24" s="636"/>
      <c r="I24" s="636"/>
      <c r="J24" s="636"/>
      <c r="K24" s="636"/>
      <c r="L24" s="636"/>
      <c r="M24" s="636"/>
      <c r="N24" s="648" t="s">
        <v>3832</v>
      </c>
      <c r="O24" s="636"/>
      <c r="P24" s="636"/>
      <c r="Q24" s="636"/>
      <c r="R24" s="636"/>
      <c r="S24" s="636"/>
      <c r="T24" s="636"/>
      <c r="U24" s="671"/>
      <c r="V24" s="690"/>
      <c r="W24" s="690"/>
      <c r="X24" s="492">
        <v>26</v>
      </c>
      <c r="Y24" s="493" t="s">
        <v>1528</v>
      </c>
      <c r="Z24" s="672">
        <f t="shared" si="0"/>
        <v>0</v>
      </c>
      <c r="AA24" s="636"/>
    </row>
    <row r="25" spans="2:27" x14ac:dyDescent="0.35">
      <c r="B25" s="647">
        <v>17</v>
      </c>
      <c r="C25" s="636"/>
      <c r="D25" s="648" t="s">
        <v>3775</v>
      </c>
      <c r="E25" s="636"/>
      <c r="F25" s="636"/>
      <c r="G25" s="636"/>
      <c r="H25" s="636"/>
      <c r="I25" s="636"/>
      <c r="J25" s="636"/>
      <c r="K25" s="636"/>
      <c r="L25" s="636"/>
      <c r="M25" s="636"/>
      <c r="N25" s="648" t="s">
        <v>3833</v>
      </c>
      <c r="O25" s="636"/>
      <c r="P25" s="636"/>
      <c r="Q25" s="636"/>
      <c r="R25" s="636"/>
      <c r="S25" s="636"/>
      <c r="T25" s="636"/>
      <c r="U25" s="671"/>
      <c r="V25" s="690"/>
      <c r="W25" s="690"/>
      <c r="X25" s="492">
        <v>310</v>
      </c>
      <c r="Y25" s="493" t="s">
        <v>323</v>
      </c>
      <c r="Z25" s="672">
        <f t="shared" si="0"/>
        <v>0</v>
      </c>
      <c r="AA25" s="636"/>
    </row>
    <row r="26" spans="2:27" ht="16.5" customHeight="1" x14ac:dyDescent="0.35">
      <c r="B26" s="677" t="s">
        <v>3584</v>
      </c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505"/>
      <c r="AA26" s="517">
        <f>SUM(Z9:AA25)</f>
        <v>0</v>
      </c>
    </row>
    <row r="27" spans="2:27" ht="0" hidden="1" customHeight="1" x14ac:dyDescent="0.35"/>
    <row r="28" spans="2:27" ht="2.9" customHeight="1" x14ac:dyDescent="0.35"/>
    <row r="29" spans="2:27" ht="11.25" customHeight="1" x14ac:dyDescent="0.35">
      <c r="B29" s="637" t="s">
        <v>3585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</row>
    <row r="30" spans="2:27" ht="1.5" customHeight="1" x14ac:dyDescent="0.35"/>
    <row r="31" spans="2:27" ht="11.25" customHeight="1" x14ac:dyDescent="0.35">
      <c r="C31" s="647" t="s">
        <v>3586</v>
      </c>
      <c r="D31" s="636"/>
      <c r="F31" s="694">
        <f>AA26</f>
        <v>0</v>
      </c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</row>
    <row r="32" spans="2:27" ht="10" customHeight="1" x14ac:dyDescent="0.35"/>
    <row r="33" spans="2:27" ht="11.5" customHeight="1" x14ac:dyDescent="0.35">
      <c r="B33" s="658" t="s">
        <v>1</v>
      </c>
      <c r="C33" s="659"/>
      <c r="D33" s="659"/>
      <c r="E33" s="659"/>
      <c r="F33" s="659"/>
      <c r="G33" s="659"/>
      <c r="H33" s="659"/>
      <c r="J33" s="660" t="s">
        <v>3474</v>
      </c>
      <c r="K33" s="659"/>
      <c r="L33" s="659"/>
      <c r="M33" s="659"/>
      <c r="N33" s="659"/>
      <c r="O33" s="659"/>
      <c r="P33" s="659"/>
    </row>
    <row r="34" spans="2:27" ht="11.25" customHeight="1" x14ac:dyDescent="0.35">
      <c r="B34" s="660" t="s">
        <v>3834</v>
      </c>
      <c r="C34" s="659"/>
      <c r="D34" s="659"/>
      <c r="E34" s="659"/>
      <c r="F34" s="659"/>
      <c r="G34" s="659"/>
      <c r="H34" s="659"/>
      <c r="I34" s="496"/>
      <c r="J34" s="661">
        <f>AA26</f>
        <v>0</v>
      </c>
      <c r="K34" s="659"/>
      <c r="L34" s="659"/>
      <c r="M34" s="659"/>
      <c r="N34" s="659"/>
      <c r="O34" s="659"/>
      <c r="P34" s="659"/>
    </row>
    <row r="35" spans="2:27" ht="0" hidden="1" customHeight="1" x14ac:dyDescent="0.35"/>
    <row r="36" spans="2:27" ht="3" customHeight="1" x14ac:dyDescent="0.35"/>
    <row r="37" spans="2:27" ht="11.25" customHeight="1" x14ac:dyDescent="0.35">
      <c r="B37" s="664" t="s">
        <v>3492</v>
      </c>
      <c r="C37" s="636"/>
      <c r="D37" s="636"/>
      <c r="E37" s="636"/>
      <c r="F37" s="636"/>
      <c r="G37" s="636"/>
      <c r="H37" s="636"/>
      <c r="J37" s="665">
        <f>AA26</f>
        <v>0</v>
      </c>
      <c r="K37" s="636"/>
      <c r="L37" s="636"/>
      <c r="M37" s="636"/>
      <c r="N37" s="636"/>
      <c r="O37" s="636"/>
      <c r="P37" s="636"/>
    </row>
    <row r="38" spans="2:27" ht="5.65" customHeight="1" x14ac:dyDescent="0.35"/>
    <row r="39" spans="2:27" ht="2.9" customHeight="1" x14ac:dyDescent="0.35"/>
    <row r="40" spans="2:27" ht="17.149999999999999" customHeight="1" x14ac:dyDescent="0.35">
      <c r="B40" s="643" t="s">
        <v>3835</v>
      </c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</row>
    <row r="41" spans="2:27" ht="2.9" customHeight="1" x14ac:dyDescent="0.35"/>
    <row r="42" spans="2:27" x14ac:dyDescent="0.35">
      <c r="B42" s="668" t="s">
        <v>3495</v>
      </c>
      <c r="C42" s="669"/>
      <c r="D42" s="670" t="s">
        <v>3496</v>
      </c>
      <c r="E42" s="669"/>
      <c r="F42" s="669"/>
      <c r="G42" s="669"/>
      <c r="H42" s="669"/>
      <c r="I42" s="669"/>
      <c r="J42" s="669"/>
      <c r="K42" s="669"/>
      <c r="L42" s="669"/>
      <c r="M42" s="669"/>
      <c r="N42" s="670" t="s">
        <v>3473</v>
      </c>
      <c r="O42" s="669"/>
      <c r="P42" s="669"/>
      <c r="Q42" s="669"/>
      <c r="R42" s="669"/>
      <c r="S42" s="669"/>
      <c r="T42" s="669"/>
      <c r="U42" s="668" t="s">
        <v>3497</v>
      </c>
      <c r="V42" s="669"/>
      <c r="W42" s="669"/>
      <c r="X42" s="504" t="s">
        <v>306</v>
      </c>
      <c r="Y42" s="506" t="s">
        <v>3498</v>
      </c>
      <c r="Z42" s="668" t="s">
        <v>3499</v>
      </c>
      <c r="AA42" s="669"/>
    </row>
    <row r="43" spans="2:27" x14ac:dyDescent="0.35">
      <c r="B43" s="647">
        <v>1</v>
      </c>
      <c r="C43" s="636"/>
      <c r="D43" s="648" t="s">
        <v>3836</v>
      </c>
      <c r="E43" s="636"/>
      <c r="F43" s="636"/>
      <c r="G43" s="636"/>
      <c r="H43" s="636"/>
      <c r="I43" s="636"/>
      <c r="J43" s="636"/>
      <c r="K43" s="636"/>
      <c r="L43" s="636"/>
      <c r="M43" s="636"/>
      <c r="N43" s="648" t="s">
        <v>3837</v>
      </c>
      <c r="O43" s="636"/>
      <c r="P43" s="636"/>
      <c r="Q43" s="636"/>
      <c r="R43" s="636"/>
      <c r="S43" s="636"/>
      <c r="T43" s="636"/>
      <c r="U43" s="671"/>
      <c r="V43" s="690"/>
      <c r="W43" s="690"/>
      <c r="X43" s="492">
        <v>310</v>
      </c>
      <c r="Y43" s="493" t="s">
        <v>323</v>
      </c>
      <c r="Z43" s="672">
        <f t="shared" ref="Z43:Z50" si="1">U43*X43</f>
        <v>0</v>
      </c>
      <c r="AA43" s="636"/>
    </row>
    <row r="44" spans="2:27" x14ac:dyDescent="0.35">
      <c r="B44" s="647">
        <v>2</v>
      </c>
      <c r="C44" s="636"/>
      <c r="D44" s="648" t="s">
        <v>3838</v>
      </c>
      <c r="E44" s="636"/>
      <c r="F44" s="636"/>
      <c r="G44" s="636"/>
      <c r="H44" s="636"/>
      <c r="I44" s="636"/>
      <c r="J44" s="636"/>
      <c r="K44" s="636"/>
      <c r="L44" s="636"/>
      <c r="M44" s="636"/>
      <c r="N44" s="648" t="s">
        <v>3839</v>
      </c>
      <c r="O44" s="636"/>
      <c r="P44" s="636"/>
      <c r="Q44" s="636"/>
      <c r="R44" s="636"/>
      <c r="S44" s="636"/>
      <c r="T44" s="636"/>
      <c r="U44" s="671"/>
      <c r="V44" s="690"/>
      <c r="W44" s="690"/>
      <c r="X44" s="492">
        <v>20</v>
      </c>
      <c r="Y44" s="493" t="s">
        <v>1528</v>
      </c>
      <c r="Z44" s="672">
        <f t="shared" si="1"/>
        <v>0</v>
      </c>
      <c r="AA44" s="636"/>
    </row>
    <row r="45" spans="2:27" x14ac:dyDescent="0.35">
      <c r="B45" s="647">
        <v>3</v>
      </c>
      <c r="C45" s="636"/>
      <c r="D45" s="648" t="s">
        <v>3840</v>
      </c>
      <c r="E45" s="636"/>
      <c r="F45" s="636"/>
      <c r="G45" s="636"/>
      <c r="H45" s="636"/>
      <c r="I45" s="636"/>
      <c r="J45" s="636"/>
      <c r="K45" s="636"/>
      <c r="L45" s="636"/>
      <c r="M45" s="636"/>
      <c r="N45" s="648" t="s">
        <v>3841</v>
      </c>
      <c r="O45" s="636"/>
      <c r="P45" s="636"/>
      <c r="Q45" s="636"/>
      <c r="R45" s="636"/>
      <c r="S45" s="636"/>
      <c r="T45" s="636"/>
      <c r="U45" s="671"/>
      <c r="V45" s="690"/>
      <c r="W45" s="690"/>
      <c r="X45" s="492">
        <v>0.31</v>
      </c>
      <c r="Y45" s="493" t="s">
        <v>3842</v>
      </c>
      <c r="Z45" s="672">
        <f t="shared" si="1"/>
        <v>0</v>
      </c>
      <c r="AA45" s="636"/>
    </row>
    <row r="46" spans="2:27" x14ac:dyDescent="0.35">
      <c r="B46" s="647">
        <v>4</v>
      </c>
      <c r="C46" s="636"/>
      <c r="D46" s="648" t="s">
        <v>3843</v>
      </c>
      <c r="E46" s="636"/>
      <c r="F46" s="636"/>
      <c r="G46" s="636"/>
      <c r="H46" s="636"/>
      <c r="I46" s="636"/>
      <c r="J46" s="636"/>
      <c r="K46" s="636"/>
      <c r="L46" s="636"/>
      <c r="M46" s="636"/>
      <c r="N46" s="648" t="s">
        <v>3844</v>
      </c>
      <c r="O46" s="636"/>
      <c r="P46" s="636"/>
      <c r="Q46" s="636"/>
      <c r="R46" s="636"/>
      <c r="S46" s="636"/>
      <c r="T46" s="636"/>
      <c r="U46" s="671"/>
      <c r="V46" s="690"/>
      <c r="W46" s="690"/>
      <c r="X46" s="492">
        <v>6</v>
      </c>
      <c r="Y46" s="493" t="s">
        <v>340</v>
      </c>
      <c r="Z46" s="672">
        <f t="shared" si="1"/>
        <v>0</v>
      </c>
      <c r="AA46" s="636"/>
    </row>
    <row r="47" spans="2:27" x14ac:dyDescent="0.35">
      <c r="B47" s="647">
        <v>5</v>
      </c>
      <c r="C47" s="636"/>
      <c r="D47" s="648" t="s">
        <v>3843</v>
      </c>
      <c r="E47" s="636"/>
      <c r="F47" s="636"/>
      <c r="G47" s="636"/>
      <c r="H47" s="636"/>
      <c r="I47" s="636"/>
      <c r="J47" s="636"/>
      <c r="K47" s="636"/>
      <c r="L47" s="636"/>
      <c r="M47" s="636"/>
      <c r="N47" s="648" t="s">
        <v>3845</v>
      </c>
      <c r="O47" s="636"/>
      <c r="P47" s="636"/>
      <c r="Q47" s="636"/>
      <c r="R47" s="636"/>
      <c r="S47" s="636"/>
      <c r="T47" s="636"/>
      <c r="U47" s="671"/>
      <c r="V47" s="690"/>
      <c r="W47" s="690"/>
      <c r="X47" s="492">
        <v>6</v>
      </c>
      <c r="Y47" s="493" t="s">
        <v>340</v>
      </c>
      <c r="Z47" s="672">
        <f t="shared" si="1"/>
        <v>0</v>
      </c>
      <c r="AA47" s="636"/>
    </row>
    <row r="48" spans="2:27" x14ac:dyDescent="0.35">
      <c r="B48" s="647">
        <v>6</v>
      </c>
      <c r="C48" s="636"/>
      <c r="D48" s="648" t="s">
        <v>3846</v>
      </c>
      <c r="E48" s="636"/>
      <c r="F48" s="636"/>
      <c r="G48" s="636"/>
      <c r="H48" s="636"/>
      <c r="I48" s="636"/>
      <c r="J48" s="636"/>
      <c r="K48" s="636"/>
      <c r="L48" s="636"/>
      <c r="M48" s="636"/>
      <c r="N48" s="648" t="s">
        <v>3847</v>
      </c>
      <c r="O48" s="636"/>
      <c r="P48" s="636"/>
      <c r="Q48" s="636"/>
      <c r="R48" s="636"/>
      <c r="S48" s="636"/>
      <c r="T48" s="636"/>
      <c r="U48" s="671"/>
      <c r="V48" s="690"/>
      <c r="W48" s="690"/>
      <c r="X48" s="492">
        <v>3.5</v>
      </c>
      <c r="Y48" s="493" t="s">
        <v>340</v>
      </c>
      <c r="Z48" s="672">
        <f t="shared" si="1"/>
        <v>0</v>
      </c>
      <c r="AA48" s="636"/>
    </row>
    <row r="49" spans="2:27" ht="24" customHeight="1" x14ac:dyDescent="0.35">
      <c r="B49" s="647">
        <v>7</v>
      </c>
      <c r="C49" s="636"/>
      <c r="D49" s="648" t="s">
        <v>3848</v>
      </c>
      <c r="E49" s="636"/>
      <c r="F49" s="636"/>
      <c r="G49" s="636"/>
      <c r="H49" s="636"/>
      <c r="I49" s="636"/>
      <c r="J49" s="636"/>
      <c r="K49" s="636"/>
      <c r="L49" s="636"/>
      <c r="M49" s="636"/>
      <c r="N49" s="648" t="s">
        <v>3849</v>
      </c>
      <c r="O49" s="636"/>
      <c r="P49" s="636"/>
      <c r="Q49" s="636"/>
      <c r="R49" s="636"/>
      <c r="S49" s="636"/>
      <c r="T49" s="636"/>
      <c r="U49" s="671"/>
      <c r="V49" s="690"/>
      <c r="W49" s="690"/>
      <c r="X49" s="492">
        <v>310</v>
      </c>
      <c r="Y49" s="493" t="s">
        <v>323</v>
      </c>
      <c r="Z49" s="672">
        <f t="shared" si="1"/>
        <v>0</v>
      </c>
      <c r="AA49" s="636"/>
    </row>
    <row r="50" spans="2:27" ht="24.75" customHeight="1" x14ac:dyDescent="0.35">
      <c r="B50" s="647">
        <v>8</v>
      </c>
      <c r="C50" s="636"/>
      <c r="D50" s="648" t="s">
        <v>3850</v>
      </c>
      <c r="E50" s="636"/>
      <c r="F50" s="636"/>
      <c r="G50" s="636"/>
      <c r="H50" s="636"/>
      <c r="I50" s="636"/>
      <c r="J50" s="636"/>
      <c r="K50" s="636"/>
      <c r="L50" s="636"/>
      <c r="M50" s="636"/>
      <c r="N50" s="648" t="s">
        <v>3851</v>
      </c>
      <c r="O50" s="636"/>
      <c r="P50" s="636"/>
      <c r="Q50" s="636"/>
      <c r="R50" s="636"/>
      <c r="S50" s="636"/>
      <c r="T50" s="636"/>
      <c r="U50" s="671"/>
      <c r="V50" s="690"/>
      <c r="W50" s="690"/>
      <c r="X50" s="492">
        <v>310</v>
      </c>
      <c r="Y50" s="493" t="s">
        <v>323</v>
      </c>
      <c r="Z50" s="672">
        <f t="shared" si="1"/>
        <v>0</v>
      </c>
      <c r="AA50" s="636"/>
    </row>
    <row r="51" spans="2:27" ht="18.75" customHeight="1" x14ac:dyDescent="0.35">
      <c r="B51" s="677" t="s">
        <v>3584</v>
      </c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505"/>
      <c r="AA51" s="517">
        <f>SUM(Z43:AA50)</f>
        <v>0</v>
      </c>
    </row>
    <row r="52" spans="2:27" ht="0" hidden="1" customHeight="1" x14ac:dyDescent="0.35"/>
    <row r="53" spans="2:27" ht="2.9" customHeight="1" x14ac:dyDescent="0.35"/>
    <row r="54" spans="2:27" ht="11.25" customHeight="1" x14ac:dyDescent="0.35">
      <c r="B54" s="637" t="s">
        <v>3585</v>
      </c>
      <c r="C54" s="636"/>
      <c r="D54" s="636"/>
      <c r="E54" s="636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</row>
    <row r="55" spans="2:27" ht="1.5" customHeight="1" x14ac:dyDescent="0.35"/>
    <row r="56" spans="2:27" ht="11.25" customHeight="1" x14ac:dyDescent="0.35">
      <c r="C56" s="647" t="s">
        <v>3586</v>
      </c>
      <c r="D56" s="636"/>
      <c r="F56" s="649">
        <f>AA51</f>
        <v>0</v>
      </c>
      <c r="G56" s="636"/>
      <c r="H56" s="636"/>
      <c r="I56" s="636"/>
      <c r="J56" s="636"/>
      <c r="K56" s="648"/>
      <c r="L56" s="636"/>
      <c r="M56" s="636"/>
      <c r="N56" s="636"/>
      <c r="O56" s="636"/>
      <c r="P56" s="636"/>
      <c r="Q56" s="636"/>
      <c r="R56" s="636"/>
    </row>
    <row r="57" spans="2:27" ht="10" customHeight="1" x14ac:dyDescent="0.35"/>
    <row r="58" spans="2:27" ht="11.5" customHeight="1" x14ac:dyDescent="0.35">
      <c r="B58" s="658" t="s">
        <v>1</v>
      </c>
      <c r="C58" s="659"/>
      <c r="D58" s="659"/>
      <c r="E58" s="659"/>
      <c r="F58" s="659"/>
      <c r="G58" s="659"/>
      <c r="H58" s="659"/>
      <c r="J58" s="660" t="s">
        <v>3474</v>
      </c>
      <c r="K58" s="659"/>
      <c r="L58" s="659"/>
      <c r="M58" s="659"/>
      <c r="N58" s="659"/>
      <c r="O58" s="659"/>
      <c r="P58" s="659"/>
    </row>
    <row r="59" spans="2:27" ht="11.25" customHeight="1" x14ac:dyDescent="0.35">
      <c r="B59" s="660" t="s">
        <v>3834</v>
      </c>
      <c r="C59" s="659"/>
      <c r="D59" s="659"/>
      <c r="E59" s="659"/>
      <c r="F59" s="659"/>
      <c r="G59" s="659"/>
      <c r="H59" s="659"/>
      <c r="I59" s="496"/>
      <c r="J59" s="661">
        <f>AA51</f>
        <v>0</v>
      </c>
      <c r="K59" s="659"/>
      <c r="L59" s="659"/>
      <c r="M59" s="659"/>
      <c r="N59" s="659"/>
      <c r="O59" s="659"/>
      <c r="P59" s="659"/>
    </row>
    <row r="60" spans="2:27" ht="0" hidden="1" customHeight="1" x14ac:dyDescent="0.35"/>
    <row r="61" spans="2:27" ht="3" customHeight="1" x14ac:dyDescent="0.35"/>
    <row r="62" spans="2:27" ht="11.25" customHeight="1" x14ac:dyDescent="0.35">
      <c r="B62" s="664" t="s">
        <v>3492</v>
      </c>
      <c r="C62" s="636"/>
      <c r="D62" s="636"/>
      <c r="E62" s="636"/>
      <c r="F62" s="636"/>
      <c r="G62" s="636"/>
      <c r="H62" s="636"/>
      <c r="J62" s="665">
        <f>AA51</f>
        <v>0</v>
      </c>
      <c r="K62" s="636"/>
      <c r="L62" s="636"/>
      <c r="M62" s="636"/>
      <c r="N62" s="636"/>
      <c r="O62" s="636"/>
      <c r="P62" s="636"/>
    </row>
    <row r="63" spans="2:27" ht="5.65" customHeight="1" x14ac:dyDescent="0.35"/>
    <row r="64" spans="2:27" ht="2.9" customHeight="1" x14ac:dyDescent="0.35"/>
    <row r="65" spans="2:27" ht="0" hidden="1" customHeight="1" x14ac:dyDescent="0.35"/>
    <row r="66" spans="2:27" ht="17.149999999999999" customHeight="1" x14ac:dyDescent="0.35">
      <c r="B66" s="643" t="s">
        <v>3852</v>
      </c>
      <c r="C66" s="63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636"/>
    </row>
    <row r="67" spans="2:27" ht="2.9" customHeight="1" x14ac:dyDescent="0.35"/>
    <row r="68" spans="2:27" x14ac:dyDescent="0.35">
      <c r="B68" s="668" t="s">
        <v>3495</v>
      </c>
      <c r="C68" s="669"/>
      <c r="D68" s="670" t="s">
        <v>3496</v>
      </c>
      <c r="E68" s="669"/>
      <c r="F68" s="669"/>
      <c r="G68" s="669"/>
      <c r="H68" s="669"/>
      <c r="I68" s="669"/>
      <c r="J68" s="669"/>
      <c r="K68" s="669"/>
      <c r="L68" s="669"/>
      <c r="M68" s="669"/>
      <c r="N68" s="670" t="s">
        <v>3473</v>
      </c>
      <c r="O68" s="669"/>
      <c r="P68" s="669"/>
      <c r="Q68" s="669"/>
      <c r="R68" s="669"/>
      <c r="S68" s="669"/>
      <c r="T68" s="669"/>
      <c r="U68" s="668" t="s">
        <v>3497</v>
      </c>
      <c r="V68" s="669"/>
      <c r="W68" s="669"/>
      <c r="X68" s="504" t="s">
        <v>306</v>
      </c>
      <c r="Y68" s="506" t="s">
        <v>3498</v>
      </c>
      <c r="Z68" s="668" t="s">
        <v>3499</v>
      </c>
      <c r="AA68" s="669"/>
    </row>
    <row r="69" spans="2:27" x14ac:dyDescent="0.35">
      <c r="B69" s="647">
        <v>1</v>
      </c>
      <c r="C69" s="636"/>
      <c r="D69" s="648" t="s">
        <v>3610</v>
      </c>
      <c r="E69" s="636"/>
      <c r="F69" s="636"/>
      <c r="G69" s="636"/>
      <c r="H69" s="636"/>
      <c r="I69" s="636"/>
      <c r="J69" s="636"/>
      <c r="K69" s="636"/>
      <c r="L69" s="636"/>
      <c r="M69" s="636"/>
      <c r="N69" s="648" t="s">
        <v>3853</v>
      </c>
      <c r="O69" s="636"/>
      <c r="P69" s="636"/>
      <c r="Q69" s="636"/>
      <c r="R69" s="636"/>
      <c r="S69" s="636"/>
      <c r="T69" s="636"/>
      <c r="U69" s="671"/>
      <c r="V69" s="690"/>
      <c r="W69" s="690"/>
      <c r="X69" s="492" t="s">
        <v>3614</v>
      </c>
      <c r="Y69" s="493" t="s">
        <v>363</v>
      </c>
      <c r="Z69" s="672">
        <f t="shared" ref="Z69:Z74" si="2">U69*X69</f>
        <v>0</v>
      </c>
      <c r="AA69" s="636"/>
    </row>
    <row r="70" spans="2:27" x14ac:dyDescent="0.35">
      <c r="B70" s="647">
        <v>2</v>
      </c>
      <c r="C70" s="636"/>
      <c r="D70" s="648" t="s">
        <v>3610</v>
      </c>
      <c r="E70" s="636"/>
      <c r="F70" s="636"/>
      <c r="G70" s="636"/>
      <c r="H70" s="636"/>
      <c r="I70" s="636"/>
      <c r="J70" s="636"/>
      <c r="K70" s="636"/>
      <c r="L70" s="636"/>
      <c r="M70" s="636"/>
      <c r="N70" s="648" t="s">
        <v>3854</v>
      </c>
      <c r="O70" s="636"/>
      <c r="P70" s="636"/>
      <c r="Q70" s="636"/>
      <c r="R70" s="636"/>
      <c r="S70" s="636"/>
      <c r="T70" s="636"/>
      <c r="U70" s="671"/>
      <c r="V70" s="690"/>
      <c r="W70" s="690"/>
      <c r="X70" s="492" t="s">
        <v>3614</v>
      </c>
      <c r="Y70" s="493" t="s">
        <v>363</v>
      </c>
      <c r="Z70" s="672">
        <f t="shared" si="2"/>
        <v>0</v>
      </c>
      <c r="AA70" s="636"/>
    </row>
    <row r="71" spans="2:27" x14ac:dyDescent="0.35">
      <c r="B71" s="647">
        <v>3</v>
      </c>
      <c r="C71" s="636"/>
      <c r="D71" s="648" t="s">
        <v>3610</v>
      </c>
      <c r="E71" s="636"/>
      <c r="F71" s="636"/>
      <c r="G71" s="636"/>
      <c r="H71" s="636"/>
      <c r="I71" s="636"/>
      <c r="J71" s="636"/>
      <c r="K71" s="636"/>
      <c r="L71" s="636"/>
      <c r="M71" s="636"/>
      <c r="N71" s="648" t="s">
        <v>3855</v>
      </c>
      <c r="O71" s="636"/>
      <c r="P71" s="636"/>
      <c r="Q71" s="636"/>
      <c r="R71" s="636"/>
      <c r="S71" s="636"/>
      <c r="T71" s="636"/>
      <c r="U71" s="671"/>
      <c r="V71" s="690"/>
      <c r="W71" s="690"/>
      <c r="X71" s="492" t="s">
        <v>3614</v>
      </c>
      <c r="Y71" s="493" t="s">
        <v>363</v>
      </c>
      <c r="Z71" s="672">
        <f t="shared" si="2"/>
        <v>0</v>
      </c>
      <c r="AA71" s="636"/>
    </row>
    <row r="72" spans="2:27" x14ac:dyDescent="0.35">
      <c r="B72" s="647">
        <v>4</v>
      </c>
      <c r="C72" s="636"/>
      <c r="D72" s="648" t="s">
        <v>3610</v>
      </c>
      <c r="E72" s="636"/>
      <c r="F72" s="636"/>
      <c r="G72" s="636"/>
      <c r="H72" s="636"/>
      <c r="I72" s="636"/>
      <c r="J72" s="636"/>
      <c r="K72" s="636"/>
      <c r="L72" s="636"/>
      <c r="M72" s="636"/>
      <c r="N72" s="648" t="s">
        <v>3856</v>
      </c>
      <c r="O72" s="636"/>
      <c r="P72" s="636"/>
      <c r="Q72" s="636"/>
      <c r="R72" s="636"/>
      <c r="S72" s="636"/>
      <c r="T72" s="636"/>
      <c r="U72" s="671"/>
      <c r="V72" s="690"/>
      <c r="W72" s="690"/>
      <c r="X72" s="492" t="s">
        <v>3614</v>
      </c>
      <c r="Y72" s="493" t="s">
        <v>363</v>
      </c>
      <c r="Z72" s="672">
        <f t="shared" si="2"/>
        <v>0</v>
      </c>
      <c r="AA72" s="636"/>
    </row>
    <row r="73" spans="2:27" x14ac:dyDescent="0.35">
      <c r="B73" s="647">
        <v>5</v>
      </c>
      <c r="C73" s="636"/>
      <c r="D73" s="648" t="s">
        <v>3857</v>
      </c>
      <c r="E73" s="636"/>
      <c r="F73" s="636"/>
      <c r="G73" s="636"/>
      <c r="H73" s="636"/>
      <c r="I73" s="636"/>
      <c r="J73" s="636"/>
      <c r="K73" s="636"/>
      <c r="L73" s="636"/>
      <c r="M73" s="636"/>
      <c r="N73" s="648" t="s">
        <v>3858</v>
      </c>
      <c r="O73" s="636"/>
      <c r="P73" s="636"/>
      <c r="Q73" s="636"/>
      <c r="R73" s="636"/>
      <c r="S73" s="636"/>
      <c r="T73" s="636"/>
      <c r="U73" s="671"/>
      <c r="V73" s="690"/>
      <c r="W73" s="690"/>
      <c r="X73" s="492" t="s">
        <v>3614</v>
      </c>
      <c r="Y73" s="493" t="s">
        <v>363</v>
      </c>
      <c r="Z73" s="672">
        <f t="shared" si="2"/>
        <v>0</v>
      </c>
      <c r="AA73" s="636"/>
    </row>
    <row r="74" spans="2:27" x14ac:dyDescent="0.35">
      <c r="B74" s="647">
        <v>6</v>
      </c>
      <c r="C74" s="636"/>
      <c r="D74" s="648" t="s">
        <v>3859</v>
      </c>
      <c r="E74" s="636"/>
      <c r="F74" s="636"/>
      <c r="G74" s="636"/>
      <c r="H74" s="636"/>
      <c r="I74" s="636"/>
      <c r="J74" s="636"/>
      <c r="K74" s="636"/>
      <c r="L74" s="636"/>
      <c r="M74" s="636"/>
      <c r="N74" s="648" t="s">
        <v>3860</v>
      </c>
      <c r="O74" s="636"/>
      <c r="P74" s="636"/>
      <c r="Q74" s="636"/>
      <c r="R74" s="636"/>
      <c r="S74" s="636"/>
      <c r="T74" s="636"/>
      <c r="U74" s="671"/>
      <c r="V74" s="690"/>
      <c r="W74" s="690"/>
      <c r="X74" s="492" t="s">
        <v>3614</v>
      </c>
      <c r="Y74" s="493" t="s">
        <v>363</v>
      </c>
      <c r="Z74" s="672">
        <f t="shared" si="2"/>
        <v>0</v>
      </c>
      <c r="AA74" s="636"/>
    </row>
    <row r="75" spans="2:27" ht="17.25" customHeight="1" x14ac:dyDescent="0.35">
      <c r="B75" s="677" t="s">
        <v>3584</v>
      </c>
      <c r="C75" s="677"/>
      <c r="D75" s="677"/>
      <c r="E75" s="677"/>
      <c r="F75" s="677"/>
      <c r="G75" s="677"/>
      <c r="H75" s="677"/>
      <c r="I75" s="677"/>
      <c r="J75" s="677"/>
      <c r="K75" s="677"/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7"/>
      <c r="Y75" s="677"/>
      <c r="Z75" s="505"/>
      <c r="AA75" s="517">
        <f>SUM(Z69:AA74)</f>
        <v>0</v>
      </c>
    </row>
    <row r="76" spans="2:27" ht="2.9" customHeight="1" x14ac:dyDescent="0.35"/>
    <row r="77" spans="2:27" ht="11.25" customHeight="1" x14ac:dyDescent="0.35">
      <c r="B77" s="637" t="s">
        <v>3585</v>
      </c>
      <c r="C77" s="636"/>
      <c r="D77" s="636"/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6"/>
      <c r="P77" s="636"/>
      <c r="Q77" s="636"/>
      <c r="R77" s="636"/>
      <c r="S77" s="636"/>
      <c r="T77" s="636"/>
      <c r="U77" s="636"/>
      <c r="V77" s="636"/>
      <c r="W77" s="636"/>
      <c r="X77" s="636"/>
      <c r="Y77" s="636"/>
      <c r="Z77" s="636"/>
      <c r="AA77" s="636"/>
    </row>
    <row r="78" spans="2:27" ht="1.5" customHeight="1" x14ac:dyDescent="0.35"/>
    <row r="79" spans="2:27" ht="11.25" customHeight="1" x14ac:dyDescent="0.35">
      <c r="C79" s="647" t="s">
        <v>3586</v>
      </c>
      <c r="D79" s="636"/>
      <c r="F79" s="649">
        <f>AA75</f>
        <v>0</v>
      </c>
      <c r="G79" s="636"/>
      <c r="H79" s="636"/>
      <c r="I79" s="636"/>
      <c r="J79" s="636"/>
      <c r="K79" s="648"/>
      <c r="L79" s="636"/>
      <c r="M79" s="636"/>
      <c r="N79" s="636"/>
      <c r="O79" s="636"/>
      <c r="P79" s="636"/>
      <c r="Q79" s="636"/>
      <c r="R79" s="636"/>
    </row>
    <row r="80" spans="2:27" ht="10" customHeight="1" x14ac:dyDescent="0.35"/>
    <row r="81" spans="2:27" ht="11.5" customHeight="1" x14ac:dyDescent="0.35">
      <c r="B81" s="658" t="s">
        <v>1</v>
      </c>
      <c r="C81" s="659"/>
      <c r="D81" s="659"/>
      <c r="E81" s="659"/>
      <c r="F81" s="659"/>
      <c r="G81" s="659"/>
      <c r="H81" s="659"/>
      <c r="J81" s="660" t="s">
        <v>3474</v>
      </c>
      <c r="K81" s="659"/>
      <c r="L81" s="659"/>
      <c r="M81" s="659"/>
      <c r="N81" s="659"/>
      <c r="O81" s="659"/>
      <c r="P81" s="659"/>
    </row>
    <row r="82" spans="2:27" ht="11.25" customHeight="1" x14ac:dyDescent="0.35">
      <c r="B82" s="660" t="s">
        <v>3834</v>
      </c>
      <c r="C82" s="659"/>
      <c r="D82" s="659"/>
      <c r="E82" s="659"/>
      <c r="F82" s="659"/>
      <c r="G82" s="659"/>
      <c r="H82" s="659"/>
      <c r="I82" s="496"/>
      <c r="J82" s="661">
        <f>AA75</f>
        <v>0</v>
      </c>
      <c r="K82" s="659"/>
      <c r="L82" s="659"/>
      <c r="M82" s="659"/>
      <c r="N82" s="659"/>
      <c r="O82" s="659"/>
      <c r="P82" s="659"/>
    </row>
    <row r="83" spans="2:27" ht="0" hidden="1" customHeight="1" x14ac:dyDescent="0.35"/>
    <row r="84" spans="2:27" ht="3" customHeight="1" x14ac:dyDescent="0.35"/>
    <row r="85" spans="2:27" ht="11.25" customHeight="1" x14ac:dyDescent="0.35">
      <c r="B85" s="664" t="s">
        <v>3492</v>
      </c>
      <c r="C85" s="636"/>
      <c r="D85" s="636"/>
      <c r="E85" s="636"/>
      <c r="F85" s="636"/>
      <c r="G85" s="636"/>
      <c r="H85" s="636"/>
      <c r="J85" s="665">
        <f>AA75</f>
        <v>0</v>
      </c>
      <c r="K85" s="636"/>
      <c r="L85" s="636"/>
      <c r="M85" s="636"/>
      <c r="N85" s="636"/>
      <c r="O85" s="636"/>
      <c r="P85" s="636"/>
    </row>
    <row r="86" spans="2:27" ht="11.5" customHeight="1" x14ac:dyDescent="0.35"/>
    <row r="87" spans="2:27" ht="2.9" customHeight="1" x14ac:dyDescent="0.35"/>
    <row r="88" spans="2:27" ht="0" hidden="1" customHeight="1" x14ac:dyDescent="0.35"/>
    <row r="89" spans="2:27" ht="17.149999999999999" customHeight="1" x14ac:dyDescent="0.35">
      <c r="B89" s="643" t="s">
        <v>3631</v>
      </c>
      <c r="C89" s="636"/>
      <c r="D89" s="636"/>
      <c r="E89" s="636"/>
      <c r="F89" s="636"/>
      <c r="G89" s="636"/>
      <c r="H89" s="636"/>
      <c r="I89" s="636"/>
      <c r="J89" s="636"/>
      <c r="K89" s="636"/>
      <c r="L89" s="636"/>
      <c r="M89" s="636"/>
      <c r="N89" s="636"/>
      <c r="O89" s="636"/>
      <c r="P89" s="636"/>
      <c r="Q89" s="636"/>
      <c r="R89" s="636"/>
      <c r="S89" s="636"/>
      <c r="T89" s="636"/>
      <c r="U89" s="636"/>
      <c r="V89" s="636"/>
      <c r="W89" s="636"/>
      <c r="X89" s="636"/>
      <c r="Y89" s="636"/>
      <c r="Z89" s="636"/>
      <c r="AA89" s="636"/>
    </row>
    <row r="90" spans="2:27" ht="2.9" customHeight="1" x14ac:dyDescent="0.35"/>
    <row r="91" spans="2:27" x14ac:dyDescent="0.35">
      <c r="B91" s="677" t="s">
        <v>3495</v>
      </c>
      <c r="C91" s="669"/>
      <c r="D91" s="685" t="s">
        <v>3496</v>
      </c>
      <c r="E91" s="669"/>
      <c r="F91" s="669"/>
      <c r="G91" s="669"/>
      <c r="H91" s="669"/>
      <c r="I91" s="669"/>
      <c r="J91" s="669"/>
      <c r="K91" s="669"/>
      <c r="L91" s="669"/>
      <c r="M91" s="669"/>
      <c r="N91" s="685" t="s">
        <v>3473</v>
      </c>
      <c r="O91" s="669"/>
      <c r="P91" s="669"/>
      <c r="Q91" s="669"/>
      <c r="R91" s="669"/>
      <c r="S91" s="669"/>
      <c r="T91" s="669"/>
      <c r="U91" s="677" t="s">
        <v>3497</v>
      </c>
      <c r="V91" s="669"/>
      <c r="W91" s="669"/>
      <c r="X91" s="510" t="s">
        <v>306</v>
      </c>
      <c r="Y91" s="512" t="s">
        <v>3498</v>
      </c>
      <c r="Z91" s="677" t="s">
        <v>3499</v>
      </c>
      <c r="AA91" s="669"/>
    </row>
    <row r="92" spans="2:27" x14ac:dyDescent="0.35">
      <c r="B92" s="647">
        <v>1</v>
      </c>
      <c r="C92" s="636"/>
      <c r="D92" s="648" t="s">
        <v>3861</v>
      </c>
      <c r="E92" s="636"/>
      <c r="F92" s="636"/>
      <c r="G92" s="636"/>
      <c r="H92" s="636"/>
      <c r="I92" s="636"/>
      <c r="J92" s="636"/>
      <c r="K92" s="636"/>
      <c r="L92" s="636"/>
      <c r="M92" s="636"/>
      <c r="N92" s="648" t="s">
        <v>3862</v>
      </c>
      <c r="O92" s="636"/>
      <c r="P92" s="636"/>
      <c r="Q92" s="636"/>
      <c r="R92" s="636"/>
      <c r="S92" s="636"/>
      <c r="T92" s="636"/>
      <c r="U92" s="671"/>
      <c r="V92" s="690"/>
      <c r="W92" s="690"/>
      <c r="X92" s="507">
        <v>300</v>
      </c>
      <c r="Y92" s="493" t="s">
        <v>323</v>
      </c>
      <c r="Z92" s="672">
        <f t="shared" ref="Z92:Z110" si="3">U92*X92</f>
        <v>0</v>
      </c>
      <c r="AA92" s="636"/>
    </row>
    <row r="93" spans="2:27" x14ac:dyDescent="0.35">
      <c r="B93" s="647">
        <v>2</v>
      </c>
      <c r="C93" s="636"/>
      <c r="D93" s="648" t="s">
        <v>3863</v>
      </c>
      <c r="E93" s="636"/>
      <c r="F93" s="636"/>
      <c r="G93" s="636"/>
      <c r="H93" s="636"/>
      <c r="I93" s="636"/>
      <c r="J93" s="636"/>
      <c r="K93" s="636"/>
      <c r="L93" s="636"/>
      <c r="M93" s="636"/>
      <c r="N93" s="648" t="s">
        <v>3864</v>
      </c>
      <c r="O93" s="636"/>
      <c r="P93" s="636"/>
      <c r="Q93" s="636"/>
      <c r="R93" s="636"/>
      <c r="S93" s="636"/>
      <c r="T93" s="636"/>
      <c r="U93" s="671"/>
      <c r="V93" s="690"/>
      <c r="W93" s="690"/>
      <c r="X93" s="507">
        <v>13</v>
      </c>
      <c r="Y93" s="493" t="s">
        <v>1528</v>
      </c>
      <c r="Z93" s="672">
        <f t="shared" si="3"/>
        <v>0</v>
      </c>
      <c r="AA93" s="636"/>
    </row>
    <row r="94" spans="2:27" x14ac:dyDescent="0.35">
      <c r="B94" s="647">
        <v>3</v>
      </c>
      <c r="C94" s="636"/>
      <c r="D94" s="648" t="s">
        <v>3865</v>
      </c>
      <c r="E94" s="636"/>
      <c r="F94" s="636"/>
      <c r="G94" s="636"/>
      <c r="H94" s="636"/>
      <c r="I94" s="636"/>
      <c r="J94" s="636"/>
      <c r="K94" s="636"/>
      <c r="L94" s="636"/>
      <c r="M94" s="636"/>
      <c r="N94" s="648" t="s">
        <v>3866</v>
      </c>
      <c r="O94" s="636"/>
      <c r="P94" s="636"/>
      <c r="Q94" s="636"/>
      <c r="R94" s="636"/>
      <c r="S94" s="636"/>
      <c r="T94" s="636"/>
      <c r="U94" s="671"/>
      <c r="V94" s="690"/>
      <c r="W94" s="690"/>
      <c r="X94" s="507">
        <v>3.5</v>
      </c>
      <c r="Y94" s="493" t="s">
        <v>340</v>
      </c>
      <c r="Z94" s="672">
        <f t="shared" si="3"/>
        <v>0</v>
      </c>
      <c r="AA94" s="636"/>
    </row>
    <row r="95" spans="2:27" x14ac:dyDescent="0.35">
      <c r="B95" s="647">
        <v>4</v>
      </c>
      <c r="C95" s="636"/>
      <c r="D95" s="648" t="s">
        <v>3865</v>
      </c>
      <c r="E95" s="636"/>
      <c r="F95" s="636"/>
      <c r="G95" s="636"/>
      <c r="H95" s="636"/>
      <c r="I95" s="636"/>
      <c r="J95" s="636"/>
      <c r="K95" s="636"/>
      <c r="L95" s="636"/>
      <c r="M95" s="636"/>
      <c r="N95" s="648" t="s">
        <v>3867</v>
      </c>
      <c r="O95" s="636"/>
      <c r="P95" s="636"/>
      <c r="Q95" s="636"/>
      <c r="R95" s="636"/>
      <c r="S95" s="636"/>
      <c r="T95" s="636"/>
      <c r="U95" s="671"/>
      <c r="V95" s="690"/>
      <c r="W95" s="690"/>
      <c r="X95" s="507">
        <v>13</v>
      </c>
      <c r="Y95" s="493" t="s">
        <v>1528</v>
      </c>
      <c r="Z95" s="672">
        <f t="shared" si="3"/>
        <v>0</v>
      </c>
      <c r="AA95" s="636"/>
    </row>
    <row r="96" spans="2:27" x14ac:dyDescent="0.35">
      <c r="B96" s="647">
        <v>5</v>
      </c>
      <c r="C96" s="636"/>
      <c r="D96" s="648" t="s">
        <v>3865</v>
      </c>
      <c r="E96" s="636"/>
      <c r="F96" s="636"/>
      <c r="G96" s="636"/>
      <c r="H96" s="636"/>
      <c r="I96" s="636"/>
      <c r="J96" s="636"/>
      <c r="K96" s="636"/>
      <c r="L96" s="636"/>
      <c r="M96" s="636"/>
      <c r="N96" s="648" t="s">
        <v>3868</v>
      </c>
      <c r="O96" s="636"/>
      <c r="P96" s="636"/>
      <c r="Q96" s="636"/>
      <c r="R96" s="636"/>
      <c r="S96" s="636"/>
      <c r="T96" s="636"/>
      <c r="U96" s="671"/>
      <c r="V96" s="690"/>
      <c r="W96" s="690"/>
      <c r="X96" s="507">
        <v>8</v>
      </c>
      <c r="Y96" s="493" t="s">
        <v>1528</v>
      </c>
      <c r="Z96" s="672">
        <f t="shared" si="3"/>
        <v>0</v>
      </c>
      <c r="AA96" s="636"/>
    </row>
    <row r="97" spans="2:27" ht="15" customHeight="1" x14ac:dyDescent="0.35">
      <c r="B97" s="647">
        <v>6</v>
      </c>
      <c r="C97" s="636"/>
      <c r="D97" s="648" t="s">
        <v>3865</v>
      </c>
      <c r="E97" s="636"/>
      <c r="F97" s="636"/>
      <c r="G97" s="636"/>
      <c r="H97" s="636"/>
      <c r="I97" s="636"/>
      <c r="J97" s="636"/>
      <c r="K97" s="636"/>
      <c r="L97" s="636"/>
      <c r="M97" s="636"/>
      <c r="N97" s="648" t="s">
        <v>3869</v>
      </c>
      <c r="O97" s="636"/>
      <c r="P97" s="636"/>
      <c r="Q97" s="636"/>
      <c r="R97" s="636"/>
      <c r="S97" s="636"/>
      <c r="T97" s="636"/>
      <c r="U97" s="671"/>
      <c r="V97" s="690"/>
      <c r="W97" s="690"/>
      <c r="X97" s="507">
        <v>5</v>
      </c>
      <c r="Y97" s="493" t="s">
        <v>1528</v>
      </c>
      <c r="Z97" s="672">
        <f t="shared" si="3"/>
        <v>0</v>
      </c>
      <c r="AA97" s="636"/>
    </row>
    <row r="98" spans="2:27" x14ac:dyDescent="0.35">
      <c r="B98" s="647">
        <v>7</v>
      </c>
      <c r="C98" s="636"/>
      <c r="D98" s="648" t="s">
        <v>3792</v>
      </c>
      <c r="E98" s="636"/>
      <c r="F98" s="636"/>
      <c r="G98" s="636"/>
      <c r="H98" s="636"/>
      <c r="I98" s="636"/>
      <c r="J98" s="636"/>
      <c r="K98" s="636"/>
      <c r="L98" s="636"/>
      <c r="M98" s="636"/>
      <c r="N98" s="648" t="s">
        <v>3870</v>
      </c>
      <c r="O98" s="636"/>
      <c r="P98" s="636"/>
      <c r="Q98" s="636"/>
      <c r="R98" s="636"/>
      <c r="S98" s="636"/>
      <c r="T98" s="636"/>
      <c r="U98" s="671"/>
      <c r="V98" s="690"/>
      <c r="W98" s="690"/>
      <c r="X98" s="507">
        <v>8</v>
      </c>
      <c r="Y98" s="493" t="s">
        <v>1528</v>
      </c>
      <c r="Z98" s="672">
        <f t="shared" si="3"/>
        <v>0</v>
      </c>
      <c r="AA98" s="636"/>
    </row>
    <row r="99" spans="2:27" x14ac:dyDescent="0.35">
      <c r="B99" s="647">
        <v>7</v>
      </c>
      <c r="C99" s="636"/>
      <c r="D99" s="648" t="s">
        <v>3792</v>
      </c>
      <c r="E99" s="636"/>
      <c r="F99" s="636"/>
      <c r="G99" s="636"/>
      <c r="H99" s="636"/>
      <c r="I99" s="636"/>
      <c r="J99" s="636"/>
      <c r="K99" s="636"/>
      <c r="L99" s="636"/>
      <c r="M99" s="636"/>
      <c r="N99" s="648" t="s">
        <v>3871</v>
      </c>
      <c r="O99" s="636"/>
      <c r="P99" s="636"/>
      <c r="Q99" s="636"/>
      <c r="R99" s="636"/>
      <c r="S99" s="636"/>
      <c r="T99" s="636"/>
      <c r="U99" s="671"/>
      <c r="V99" s="690"/>
      <c r="W99" s="690"/>
      <c r="X99" s="507">
        <v>5</v>
      </c>
      <c r="Y99" s="493" t="s">
        <v>1528</v>
      </c>
      <c r="Z99" s="672">
        <f t="shared" si="3"/>
        <v>0</v>
      </c>
      <c r="AA99" s="636"/>
    </row>
    <row r="100" spans="2:27" x14ac:dyDescent="0.35">
      <c r="B100" s="647">
        <v>8</v>
      </c>
      <c r="C100" s="636"/>
      <c r="D100" s="648" t="s">
        <v>3872</v>
      </c>
      <c r="E100" s="636"/>
      <c r="F100" s="636"/>
      <c r="G100" s="636"/>
      <c r="H100" s="636"/>
      <c r="I100" s="636"/>
      <c r="J100" s="636"/>
      <c r="K100" s="636"/>
      <c r="L100" s="636"/>
      <c r="M100" s="636"/>
      <c r="N100" s="648" t="s">
        <v>3873</v>
      </c>
      <c r="O100" s="636"/>
      <c r="P100" s="636"/>
      <c r="Q100" s="636"/>
      <c r="R100" s="636"/>
      <c r="S100" s="636"/>
      <c r="T100" s="636"/>
      <c r="U100" s="671"/>
      <c r="V100" s="690"/>
      <c r="W100" s="690"/>
      <c r="X100" s="507">
        <v>13</v>
      </c>
      <c r="Y100" s="493" t="s">
        <v>1528</v>
      </c>
      <c r="Z100" s="672">
        <f t="shared" si="3"/>
        <v>0</v>
      </c>
      <c r="AA100" s="636"/>
    </row>
    <row r="101" spans="2:27" x14ac:dyDescent="0.35">
      <c r="B101" s="647">
        <v>9</v>
      </c>
      <c r="C101" s="636"/>
      <c r="D101" s="648" t="s">
        <v>3874</v>
      </c>
      <c r="E101" s="636"/>
      <c r="F101" s="636"/>
      <c r="G101" s="636"/>
      <c r="H101" s="636"/>
      <c r="I101" s="636"/>
      <c r="J101" s="636"/>
      <c r="K101" s="636"/>
      <c r="L101" s="636"/>
      <c r="M101" s="636"/>
      <c r="N101" s="648" t="s">
        <v>3685</v>
      </c>
      <c r="O101" s="636"/>
      <c r="P101" s="636"/>
      <c r="Q101" s="636"/>
      <c r="R101" s="636"/>
      <c r="S101" s="636"/>
      <c r="T101" s="636"/>
      <c r="U101" s="671"/>
      <c r="V101" s="690"/>
      <c r="W101" s="690"/>
      <c r="X101" s="507">
        <v>330</v>
      </c>
      <c r="Y101" s="493" t="s">
        <v>323</v>
      </c>
      <c r="Z101" s="672">
        <f t="shared" si="3"/>
        <v>0</v>
      </c>
      <c r="AA101" s="636"/>
    </row>
    <row r="102" spans="2:27" x14ac:dyDescent="0.35">
      <c r="B102" s="647">
        <v>10</v>
      </c>
      <c r="C102" s="636"/>
      <c r="D102" s="648" t="s">
        <v>3875</v>
      </c>
      <c r="E102" s="636"/>
      <c r="F102" s="636"/>
      <c r="G102" s="636"/>
      <c r="H102" s="636"/>
      <c r="I102" s="636"/>
      <c r="J102" s="636"/>
      <c r="K102" s="636"/>
      <c r="L102" s="636"/>
      <c r="M102" s="636"/>
      <c r="N102" s="648" t="s">
        <v>3876</v>
      </c>
      <c r="O102" s="636"/>
      <c r="P102" s="636"/>
      <c r="Q102" s="636"/>
      <c r="R102" s="636"/>
      <c r="S102" s="636"/>
      <c r="T102" s="636"/>
      <c r="U102" s="671"/>
      <c r="V102" s="690"/>
      <c r="W102" s="690"/>
      <c r="X102" s="507">
        <v>16</v>
      </c>
      <c r="Y102" s="493" t="s">
        <v>1528</v>
      </c>
      <c r="Z102" s="672">
        <f t="shared" si="3"/>
        <v>0</v>
      </c>
      <c r="AA102" s="636"/>
    </row>
    <row r="103" spans="2:27" x14ac:dyDescent="0.35">
      <c r="B103" s="647">
        <v>11</v>
      </c>
      <c r="C103" s="636"/>
      <c r="D103" s="648" t="s">
        <v>3875</v>
      </c>
      <c r="E103" s="636"/>
      <c r="F103" s="636"/>
      <c r="G103" s="636"/>
      <c r="H103" s="636"/>
      <c r="I103" s="636"/>
      <c r="J103" s="636"/>
      <c r="K103" s="636"/>
      <c r="L103" s="636"/>
      <c r="M103" s="636"/>
      <c r="N103" s="648" t="s">
        <v>3877</v>
      </c>
      <c r="O103" s="636"/>
      <c r="P103" s="636"/>
      <c r="Q103" s="636"/>
      <c r="R103" s="636"/>
      <c r="S103" s="636"/>
      <c r="T103" s="636"/>
      <c r="U103" s="671"/>
      <c r="V103" s="690"/>
      <c r="W103" s="690"/>
      <c r="X103" s="507">
        <v>13</v>
      </c>
      <c r="Y103" s="493" t="s">
        <v>1528</v>
      </c>
      <c r="Z103" s="672">
        <f t="shared" si="3"/>
        <v>0</v>
      </c>
      <c r="AA103" s="636"/>
    </row>
    <row r="104" spans="2:27" x14ac:dyDescent="0.35">
      <c r="B104" s="647">
        <v>12</v>
      </c>
      <c r="C104" s="636"/>
      <c r="D104" s="648" t="s">
        <v>3878</v>
      </c>
      <c r="E104" s="636"/>
      <c r="F104" s="636"/>
      <c r="G104" s="636"/>
      <c r="H104" s="636"/>
      <c r="I104" s="636"/>
      <c r="J104" s="636"/>
      <c r="K104" s="636"/>
      <c r="L104" s="636"/>
      <c r="M104" s="636"/>
      <c r="N104" s="648" t="s">
        <v>3879</v>
      </c>
      <c r="O104" s="636"/>
      <c r="P104" s="636"/>
      <c r="Q104" s="636"/>
      <c r="R104" s="636"/>
      <c r="S104" s="636"/>
      <c r="T104" s="636"/>
      <c r="U104" s="671"/>
      <c r="V104" s="690"/>
      <c r="W104" s="690"/>
      <c r="X104" s="507">
        <v>5</v>
      </c>
      <c r="Y104" s="493" t="s">
        <v>1528</v>
      </c>
      <c r="Z104" s="672">
        <f t="shared" si="3"/>
        <v>0</v>
      </c>
      <c r="AA104" s="636"/>
    </row>
    <row r="105" spans="2:27" x14ac:dyDescent="0.35">
      <c r="B105" s="647">
        <v>13</v>
      </c>
      <c r="C105" s="636"/>
      <c r="D105" s="648" t="s">
        <v>3880</v>
      </c>
      <c r="E105" s="636"/>
      <c r="F105" s="636"/>
      <c r="G105" s="636"/>
      <c r="H105" s="636"/>
      <c r="I105" s="636"/>
      <c r="J105" s="636"/>
      <c r="K105" s="636"/>
      <c r="L105" s="636"/>
      <c r="M105" s="636"/>
      <c r="N105" s="648" t="s">
        <v>3881</v>
      </c>
      <c r="O105" s="636"/>
      <c r="P105" s="636"/>
      <c r="Q105" s="636"/>
      <c r="R105" s="636"/>
      <c r="S105" s="636"/>
      <c r="T105" s="636"/>
      <c r="U105" s="671"/>
      <c r="V105" s="690"/>
      <c r="W105" s="690"/>
      <c r="X105" s="507">
        <v>408</v>
      </c>
      <c r="Y105" s="493" t="s">
        <v>323</v>
      </c>
      <c r="Z105" s="672">
        <f t="shared" si="3"/>
        <v>0</v>
      </c>
      <c r="AA105" s="636"/>
    </row>
    <row r="106" spans="2:27" x14ac:dyDescent="0.35">
      <c r="B106" s="647">
        <v>14</v>
      </c>
      <c r="C106" s="636"/>
      <c r="D106" s="648" t="s">
        <v>3880</v>
      </c>
      <c r="E106" s="636"/>
      <c r="F106" s="636"/>
      <c r="G106" s="636"/>
      <c r="H106" s="636"/>
      <c r="I106" s="636"/>
      <c r="J106" s="636"/>
      <c r="K106" s="636"/>
      <c r="L106" s="636"/>
      <c r="M106" s="636"/>
      <c r="N106" s="648" t="s">
        <v>3882</v>
      </c>
      <c r="O106" s="636"/>
      <c r="P106" s="636"/>
      <c r="Q106" s="636"/>
      <c r="R106" s="636"/>
      <c r="S106" s="636"/>
      <c r="T106" s="636"/>
      <c r="U106" s="671"/>
      <c r="V106" s="690"/>
      <c r="W106" s="690"/>
      <c r="X106" s="507">
        <v>310</v>
      </c>
      <c r="Y106" s="493" t="s">
        <v>323</v>
      </c>
      <c r="Z106" s="672">
        <f t="shared" si="3"/>
        <v>0</v>
      </c>
      <c r="AA106" s="636"/>
    </row>
    <row r="107" spans="2:27" x14ac:dyDescent="0.35">
      <c r="B107" s="647">
        <v>15</v>
      </c>
      <c r="C107" s="636"/>
      <c r="D107" s="648" t="s">
        <v>3883</v>
      </c>
      <c r="E107" s="636"/>
      <c r="F107" s="636"/>
      <c r="G107" s="636"/>
      <c r="H107" s="636"/>
      <c r="I107" s="636"/>
      <c r="J107" s="636"/>
      <c r="K107" s="636"/>
      <c r="L107" s="636"/>
      <c r="M107" s="636"/>
      <c r="N107" s="648" t="s">
        <v>3884</v>
      </c>
      <c r="O107" s="636"/>
      <c r="P107" s="636"/>
      <c r="Q107" s="636"/>
      <c r="R107" s="636"/>
      <c r="S107" s="636"/>
      <c r="T107" s="636"/>
      <c r="U107" s="671"/>
      <c r="V107" s="690"/>
      <c r="W107" s="690"/>
      <c r="X107" s="507">
        <v>13</v>
      </c>
      <c r="Y107" s="493" t="s">
        <v>1528</v>
      </c>
      <c r="Z107" s="672">
        <f t="shared" si="3"/>
        <v>0</v>
      </c>
      <c r="AA107" s="636"/>
    </row>
    <row r="108" spans="2:27" x14ac:dyDescent="0.35">
      <c r="B108" s="647">
        <v>16</v>
      </c>
      <c r="C108" s="636"/>
      <c r="D108" s="648" t="s">
        <v>3885</v>
      </c>
      <c r="E108" s="636"/>
      <c r="F108" s="636"/>
      <c r="G108" s="636"/>
      <c r="H108" s="636"/>
      <c r="I108" s="636"/>
      <c r="J108" s="636"/>
      <c r="K108" s="636"/>
      <c r="L108" s="636"/>
      <c r="M108" s="636"/>
      <c r="N108" s="648" t="s">
        <v>3886</v>
      </c>
      <c r="O108" s="636"/>
      <c r="P108" s="636"/>
      <c r="Q108" s="636"/>
      <c r="R108" s="636"/>
      <c r="S108" s="636"/>
      <c r="T108" s="636"/>
      <c r="U108" s="671"/>
      <c r="V108" s="690"/>
      <c r="W108" s="690"/>
      <c r="X108" s="507">
        <v>13</v>
      </c>
      <c r="Y108" s="493" t="s">
        <v>1528</v>
      </c>
      <c r="Z108" s="672">
        <f t="shared" si="3"/>
        <v>0</v>
      </c>
      <c r="AA108" s="636"/>
    </row>
    <row r="109" spans="2:27" x14ac:dyDescent="0.35">
      <c r="B109" s="647">
        <v>17</v>
      </c>
      <c r="C109" s="636"/>
      <c r="D109" s="648" t="s">
        <v>3887</v>
      </c>
      <c r="E109" s="636"/>
      <c r="F109" s="636"/>
      <c r="G109" s="636"/>
      <c r="H109" s="636"/>
      <c r="I109" s="636"/>
      <c r="J109" s="636"/>
      <c r="K109" s="636"/>
      <c r="L109" s="636"/>
      <c r="M109" s="636"/>
      <c r="N109" s="648" t="s">
        <v>3710</v>
      </c>
      <c r="O109" s="636"/>
      <c r="P109" s="636"/>
      <c r="Q109" s="636"/>
      <c r="R109" s="636"/>
      <c r="S109" s="636"/>
      <c r="T109" s="636"/>
      <c r="U109" s="671"/>
      <c r="V109" s="690"/>
      <c r="W109" s="690"/>
      <c r="X109" s="507">
        <v>13</v>
      </c>
      <c r="Y109" s="493" t="s">
        <v>323</v>
      </c>
      <c r="Z109" s="672">
        <f t="shared" si="3"/>
        <v>0</v>
      </c>
      <c r="AA109" s="636"/>
    </row>
    <row r="110" spans="2:27" x14ac:dyDescent="0.35">
      <c r="B110" s="647">
        <v>18</v>
      </c>
      <c r="C110" s="636"/>
      <c r="D110" s="648" t="s">
        <v>3799</v>
      </c>
      <c r="E110" s="636"/>
      <c r="F110" s="636"/>
      <c r="G110" s="636"/>
      <c r="H110" s="636"/>
      <c r="I110" s="636"/>
      <c r="J110" s="636"/>
      <c r="K110" s="636"/>
      <c r="L110" s="636"/>
      <c r="M110" s="636"/>
      <c r="N110" s="648" t="s">
        <v>3712</v>
      </c>
      <c r="O110" s="636"/>
      <c r="P110" s="636"/>
      <c r="Q110" s="636"/>
      <c r="R110" s="636"/>
      <c r="S110" s="636"/>
      <c r="T110" s="636"/>
      <c r="U110" s="671"/>
      <c r="V110" s="690"/>
      <c r="W110" s="690"/>
      <c r="X110" s="507">
        <v>90</v>
      </c>
      <c r="Y110" s="493" t="s">
        <v>323</v>
      </c>
      <c r="Z110" s="672">
        <f t="shared" si="3"/>
        <v>0</v>
      </c>
      <c r="AA110" s="636"/>
    </row>
    <row r="111" spans="2:27" ht="18" customHeight="1" x14ac:dyDescent="0.35">
      <c r="B111" s="677" t="s">
        <v>3888</v>
      </c>
      <c r="C111" s="677"/>
      <c r="D111" s="677"/>
      <c r="E111" s="677"/>
      <c r="F111" s="677"/>
      <c r="G111" s="677"/>
      <c r="H111" s="677"/>
      <c r="I111" s="677"/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7"/>
      <c r="X111" s="677"/>
      <c r="Y111" s="677"/>
      <c r="Z111" s="505"/>
      <c r="AA111" s="517">
        <f>SUM(Z92:AA110)</f>
        <v>0</v>
      </c>
    </row>
    <row r="112" spans="2:27" ht="2.9" customHeight="1" x14ac:dyDescent="0.35"/>
    <row r="113" spans="2:27" ht="11.25" customHeight="1" x14ac:dyDescent="0.35">
      <c r="B113" s="637" t="s">
        <v>3762</v>
      </c>
      <c r="C113" s="636"/>
      <c r="D113" s="636"/>
      <c r="E113" s="636"/>
      <c r="F113" s="636"/>
      <c r="G113" s="636"/>
      <c r="H113" s="636"/>
      <c r="I113" s="636"/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  <c r="V113" s="636"/>
      <c r="W113" s="636"/>
      <c r="X113" s="636"/>
      <c r="Y113" s="636"/>
      <c r="Z113" s="636"/>
      <c r="AA113" s="636"/>
    </row>
    <row r="114" spans="2:27" ht="1.5" customHeight="1" x14ac:dyDescent="0.35"/>
    <row r="115" spans="2:27" ht="11.25" customHeight="1" x14ac:dyDescent="0.35">
      <c r="C115" s="647" t="s">
        <v>3586</v>
      </c>
      <c r="D115" s="636"/>
      <c r="F115" s="649">
        <f>AA111</f>
        <v>0</v>
      </c>
      <c r="G115" s="636"/>
      <c r="H115" s="636"/>
      <c r="I115" s="636"/>
      <c r="J115" s="636"/>
      <c r="K115" s="636"/>
      <c r="M115" s="648"/>
      <c r="N115" s="636"/>
      <c r="O115" s="636"/>
      <c r="P115" s="636"/>
      <c r="Q115" s="636"/>
      <c r="R115" s="636"/>
      <c r="S115" s="636"/>
    </row>
    <row r="116" spans="2:27" ht="12.75" customHeight="1" x14ac:dyDescent="0.35"/>
    <row r="117" spans="2:27" ht="11.5" customHeight="1" x14ac:dyDescent="0.35">
      <c r="B117" s="648" t="s">
        <v>1</v>
      </c>
      <c r="C117" s="636"/>
      <c r="D117" s="636"/>
      <c r="E117" s="636"/>
      <c r="F117" s="636"/>
      <c r="T117" s="491" t="s">
        <v>3834</v>
      </c>
    </row>
    <row r="118" spans="2:27" ht="11.25" customHeight="1" x14ac:dyDescent="0.35">
      <c r="B118" s="648" t="s">
        <v>3763</v>
      </c>
      <c r="C118" s="636"/>
      <c r="D118" s="636"/>
      <c r="E118" s="636"/>
      <c r="F118" s="636"/>
      <c r="T118" s="520">
        <f>(Z92+Z101+Z105+Z106+Z109+Z110)*0.05</f>
        <v>0</v>
      </c>
    </row>
    <row r="119" spans="2:27" ht="0" hidden="1" customHeight="1" x14ac:dyDescent="0.35"/>
    <row r="120" spans="2:27" ht="14.15" customHeight="1" x14ac:dyDescent="0.35"/>
    <row r="121" spans="2:27" ht="11.5" customHeight="1" x14ac:dyDescent="0.35">
      <c r="B121" s="658" t="s">
        <v>1</v>
      </c>
      <c r="C121" s="659"/>
      <c r="D121" s="659"/>
      <c r="E121" s="659"/>
      <c r="F121" s="659"/>
      <c r="G121" s="659"/>
      <c r="H121" s="659"/>
      <c r="J121" s="660" t="s">
        <v>3474</v>
      </c>
      <c r="K121" s="659"/>
      <c r="L121" s="659"/>
      <c r="M121" s="659"/>
      <c r="N121" s="659"/>
      <c r="O121" s="659"/>
      <c r="P121" s="659"/>
    </row>
    <row r="122" spans="2:27" ht="11.25" customHeight="1" x14ac:dyDescent="0.35">
      <c r="B122" s="660" t="s">
        <v>3834</v>
      </c>
      <c r="C122" s="659"/>
      <c r="D122" s="659"/>
      <c r="E122" s="659"/>
      <c r="F122" s="659"/>
      <c r="G122" s="659"/>
      <c r="H122" s="659"/>
      <c r="I122" s="496"/>
      <c r="J122" s="661">
        <f>AA111+T118</f>
        <v>0</v>
      </c>
      <c r="K122" s="659"/>
      <c r="L122" s="659"/>
      <c r="M122" s="659"/>
      <c r="N122" s="659"/>
      <c r="O122" s="659"/>
      <c r="P122" s="659"/>
    </row>
    <row r="123" spans="2:27" ht="0" hidden="1" customHeight="1" x14ac:dyDescent="0.35"/>
    <row r="124" spans="2:27" ht="3" customHeight="1" x14ac:dyDescent="0.35"/>
    <row r="125" spans="2:27" ht="11.25" customHeight="1" x14ac:dyDescent="0.35">
      <c r="B125" s="664" t="s">
        <v>3492</v>
      </c>
      <c r="C125" s="636"/>
      <c r="D125" s="636"/>
      <c r="E125" s="636"/>
      <c r="F125" s="636"/>
      <c r="G125" s="636"/>
      <c r="H125" s="636"/>
      <c r="J125" s="665">
        <f>J122</f>
        <v>0</v>
      </c>
      <c r="K125" s="636"/>
      <c r="L125" s="636"/>
      <c r="M125" s="636"/>
      <c r="N125" s="636"/>
      <c r="O125" s="636"/>
      <c r="P125" s="636"/>
    </row>
  </sheetData>
  <sheetProtection algorithmName="SHA-512" hashValue="ChE0TFPjgkEoE1MF5MUQRw+0IGDJPBU/dbezyXqsqBpUyH2eOR4U4O3Go85qOdQUI8AwF549CnShF44jsBvj1A==" saltValue="3a880ATDW2DmoCNsyCsh7g==" spinCount="100000" sheet="1" objects="1" scenarios="1" selectLockedCells="1"/>
  <mergeCells count="320">
    <mergeCell ref="B121:H121"/>
    <mergeCell ref="J121:P121"/>
    <mergeCell ref="B122:H122"/>
    <mergeCell ref="J122:P122"/>
    <mergeCell ref="B125:H125"/>
    <mergeCell ref="J125:P125"/>
    <mergeCell ref="B113:AA113"/>
    <mergeCell ref="C115:D115"/>
    <mergeCell ref="F115:K115"/>
    <mergeCell ref="M115:S115"/>
    <mergeCell ref="B117:F117"/>
    <mergeCell ref="B118:F118"/>
    <mergeCell ref="B110:C110"/>
    <mergeCell ref="D110:M110"/>
    <mergeCell ref="N110:T110"/>
    <mergeCell ref="U110:W110"/>
    <mergeCell ref="Z110:AA110"/>
    <mergeCell ref="B111:Y111"/>
    <mergeCell ref="B108:C108"/>
    <mergeCell ref="D108:M108"/>
    <mergeCell ref="N108:T108"/>
    <mergeCell ref="U108:W108"/>
    <mergeCell ref="Z108:AA108"/>
    <mergeCell ref="B109:C109"/>
    <mergeCell ref="D109:M109"/>
    <mergeCell ref="N109:T109"/>
    <mergeCell ref="U109:W109"/>
    <mergeCell ref="Z109:AA109"/>
    <mergeCell ref="B106:C106"/>
    <mergeCell ref="D106:M106"/>
    <mergeCell ref="N106:T106"/>
    <mergeCell ref="U106:W106"/>
    <mergeCell ref="Z106:AA106"/>
    <mergeCell ref="B107:C107"/>
    <mergeCell ref="D107:M107"/>
    <mergeCell ref="N107:T107"/>
    <mergeCell ref="U107:W107"/>
    <mergeCell ref="Z107:AA107"/>
    <mergeCell ref="B104:C104"/>
    <mergeCell ref="D104:M104"/>
    <mergeCell ref="N104:T104"/>
    <mergeCell ref="U104:W104"/>
    <mergeCell ref="Z104:AA104"/>
    <mergeCell ref="B105:C105"/>
    <mergeCell ref="D105:M105"/>
    <mergeCell ref="N105:T105"/>
    <mergeCell ref="U105:W105"/>
    <mergeCell ref="Z105:AA105"/>
    <mergeCell ref="B102:C102"/>
    <mergeCell ref="D102:M102"/>
    <mergeCell ref="N102:T102"/>
    <mergeCell ref="U102:W102"/>
    <mergeCell ref="Z102:AA102"/>
    <mergeCell ref="B103:C103"/>
    <mergeCell ref="D103:M103"/>
    <mergeCell ref="N103:T103"/>
    <mergeCell ref="U103:W103"/>
    <mergeCell ref="Z103:AA103"/>
    <mergeCell ref="B100:C100"/>
    <mergeCell ref="D100:M100"/>
    <mergeCell ref="N100:T100"/>
    <mergeCell ref="U100:W100"/>
    <mergeCell ref="Z100:AA100"/>
    <mergeCell ref="B101:C101"/>
    <mergeCell ref="D101:M101"/>
    <mergeCell ref="N101:T101"/>
    <mergeCell ref="U101:W101"/>
    <mergeCell ref="Z101:AA101"/>
    <mergeCell ref="B98:C98"/>
    <mergeCell ref="D98:M98"/>
    <mergeCell ref="N98:T98"/>
    <mergeCell ref="U98:W98"/>
    <mergeCell ref="Z98:AA98"/>
    <mergeCell ref="B99:C99"/>
    <mergeCell ref="D99:M99"/>
    <mergeCell ref="N99:T99"/>
    <mergeCell ref="U99:W99"/>
    <mergeCell ref="Z99:AA99"/>
    <mergeCell ref="B96:C96"/>
    <mergeCell ref="D96:M96"/>
    <mergeCell ref="N96:T96"/>
    <mergeCell ref="U96:W96"/>
    <mergeCell ref="Z96:AA96"/>
    <mergeCell ref="B97:C97"/>
    <mergeCell ref="D97:M97"/>
    <mergeCell ref="N97:T97"/>
    <mergeCell ref="U97:W97"/>
    <mergeCell ref="Z97:AA97"/>
    <mergeCell ref="B94:C94"/>
    <mergeCell ref="D94:M94"/>
    <mergeCell ref="N94:T94"/>
    <mergeCell ref="U94:W94"/>
    <mergeCell ref="Z94:AA94"/>
    <mergeCell ref="B95:C95"/>
    <mergeCell ref="D95:M95"/>
    <mergeCell ref="N95:T95"/>
    <mergeCell ref="U95:W95"/>
    <mergeCell ref="Z95:AA95"/>
    <mergeCell ref="B92:C92"/>
    <mergeCell ref="D92:M92"/>
    <mergeCell ref="N92:T92"/>
    <mergeCell ref="U92:W92"/>
    <mergeCell ref="Z92:AA92"/>
    <mergeCell ref="B93:C93"/>
    <mergeCell ref="D93:M93"/>
    <mergeCell ref="N93:T93"/>
    <mergeCell ref="U93:W93"/>
    <mergeCell ref="Z93:AA93"/>
    <mergeCell ref="B82:H82"/>
    <mergeCell ref="J82:P82"/>
    <mergeCell ref="B85:H85"/>
    <mergeCell ref="J85:P85"/>
    <mergeCell ref="B89:AA89"/>
    <mergeCell ref="B91:C91"/>
    <mergeCell ref="D91:M91"/>
    <mergeCell ref="N91:T91"/>
    <mergeCell ref="U91:W91"/>
    <mergeCell ref="Z91:AA91"/>
    <mergeCell ref="B75:Y75"/>
    <mergeCell ref="B77:AA77"/>
    <mergeCell ref="C79:D79"/>
    <mergeCell ref="F79:J79"/>
    <mergeCell ref="K79:R79"/>
    <mergeCell ref="B81:H81"/>
    <mergeCell ref="J81:P81"/>
    <mergeCell ref="B73:C73"/>
    <mergeCell ref="D73:M73"/>
    <mergeCell ref="N73:T73"/>
    <mergeCell ref="U73:W73"/>
    <mergeCell ref="Z73:AA73"/>
    <mergeCell ref="B74:C74"/>
    <mergeCell ref="D74:M74"/>
    <mergeCell ref="N74:T74"/>
    <mergeCell ref="U74:W74"/>
    <mergeCell ref="Z74:AA74"/>
    <mergeCell ref="B71:C71"/>
    <mergeCell ref="D71:M71"/>
    <mergeCell ref="N71:T71"/>
    <mergeCell ref="U71:W71"/>
    <mergeCell ref="Z71:AA71"/>
    <mergeCell ref="B72:C72"/>
    <mergeCell ref="D72:M72"/>
    <mergeCell ref="N72:T72"/>
    <mergeCell ref="U72:W72"/>
    <mergeCell ref="Z72:AA72"/>
    <mergeCell ref="B69:C69"/>
    <mergeCell ref="D69:M69"/>
    <mergeCell ref="N69:T69"/>
    <mergeCell ref="U69:W69"/>
    <mergeCell ref="Z69:AA69"/>
    <mergeCell ref="B70:C70"/>
    <mergeCell ref="D70:M70"/>
    <mergeCell ref="N70:T70"/>
    <mergeCell ref="U70:W70"/>
    <mergeCell ref="Z70:AA70"/>
    <mergeCell ref="B59:H59"/>
    <mergeCell ref="J59:P59"/>
    <mergeCell ref="B62:H62"/>
    <mergeCell ref="J62:P62"/>
    <mergeCell ref="B66:AA66"/>
    <mergeCell ref="B68:C68"/>
    <mergeCell ref="D68:M68"/>
    <mergeCell ref="N68:T68"/>
    <mergeCell ref="U68:W68"/>
    <mergeCell ref="Z68:AA68"/>
    <mergeCell ref="B51:Y51"/>
    <mergeCell ref="B54:AA54"/>
    <mergeCell ref="C56:D56"/>
    <mergeCell ref="F56:J56"/>
    <mergeCell ref="K56:R56"/>
    <mergeCell ref="B58:H58"/>
    <mergeCell ref="J58:P58"/>
    <mergeCell ref="B49:C49"/>
    <mergeCell ref="D49:M49"/>
    <mergeCell ref="N49:T49"/>
    <mergeCell ref="U49:W49"/>
    <mergeCell ref="Z49:AA49"/>
    <mergeCell ref="B50:C50"/>
    <mergeCell ref="D50:M50"/>
    <mergeCell ref="N50:T50"/>
    <mergeCell ref="U50:W50"/>
    <mergeCell ref="Z50:AA50"/>
    <mergeCell ref="B47:C47"/>
    <mergeCell ref="D47:M47"/>
    <mergeCell ref="N47:T47"/>
    <mergeCell ref="U47:W47"/>
    <mergeCell ref="Z47:AA47"/>
    <mergeCell ref="B48:C48"/>
    <mergeCell ref="D48:M48"/>
    <mergeCell ref="N48:T48"/>
    <mergeCell ref="U48:W48"/>
    <mergeCell ref="Z48:AA48"/>
    <mergeCell ref="B45:C45"/>
    <mergeCell ref="D45:M45"/>
    <mergeCell ref="N45:T45"/>
    <mergeCell ref="U45:W45"/>
    <mergeCell ref="Z45:AA45"/>
    <mergeCell ref="B46:C46"/>
    <mergeCell ref="D46:M46"/>
    <mergeCell ref="N46:T46"/>
    <mergeCell ref="U46:W46"/>
    <mergeCell ref="Z46:AA46"/>
    <mergeCell ref="B43:C43"/>
    <mergeCell ref="D43:M43"/>
    <mergeCell ref="N43:T43"/>
    <mergeCell ref="U43:W43"/>
    <mergeCell ref="Z43:AA43"/>
    <mergeCell ref="B44:C44"/>
    <mergeCell ref="D44:M44"/>
    <mergeCell ref="N44:T44"/>
    <mergeCell ref="U44:W44"/>
    <mergeCell ref="Z44:AA44"/>
    <mergeCell ref="B37:H37"/>
    <mergeCell ref="J37:P37"/>
    <mergeCell ref="B40:AA40"/>
    <mergeCell ref="B42:C42"/>
    <mergeCell ref="D42:M42"/>
    <mergeCell ref="N42:T42"/>
    <mergeCell ref="U42:W42"/>
    <mergeCell ref="Z42:AA42"/>
    <mergeCell ref="B29:AA29"/>
    <mergeCell ref="C31:D31"/>
    <mergeCell ref="F31:R31"/>
    <mergeCell ref="B33:H33"/>
    <mergeCell ref="J33:P33"/>
    <mergeCell ref="B34:H34"/>
    <mergeCell ref="J34:P34"/>
    <mergeCell ref="B26:Y26"/>
    <mergeCell ref="B23:C23"/>
    <mergeCell ref="D23:M23"/>
    <mergeCell ref="N23:T23"/>
    <mergeCell ref="U23:W23"/>
    <mergeCell ref="Z23:AA23"/>
    <mergeCell ref="B24:C24"/>
    <mergeCell ref="D24:M24"/>
    <mergeCell ref="N24:T24"/>
    <mergeCell ref="U24:W24"/>
    <mergeCell ref="Z24:AA24"/>
    <mergeCell ref="B22:C22"/>
    <mergeCell ref="D22:M22"/>
    <mergeCell ref="N22:T22"/>
    <mergeCell ref="U22:W22"/>
    <mergeCell ref="Z22:AA22"/>
    <mergeCell ref="B25:C25"/>
    <mergeCell ref="D25:M25"/>
    <mergeCell ref="N25:T25"/>
    <mergeCell ref="U25:W25"/>
    <mergeCell ref="Z25:AA25"/>
    <mergeCell ref="B20:C20"/>
    <mergeCell ref="D20:M20"/>
    <mergeCell ref="N20:T20"/>
    <mergeCell ref="U20:W20"/>
    <mergeCell ref="Z20:AA20"/>
    <mergeCell ref="B21:C21"/>
    <mergeCell ref="D21:M21"/>
    <mergeCell ref="N21:T21"/>
    <mergeCell ref="U21:W21"/>
    <mergeCell ref="Z21:AA21"/>
    <mergeCell ref="B18:C18"/>
    <mergeCell ref="D18:M18"/>
    <mergeCell ref="N18:T18"/>
    <mergeCell ref="U18:W18"/>
    <mergeCell ref="Z18:AA18"/>
    <mergeCell ref="B19:C19"/>
    <mergeCell ref="D19:M19"/>
    <mergeCell ref="N19:T19"/>
    <mergeCell ref="U19:W19"/>
    <mergeCell ref="Z19:AA19"/>
    <mergeCell ref="B16:C16"/>
    <mergeCell ref="D16:M16"/>
    <mergeCell ref="N16:T16"/>
    <mergeCell ref="U16:W16"/>
    <mergeCell ref="Z16:AA16"/>
    <mergeCell ref="B17:C17"/>
    <mergeCell ref="D17:M17"/>
    <mergeCell ref="N17:T17"/>
    <mergeCell ref="U17:W17"/>
    <mergeCell ref="Z17:AA17"/>
    <mergeCell ref="B14:C14"/>
    <mergeCell ref="D14:M14"/>
    <mergeCell ref="N14:T14"/>
    <mergeCell ref="U14:W14"/>
    <mergeCell ref="Z14:AA14"/>
    <mergeCell ref="B15:C15"/>
    <mergeCell ref="D15:M15"/>
    <mergeCell ref="N15:T15"/>
    <mergeCell ref="U15:W15"/>
    <mergeCell ref="Z15:AA15"/>
    <mergeCell ref="B12:C12"/>
    <mergeCell ref="D12:M12"/>
    <mergeCell ref="N12:T12"/>
    <mergeCell ref="U12:W12"/>
    <mergeCell ref="Z12:AA12"/>
    <mergeCell ref="B13:C13"/>
    <mergeCell ref="D13:M13"/>
    <mergeCell ref="N13:T13"/>
    <mergeCell ref="U13:W13"/>
    <mergeCell ref="Z13:AA13"/>
    <mergeCell ref="B10:C10"/>
    <mergeCell ref="D10:M10"/>
    <mergeCell ref="N10:T10"/>
    <mergeCell ref="U10:W10"/>
    <mergeCell ref="Z10:AA10"/>
    <mergeCell ref="B11:C11"/>
    <mergeCell ref="D11:M11"/>
    <mergeCell ref="N11:T11"/>
    <mergeCell ref="U11:W11"/>
    <mergeCell ref="Z11:AA11"/>
    <mergeCell ref="A3:AB3"/>
    <mergeCell ref="B6:AA6"/>
    <mergeCell ref="B8:C8"/>
    <mergeCell ref="D8:M8"/>
    <mergeCell ref="N8:T8"/>
    <mergeCell ref="U8:W8"/>
    <mergeCell ref="Z8:AA8"/>
    <mergeCell ref="B9:C9"/>
    <mergeCell ref="D9:M9"/>
    <mergeCell ref="N9:T9"/>
    <mergeCell ref="U9:W9"/>
    <mergeCell ref="Z9:AA9"/>
  </mergeCells>
  <pageMargins left="0" right="0" top="0" bottom="0" header="0" footer="0"/>
  <pageSetup paperSize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0658-B210-4D5F-93D8-6CCA62954EA2}">
  <dimension ref="A1:Q285"/>
  <sheetViews>
    <sheetView view="pageBreakPreview" zoomScaleNormal="100" workbookViewId="0">
      <pane ySplit="2" topLeftCell="A256" activePane="bottomLeft" state="frozen"/>
      <selection activeCell="C17" sqref="C17"/>
      <selection pane="bottomLeft" activeCell="K44" sqref="K44"/>
    </sheetView>
  </sheetViews>
  <sheetFormatPr defaultColWidth="9.33203125" defaultRowHeight="12.5" x14ac:dyDescent="0.25"/>
  <cols>
    <col min="1" max="1" width="7.33203125" style="417" customWidth="1"/>
    <col min="2" max="2" width="5.33203125" style="406" customWidth="1"/>
    <col min="3" max="3" width="3.33203125" style="406" customWidth="1"/>
    <col min="4" max="4" width="3.109375" style="406" customWidth="1"/>
    <col min="5" max="5" width="24.77734375" style="406" customWidth="1"/>
    <col min="6" max="6" width="11.6640625" style="406" customWidth="1"/>
    <col min="7" max="7" width="7" style="406" customWidth="1"/>
    <col min="8" max="8" width="5.33203125" style="406" customWidth="1"/>
    <col min="9" max="9" width="4.77734375" style="406" customWidth="1"/>
    <col min="10" max="10" width="5.77734375" style="406" customWidth="1"/>
    <col min="11" max="11" width="22.77734375" style="565" customWidth="1"/>
    <col min="12" max="12" width="25.77734375" style="565" customWidth="1"/>
    <col min="13" max="13" width="22.77734375" style="565" customWidth="1"/>
    <col min="14" max="15" width="25.77734375" style="565" customWidth="1"/>
    <col min="16" max="16384" width="9.33203125" style="406"/>
  </cols>
  <sheetData>
    <row r="1" spans="1:15" ht="20" x14ac:dyDescent="0.4">
      <c r="A1" s="403" t="s">
        <v>3151</v>
      </c>
      <c r="B1" s="404"/>
      <c r="C1" s="404"/>
      <c r="D1" s="404"/>
      <c r="E1" s="404"/>
      <c r="F1" s="404"/>
      <c r="G1" s="404"/>
      <c r="H1" s="404"/>
      <c r="I1" s="404"/>
      <c r="J1" s="404"/>
      <c r="K1" s="405" t="s">
        <v>3152</v>
      </c>
      <c r="L1" s="405" t="s">
        <v>3152</v>
      </c>
      <c r="M1" s="405" t="s">
        <v>3153</v>
      </c>
      <c r="N1" s="405" t="s">
        <v>3153</v>
      </c>
      <c r="O1" s="405" t="s">
        <v>3154</v>
      </c>
    </row>
    <row r="2" spans="1:15" ht="13" x14ac:dyDescent="0.3">
      <c r="A2" s="407"/>
      <c r="B2" s="404"/>
      <c r="C2" s="404"/>
      <c r="D2" s="404"/>
      <c r="E2" s="404"/>
      <c r="F2" s="408"/>
      <c r="G2" s="404"/>
      <c r="H2" s="404"/>
      <c r="I2" s="404"/>
      <c r="J2" s="404"/>
      <c r="K2" s="405" t="s">
        <v>3155</v>
      </c>
      <c r="L2" s="405" t="s">
        <v>3156</v>
      </c>
      <c r="M2" s="405" t="s">
        <v>3155</v>
      </c>
      <c r="N2" s="405" t="s">
        <v>3156</v>
      </c>
      <c r="O2" s="405" t="s">
        <v>3156</v>
      </c>
    </row>
    <row r="4" spans="1:15" x14ac:dyDescent="0.25">
      <c r="L4" s="565">
        <f t="shared" ref="L4:L26" si="0">+K4*I4</f>
        <v>0</v>
      </c>
      <c r="N4" s="565">
        <f t="shared" ref="N4:N26" si="1">+M4*I4</f>
        <v>0</v>
      </c>
      <c r="O4" s="565">
        <f t="shared" ref="O4:O26" si="2">+N4+L4</f>
        <v>0</v>
      </c>
    </row>
    <row r="5" spans="1:15" ht="13" x14ac:dyDescent="0.3">
      <c r="A5" s="409" t="s">
        <v>3889</v>
      </c>
      <c r="F5" s="410"/>
      <c r="L5" s="565">
        <f t="shared" si="0"/>
        <v>0</v>
      </c>
      <c r="N5" s="565">
        <f t="shared" si="1"/>
        <v>0</v>
      </c>
      <c r="O5" s="565">
        <f t="shared" si="2"/>
        <v>0</v>
      </c>
    </row>
    <row r="6" spans="1:15" x14ac:dyDescent="0.25">
      <c r="A6" s="412" t="s">
        <v>3890</v>
      </c>
      <c r="B6" s="634" t="s">
        <v>3891</v>
      </c>
      <c r="C6" s="634"/>
      <c r="D6" s="634"/>
      <c r="E6" s="634"/>
      <c r="F6" s="634"/>
      <c r="G6" s="634"/>
      <c r="H6" s="634"/>
      <c r="I6" s="414"/>
      <c r="J6" s="414"/>
      <c r="L6" s="565">
        <f t="shared" si="0"/>
        <v>0</v>
      </c>
      <c r="N6" s="565">
        <f t="shared" si="1"/>
        <v>0</v>
      </c>
      <c r="O6" s="565">
        <f t="shared" si="2"/>
        <v>0</v>
      </c>
    </row>
    <row r="7" spans="1:15" x14ac:dyDescent="0.25">
      <c r="A7" s="412"/>
      <c r="B7" s="634" t="s">
        <v>3160</v>
      </c>
      <c r="C7" s="634"/>
      <c r="D7" s="634"/>
      <c r="E7" s="634"/>
      <c r="F7" s="634"/>
      <c r="G7" s="634"/>
      <c r="H7" s="414"/>
      <c r="I7" s="414"/>
      <c r="J7" s="414"/>
      <c r="L7" s="565">
        <f t="shared" si="0"/>
        <v>0</v>
      </c>
      <c r="N7" s="565">
        <f t="shared" si="1"/>
        <v>0</v>
      </c>
      <c r="O7" s="565">
        <f t="shared" si="2"/>
        <v>0</v>
      </c>
    </row>
    <row r="8" spans="1:15" x14ac:dyDescent="0.25">
      <c r="A8" s="412"/>
      <c r="B8" s="414"/>
      <c r="C8" s="414"/>
      <c r="D8" s="413" t="s">
        <v>3161</v>
      </c>
      <c r="E8" s="413"/>
      <c r="F8" s="415" t="s">
        <v>3892</v>
      </c>
      <c r="G8" s="413" t="s">
        <v>3163</v>
      </c>
      <c r="H8" s="414"/>
      <c r="I8" s="414"/>
      <c r="J8" s="414"/>
      <c r="L8" s="565">
        <f t="shared" si="0"/>
        <v>0</v>
      </c>
      <c r="N8" s="565">
        <f t="shared" si="1"/>
        <v>0</v>
      </c>
      <c r="O8" s="565">
        <f t="shared" si="2"/>
        <v>0</v>
      </c>
    </row>
    <row r="9" spans="1:15" x14ac:dyDescent="0.25">
      <c r="A9" s="412"/>
      <c r="B9" s="414"/>
      <c r="C9" s="414"/>
      <c r="D9" s="413" t="s">
        <v>3164</v>
      </c>
      <c r="E9" s="414"/>
      <c r="F9" s="415">
        <v>600</v>
      </c>
      <c r="G9" s="413" t="s">
        <v>2618</v>
      </c>
      <c r="H9" s="414"/>
      <c r="I9" s="414"/>
      <c r="J9" s="414"/>
      <c r="L9" s="565">
        <f t="shared" si="0"/>
        <v>0</v>
      </c>
      <c r="N9" s="565">
        <f t="shared" si="1"/>
        <v>0</v>
      </c>
      <c r="O9" s="565">
        <f t="shared" si="2"/>
        <v>0</v>
      </c>
    </row>
    <row r="10" spans="1:15" x14ac:dyDescent="0.25">
      <c r="A10" s="412"/>
      <c r="B10" s="414"/>
      <c r="C10" s="414"/>
      <c r="D10" s="413" t="s">
        <v>3165</v>
      </c>
      <c r="E10" s="414"/>
      <c r="F10" s="415">
        <v>89</v>
      </c>
      <c r="G10" s="413" t="s">
        <v>1148</v>
      </c>
      <c r="H10" s="414"/>
      <c r="I10" s="414"/>
      <c r="J10" s="414"/>
      <c r="L10" s="565">
        <f t="shared" si="0"/>
        <v>0</v>
      </c>
      <c r="N10" s="565">
        <f t="shared" si="1"/>
        <v>0</v>
      </c>
      <c r="O10" s="565">
        <f t="shared" si="2"/>
        <v>0</v>
      </c>
    </row>
    <row r="11" spans="1:15" x14ac:dyDescent="0.25">
      <c r="A11" s="412"/>
      <c r="B11" s="414"/>
      <c r="C11" s="414"/>
      <c r="D11" s="413" t="s">
        <v>3166</v>
      </c>
      <c r="E11" s="414"/>
      <c r="F11" s="415">
        <v>34</v>
      </c>
      <c r="G11" s="413" t="s">
        <v>3167</v>
      </c>
      <c r="H11" s="414"/>
      <c r="I11" s="414"/>
      <c r="J11" s="414"/>
      <c r="L11" s="565">
        <f t="shared" si="0"/>
        <v>0</v>
      </c>
      <c r="N11" s="565">
        <f t="shared" si="1"/>
        <v>0</v>
      </c>
      <c r="O11" s="565">
        <f t="shared" si="2"/>
        <v>0</v>
      </c>
    </row>
    <row r="12" spans="1:15" x14ac:dyDescent="0.25">
      <c r="A12" s="412"/>
      <c r="B12" s="414"/>
      <c r="C12" s="634" t="s">
        <v>3168</v>
      </c>
      <c r="D12" s="634"/>
      <c r="E12" s="414"/>
      <c r="F12" s="414"/>
      <c r="G12" s="414"/>
      <c r="H12" s="414"/>
      <c r="I12" s="414"/>
      <c r="J12" s="414"/>
      <c r="L12" s="565">
        <f t="shared" si="0"/>
        <v>0</v>
      </c>
      <c r="N12" s="565">
        <f t="shared" si="1"/>
        <v>0</v>
      </c>
      <c r="O12" s="565">
        <f t="shared" si="2"/>
        <v>0</v>
      </c>
    </row>
    <row r="13" spans="1:15" ht="13.5" x14ac:dyDescent="0.25">
      <c r="A13" s="412"/>
      <c r="B13" s="414"/>
      <c r="C13" s="414"/>
      <c r="D13" s="413" t="s">
        <v>3169</v>
      </c>
      <c r="E13" s="414"/>
      <c r="F13" s="416">
        <v>5000</v>
      </c>
      <c r="G13" s="413" t="s">
        <v>3170</v>
      </c>
      <c r="H13" s="414"/>
      <c r="I13" s="414"/>
      <c r="J13" s="414"/>
      <c r="L13" s="565">
        <f t="shared" si="0"/>
        <v>0</v>
      </c>
      <c r="N13" s="565">
        <f t="shared" si="1"/>
        <v>0</v>
      </c>
      <c r="O13" s="565">
        <f t="shared" si="2"/>
        <v>0</v>
      </c>
    </row>
    <row r="14" spans="1:15" x14ac:dyDescent="0.25">
      <c r="A14" s="412"/>
      <c r="B14" s="414"/>
      <c r="C14" s="414"/>
      <c r="D14" s="413" t="s">
        <v>3171</v>
      </c>
      <c r="E14" s="414"/>
      <c r="F14" s="415">
        <v>400</v>
      </c>
      <c r="G14" s="413" t="s">
        <v>205</v>
      </c>
      <c r="H14" s="414"/>
      <c r="I14" s="414"/>
      <c r="J14" s="414"/>
      <c r="L14" s="565">
        <f t="shared" si="0"/>
        <v>0</v>
      </c>
      <c r="N14" s="565">
        <f t="shared" si="1"/>
        <v>0</v>
      </c>
      <c r="O14" s="565">
        <f t="shared" si="2"/>
        <v>0</v>
      </c>
    </row>
    <row r="15" spans="1:15" x14ac:dyDescent="0.25">
      <c r="A15" s="412"/>
      <c r="B15" s="414"/>
      <c r="C15" s="414"/>
      <c r="D15" s="413" t="s">
        <v>3172</v>
      </c>
      <c r="E15" s="414"/>
      <c r="F15" s="415">
        <v>2.4</v>
      </c>
      <c r="G15" s="413" t="s">
        <v>3173</v>
      </c>
      <c r="H15" s="414"/>
      <c r="I15" s="414"/>
      <c r="J15" s="414"/>
      <c r="L15" s="565">
        <f t="shared" si="0"/>
        <v>0</v>
      </c>
      <c r="N15" s="565">
        <f t="shared" si="1"/>
        <v>0</v>
      </c>
      <c r="O15" s="565">
        <f t="shared" si="2"/>
        <v>0</v>
      </c>
    </row>
    <row r="16" spans="1:15" x14ac:dyDescent="0.25">
      <c r="A16" s="412"/>
      <c r="B16" s="414"/>
      <c r="C16" s="414"/>
      <c r="D16" s="413" t="s">
        <v>3174</v>
      </c>
      <c r="E16" s="414"/>
      <c r="F16" s="415">
        <v>18.2</v>
      </c>
      <c r="G16" s="413" t="s">
        <v>3173</v>
      </c>
      <c r="H16" s="414"/>
      <c r="I16" s="414"/>
      <c r="J16" s="414"/>
      <c r="L16" s="565">
        <f t="shared" si="0"/>
        <v>0</v>
      </c>
      <c r="N16" s="565">
        <f t="shared" si="1"/>
        <v>0</v>
      </c>
      <c r="O16" s="565">
        <f t="shared" si="2"/>
        <v>0</v>
      </c>
    </row>
    <row r="17" spans="1:15" x14ac:dyDescent="0.25">
      <c r="A17" s="412"/>
      <c r="B17" s="414"/>
      <c r="C17" s="414"/>
      <c r="D17" s="413" t="s">
        <v>3175</v>
      </c>
      <c r="E17" s="414"/>
      <c r="F17" s="415">
        <v>3.3</v>
      </c>
      <c r="G17" s="413" t="s">
        <v>3173</v>
      </c>
      <c r="H17" s="414"/>
      <c r="I17" s="414"/>
      <c r="J17" s="414"/>
      <c r="L17" s="565">
        <f t="shared" si="0"/>
        <v>0</v>
      </c>
      <c r="N17" s="565">
        <f t="shared" si="1"/>
        <v>0</v>
      </c>
      <c r="O17" s="565">
        <f t="shared" si="2"/>
        <v>0</v>
      </c>
    </row>
    <row r="18" spans="1:15" x14ac:dyDescent="0.25">
      <c r="A18" s="412"/>
      <c r="B18" s="414"/>
      <c r="C18" s="414"/>
      <c r="D18" s="413" t="s">
        <v>3176</v>
      </c>
      <c r="E18" s="414"/>
      <c r="F18" s="415">
        <v>400</v>
      </c>
      <c r="G18" s="413" t="s">
        <v>3177</v>
      </c>
      <c r="H18" s="414"/>
      <c r="I18" s="414"/>
      <c r="J18" s="414"/>
      <c r="L18" s="565">
        <f t="shared" si="0"/>
        <v>0</v>
      </c>
      <c r="N18" s="565">
        <f t="shared" si="1"/>
        <v>0</v>
      </c>
      <c r="O18" s="565">
        <f t="shared" si="2"/>
        <v>0</v>
      </c>
    </row>
    <row r="19" spans="1:15" x14ac:dyDescent="0.25">
      <c r="A19" s="412"/>
      <c r="B19" s="414"/>
      <c r="C19" s="634" t="s">
        <v>3178</v>
      </c>
      <c r="D19" s="634"/>
      <c r="E19" s="414"/>
      <c r="F19" s="414"/>
      <c r="G19" s="414"/>
      <c r="H19" s="414"/>
      <c r="I19" s="414"/>
      <c r="J19" s="414"/>
      <c r="L19" s="565">
        <f t="shared" si="0"/>
        <v>0</v>
      </c>
      <c r="N19" s="565">
        <f t="shared" si="1"/>
        <v>0</v>
      </c>
      <c r="O19" s="565">
        <f t="shared" si="2"/>
        <v>0</v>
      </c>
    </row>
    <row r="20" spans="1:15" ht="13.5" x14ac:dyDescent="0.25">
      <c r="A20" s="412"/>
      <c r="B20" s="414"/>
      <c r="C20" s="414"/>
      <c r="D20" s="413" t="s">
        <v>3169</v>
      </c>
      <c r="E20" s="414"/>
      <c r="F20" s="415">
        <v>5000</v>
      </c>
      <c r="G20" s="413" t="s">
        <v>3170</v>
      </c>
      <c r="H20" s="414"/>
      <c r="I20" s="414"/>
      <c r="J20" s="414"/>
      <c r="L20" s="565">
        <f t="shared" si="0"/>
        <v>0</v>
      </c>
      <c r="N20" s="565">
        <f t="shared" si="1"/>
        <v>0</v>
      </c>
      <c r="O20" s="565">
        <f t="shared" si="2"/>
        <v>0</v>
      </c>
    </row>
    <row r="21" spans="1:15" x14ac:dyDescent="0.25">
      <c r="A21" s="412"/>
      <c r="B21" s="414"/>
      <c r="C21" s="414"/>
      <c r="D21" s="413" t="s">
        <v>3171</v>
      </c>
      <c r="E21" s="414"/>
      <c r="F21" s="415">
        <v>400</v>
      </c>
      <c r="G21" s="413" t="s">
        <v>205</v>
      </c>
      <c r="H21" s="414"/>
      <c r="I21" s="414"/>
      <c r="J21" s="414"/>
      <c r="L21" s="565">
        <f t="shared" si="0"/>
        <v>0</v>
      </c>
      <c r="N21" s="565">
        <f t="shared" si="1"/>
        <v>0</v>
      </c>
      <c r="O21" s="565">
        <f t="shared" si="2"/>
        <v>0</v>
      </c>
    </row>
    <row r="22" spans="1:15" x14ac:dyDescent="0.25">
      <c r="A22" s="412"/>
      <c r="B22" s="414"/>
      <c r="C22" s="414"/>
      <c r="D22" s="413" t="s">
        <v>3175</v>
      </c>
      <c r="E22" s="414"/>
      <c r="F22" s="415">
        <v>3.3</v>
      </c>
      <c r="G22" s="413" t="s">
        <v>3173</v>
      </c>
      <c r="H22" s="414"/>
      <c r="I22" s="414"/>
      <c r="J22" s="414"/>
      <c r="L22" s="565">
        <f t="shared" si="0"/>
        <v>0</v>
      </c>
      <c r="N22" s="565">
        <f t="shared" si="1"/>
        <v>0</v>
      </c>
      <c r="O22" s="565">
        <f t="shared" si="2"/>
        <v>0</v>
      </c>
    </row>
    <row r="23" spans="1:15" x14ac:dyDescent="0.25">
      <c r="A23" s="412"/>
      <c r="B23" s="414"/>
      <c r="C23" s="414"/>
      <c r="D23" s="413" t="s">
        <v>3176</v>
      </c>
      <c r="E23" s="414"/>
      <c r="F23" s="415">
        <v>400</v>
      </c>
      <c r="G23" s="413" t="s">
        <v>3177</v>
      </c>
      <c r="H23" s="414"/>
      <c r="I23" s="414">
        <v>1</v>
      </c>
      <c r="J23" s="414" t="s">
        <v>1528</v>
      </c>
      <c r="K23" s="566"/>
      <c r="L23" s="565">
        <f t="shared" si="0"/>
        <v>0</v>
      </c>
      <c r="M23" s="566"/>
      <c r="N23" s="565">
        <f t="shared" si="1"/>
        <v>0</v>
      </c>
      <c r="O23" s="565">
        <f t="shared" si="2"/>
        <v>0</v>
      </c>
    </row>
    <row r="24" spans="1:15" x14ac:dyDescent="0.25">
      <c r="D24" s="413"/>
      <c r="F24" s="410"/>
      <c r="I24" s="414"/>
      <c r="J24" s="414"/>
      <c r="L24" s="565">
        <f t="shared" si="0"/>
        <v>0</v>
      </c>
      <c r="N24" s="565">
        <f t="shared" si="1"/>
        <v>0</v>
      </c>
      <c r="O24" s="565">
        <f t="shared" si="2"/>
        <v>0</v>
      </c>
    </row>
    <row r="25" spans="1:15" x14ac:dyDescent="0.25">
      <c r="A25" s="418" t="s">
        <v>3893</v>
      </c>
      <c r="B25" s="406" t="s">
        <v>3190</v>
      </c>
      <c r="E25" s="410"/>
      <c r="L25" s="565">
        <f t="shared" si="0"/>
        <v>0</v>
      </c>
      <c r="N25" s="565">
        <f t="shared" si="1"/>
        <v>0</v>
      </c>
      <c r="O25" s="565">
        <f t="shared" si="2"/>
        <v>0</v>
      </c>
    </row>
    <row r="26" spans="1:15" x14ac:dyDescent="0.25">
      <c r="A26" s="418"/>
      <c r="C26" s="406" t="s">
        <v>3191</v>
      </c>
      <c r="E26" s="410"/>
      <c r="I26" s="406">
        <v>2</v>
      </c>
      <c r="J26" s="406" t="s">
        <v>1528</v>
      </c>
      <c r="K26" s="566"/>
      <c r="L26" s="565">
        <f t="shared" si="0"/>
        <v>0</v>
      </c>
      <c r="M26" s="566"/>
      <c r="N26" s="565">
        <f t="shared" si="1"/>
        <v>0</v>
      </c>
      <c r="O26" s="565">
        <f t="shared" si="2"/>
        <v>0</v>
      </c>
    </row>
    <row r="27" spans="1:15" x14ac:dyDescent="0.25">
      <c r="A27" s="418"/>
      <c r="E27" s="410"/>
    </row>
    <row r="28" spans="1:15" x14ac:dyDescent="0.25">
      <c r="A28" s="418"/>
      <c r="E28" s="410"/>
    </row>
    <row r="29" spans="1:15" s="570" customFormat="1" x14ac:dyDescent="0.25">
      <c r="A29" s="567" t="s">
        <v>3893</v>
      </c>
      <c r="B29" s="568" t="s">
        <v>3894</v>
      </c>
      <c r="C29" s="568"/>
      <c r="D29" s="568"/>
      <c r="E29" s="569"/>
      <c r="F29" s="568"/>
      <c r="G29" s="568"/>
      <c r="H29" s="568"/>
      <c r="I29" s="568"/>
      <c r="J29" s="568"/>
      <c r="K29" s="565"/>
      <c r="L29" s="526"/>
      <c r="M29" s="565"/>
      <c r="N29" s="526"/>
      <c r="O29" s="526"/>
    </row>
    <row r="30" spans="1:15" s="570" customFormat="1" x14ac:dyDescent="0.25">
      <c r="A30" s="567"/>
      <c r="B30" s="568"/>
      <c r="C30" s="568" t="s">
        <v>3895</v>
      </c>
      <c r="D30" s="568"/>
      <c r="E30" s="569"/>
      <c r="F30" s="568"/>
      <c r="G30" s="568"/>
      <c r="H30" s="568"/>
      <c r="I30" s="568"/>
      <c r="J30" s="568"/>
      <c r="K30" s="565"/>
      <c r="L30" s="526"/>
      <c r="M30" s="565"/>
      <c r="N30" s="526"/>
      <c r="O30" s="526"/>
    </row>
    <row r="31" spans="1:15" s="570" customFormat="1" x14ac:dyDescent="0.25">
      <c r="A31" s="567"/>
      <c r="B31" s="568"/>
      <c r="C31" s="568" t="s">
        <v>3896</v>
      </c>
      <c r="D31" s="568"/>
      <c r="E31" s="569"/>
      <c r="F31" s="568"/>
      <c r="G31" s="568"/>
      <c r="H31" s="568"/>
      <c r="I31" s="568">
        <v>2</v>
      </c>
      <c r="J31" s="568" t="s">
        <v>1528</v>
      </c>
      <c r="K31" s="566"/>
      <c r="L31" s="526">
        <f t="shared" ref="L31:L94" si="3">+K31*I31</f>
        <v>0</v>
      </c>
      <c r="M31" s="566"/>
      <c r="N31" s="526">
        <f t="shared" ref="N31:N94" si="4">+M31*I31</f>
        <v>0</v>
      </c>
      <c r="O31" s="526">
        <f t="shared" ref="O31:O94" si="5">+N31+L31</f>
        <v>0</v>
      </c>
    </row>
    <row r="32" spans="1:15" s="570" customFormat="1" x14ac:dyDescent="0.25">
      <c r="A32" s="567"/>
      <c r="B32" s="568"/>
      <c r="C32" s="568" t="s">
        <v>3897</v>
      </c>
      <c r="D32" s="568"/>
      <c r="E32" s="569"/>
      <c r="F32" s="568"/>
      <c r="G32" s="568"/>
      <c r="H32" s="568"/>
      <c r="I32" s="568">
        <v>2</v>
      </c>
      <c r="J32" s="568" t="s">
        <v>1528</v>
      </c>
      <c r="K32" s="566"/>
      <c r="L32" s="526">
        <f t="shared" si="3"/>
        <v>0</v>
      </c>
      <c r="M32" s="566"/>
      <c r="N32" s="526">
        <f t="shared" si="4"/>
        <v>0</v>
      </c>
      <c r="O32" s="526">
        <f t="shared" si="5"/>
        <v>0</v>
      </c>
    </row>
    <row r="33" spans="1:15" x14ac:dyDescent="0.25">
      <c r="A33" s="418"/>
      <c r="E33" s="410"/>
      <c r="L33" s="565">
        <f t="shared" si="3"/>
        <v>0</v>
      </c>
      <c r="N33" s="565">
        <f t="shared" si="4"/>
        <v>0</v>
      </c>
      <c r="O33" s="565">
        <f t="shared" si="5"/>
        <v>0</v>
      </c>
    </row>
    <row r="34" spans="1:15" x14ac:dyDescent="0.25">
      <c r="A34" s="418" t="s">
        <v>3898</v>
      </c>
      <c r="B34" s="406" t="s">
        <v>3193</v>
      </c>
      <c r="L34" s="565">
        <f t="shared" si="3"/>
        <v>0</v>
      </c>
      <c r="N34" s="565">
        <f t="shared" si="4"/>
        <v>0</v>
      </c>
      <c r="O34" s="565">
        <f t="shared" si="5"/>
        <v>0</v>
      </c>
    </row>
    <row r="35" spans="1:15" x14ac:dyDescent="0.25">
      <c r="A35" s="418"/>
      <c r="C35" s="406" t="s">
        <v>3194</v>
      </c>
      <c r="L35" s="565">
        <f t="shared" si="3"/>
        <v>0</v>
      </c>
      <c r="N35" s="565">
        <f t="shared" si="4"/>
        <v>0</v>
      </c>
      <c r="O35" s="565">
        <f t="shared" si="5"/>
        <v>0</v>
      </c>
    </row>
    <row r="36" spans="1:15" x14ac:dyDescent="0.25">
      <c r="A36" s="418"/>
      <c r="C36" s="406" t="s">
        <v>3195</v>
      </c>
      <c r="L36" s="565">
        <f t="shared" si="3"/>
        <v>0</v>
      </c>
      <c r="N36" s="565">
        <f t="shared" si="4"/>
        <v>0</v>
      </c>
      <c r="O36" s="565">
        <f t="shared" si="5"/>
        <v>0</v>
      </c>
    </row>
    <row r="37" spans="1:15" x14ac:dyDescent="0.25">
      <c r="A37" s="418"/>
      <c r="C37" s="406" t="s">
        <v>3196</v>
      </c>
      <c r="L37" s="565">
        <f t="shared" si="3"/>
        <v>0</v>
      </c>
      <c r="N37" s="565">
        <f t="shared" si="4"/>
        <v>0</v>
      </c>
      <c r="O37" s="565">
        <f t="shared" si="5"/>
        <v>0</v>
      </c>
    </row>
    <row r="38" spans="1:15" ht="15.5" x14ac:dyDescent="0.35">
      <c r="A38" s="418"/>
      <c r="C38" s="406" t="s">
        <v>3197</v>
      </c>
      <c r="L38" s="565">
        <f t="shared" si="3"/>
        <v>0</v>
      </c>
      <c r="N38" s="565">
        <f t="shared" si="4"/>
        <v>0</v>
      </c>
      <c r="O38" s="565">
        <f t="shared" si="5"/>
        <v>0</v>
      </c>
    </row>
    <row r="39" spans="1:15" x14ac:dyDescent="0.25">
      <c r="A39" s="418"/>
      <c r="C39" s="406" t="s">
        <v>3198</v>
      </c>
      <c r="L39" s="565">
        <f t="shared" si="3"/>
        <v>0</v>
      </c>
      <c r="N39" s="565">
        <f t="shared" si="4"/>
        <v>0</v>
      </c>
      <c r="O39" s="565">
        <f t="shared" si="5"/>
        <v>0</v>
      </c>
    </row>
    <row r="40" spans="1:15" x14ac:dyDescent="0.25">
      <c r="A40" s="418"/>
      <c r="D40" s="406" t="s">
        <v>3899</v>
      </c>
      <c r="I40" s="406">
        <v>55</v>
      </c>
      <c r="J40" s="406" t="s">
        <v>323</v>
      </c>
      <c r="K40" s="566"/>
      <c r="L40" s="565">
        <f t="shared" si="3"/>
        <v>0</v>
      </c>
      <c r="M40" s="566"/>
      <c r="N40" s="565">
        <f t="shared" si="4"/>
        <v>0</v>
      </c>
      <c r="O40" s="565">
        <f t="shared" si="5"/>
        <v>0</v>
      </c>
    </row>
    <row r="41" spans="1:15" x14ac:dyDescent="0.25">
      <c r="A41" s="418"/>
      <c r="D41" s="406" t="s">
        <v>3900</v>
      </c>
      <c r="I41" s="406">
        <v>15</v>
      </c>
      <c r="J41" s="406" t="s">
        <v>323</v>
      </c>
      <c r="K41" s="566"/>
      <c r="L41" s="565">
        <f t="shared" si="3"/>
        <v>0</v>
      </c>
      <c r="M41" s="566"/>
      <c r="N41" s="565">
        <f t="shared" si="4"/>
        <v>0</v>
      </c>
      <c r="O41" s="565">
        <f t="shared" si="5"/>
        <v>0</v>
      </c>
    </row>
    <row r="42" spans="1:15" x14ac:dyDescent="0.25">
      <c r="A42" s="418"/>
      <c r="D42" s="406" t="s">
        <v>3901</v>
      </c>
      <c r="I42" s="406">
        <v>34</v>
      </c>
      <c r="J42" s="406" t="s">
        <v>323</v>
      </c>
      <c r="K42" s="566"/>
      <c r="L42" s="565">
        <f t="shared" si="3"/>
        <v>0</v>
      </c>
      <c r="M42" s="566"/>
      <c r="N42" s="565">
        <f t="shared" si="4"/>
        <v>0</v>
      </c>
      <c r="O42" s="565">
        <f t="shared" si="5"/>
        <v>0</v>
      </c>
    </row>
    <row r="43" spans="1:15" x14ac:dyDescent="0.25">
      <c r="A43" s="418"/>
      <c r="D43" s="406" t="s">
        <v>3902</v>
      </c>
      <c r="I43" s="406">
        <v>5</v>
      </c>
      <c r="J43" s="406" t="s">
        <v>323</v>
      </c>
      <c r="K43" s="566"/>
      <c r="L43" s="565">
        <f t="shared" si="3"/>
        <v>0</v>
      </c>
      <c r="M43" s="566"/>
      <c r="N43" s="565">
        <f t="shared" si="4"/>
        <v>0</v>
      </c>
      <c r="O43" s="565">
        <f t="shared" si="5"/>
        <v>0</v>
      </c>
    </row>
    <row r="44" spans="1:15" x14ac:dyDescent="0.25">
      <c r="A44" s="418"/>
      <c r="D44" s="406" t="s">
        <v>3903</v>
      </c>
      <c r="E44" s="410"/>
      <c r="I44" s="406">
        <v>12</v>
      </c>
      <c r="J44" s="406" t="s">
        <v>323</v>
      </c>
      <c r="K44" s="566"/>
      <c r="L44" s="565">
        <f t="shared" si="3"/>
        <v>0</v>
      </c>
      <c r="M44" s="566"/>
      <c r="N44" s="565">
        <f t="shared" si="4"/>
        <v>0</v>
      </c>
      <c r="O44" s="565">
        <f t="shared" si="5"/>
        <v>0</v>
      </c>
    </row>
    <row r="45" spans="1:15" x14ac:dyDescent="0.25">
      <c r="A45" s="418"/>
      <c r="D45" s="406" t="s">
        <v>3904</v>
      </c>
      <c r="E45" s="410"/>
      <c r="I45" s="406">
        <v>20</v>
      </c>
      <c r="J45" s="406" t="s">
        <v>323</v>
      </c>
      <c r="K45" s="566"/>
      <c r="L45" s="565">
        <f t="shared" si="3"/>
        <v>0</v>
      </c>
      <c r="M45" s="566"/>
      <c r="N45" s="565">
        <f t="shared" si="4"/>
        <v>0</v>
      </c>
      <c r="O45" s="565">
        <f t="shared" si="5"/>
        <v>0</v>
      </c>
    </row>
    <row r="46" spans="1:15" x14ac:dyDescent="0.25">
      <c r="A46" s="418"/>
      <c r="D46" s="406" t="s">
        <v>3905</v>
      </c>
      <c r="E46" s="410"/>
      <c r="I46" s="406">
        <v>1</v>
      </c>
      <c r="J46" s="406" t="s">
        <v>323</v>
      </c>
      <c r="K46" s="566"/>
      <c r="L46" s="565">
        <f t="shared" si="3"/>
        <v>0</v>
      </c>
      <c r="M46" s="566"/>
      <c r="N46" s="565">
        <f t="shared" si="4"/>
        <v>0</v>
      </c>
      <c r="O46" s="565">
        <f t="shared" si="5"/>
        <v>0</v>
      </c>
    </row>
    <row r="47" spans="1:15" x14ac:dyDescent="0.25">
      <c r="A47" s="418"/>
      <c r="D47" s="406" t="s">
        <v>3906</v>
      </c>
      <c r="E47" s="410"/>
      <c r="I47" s="406">
        <v>88</v>
      </c>
      <c r="J47" s="406" t="s">
        <v>323</v>
      </c>
      <c r="K47" s="566"/>
      <c r="L47" s="565">
        <f t="shared" si="3"/>
        <v>0</v>
      </c>
      <c r="M47" s="566"/>
      <c r="N47" s="565">
        <f t="shared" si="4"/>
        <v>0</v>
      </c>
      <c r="O47" s="565">
        <f t="shared" si="5"/>
        <v>0</v>
      </c>
    </row>
    <row r="48" spans="1:15" x14ac:dyDescent="0.25">
      <c r="A48" s="418"/>
      <c r="E48" s="410"/>
      <c r="L48" s="565">
        <f t="shared" si="3"/>
        <v>0</v>
      </c>
      <c r="N48" s="565">
        <f t="shared" si="4"/>
        <v>0</v>
      </c>
      <c r="O48" s="565">
        <f t="shared" si="5"/>
        <v>0</v>
      </c>
    </row>
    <row r="49" spans="1:15" x14ac:dyDescent="0.25">
      <c r="A49" s="418" t="s">
        <v>3907</v>
      </c>
      <c r="B49" s="406" t="s">
        <v>3203</v>
      </c>
      <c r="E49" s="410"/>
      <c r="L49" s="565">
        <f t="shared" si="3"/>
        <v>0</v>
      </c>
      <c r="N49" s="565">
        <f t="shared" si="4"/>
        <v>0</v>
      </c>
      <c r="O49" s="565">
        <f t="shared" si="5"/>
        <v>0</v>
      </c>
    </row>
    <row r="50" spans="1:15" x14ac:dyDescent="0.25">
      <c r="A50" s="418"/>
      <c r="D50" s="406" t="s">
        <v>3908</v>
      </c>
      <c r="E50" s="410"/>
      <c r="I50" s="406">
        <v>85</v>
      </c>
      <c r="J50" s="406" t="s">
        <v>383</v>
      </c>
      <c r="K50" s="566"/>
      <c r="L50" s="565">
        <f t="shared" si="3"/>
        <v>0</v>
      </c>
      <c r="M50" s="566"/>
      <c r="N50" s="565">
        <f t="shared" si="4"/>
        <v>0</v>
      </c>
      <c r="O50" s="565">
        <f t="shared" si="5"/>
        <v>0</v>
      </c>
    </row>
    <row r="51" spans="1:15" x14ac:dyDescent="0.25">
      <c r="K51" s="526"/>
      <c r="L51" s="565">
        <f t="shared" si="3"/>
        <v>0</v>
      </c>
      <c r="M51" s="526"/>
      <c r="N51" s="565">
        <f t="shared" si="4"/>
        <v>0</v>
      </c>
      <c r="O51" s="565">
        <f t="shared" si="5"/>
        <v>0</v>
      </c>
    </row>
    <row r="52" spans="1:15" x14ac:dyDescent="0.25">
      <c r="A52" s="417" t="s">
        <v>3909</v>
      </c>
      <c r="B52" s="406" t="s">
        <v>3910</v>
      </c>
      <c r="K52" s="526"/>
      <c r="L52" s="565">
        <f t="shared" si="3"/>
        <v>0</v>
      </c>
      <c r="M52" s="526"/>
      <c r="N52" s="565">
        <f t="shared" si="4"/>
        <v>0</v>
      </c>
      <c r="O52" s="565">
        <f t="shared" si="5"/>
        <v>0</v>
      </c>
    </row>
    <row r="53" spans="1:15" x14ac:dyDescent="0.25">
      <c r="C53" s="406" t="s">
        <v>3911</v>
      </c>
      <c r="K53" s="526"/>
      <c r="L53" s="565">
        <f t="shared" si="3"/>
        <v>0</v>
      </c>
      <c r="M53" s="526"/>
      <c r="N53" s="565">
        <f t="shared" si="4"/>
        <v>0</v>
      </c>
      <c r="O53" s="565">
        <f t="shared" si="5"/>
        <v>0</v>
      </c>
    </row>
    <row r="54" spans="1:15" x14ac:dyDescent="0.25">
      <c r="D54" s="406" t="s">
        <v>3912</v>
      </c>
      <c r="I54" s="406">
        <v>30</v>
      </c>
      <c r="J54" s="406" t="s">
        <v>323</v>
      </c>
      <c r="K54" s="43"/>
      <c r="L54" s="565">
        <f t="shared" si="3"/>
        <v>0</v>
      </c>
      <c r="M54" s="43"/>
      <c r="N54" s="565">
        <f t="shared" si="4"/>
        <v>0</v>
      </c>
      <c r="O54" s="565">
        <f t="shared" si="5"/>
        <v>0</v>
      </c>
    </row>
    <row r="55" spans="1:15" x14ac:dyDescent="0.25">
      <c r="D55" s="406" t="s">
        <v>3327</v>
      </c>
      <c r="I55" s="406">
        <v>15</v>
      </c>
      <c r="J55" s="406" t="s">
        <v>323</v>
      </c>
      <c r="K55" s="43"/>
      <c r="L55" s="565">
        <f t="shared" si="3"/>
        <v>0</v>
      </c>
      <c r="M55" s="43"/>
      <c r="N55" s="565">
        <f t="shared" si="4"/>
        <v>0</v>
      </c>
      <c r="O55" s="565">
        <f t="shared" si="5"/>
        <v>0</v>
      </c>
    </row>
    <row r="56" spans="1:15" x14ac:dyDescent="0.25">
      <c r="D56" s="406" t="s">
        <v>3328</v>
      </c>
      <c r="I56" s="406">
        <v>150</v>
      </c>
      <c r="J56" s="406" t="s">
        <v>323</v>
      </c>
      <c r="K56" s="43"/>
      <c r="L56" s="565">
        <f t="shared" si="3"/>
        <v>0</v>
      </c>
      <c r="M56" s="43"/>
      <c r="N56" s="565">
        <f t="shared" si="4"/>
        <v>0</v>
      </c>
      <c r="O56" s="565">
        <f t="shared" si="5"/>
        <v>0</v>
      </c>
    </row>
    <row r="57" spans="1:15" x14ac:dyDescent="0.25">
      <c r="K57" s="576"/>
      <c r="L57" s="565">
        <f t="shared" si="3"/>
        <v>0</v>
      </c>
      <c r="M57" s="576"/>
      <c r="N57" s="565">
        <f t="shared" si="4"/>
        <v>0</v>
      </c>
      <c r="O57" s="565">
        <f t="shared" si="5"/>
        <v>0</v>
      </c>
    </row>
    <row r="58" spans="1:15" x14ac:dyDescent="0.25">
      <c r="A58" s="417" t="s">
        <v>3913</v>
      </c>
      <c r="B58" s="406" t="s">
        <v>3914</v>
      </c>
      <c r="K58" s="526"/>
      <c r="L58" s="565">
        <f t="shared" si="3"/>
        <v>0</v>
      </c>
      <c r="M58" s="526"/>
      <c r="N58" s="565">
        <f t="shared" si="4"/>
        <v>0</v>
      </c>
      <c r="O58" s="565">
        <f t="shared" si="5"/>
        <v>0</v>
      </c>
    </row>
    <row r="59" spans="1:15" x14ac:dyDescent="0.25">
      <c r="C59" s="406" t="s">
        <v>3911</v>
      </c>
      <c r="K59" s="526"/>
      <c r="L59" s="565">
        <f t="shared" si="3"/>
        <v>0</v>
      </c>
      <c r="M59" s="526"/>
      <c r="N59" s="565">
        <f t="shared" si="4"/>
        <v>0</v>
      </c>
      <c r="O59" s="565">
        <f t="shared" si="5"/>
        <v>0</v>
      </c>
    </row>
    <row r="60" spans="1:15" x14ac:dyDescent="0.25">
      <c r="D60" s="406" t="s">
        <v>3912</v>
      </c>
      <c r="I60" s="406">
        <v>39</v>
      </c>
      <c r="J60" s="406" t="s">
        <v>323</v>
      </c>
      <c r="K60" s="43"/>
      <c r="L60" s="565">
        <f t="shared" si="3"/>
        <v>0</v>
      </c>
      <c r="M60" s="43"/>
      <c r="N60" s="565">
        <f t="shared" si="4"/>
        <v>0</v>
      </c>
      <c r="O60" s="565">
        <f t="shared" si="5"/>
        <v>0</v>
      </c>
    </row>
    <row r="61" spans="1:15" x14ac:dyDescent="0.25">
      <c r="D61" s="406" t="s">
        <v>3327</v>
      </c>
      <c r="I61" s="406">
        <v>12</v>
      </c>
      <c r="J61" s="406" t="s">
        <v>323</v>
      </c>
      <c r="K61" s="43"/>
      <c r="L61" s="565">
        <f t="shared" si="3"/>
        <v>0</v>
      </c>
      <c r="M61" s="43"/>
      <c r="N61" s="565">
        <f t="shared" si="4"/>
        <v>0</v>
      </c>
      <c r="O61" s="565">
        <f t="shared" si="5"/>
        <v>0</v>
      </c>
    </row>
    <row r="62" spans="1:15" x14ac:dyDescent="0.25">
      <c r="D62" s="406" t="s">
        <v>3328</v>
      </c>
      <c r="I62" s="406">
        <v>15</v>
      </c>
      <c r="J62" s="406" t="s">
        <v>323</v>
      </c>
      <c r="K62" s="43"/>
      <c r="L62" s="565">
        <f t="shared" si="3"/>
        <v>0</v>
      </c>
      <c r="M62" s="43"/>
      <c r="N62" s="565">
        <f t="shared" si="4"/>
        <v>0</v>
      </c>
      <c r="O62" s="565">
        <f t="shared" si="5"/>
        <v>0</v>
      </c>
    </row>
    <row r="63" spans="1:15" x14ac:dyDescent="0.25">
      <c r="K63" s="576"/>
      <c r="L63" s="565">
        <f t="shared" si="3"/>
        <v>0</v>
      </c>
      <c r="M63" s="576"/>
      <c r="N63" s="565">
        <f t="shared" si="4"/>
        <v>0</v>
      </c>
      <c r="O63" s="565">
        <f t="shared" si="5"/>
        <v>0</v>
      </c>
    </row>
    <row r="64" spans="1:15" x14ac:dyDescent="0.25">
      <c r="A64" s="417" t="s">
        <v>3915</v>
      </c>
      <c r="B64" s="406" t="s">
        <v>3916</v>
      </c>
      <c r="K64" s="526"/>
      <c r="L64" s="565">
        <f t="shared" si="3"/>
        <v>0</v>
      </c>
      <c r="M64" s="526"/>
      <c r="N64" s="565">
        <f t="shared" si="4"/>
        <v>0</v>
      </c>
      <c r="O64" s="565">
        <f t="shared" si="5"/>
        <v>0</v>
      </c>
    </row>
    <row r="65" spans="1:15" x14ac:dyDescent="0.25">
      <c r="D65" s="406" t="s">
        <v>3917</v>
      </c>
      <c r="I65" s="406">
        <v>5</v>
      </c>
      <c r="J65" s="406" t="s">
        <v>1528</v>
      </c>
      <c r="K65" s="43"/>
      <c r="L65" s="565">
        <f t="shared" si="3"/>
        <v>0</v>
      </c>
      <c r="M65" s="43"/>
      <c r="N65" s="565">
        <f t="shared" si="4"/>
        <v>0</v>
      </c>
      <c r="O65" s="565">
        <f t="shared" si="5"/>
        <v>0</v>
      </c>
    </row>
    <row r="66" spans="1:15" x14ac:dyDescent="0.25">
      <c r="K66" s="576"/>
      <c r="L66" s="565">
        <f t="shared" si="3"/>
        <v>0</v>
      </c>
      <c r="M66" s="576"/>
      <c r="N66" s="565">
        <f t="shared" si="4"/>
        <v>0</v>
      </c>
      <c r="O66" s="565">
        <f t="shared" si="5"/>
        <v>0</v>
      </c>
    </row>
    <row r="67" spans="1:15" x14ac:dyDescent="0.25">
      <c r="A67" s="417" t="s">
        <v>3918</v>
      </c>
      <c r="B67" s="406" t="s">
        <v>3916</v>
      </c>
      <c r="K67" s="526"/>
      <c r="L67" s="565">
        <f t="shared" si="3"/>
        <v>0</v>
      </c>
      <c r="M67" s="526"/>
      <c r="N67" s="565">
        <f t="shared" si="4"/>
        <v>0</v>
      </c>
      <c r="O67" s="565">
        <f t="shared" si="5"/>
        <v>0</v>
      </c>
    </row>
    <row r="68" spans="1:15" x14ac:dyDescent="0.25">
      <c r="D68" s="406" t="s">
        <v>3917</v>
      </c>
      <c r="I68" s="406">
        <v>5</v>
      </c>
      <c r="J68" s="406" t="s">
        <v>1528</v>
      </c>
      <c r="K68" s="43"/>
      <c r="L68" s="565">
        <f t="shared" si="3"/>
        <v>0</v>
      </c>
      <c r="M68" s="43"/>
      <c r="N68" s="565">
        <f t="shared" si="4"/>
        <v>0</v>
      </c>
      <c r="O68" s="565">
        <f t="shared" si="5"/>
        <v>0</v>
      </c>
    </row>
    <row r="69" spans="1:15" x14ac:dyDescent="0.25">
      <c r="K69" s="576"/>
      <c r="L69" s="565">
        <f t="shared" si="3"/>
        <v>0</v>
      </c>
      <c r="M69" s="576"/>
      <c r="N69" s="565">
        <f t="shared" si="4"/>
        <v>0</v>
      </c>
      <c r="O69" s="565">
        <f t="shared" si="5"/>
        <v>0</v>
      </c>
    </row>
    <row r="70" spans="1:15" x14ac:dyDescent="0.25">
      <c r="A70" s="417" t="s">
        <v>3919</v>
      </c>
      <c r="B70" s="406" t="s">
        <v>3920</v>
      </c>
      <c r="K70" s="576"/>
      <c r="L70" s="565">
        <f t="shared" si="3"/>
        <v>0</v>
      </c>
      <c r="M70" s="576"/>
      <c r="N70" s="565">
        <f t="shared" si="4"/>
        <v>0</v>
      </c>
      <c r="O70" s="565">
        <f t="shared" si="5"/>
        <v>0</v>
      </c>
    </row>
    <row r="71" spans="1:15" x14ac:dyDescent="0.25">
      <c r="D71" s="406" t="s">
        <v>3912</v>
      </c>
      <c r="I71" s="406">
        <v>24</v>
      </c>
      <c r="J71" s="406" t="s">
        <v>1528</v>
      </c>
      <c r="K71" s="48"/>
      <c r="L71" s="565">
        <f t="shared" si="3"/>
        <v>0</v>
      </c>
      <c r="M71" s="48"/>
      <c r="N71" s="565">
        <f t="shared" si="4"/>
        <v>0</v>
      </c>
      <c r="O71" s="565">
        <f t="shared" si="5"/>
        <v>0</v>
      </c>
    </row>
    <row r="72" spans="1:15" x14ac:dyDescent="0.25">
      <c r="D72" s="406" t="s">
        <v>3328</v>
      </c>
      <c r="I72" s="406">
        <v>15</v>
      </c>
      <c r="J72" s="406" t="s">
        <v>1528</v>
      </c>
      <c r="K72" s="48"/>
      <c r="L72" s="565">
        <f t="shared" si="3"/>
        <v>0</v>
      </c>
      <c r="M72" s="48"/>
      <c r="N72" s="565">
        <f t="shared" si="4"/>
        <v>0</v>
      </c>
      <c r="O72" s="565">
        <f t="shared" si="5"/>
        <v>0</v>
      </c>
    </row>
    <row r="73" spans="1:15" x14ac:dyDescent="0.25">
      <c r="K73" s="576"/>
      <c r="L73" s="565">
        <f t="shared" si="3"/>
        <v>0</v>
      </c>
      <c r="M73" s="576"/>
      <c r="N73" s="565">
        <f t="shared" si="4"/>
        <v>0</v>
      </c>
      <c r="O73" s="565">
        <f t="shared" si="5"/>
        <v>0</v>
      </c>
    </row>
    <row r="74" spans="1:15" x14ac:dyDescent="0.25">
      <c r="A74" s="417" t="s">
        <v>3921</v>
      </c>
      <c r="B74" s="406" t="s">
        <v>3922</v>
      </c>
      <c r="K74" s="576"/>
      <c r="L74" s="565">
        <f t="shared" si="3"/>
        <v>0</v>
      </c>
      <c r="M74" s="576"/>
      <c r="N74" s="565">
        <f t="shared" si="4"/>
        <v>0</v>
      </c>
      <c r="O74" s="565">
        <f t="shared" si="5"/>
        <v>0</v>
      </c>
    </row>
    <row r="75" spans="1:15" x14ac:dyDescent="0.25">
      <c r="D75" s="406" t="s">
        <v>3328</v>
      </c>
      <c r="I75" s="406">
        <v>16</v>
      </c>
      <c r="J75" s="406" t="s">
        <v>1528</v>
      </c>
      <c r="K75" s="48"/>
      <c r="L75" s="565">
        <f t="shared" si="3"/>
        <v>0</v>
      </c>
      <c r="M75" s="48"/>
      <c r="N75" s="565">
        <f t="shared" si="4"/>
        <v>0</v>
      </c>
      <c r="O75" s="565">
        <f t="shared" si="5"/>
        <v>0</v>
      </c>
    </row>
    <row r="76" spans="1:15" x14ac:dyDescent="0.25">
      <c r="K76" s="576"/>
      <c r="L76" s="565">
        <f t="shared" si="3"/>
        <v>0</v>
      </c>
      <c r="M76" s="576"/>
      <c r="N76" s="565">
        <f t="shared" si="4"/>
        <v>0</v>
      </c>
      <c r="O76" s="565">
        <f t="shared" si="5"/>
        <v>0</v>
      </c>
    </row>
    <row r="77" spans="1:15" x14ac:dyDescent="0.25">
      <c r="A77" s="417" t="s">
        <v>3923</v>
      </c>
      <c r="B77" s="406" t="s">
        <v>3924</v>
      </c>
      <c r="K77" s="576"/>
      <c r="L77" s="565">
        <f t="shared" si="3"/>
        <v>0</v>
      </c>
      <c r="M77" s="576"/>
      <c r="N77" s="565">
        <f t="shared" si="4"/>
        <v>0</v>
      </c>
      <c r="O77" s="565">
        <f t="shared" si="5"/>
        <v>0</v>
      </c>
    </row>
    <row r="78" spans="1:15" x14ac:dyDescent="0.25">
      <c r="D78" s="406" t="s">
        <v>3912</v>
      </c>
      <c r="I78" s="406">
        <f>+I71</f>
        <v>24</v>
      </c>
      <c r="J78" s="406" t="s">
        <v>1528</v>
      </c>
      <c r="K78" s="48"/>
      <c r="L78" s="565">
        <f t="shared" si="3"/>
        <v>0</v>
      </c>
      <c r="M78" s="48"/>
      <c r="N78" s="565">
        <f t="shared" si="4"/>
        <v>0</v>
      </c>
      <c r="O78" s="565">
        <f t="shared" si="5"/>
        <v>0</v>
      </c>
    </row>
    <row r="79" spans="1:15" x14ac:dyDescent="0.25">
      <c r="D79" s="406" t="s">
        <v>3328</v>
      </c>
      <c r="I79" s="406">
        <f>+I72+I75</f>
        <v>31</v>
      </c>
      <c r="J79" s="406" t="s">
        <v>1528</v>
      </c>
      <c r="K79" s="48"/>
      <c r="L79" s="565">
        <f t="shared" si="3"/>
        <v>0</v>
      </c>
      <c r="M79" s="48"/>
      <c r="N79" s="565">
        <f t="shared" si="4"/>
        <v>0</v>
      </c>
      <c r="O79" s="565">
        <f t="shared" si="5"/>
        <v>0</v>
      </c>
    </row>
    <row r="80" spans="1:15" x14ac:dyDescent="0.25">
      <c r="K80" s="526"/>
      <c r="L80" s="565">
        <f t="shared" si="3"/>
        <v>0</v>
      </c>
      <c r="M80" s="526"/>
      <c r="N80" s="565">
        <f t="shared" si="4"/>
        <v>0</v>
      </c>
      <c r="O80" s="565">
        <f t="shared" si="5"/>
        <v>0</v>
      </c>
    </row>
    <row r="81" spans="1:15" x14ac:dyDescent="0.25">
      <c r="A81" s="417" t="s">
        <v>3925</v>
      </c>
      <c r="B81" s="406" t="s">
        <v>3926</v>
      </c>
      <c r="F81" s="410"/>
      <c r="L81" s="565">
        <f t="shared" si="3"/>
        <v>0</v>
      </c>
      <c r="N81" s="565">
        <f t="shared" si="4"/>
        <v>0</v>
      </c>
      <c r="O81" s="565">
        <f t="shared" si="5"/>
        <v>0</v>
      </c>
    </row>
    <row r="82" spans="1:15" x14ac:dyDescent="0.25">
      <c r="D82" s="406" t="s">
        <v>3927</v>
      </c>
      <c r="F82" s="410"/>
      <c r="I82" s="406">
        <v>4</v>
      </c>
      <c r="J82" s="406" t="s">
        <v>1528</v>
      </c>
      <c r="K82" s="566"/>
      <c r="L82" s="565">
        <f t="shared" si="3"/>
        <v>0</v>
      </c>
      <c r="M82" s="566"/>
      <c r="N82" s="565">
        <f t="shared" si="4"/>
        <v>0</v>
      </c>
      <c r="O82" s="565">
        <f t="shared" si="5"/>
        <v>0</v>
      </c>
    </row>
    <row r="83" spans="1:15" x14ac:dyDescent="0.25">
      <c r="L83" s="565">
        <f t="shared" si="3"/>
        <v>0</v>
      </c>
      <c r="N83" s="565">
        <f t="shared" si="4"/>
        <v>0</v>
      </c>
      <c r="O83" s="565">
        <f t="shared" si="5"/>
        <v>0</v>
      </c>
    </row>
    <row r="84" spans="1:15" x14ac:dyDescent="0.25">
      <c r="A84" s="418" t="s">
        <v>3928</v>
      </c>
      <c r="B84" s="406" t="s">
        <v>3206</v>
      </c>
      <c r="E84" s="410"/>
      <c r="L84" s="565">
        <f t="shared" si="3"/>
        <v>0</v>
      </c>
      <c r="N84" s="565">
        <f t="shared" si="4"/>
        <v>0</v>
      </c>
      <c r="O84" s="565">
        <f t="shared" si="5"/>
        <v>0</v>
      </c>
    </row>
    <row r="85" spans="1:15" x14ac:dyDescent="0.25">
      <c r="A85" s="418"/>
      <c r="C85" s="406" t="s">
        <v>3207</v>
      </c>
      <c r="E85" s="410"/>
      <c r="L85" s="565">
        <f t="shared" si="3"/>
        <v>0</v>
      </c>
      <c r="N85" s="565">
        <f t="shared" si="4"/>
        <v>0</v>
      </c>
      <c r="O85" s="565">
        <f t="shared" si="5"/>
        <v>0</v>
      </c>
    </row>
    <row r="86" spans="1:15" ht="14.5" x14ac:dyDescent="0.25">
      <c r="A86" s="418"/>
      <c r="C86" s="406" t="s">
        <v>3208</v>
      </c>
      <c r="E86" s="410"/>
      <c r="I86" s="410">
        <v>10</v>
      </c>
      <c r="J86" s="406" t="s">
        <v>3209</v>
      </c>
      <c r="K86" s="566"/>
      <c r="L86" s="565">
        <f t="shared" si="3"/>
        <v>0</v>
      </c>
      <c r="M86" s="566"/>
      <c r="N86" s="565">
        <f t="shared" si="4"/>
        <v>0</v>
      </c>
      <c r="O86" s="565">
        <f t="shared" si="5"/>
        <v>0</v>
      </c>
    </row>
    <row r="87" spans="1:15" x14ac:dyDescent="0.25">
      <c r="L87" s="565">
        <f t="shared" si="3"/>
        <v>0</v>
      </c>
      <c r="N87" s="565">
        <f t="shared" si="4"/>
        <v>0</v>
      </c>
      <c r="O87" s="565">
        <f t="shared" si="5"/>
        <v>0</v>
      </c>
    </row>
    <row r="88" spans="1:15" x14ac:dyDescent="0.25">
      <c r="A88" s="418" t="s">
        <v>3929</v>
      </c>
      <c r="B88" s="406" t="s">
        <v>3211</v>
      </c>
      <c r="E88" s="410"/>
      <c r="L88" s="565">
        <f t="shared" si="3"/>
        <v>0</v>
      </c>
      <c r="N88" s="565">
        <f t="shared" si="4"/>
        <v>0</v>
      </c>
      <c r="O88" s="565">
        <f t="shared" si="5"/>
        <v>0</v>
      </c>
    </row>
    <row r="89" spans="1:15" ht="14.5" x14ac:dyDescent="0.25">
      <c r="A89" s="418"/>
      <c r="C89" s="406" t="s">
        <v>3212</v>
      </c>
      <c r="E89" s="410"/>
      <c r="I89" s="410">
        <v>140</v>
      </c>
      <c r="J89" s="406" t="s">
        <v>3209</v>
      </c>
      <c r="K89" s="566"/>
      <c r="L89" s="565">
        <f t="shared" si="3"/>
        <v>0</v>
      </c>
      <c r="M89" s="566"/>
      <c r="N89" s="565">
        <f t="shared" si="4"/>
        <v>0</v>
      </c>
      <c r="O89" s="565">
        <f t="shared" si="5"/>
        <v>0</v>
      </c>
    </row>
    <row r="90" spans="1:15" x14ac:dyDescent="0.25">
      <c r="L90" s="565">
        <f t="shared" si="3"/>
        <v>0</v>
      </c>
      <c r="N90" s="565">
        <f t="shared" si="4"/>
        <v>0</v>
      </c>
      <c r="O90" s="565">
        <f t="shared" si="5"/>
        <v>0</v>
      </c>
    </row>
    <row r="91" spans="1:15" x14ac:dyDescent="0.25">
      <c r="A91" s="418" t="s">
        <v>3930</v>
      </c>
      <c r="B91" s="406" t="s">
        <v>3214</v>
      </c>
      <c r="E91" s="410"/>
      <c r="L91" s="565">
        <f t="shared" si="3"/>
        <v>0</v>
      </c>
      <c r="N91" s="565">
        <f t="shared" si="4"/>
        <v>0</v>
      </c>
      <c r="O91" s="565">
        <f t="shared" si="5"/>
        <v>0</v>
      </c>
    </row>
    <row r="92" spans="1:15" x14ac:dyDescent="0.25">
      <c r="A92" s="418"/>
      <c r="C92" s="406" t="s">
        <v>3215</v>
      </c>
      <c r="E92" s="410"/>
      <c r="L92" s="565">
        <f t="shared" si="3"/>
        <v>0</v>
      </c>
      <c r="N92" s="565">
        <f t="shared" si="4"/>
        <v>0</v>
      </c>
      <c r="O92" s="565">
        <f t="shared" si="5"/>
        <v>0</v>
      </c>
    </row>
    <row r="93" spans="1:15" ht="14.5" x14ac:dyDescent="0.25">
      <c r="A93" s="418"/>
      <c r="C93" s="406" t="s">
        <v>3216</v>
      </c>
      <c r="E93" s="410"/>
      <c r="I93" s="410">
        <v>70</v>
      </c>
      <c r="J93" s="406" t="s">
        <v>3209</v>
      </c>
      <c r="K93" s="566"/>
      <c r="L93" s="565">
        <f t="shared" si="3"/>
        <v>0</v>
      </c>
      <c r="M93" s="566"/>
      <c r="N93" s="565">
        <f t="shared" si="4"/>
        <v>0</v>
      </c>
      <c r="O93" s="565">
        <f t="shared" si="5"/>
        <v>0</v>
      </c>
    </row>
    <row r="94" spans="1:15" x14ac:dyDescent="0.25">
      <c r="A94" s="418"/>
      <c r="L94" s="565">
        <f t="shared" si="3"/>
        <v>0</v>
      </c>
      <c r="N94" s="565">
        <f t="shared" si="4"/>
        <v>0</v>
      </c>
      <c r="O94" s="565">
        <f t="shared" si="5"/>
        <v>0</v>
      </c>
    </row>
    <row r="95" spans="1:15" x14ac:dyDescent="0.25">
      <c r="A95" s="417" t="s">
        <v>3931</v>
      </c>
      <c r="B95" s="406" t="s">
        <v>3218</v>
      </c>
      <c r="L95" s="565">
        <f t="shared" ref="L95:L158" si="6">+K95*I95</f>
        <v>0</v>
      </c>
      <c r="N95" s="565">
        <f t="shared" ref="N95:N158" si="7">+M95*I95</f>
        <v>0</v>
      </c>
      <c r="O95" s="565">
        <f t="shared" ref="O95:O158" si="8">+N95+L95</f>
        <v>0</v>
      </c>
    </row>
    <row r="96" spans="1:15" x14ac:dyDescent="0.25">
      <c r="D96" s="406" t="s">
        <v>3219</v>
      </c>
      <c r="L96" s="565">
        <f t="shared" si="6"/>
        <v>0</v>
      </c>
      <c r="N96" s="565">
        <f t="shared" si="7"/>
        <v>0</v>
      </c>
      <c r="O96" s="565">
        <f t="shared" si="8"/>
        <v>0</v>
      </c>
    </row>
    <row r="97" spans="1:15" x14ac:dyDescent="0.25">
      <c r="D97" s="406" t="s">
        <v>3220</v>
      </c>
      <c r="L97" s="565">
        <f t="shared" si="6"/>
        <v>0</v>
      </c>
      <c r="N97" s="565">
        <f t="shared" si="7"/>
        <v>0</v>
      </c>
      <c r="O97" s="565">
        <f t="shared" si="8"/>
        <v>0</v>
      </c>
    </row>
    <row r="98" spans="1:15" x14ac:dyDescent="0.25">
      <c r="D98" s="406" t="s">
        <v>3221</v>
      </c>
      <c r="I98" s="406">
        <v>250</v>
      </c>
      <c r="J98" s="406" t="s">
        <v>2618</v>
      </c>
      <c r="K98" s="566"/>
      <c r="L98" s="565">
        <f t="shared" si="6"/>
        <v>0</v>
      </c>
      <c r="M98" s="566"/>
      <c r="N98" s="565">
        <f t="shared" si="7"/>
        <v>0</v>
      </c>
      <c r="O98" s="565">
        <f t="shared" si="8"/>
        <v>0</v>
      </c>
    </row>
    <row r="99" spans="1:15" x14ac:dyDescent="0.25">
      <c r="L99" s="565">
        <f t="shared" si="6"/>
        <v>0</v>
      </c>
      <c r="N99" s="565">
        <f t="shared" si="7"/>
        <v>0</v>
      </c>
      <c r="O99" s="565">
        <f t="shared" si="8"/>
        <v>0</v>
      </c>
    </row>
    <row r="100" spans="1:15" ht="13" x14ac:dyDescent="0.3">
      <c r="A100" s="409" t="s">
        <v>3932</v>
      </c>
      <c r="L100" s="565">
        <f t="shared" si="6"/>
        <v>0</v>
      </c>
      <c r="N100" s="565">
        <f t="shared" si="7"/>
        <v>0</v>
      </c>
      <c r="O100" s="565">
        <f t="shared" si="8"/>
        <v>0</v>
      </c>
    </row>
    <row r="101" spans="1:15" x14ac:dyDescent="0.25">
      <c r="A101" s="417" t="s">
        <v>3933</v>
      </c>
      <c r="B101" s="406" t="s">
        <v>3934</v>
      </c>
      <c r="L101" s="565">
        <f t="shared" si="6"/>
        <v>0</v>
      </c>
      <c r="N101" s="565">
        <f t="shared" si="7"/>
        <v>0</v>
      </c>
      <c r="O101" s="565">
        <f t="shared" si="8"/>
        <v>0</v>
      </c>
    </row>
    <row r="102" spans="1:15" x14ac:dyDescent="0.25">
      <c r="E102" s="406" t="s">
        <v>3935</v>
      </c>
      <c r="F102" s="406">
        <v>45</v>
      </c>
      <c r="G102" s="406" t="s">
        <v>3173</v>
      </c>
      <c r="L102" s="565">
        <f t="shared" si="6"/>
        <v>0</v>
      </c>
      <c r="N102" s="565">
        <f t="shared" si="7"/>
        <v>0</v>
      </c>
      <c r="O102" s="565">
        <f t="shared" si="8"/>
        <v>0</v>
      </c>
    </row>
    <row r="103" spans="1:15" x14ac:dyDescent="0.25">
      <c r="E103" s="406" t="s">
        <v>3936</v>
      </c>
      <c r="F103" s="406">
        <v>45</v>
      </c>
      <c r="G103" s="406" t="s">
        <v>3173</v>
      </c>
      <c r="L103" s="565">
        <f t="shared" si="6"/>
        <v>0</v>
      </c>
      <c r="N103" s="565">
        <f t="shared" si="7"/>
        <v>0</v>
      </c>
      <c r="O103" s="565">
        <f t="shared" si="8"/>
        <v>0</v>
      </c>
    </row>
    <row r="104" spans="1:15" x14ac:dyDescent="0.25">
      <c r="E104" s="406" t="s">
        <v>3937</v>
      </c>
      <c r="F104" s="571" t="s">
        <v>3938</v>
      </c>
      <c r="G104" s="406" t="s">
        <v>3939</v>
      </c>
      <c r="L104" s="565">
        <f t="shared" si="6"/>
        <v>0</v>
      </c>
      <c r="N104" s="565">
        <f t="shared" si="7"/>
        <v>0</v>
      </c>
      <c r="O104" s="565">
        <f t="shared" si="8"/>
        <v>0</v>
      </c>
    </row>
    <row r="105" spans="1:15" x14ac:dyDescent="0.25">
      <c r="E105" s="406" t="s">
        <v>3940</v>
      </c>
      <c r="F105" s="406">
        <v>300</v>
      </c>
      <c r="G105" s="406" t="s">
        <v>2618</v>
      </c>
      <c r="L105" s="565">
        <f t="shared" si="6"/>
        <v>0</v>
      </c>
      <c r="N105" s="565">
        <f t="shared" si="7"/>
        <v>0</v>
      </c>
      <c r="O105" s="565">
        <f t="shared" si="8"/>
        <v>0</v>
      </c>
    </row>
    <row r="106" spans="1:15" x14ac:dyDescent="0.25">
      <c r="E106" s="406" t="s">
        <v>3941</v>
      </c>
      <c r="F106" s="406">
        <v>14.29</v>
      </c>
      <c r="G106" s="406" t="s">
        <v>3173</v>
      </c>
      <c r="L106" s="565">
        <f t="shared" si="6"/>
        <v>0</v>
      </c>
      <c r="N106" s="565">
        <f t="shared" si="7"/>
        <v>0</v>
      </c>
      <c r="O106" s="565">
        <f t="shared" si="8"/>
        <v>0</v>
      </c>
    </row>
    <row r="107" spans="1:15" x14ac:dyDescent="0.25">
      <c r="E107" s="406" t="s">
        <v>3942</v>
      </c>
      <c r="F107" s="406">
        <v>20.6</v>
      </c>
      <c r="G107" s="406" t="s">
        <v>3943</v>
      </c>
      <c r="L107" s="565">
        <f t="shared" si="6"/>
        <v>0</v>
      </c>
      <c r="N107" s="565">
        <f t="shared" si="7"/>
        <v>0</v>
      </c>
      <c r="O107" s="565">
        <f t="shared" si="8"/>
        <v>0</v>
      </c>
    </row>
    <row r="108" spans="1:15" x14ac:dyDescent="0.25">
      <c r="E108" s="406" t="s">
        <v>3944</v>
      </c>
      <c r="F108" s="406">
        <v>400</v>
      </c>
      <c r="G108" s="406" t="s">
        <v>3177</v>
      </c>
      <c r="I108" s="406">
        <v>1</v>
      </c>
      <c r="J108" s="565" t="s">
        <v>1528</v>
      </c>
      <c r="K108" s="566"/>
      <c r="L108" s="565">
        <f t="shared" si="6"/>
        <v>0</v>
      </c>
      <c r="M108" s="566"/>
      <c r="N108" s="565">
        <f t="shared" si="7"/>
        <v>0</v>
      </c>
      <c r="O108" s="565">
        <f t="shared" si="8"/>
        <v>0</v>
      </c>
    </row>
    <row r="109" spans="1:15" x14ac:dyDescent="0.25">
      <c r="J109" s="565"/>
      <c r="L109" s="565">
        <f t="shared" si="6"/>
        <v>0</v>
      </c>
      <c r="N109" s="565">
        <f t="shared" si="7"/>
        <v>0</v>
      </c>
      <c r="O109" s="565">
        <f t="shared" si="8"/>
        <v>0</v>
      </c>
    </row>
    <row r="110" spans="1:15" x14ac:dyDescent="0.25">
      <c r="A110" s="417" t="s">
        <v>3945</v>
      </c>
      <c r="B110" s="406" t="s">
        <v>3946</v>
      </c>
      <c r="J110" s="565"/>
      <c r="L110" s="565">
        <f t="shared" si="6"/>
        <v>0</v>
      </c>
      <c r="N110" s="565">
        <f t="shared" si="7"/>
        <v>0</v>
      </c>
      <c r="O110" s="565">
        <f t="shared" si="8"/>
        <v>0</v>
      </c>
    </row>
    <row r="111" spans="1:15" x14ac:dyDescent="0.25">
      <c r="E111" s="406" t="s">
        <v>3935</v>
      </c>
      <c r="F111" s="406" t="s">
        <v>3947</v>
      </c>
      <c r="G111" s="406" t="s">
        <v>3173</v>
      </c>
      <c r="I111" s="406">
        <v>2</v>
      </c>
      <c r="J111" s="565" t="s">
        <v>1528</v>
      </c>
      <c r="K111" s="566"/>
      <c r="L111" s="565">
        <f t="shared" si="6"/>
        <v>0</v>
      </c>
      <c r="M111" s="566"/>
      <c r="N111" s="565">
        <f t="shared" si="7"/>
        <v>0</v>
      </c>
      <c r="O111" s="565">
        <f t="shared" si="8"/>
        <v>0</v>
      </c>
    </row>
    <row r="112" spans="1:15" x14ac:dyDescent="0.25">
      <c r="J112" s="565"/>
      <c r="L112" s="565">
        <f t="shared" si="6"/>
        <v>0</v>
      </c>
      <c r="N112" s="565">
        <f t="shared" si="7"/>
        <v>0</v>
      </c>
      <c r="O112" s="565">
        <f t="shared" si="8"/>
        <v>0</v>
      </c>
    </row>
    <row r="113" spans="1:15" ht="13" x14ac:dyDescent="0.3">
      <c r="A113" s="409" t="s">
        <v>3948</v>
      </c>
      <c r="J113" s="565"/>
      <c r="L113" s="565">
        <f t="shared" si="6"/>
        <v>0</v>
      </c>
      <c r="N113" s="565">
        <f t="shared" si="7"/>
        <v>0</v>
      </c>
      <c r="O113" s="565">
        <f t="shared" si="8"/>
        <v>0</v>
      </c>
    </row>
    <row r="114" spans="1:15" x14ac:dyDescent="0.25">
      <c r="A114" s="417" t="s">
        <v>3223</v>
      </c>
      <c r="B114" s="406" t="s">
        <v>3421</v>
      </c>
      <c r="J114" s="565"/>
      <c r="L114" s="565">
        <f t="shared" si="6"/>
        <v>0</v>
      </c>
      <c r="N114" s="565">
        <f t="shared" si="7"/>
        <v>0</v>
      </c>
      <c r="O114" s="565">
        <f t="shared" si="8"/>
        <v>0</v>
      </c>
    </row>
    <row r="115" spans="1:15" x14ac:dyDescent="0.25">
      <c r="D115" s="406" t="s">
        <v>3949</v>
      </c>
      <c r="I115" s="406">
        <v>20</v>
      </c>
      <c r="J115" s="565" t="s">
        <v>323</v>
      </c>
      <c r="K115" s="566"/>
      <c r="L115" s="565">
        <f t="shared" si="6"/>
        <v>0</v>
      </c>
      <c r="M115" s="566"/>
      <c r="N115" s="565">
        <f t="shared" si="7"/>
        <v>0</v>
      </c>
      <c r="O115" s="565">
        <f t="shared" si="8"/>
        <v>0</v>
      </c>
    </row>
    <row r="116" spans="1:15" x14ac:dyDescent="0.25">
      <c r="D116" s="406" t="s">
        <v>3423</v>
      </c>
      <c r="I116" s="406">
        <v>20</v>
      </c>
      <c r="J116" s="565" t="s">
        <v>323</v>
      </c>
      <c r="K116" s="566"/>
      <c r="L116" s="565">
        <f t="shared" si="6"/>
        <v>0</v>
      </c>
      <c r="M116" s="566"/>
      <c r="N116" s="565">
        <f t="shared" si="7"/>
        <v>0</v>
      </c>
      <c r="O116" s="565">
        <f t="shared" si="8"/>
        <v>0</v>
      </c>
    </row>
    <row r="117" spans="1:15" x14ac:dyDescent="0.25">
      <c r="J117" s="565"/>
      <c r="L117" s="565">
        <f t="shared" si="6"/>
        <v>0</v>
      </c>
      <c r="N117" s="565">
        <f t="shared" si="7"/>
        <v>0</v>
      </c>
      <c r="O117" s="565">
        <f t="shared" si="8"/>
        <v>0</v>
      </c>
    </row>
    <row r="118" spans="1:15" x14ac:dyDescent="0.25">
      <c r="A118" s="417" t="s">
        <v>3225</v>
      </c>
      <c r="B118" s="406" t="s">
        <v>3427</v>
      </c>
      <c r="J118" s="565"/>
      <c r="L118" s="565">
        <f t="shared" si="6"/>
        <v>0</v>
      </c>
      <c r="N118" s="565">
        <f t="shared" si="7"/>
        <v>0</v>
      </c>
      <c r="O118" s="565">
        <f t="shared" si="8"/>
        <v>0</v>
      </c>
    </row>
    <row r="119" spans="1:15" x14ac:dyDescent="0.25">
      <c r="D119" s="406" t="s">
        <v>3381</v>
      </c>
      <c r="I119" s="406">
        <f>+I115+I116</f>
        <v>40</v>
      </c>
      <c r="J119" s="565" t="s">
        <v>323</v>
      </c>
      <c r="K119" s="566"/>
      <c r="L119" s="565">
        <f t="shared" si="6"/>
        <v>0</v>
      </c>
      <c r="M119" s="566"/>
      <c r="N119" s="565">
        <f t="shared" si="7"/>
        <v>0</v>
      </c>
      <c r="O119" s="565">
        <f t="shared" si="8"/>
        <v>0</v>
      </c>
    </row>
    <row r="120" spans="1:15" x14ac:dyDescent="0.25">
      <c r="J120" s="565"/>
      <c r="L120" s="565">
        <f t="shared" si="6"/>
        <v>0</v>
      </c>
      <c r="N120" s="565">
        <f t="shared" si="7"/>
        <v>0</v>
      </c>
      <c r="O120" s="565">
        <f t="shared" si="8"/>
        <v>0</v>
      </c>
    </row>
    <row r="121" spans="1:15" x14ac:dyDescent="0.25">
      <c r="A121" s="417" t="s">
        <v>3287</v>
      </c>
      <c r="B121" s="406" t="s">
        <v>3950</v>
      </c>
      <c r="I121" s="406">
        <v>20</v>
      </c>
      <c r="J121" s="565" t="s">
        <v>2618</v>
      </c>
      <c r="K121" s="566"/>
      <c r="L121" s="565">
        <f t="shared" si="6"/>
        <v>0</v>
      </c>
      <c r="M121" s="566"/>
      <c r="N121" s="565">
        <f t="shared" si="7"/>
        <v>0</v>
      </c>
      <c r="O121" s="565">
        <f t="shared" si="8"/>
        <v>0</v>
      </c>
    </row>
    <row r="122" spans="1:15" x14ac:dyDescent="0.25">
      <c r="J122" s="565"/>
      <c r="L122" s="565">
        <f t="shared" si="6"/>
        <v>0</v>
      </c>
      <c r="N122" s="565">
        <f t="shared" si="7"/>
        <v>0</v>
      </c>
      <c r="O122" s="565">
        <f t="shared" si="8"/>
        <v>0</v>
      </c>
    </row>
    <row r="123" spans="1:15" x14ac:dyDescent="0.25">
      <c r="A123" s="417" t="s">
        <v>3242</v>
      </c>
      <c r="B123" s="406" t="s">
        <v>3951</v>
      </c>
      <c r="J123" s="565"/>
      <c r="L123" s="565">
        <f t="shared" si="6"/>
        <v>0</v>
      </c>
      <c r="N123" s="565">
        <f t="shared" si="7"/>
        <v>0</v>
      </c>
      <c r="O123" s="565">
        <f t="shared" si="8"/>
        <v>0</v>
      </c>
    </row>
    <row r="124" spans="1:15" x14ac:dyDescent="0.25">
      <c r="D124" s="406" t="s">
        <v>3952</v>
      </c>
      <c r="I124" s="406">
        <v>15</v>
      </c>
      <c r="J124" s="565" t="s">
        <v>323</v>
      </c>
      <c r="K124" s="566"/>
      <c r="L124" s="565">
        <f t="shared" si="6"/>
        <v>0</v>
      </c>
      <c r="M124" s="566"/>
      <c r="N124" s="565">
        <f t="shared" si="7"/>
        <v>0</v>
      </c>
      <c r="O124" s="565">
        <f t="shared" si="8"/>
        <v>0</v>
      </c>
    </row>
    <row r="125" spans="1:15" x14ac:dyDescent="0.25">
      <c r="D125" s="406" t="s">
        <v>3953</v>
      </c>
      <c r="I125" s="406">
        <v>15</v>
      </c>
      <c r="J125" s="565" t="s">
        <v>323</v>
      </c>
      <c r="K125" s="566"/>
      <c r="L125" s="565">
        <f t="shared" si="6"/>
        <v>0</v>
      </c>
      <c r="M125" s="566"/>
      <c r="N125" s="565">
        <f t="shared" si="7"/>
        <v>0</v>
      </c>
      <c r="O125" s="565">
        <f t="shared" si="8"/>
        <v>0</v>
      </c>
    </row>
    <row r="126" spans="1:15" x14ac:dyDescent="0.25">
      <c r="J126" s="565"/>
      <c r="L126" s="565">
        <f t="shared" si="6"/>
        <v>0</v>
      </c>
      <c r="N126" s="565">
        <f t="shared" si="7"/>
        <v>0</v>
      </c>
      <c r="O126" s="565">
        <f t="shared" si="8"/>
        <v>0</v>
      </c>
    </row>
    <row r="127" spans="1:15" x14ac:dyDescent="0.25">
      <c r="A127" s="417" t="s">
        <v>3244</v>
      </c>
      <c r="B127" s="406" t="s">
        <v>3954</v>
      </c>
      <c r="J127" s="565"/>
      <c r="L127" s="565">
        <f t="shared" si="6"/>
        <v>0</v>
      </c>
      <c r="N127" s="565">
        <f t="shared" si="7"/>
        <v>0</v>
      </c>
      <c r="O127" s="565">
        <f t="shared" si="8"/>
        <v>0</v>
      </c>
    </row>
    <row r="128" spans="1:15" x14ac:dyDescent="0.25">
      <c r="D128" s="406" t="s">
        <v>3955</v>
      </c>
      <c r="I128" s="406">
        <v>10</v>
      </c>
      <c r="J128" s="565" t="s">
        <v>2618</v>
      </c>
      <c r="K128" s="566"/>
      <c r="L128" s="565">
        <f t="shared" si="6"/>
        <v>0</v>
      </c>
      <c r="M128" s="566"/>
      <c r="N128" s="565">
        <f t="shared" si="7"/>
        <v>0</v>
      </c>
      <c r="O128" s="565">
        <f t="shared" si="8"/>
        <v>0</v>
      </c>
    </row>
    <row r="129" spans="1:15" x14ac:dyDescent="0.25">
      <c r="J129" s="565"/>
      <c r="L129" s="565">
        <f t="shared" si="6"/>
        <v>0</v>
      </c>
      <c r="N129" s="565">
        <f t="shared" si="7"/>
        <v>0</v>
      </c>
      <c r="O129" s="565">
        <f t="shared" si="8"/>
        <v>0</v>
      </c>
    </row>
    <row r="130" spans="1:15" x14ac:dyDescent="0.25">
      <c r="A130" s="417" t="s">
        <v>3246</v>
      </c>
      <c r="B130" s="406" t="s">
        <v>3956</v>
      </c>
      <c r="I130" s="406">
        <v>4</v>
      </c>
      <c r="J130" s="565" t="s">
        <v>1048</v>
      </c>
      <c r="K130" s="566"/>
      <c r="L130" s="565">
        <f t="shared" si="6"/>
        <v>0</v>
      </c>
      <c r="M130" s="566"/>
      <c r="N130" s="565">
        <f t="shared" si="7"/>
        <v>0</v>
      </c>
      <c r="O130" s="565">
        <f t="shared" si="8"/>
        <v>0</v>
      </c>
    </row>
    <row r="131" spans="1:15" x14ac:dyDescent="0.25">
      <c r="J131" s="565"/>
      <c r="L131" s="565">
        <f t="shared" si="6"/>
        <v>0</v>
      </c>
      <c r="N131" s="565">
        <f t="shared" si="7"/>
        <v>0</v>
      </c>
      <c r="O131" s="565">
        <f t="shared" si="8"/>
        <v>0</v>
      </c>
    </row>
    <row r="132" spans="1:15" x14ac:dyDescent="0.25">
      <c r="A132" s="417" t="s">
        <v>3297</v>
      </c>
      <c r="B132" s="406" t="s">
        <v>3228</v>
      </c>
      <c r="J132" s="565"/>
      <c r="L132" s="565">
        <f t="shared" si="6"/>
        <v>0</v>
      </c>
      <c r="N132" s="565">
        <f t="shared" si="7"/>
        <v>0</v>
      </c>
      <c r="O132" s="565">
        <f t="shared" si="8"/>
        <v>0</v>
      </c>
    </row>
    <row r="133" spans="1:15" x14ac:dyDescent="0.25">
      <c r="C133" s="406" t="s">
        <v>3957</v>
      </c>
      <c r="I133" s="406">
        <v>8</v>
      </c>
      <c r="J133" s="565" t="s">
        <v>1048</v>
      </c>
      <c r="K133" s="566"/>
      <c r="L133" s="565">
        <f t="shared" si="6"/>
        <v>0</v>
      </c>
      <c r="M133" s="566"/>
      <c r="N133" s="565">
        <f t="shared" si="7"/>
        <v>0</v>
      </c>
      <c r="O133" s="565">
        <f t="shared" si="8"/>
        <v>0</v>
      </c>
    </row>
    <row r="134" spans="1:15" x14ac:dyDescent="0.25">
      <c r="J134" s="565"/>
      <c r="L134" s="565">
        <f t="shared" si="6"/>
        <v>0</v>
      </c>
      <c r="N134" s="565">
        <f t="shared" si="7"/>
        <v>0</v>
      </c>
      <c r="O134" s="565">
        <f t="shared" si="8"/>
        <v>0</v>
      </c>
    </row>
    <row r="135" spans="1:15" x14ac:dyDescent="0.25">
      <c r="A135" s="417" t="s">
        <v>3300</v>
      </c>
      <c r="B135" s="406" t="s">
        <v>3226</v>
      </c>
      <c r="J135" s="565"/>
      <c r="L135" s="565">
        <f t="shared" si="6"/>
        <v>0</v>
      </c>
      <c r="N135" s="565">
        <f t="shared" si="7"/>
        <v>0</v>
      </c>
      <c r="O135" s="565">
        <f t="shared" si="8"/>
        <v>0</v>
      </c>
    </row>
    <row r="136" spans="1:15" x14ac:dyDescent="0.25">
      <c r="D136" s="406" t="s">
        <v>3958</v>
      </c>
      <c r="I136" s="406">
        <v>1.5</v>
      </c>
      <c r="J136" s="565" t="s">
        <v>347</v>
      </c>
      <c r="K136" s="566"/>
      <c r="L136" s="565">
        <f t="shared" si="6"/>
        <v>0</v>
      </c>
      <c r="M136" s="566"/>
      <c r="N136" s="565">
        <f t="shared" si="7"/>
        <v>0</v>
      </c>
      <c r="O136" s="565">
        <f t="shared" si="8"/>
        <v>0</v>
      </c>
    </row>
    <row r="137" spans="1:15" x14ac:dyDescent="0.25">
      <c r="J137" s="565"/>
      <c r="L137" s="565">
        <f t="shared" si="6"/>
        <v>0</v>
      </c>
      <c r="N137" s="565">
        <f t="shared" si="7"/>
        <v>0</v>
      </c>
      <c r="O137" s="565">
        <f t="shared" si="8"/>
        <v>0</v>
      </c>
    </row>
    <row r="138" spans="1:15" x14ac:dyDescent="0.25">
      <c r="A138" s="417" t="s">
        <v>3302</v>
      </c>
      <c r="B138" s="406" t="s">
        <v>3959</v>
      </c>
      <c r="I138" s="406">
        <v>2</v>
      </c>
      <c r="J138" s="565" t="s">
        <v>1048</v>
      </c>
      <c r="K138" s="566"/>
      <c r="L138" s="565">
        <f t="shared" si="6"/>
        <v>0</v>
      </c>
      <c r="M138" s="566"/>
      <c r="N138" s="565">
        <f t="shared" si="7"/>
        <v>0</v>
      </c>
      <c r="O138" s="565">
        <f t="shared" si="8"/>
        <v>0</v>
      </c>
    </row>
    <row r="139" spans="1:15" x14ac:dyDescent="0.25">
      <c r="J139" s="565"/>
      <c r="L139" s="565">
        <f t="shared" si="6"/>
        <v>0</v>
      </c>
      <c r="N139" s="565">
        <f t="shared" si="7"/>
        <v>0</v>
      </c>
      <c r="O139" s="565">
        <f t="shared" si="8"/>
        <v>0</v>
      </c>
    </row>
    <row r="140" spans="1:15" ht="13" x14ac:dyDescent="0.3">
      <c r="A140" s="409" t="s">
        <v>3960</v>
      </c>
      <c r="F140" s="410"/>
      <c r="I140" s="410"/>
      <c r="L140" s="565">
        <f t="shared" si="6"/>
        <v>0</v>
      </c>
      <c r="N140" s="565">
        <f t="shared" si="7"/>
        <v>0</v>
      </c>
      <c r="O140" s="565">
        <f t="shared" si="8"/>
        <v>0</v>
      </c>
    </row>
    <row r="141" spans="1:15" s="414" customFormat="1" x14ac:dyDescent="0.25">
      <c r="A141" s="412" t="s">
        <v>3961</v>
      </c>
      <c r="B141" s="634" t="s">
        <v>3962</v>
      </c>
      <c r="C141" s="634"/>
      <c r="D141" s="634"/>
      <c r="E141" s="634"/>
      <c r="F141" s="634"/>
      <c r="G141" s="634"/>
      <c r="H141" s="634"/>
      <c r="I141" s="521"/>
      <c r="K141" s="536"/>
      <c r="L141" s="565">
        <f t="shared" si="6"/>
        <v>0</v>
      </c>
      <c r="M141" s="536"/>
      <c r="N141" s="565">
        <f t="shared" si="7"/>
        <v>0</v>
      </c>
      <c r="O141" s="565">
        <f t="shared" si="8"/>
        <v>0</v>
      </c>
    </row>
    <row r="142" spans="1:15" s="414" customFormat="1" x14ac:dyDescent="0.25">
      <c r="A142" s="412"/>
      <c r="C142" s="414" t="s">
        <v>3326</v>
      </c>
      <c r="D142" s="413"/>
      <c r="E142" s="413"/>
      <c r="F142" s="413"/>
      <c r="G142" s="413"/>
      <c r="I142" s="521"/>
      <c r="K142" s="536"/>
      <c r="L142" s="565">
        <f t="shared" si="6"/>
        <v>0</v>
      </c>
      <c r="M142" s="536"/>
      <c r="N142" s="565">
        <f t="shared" si="7"/>
        <v>0</v>
      </c>
      <c r="O142" s="565">
        <f t="shared" si="8"/>
        <v>0</v>
      </c>
    </row>
    <row r="143" spans="1:15" s="414" customFormat="1" ht="13.5" x14ac:dyDescent="0.25">
      <c r="A143" s="412"/>
      <c r="D143" s="413" t="s">
        <v>3169</v>
      </c>
      <c r="F143" s="416">
        <v>80</v>
      </c>
      <c r="G143" s="413" t="s">
        <v>3170</v>
      </c>
      <c r="I143" s="521"/>
      <c r="K143" s="536"/>
      <c r="L143" s="565">
        <f t="shared" si="6"/>
        <v>0</v>
      </c>
      <c r="M143" s="536"/>
      <c r="N143" s="565">
        <f t="shared" si="7"/>
        <v>0</v>
      </c>
      <c r="O143" s="565">
        <f t="shared" si="8"/>
        <v>0</v>
      </c>
    </row>
    <row r="144" spans="1:15" s="414" customFormat="1" x14ac:dyDescent="0.25">
      <c r="A144" s="412"/>
      <c r="D144" s="413" t="s">
        <v>3171</v>
      </c>
      <c r="F144" s="415">
        <v>100</v>
      </c>
      <c r="G144" s="413" t="s">
        <v>205</v>
      </c>
      <c r="I144" s="521"/>
      <c r="K144" s="536"/>
      <c r="L144" s="565">
        <f t="shared" si="6"/>
        <v>0</v>
      </c>
      <c r="M144" s="536"/>
      <c r="N144" s="565">
        <f t="shared" si="7"/>
        <v>0</v>
      </c>
      <c r="O144" s="565">
        <f t="shared" si="8"/>
        <v>0</v>
      </c>
    </row>
    <row r="145" spans="1:15" s="414" customFormat="1" x14ac:dyDescent="0.25">
      <c r="A145" s="412"/>
      <c r="D145" s="413" t="s">
        <v>3175</v>
      </c>
      <c r="F145" s="415">
        <v>26</v>
      </c>
      <c r="G145" s="413" t="s">
        <v>3963</v>
      </c>
      <c r="I145" s="521"/>
      <c r="K145" s="536"/>
      <c r="L145" s="565">
        <f t="shared" si="6"/>
        <v>0</v>
      </c>
      <c r="M145" s="536"/>
      <c r="N145" s="565">
        <f t="shared" si="7"/>
        <v>0</v>
      </c>
      <c r="O145" s="565">
        <f t="shared" si="8"/>
        <v>0</v>
      </c>
    </row>
    <row r="146" spans="1:15" s="414" customFormat="1" x14ac:dyDescent="0.25">
      <c r="A146" s="412"/>
      <c r="D146" s="413" t="s">
        <v>3176</v>
      </c>
      <c r="F146" s="415">
        <v>230</v>
      </c>
      <c r="G146" s="413" t="s">
        <v>3177</v>
      </c>
      <c r="I146" s="521"/>
      <c r="K146" s="565"/>
      <c r="L146" s="565">
        <f t="shared" si="6"/>
        <v>0</v>
      </c>
      <c r="M146" s="565"/>
      <c r="N146" s="565">
        <f t="shared" si="7"/>
        <v>0</v>
      </c>
      <c r="O146" s="565">
        <f t="shared" si="8"/>
        <v>0</v>
      </c>
    </row>
    <row r="147" spans="1:15" s="414" customFormat="1" x14ac:dyDescent="0.25">
      <c r="A147" s="412"/>
      <c r="D147" s="413" t="s">
        <v>3964</v>
      </c>
      <c r="F147" s="415">
        <v>33</v>
      </c>
      <c r="G147" s="413" t="s">
        <v>3167</v>
      </c>
      <c r="I147" s="521">
        <v>1</v>
      </c>
      <c r="J147" s="414" t="s">
        <v>1528</v>
      </c>
      <c r="K147" s="566"/>
      <c r="L147" s="565">
        <f t="shared" si="6"/>
        <v>0</v>
      </c>
      <c r="M147" s="566"/>
      <c r="N147" s="565">
        <f t="shared" si="7"/>
        <v>0</v>
      </c>
      <c r="O147" s="565">
        <f t="shared" si="8"/>
        <v>0</v>
      </c>
    </row>
    <row r="148" spans="1:15" s="414" customFormat="1" x14ac:dyDescent="0.25">
      <c r="A148" s="412"/>
      <c r="D148" s="413"/>
      <c r="F148" s="415"/>
      <c r="G148" s="413"/>
      <c r="I148" s="521"/>
      <c r="K148" s="565"/>
      <c r="L148" s="565">
        <f t="shared" si="6"/>
        <v>0</v>
      </c>
      <c r="M148" s="565"/>
      <c r="N148" s="527">
        <f t="shared" si="7"/>
        <v>0</v>
      </c>
      <c r="O148" s="527">
        <f t="shared" si="8"/>
        <v>0</v>
      </c>
    </row>
    <row r="149" spans="1:15" s="414" customFormat="1" x14ac:dyDescent="0.25">
      <c r="A149" s="412" t="s">
        <v>3965</v>
      </c>
      <c r="B149" s="414" t="s">
        <v>3296</v>
      </c>
      <c r="D149" s="413"/>
      <c r="F149" s="415"/>
      <c r="G149" s="413"/>
      <c r="I149" s="521"/>
      <c r="K149" s="565"/>
      <c r="L149" s="565">
        <f t="shared" si="6"/>
        <v>0</v>
      </c>
      <c r="M149" s="565"/>
      <c r="N149" s="527">
        <f t="shared" si="7"/>
        <v>0</v>
      </c>
      <c r="O149" s="527">
        <f t="shared" si="8"/>
        <v>0</v>
      </c>
    </row>
    <row r="150" spans="1:15" s="414" customFormat="1" x14ac:dyDescent="0.25">
      <c r="A150" s="412"/>
      <c r="C150" s="414" t="s">
        <v>3326</v>
      </c>
      <c r="D150" s="413"/>
      <c r="F150" s="415"/>
      <c r="G150" s="413"/>
      <c r="I150" s="521">
        <v>1</v>
      </c>
      <c r="J150" s="414" t="s">
        <v>1528</v>
      </c>
      <c r="K150" s="566"/>
      <c r="L150" s="572">
        <f t="shared" si="6"/>
        <v>0</v>
      </c>
      <c r="M150" s="566"/>
      <c r="N150" s="420">
        <f t="shared" si="7"/>
        <v>0</v>
      </c>
      <c r="O150" s="420">
        <f t="shared" si="8"/>
        <v>0</v>
      </c>
    </row>
    <row r="151" spans="1:15" s="414" customFormat="1" x14ac:dyDescent="0.25">
      <c r="A151" s="412"/>
      <c r="D151" s="413"/>
      <c r="F151" s="415"/>
      <c r="G151" s="413"/>
      <c r="I151" s="521"/>
      <c r="K151" s="565"/>
      <c r="L151" s="565">
        <f t="shared" si="6"/>
        <v>0</v>
      </c>
      <c r="M151" s="565"/>
      <c r="N151" s="527">
        <f t="shared" si="7"/>
        <v>0</v>
      </c>
      <c r="O151" s="527">
        <f t="shared" si="8"/>
        <v>0</v>
      </c>
    </row>
    <row r="152" spans="1:15" s="414" customFormat="1" x14ac:dyDescent="0.25">
      <c r="A152" s="412" t="s">
        <v>3966</v>
      </c>
      <c r="B152" s="414" t="s">
        <v>3967</v>
      </c>
      <c r="D152" s="413"/>
      <c r="F152" s="415"/>
      <c r="G152" s="413"/>
      <c r="I152" s="521"/>
      <c r="K152" s="565"/>
      <c r="L152" s="565">
        <f t="shared" si="6"/>
        <v>0</v>
      </c>
      <c r="M152" s="565"/>
      <c r="N152" s="527">
        <f t="shared" si="7"/>
        <v>0</v>
      </c>
      <c r="O152" s="527">
        <f t="shared" si="8"/>
        <v>0</v>
      </c>
    </row>
    <row r="153" spans="1:15" s="414" customFormat="1" x14ac:dyDescent="0.25">
      <c r="A153" s="412"/>
      <c r="C153" s="414" t="s">
        <v>3326</v>
      </c>
      <c r="D153" s="413"/>
      <c r="F153" s="415"/>
      <c r="G153" s="413"/>
      <c r="I153" s="521">
        <v>2</v>
      </c>
      <c r="J153" s="414" t="s">
        <v>1528</v>
      </c>
      <c r="K153" s="566"/>
      <c r="L153" s="572">
        <f t="shared" si="6"/>
        <v>0</v>
      </c>
      <c r="M153" s="566"/>
      <c r="N153" s="420">
        <f t="shared" si="7"/>
        <v>0</v>
      </c>
      <c r="O153" s="420">
        <f t="shared" si="8"/>
        <v>0</v>
      </c>
    </row>
    <row r="154" spans="1:15" x14ac:dyDescent="0.25">
      <c r="A154" s="418"/>
      <c r="E154" s="410"/>
      <c r="I154" s="410"/>
      <c r="L154" s="565">
        <f t="shared" si="6"/>
        <v>0</v>
      </c>
      <c r="N154" s="527">
        <f t="shared" si="7"/>
        <v>0</v>
      </c>
      <c r="O154" s="420">
        <f t="shared" si="8"/>
        <v>0</v>
      </c>
    </row>
    <row r="155" spans="1:15" x14ac:dyDescent="0.25">
      <c r="A155" s="418" t="s">
        <v>3968</v>
      </c>
      <c r="B155" s="406" t="s">
        <v>3969</v>
      </c>
      <c r="E155" s="410"/>
      <c r="I155" s="410"/>
      <c r="L155" s="565">
        <f t="shared" si="6"/>
        <v>0</v>
      </c>
      <c r="N155" s="527">
        <f t="shared" si="7"/>
        <v>0</v>
      </c>
      <c r="O155" s="420">
        <f t="shared" si="8"/>
        <v>0</v>
      </c>
    </row>
    <row r="156" spans="1:15" x14ac:dyDescent="0.25">
      <c r="A156" s="418"/>
      <c r="C156" s="406" t="s">
        <v>3326</v>
      </c>
      <c r="E156" s="410"/>
      <c r="I156" s="410">
        <v>1</v>
      </c>
      <c r="J156" s="406" t="s">
        <v>1528</v>
      </c>
      <c r="K156" s="566"/>
      <c r="L156" s="572">
        <f t="shared" si="6"/>
        <v>0</v>
      </c>
      <c r="M156" s="566"/>
      <c r="N156" s="420">
        <f t="shared" si="7"/>
        <v>0</v>
      </c>
      <c r="O156" s="420">
        <f t="shared" si="8"/>
        <v>0</v>
      </c>
    </row>
    <row r="157" spans="1:15" s="414" customFormat="1" x14ac:dyDescent="0.25">
      <c r="A157" s="412"/>
      <c r="D157" s="413"/>
      <c r="F157" s="415"/>
      <c r="G157" s="413"/>
      <c r="I157" s="521"/>
      <c r="K157" s="565"/>
      <c r="L157" s="565">
        <f t="shared" si="6"/>
        <v>0</v>
      </c>
      <c r="M157" s="565"/>
      <c r="N157" s="527">
        <f t="shared" si="7"/>
        <v>0</v>
      </c>
      <c r="O157" s="420">
        <f t="shared" si="8"/>
        <v>0</v>
      </c>
    </row>
    <row r="158" spans="1:15" x14ac:dyDescent="0.25">
      <c r="A158" s="417" t="s">
        <v>3970</v>
      </c>
      <c r="B158" s="406" t="s">
        <v>3910</v>
      </c>
      <c r="I158" s="410"/>
      <c r="K158" s="526"/>
      <c r="L158" s="565">
        <f t="shared" si="6"/>
        <v>0</v>
      </c>
      <c r="M158" s="526"/>
      <c r="N158" s="527">
        <f t="shared" si="7"/>
        <v>0</v>
      </c>
      <c r="O158" s="420">
        <f t="shared" si="8"/>
        <v>0</v>
      </c>
    </row>
    <row r="159" spans="1:15" x14ac:dyDescent="0.25">
      <c r="C159" s="406" t="s">
        <v>3911</v>
      </c>
      <c r="I159" s="410"/>
      <c r="K159" s="526"/>
      <c r="L159" s="565">
        <f t="shared" ref="L159:L222" si="9">+K159*I159</f>
        <v>0</v>
      </c>
      <c r="M159" s="526"/>
      <c r="N159" s="527">
        <f t="shared" ref="N159:N222" si="10">+M159*I159</f>
        <v>0</v>
      </c>
      <c r="O159" s="420">
        <f t="shared" ref="O159:O222" si="11">+N159+L159</f>
        <v>0</v>
      </c>
    </row>
    <row r="160" spans="1:15" x14ac:dyDescent="0.25">
      <c r="D160" s="406" t="s">
        <v>3326</v>
      </c>
      <c r="I160" s="410">
        <v>3</v>
      </c>
      <c r="J160" s="406" t="s">
        <v>323</v>
      </c>
      <c r="K160" s="43"/>
      <c r="L160" s="572">
        <f t="shared" si="9"/>
        <v>0</v>
      </c>
      <c r="M160" s="43"/>
      <c r="N160" s="420">
        <f t="shared" si="10"/>
        <v>0</v>
      </c>
      <c r="O160" s="420">
        <f t="shared" si="11"/>
        <v>0</v>
      </c>
    </row>
    <row r="161" spans="1:15" x14ac:dyDescent="0.25">
      <c r="D161" s="406" t="s">
        <v>3327</v>
      </c>
      <c r="I161" s="410">
        <v>3</v>
      </c>
      <c r="J161" s="406" t="s">
        <v>323</v>
      </c>
      <c r="K161" s="43"/>
      <c r="L161" s="572">
        <f t="shared" si="9"/>
        <v>0</v>
      </c>
      <c r="M161" s="43"/>
      <c r="N161" s="420">
        <f t="shared" si="10"/>
        <v>0</v>
      </c>
      <c r="O161" s="420">
        <f t="shared" si="11"/>
        <v>0</v>
      </c>
    </row>
    <row r="162" spans="1:15" x14ac:dyDescent="0.25">
      <c r="K162" s="576"/>
      <c r="L162" s="565">
        <f t="shared" si="9"/>
        <v>0</v>
      </c>
      <c r="M162" s="576"/>
      <c r="N162" s="565">
        <f t="shared" si="10"/>
        <v>0</v>
      </c>
      <c r="O162" s="565">
        <f t="shared" si="11"/>
        <v>0</v>
      </c>
    </row>
    <row r="163" spans="1:15" x14ac:dyDescent="0.25">
      <c r="A163" s="417" t="s">
        <v>3971</v>
      </c>
      <c r="B163" s="406" t="s">
        <v>3920</v>
      </c>
      <c r="K163" s="576"/>
      <c r="L163" s="565">
        <f t="shared" si="9"/>
        <v>0</v>
      </c>
      <c r="M163" s="576"/>
      <c r="N163" s="565">
        <f t="shared" si="10"/>
        <v>0</v>
      </c>
      <c r="O163" s="565">
        <f t="shared" si="11"/>
        <v>0</v>
      </c>
    </row>
    <row r="164" spans="1:15" x14ac:dyDescent="0.25">
      <c r="D164" s="406" t="s">
        <v>3912</v>
      </c>
      <c r="I164" s="406">
        <v>2</v>
      </c>
      <c r="J164" s="406" t="s">
        <v>1528</v>
      </c>
      <c r="K164" s="48"/>
      <c r="L164" s="565">
        <f t="shared" si="9"/>
        <v>0</v>
      </c>
      <c r="M164" s="48"/>
      <c r="N164" s="565">
        <f t="shared" si="10"/>
        <v>0</v>
      </c>
      <c r="O164" s="565">
        <f t="shared" si="11"/>
        <v>0</v>
      </c>
    </row>
    <row r="165" spans="1:15" x14ac:dyDescent="0.25">
      <c r="K165" s="576"/>
      <c r="L165" s="565">
        <f t="shared" si="9"/>
        <v>0</v>
      </c>
      <c r="M165" s="576"/>
      <c r="N165" s="565">
        <f t="shared" si="10"/>
        <v>0</v>
      </c>
      <c r="O165" s="565">
        <f t="shared" si="11"/>
        <v>0</v>
      </c>
    </row>
    <row r="166" spans="1:15" x14ac:dyDescent="0.25">
      <c r="A166" s="417" t="s">
        <v>3972</v>
      </c>
      <c r="B166" s="406" t="s">
        <v>3924</v>
      </c>
      <c r="K166" s="576"/>
      <c r="L166" s="565">
        <f t="shared" si="9"/>
        <v>0</v>
      </c>
      <c r="M166" s="576"/>
      <c r="N166" s="565">
        <f t="shared" si="10"/>
        <v>0</v>
      </c>
      <c r="O166" s="565">
        <f t="shared" si="11"/>
        <v>0</v>
      </c>
    </row>
    <row r="167" spans="1:15" x14ac:dyDescent="0.25">
      <c r="D167" s="406" t="s">
        <v>3912</v>
      </c>
      <c r="I167" s="406">
        <v>2</v>
      </c>
      <c r="J167" s="406" t="s">
        <v>1528</v>
      </c>
      <c r="K167" s="48"/>
      <c r="L167" s="565">
        <f t="shared" si="9"/>
        <v>0</v>
      </c>
      <c r="M167" s="48"/>
      <c r="N167" s="565">
        <f t="shared" si="10"/>
        <v>0</v>
      </c>
      <c r="O167" s="565">
        <f t="shared" si="11"/>
        <v>0</v>
      </c>
    </row>
    <row r="168" spans="1:15" x14ac:dyDescent="0.25">
      <c r="A168" s="418"/>
      <c r="E168" s="410"/>
      <c r="I168" s="410"/>
      <c r="L168" s="565">
        <f t="shared" si="9"/>
        <v>0</v>
      </c>
      <c r="N168" s="527">
        <f t="shared" si="10"/>
        <v>0</v>
      </c>
      <c r="O168" s="420">
        <f t="shared" si="11"/>
        <v>0</v>
      </c>
    </row>
    <row r="169" spans="1:15" x14ac:dyDescent="0.25">
      <c r="A169" s="418" t="s">
        <v>3973</v>
      </c>
      <c r="B169" s="406" t="s">
        <v>3969</v>
      </c>
      <c r="E169" s="410"/>
      <c r="I169" s="410"/>
      <c r="L169" s="565">
        <f t="shared" si="9"/>
        <v>0</v>
      </c>
      <c r="N169" s="527">
        <f t="shared" si="10"/>
        <v>0</v>
      </c>
      <c r="O169" s="420">
        <f t="shared" si="11"/>
        <v>0</v>
      </c>
    </row>
    <row r="170" spans="1:15" x14ac:dyDescent="0.25">
      <c r="A170" s="418"/>
      <c r="C170" s="406" t="s">
        <v>3326</v>
      </c>
      <c r="E170" s="410"/>
      <c r="I170" s="410">
        <v>1</v>
      </c>
      <c r="J170" s="406" t="s">
        <v>1528</v>
      </c>
      <c r="K170" s="566"/>
      <c r="L170" s="572">
        <f t="shared" si="9"/>
        <v>0</v>
      </c>
      <c r="M170" s="566"/>
      <c r="N170" s="420">
        <f t="shared" si="10"/>
        <v>0</v>
      </c>
      <c r="O170" s="420">
        <f t="shared" si="11"/>
        <v>0</v>
      </c>
    </row>
    <row r="171" spans="1:15" x14ac:dyDescent="0.25">
      <c r="F171" s="410"/>
      <c r="I171" s="410"/>
      <c r="L171" s="565">
        <f t="shared" si="9"/>
        <v>0</v>
      </c>
      <c r="N171" s="527">
        <f t="shared" si="10"/>
        <v>0</v>
      </c>
      <c r="O171" s="420">
        <f t="shared" si="11"/>
        <v>0</v>
      </c>
    </row>
    <row r="172" spans="1:15" x14ac:dyDescent="0.25">
      <c r="A172" s="417" t="s">
        <v>3974</v>
      </c>
      <c r="B172" s="406" t="s">
        <v>3975</v>
      </c>
      <c r="F172" s="410"/>
      <c r="I172" s="410"/>
      <c r="L172" s="565">
        <f t="shared" si="9"/>
        <v>0</v>
      </c>
      <c r="N172" s="527">
        <f t="shared" si="10"/>
        <v>0</v>
      </c>
      <c r="O172" s="420">
        <f t="shared" si="11"/>
        <v>0</v>
      </c>
    </row>
    <row r="173" spans="1:15" x14ac:dyDescent="0.25">
      <c r="C173" s="406" t="s">
        <v>3976</v>
      </c>
      <c r="F173" s="410"/>
      <c r="I173" s="410">
        <f>+I147</f>
        <v>1</v>
      </c>
      <c r="J173" s="406" t="s">
        <v>1528</v>
      </c>
      <c r="K173" s="566"/>
      <c r="L173" s="572">
        <f t="shared" si="9"/>
        <v>0</v>
      </c>
      <c r="M173" s="566"/>
      <c r="N173" s="420">
        <f t="shared" si="10"/>
        <v>0</v>
      </c>
      <c r="O173" s="420">
        <f t="shared" si="11"/>
        <v>0</v>
      </c>
    </row>
    <row r="174" spans="1:15" x14ac:dyDescent="0.25">
      <c r="I174" s="410"/>
      <c r="K174" s="526"/>
      <c r="L174" s="565">
        <f t="shared" si="9"/>
        <v>0</v>
      </c>
      <c r="M174" s="526"/>
      <c r="N174" s="527">
        <f t="shared" si="10"/>
        <v>0</v>
      </c>
      <c r="O174" s="420">
        <f t="shared" si="11"/>
        <v>0</v>
      </c>
    </row>
    <row r="175" spans="1:15" x14ac:dyDescent="0.25">
      <c r="A175" s="417" t="s">
        <v>3977</v>
      </c>
      <c r="B175" s="406" t="s">
        <v>3218</v>
      </c>
      <c r="I175" s="410"/>
      <c r="K175" s="526"/>
      <c r="L175" s="565">
        <f t="shared" si="9"/>
        <v>0</v>
      </c>
      <c r="M175" s="526"/>
      <c r="N175" s="527">
        <f t="shared" si="10"/>
        <v>0</v>
      </c>
      <c r="O175" s="420">
        <f t="shared" si="11"/>
        <v>0</v>
      </c>
    </row>
    <row r="176" spans="1:15" x14ac:dyDescent="0.25">
      <c r="D176" s="406" t="s">
        <v>3219</v>
      </c>
      <c r="I176" s="410"/>
      <c r="K176" s="526"/>
      <c r="L176" s="565">
        <f t="shared" si="9"/>
        <v>0</v>
      </c>
      <c r="M176" s="526"/>
      <c r="N176" s="527">
        <f t="shared" si="10"/>
        <v>0</v>
      </c>
      <c r="O176" s="420">
        <f t="shared" si="11"/>
        <v>0</v>
      </c>
    </row>
    <row r="177" spans="1:15" x14ac:dyDescent="0.25">
      <c r="D177" s="406" t="s">
        <v>3220</v>
      </c>
      <c r="I177" s="410"/>
      <c r="K177" s="526"/>
      <c r="L177" s="565">
        <f t="shared" si="9"/>
        <v>0</v>
      </c>
      <c r="M177" s="526"/>
      <c r="N177" s="527">
        <f t="shared" si="10"/>
        <v>0</v>
      </c>
      <c r="O177" s="420">
        <f t="shared" si="11"/>
        <v>0</v>
      </c>
    </row>
    <row r="178" spans="1:15" x14ac:dyDescent="0.25">
      <c r="D178" s="406" t="s">
        <v>3221</v>
      </c>
      <c r="I178" s="410">
        <v>2</v>
      </c>
      <c r="J178" s="406" t="s">
        <v>2618</v>
      </c>
      <c r="K178" s="43"/>
      <c r="L178" s="572">
        <f t="shared" si="9"/>
        <v>0</v>
      </c>
      <c r="M178" s="43"/>
      <c r="N178" s="420">
        <f t="shared" si="10"/>
        <v>0</v>
      </c>
      <c r="O178" s="420">
        <f t="shared" si="11"/>
        <v>0</v>
      </c>
    </row>
    <row r="179" spans="1:15" x14ac:dyDescent="0.25">
      <c r="L179" s="565">
        <f t="shared" si="9"/>
        <v>0</v>
      </c>
      <c r="N179" s="565">
        <f t="shared" si="10"/>
        <v>0</v>
      </c>
      <c r="O179" s="565">
        <f t="shared" si="11"/>
        <v>0</v>
      </c>
    </row>
    <row r="180" spans="1:15" ht="13" x14ac:dyDescent="0.3">
      <c r="A180" s="409" t="s">
        <v>3978</v>
      </c>
      <c r="F180" s="410"/>
      <c r="I180" s="410"/>
      <c r="L180" s="565">
        <f t="shared" si="9"/>
        <v>0</v>
      </c>
      <c r="N180" s="565">
        <f t="shared" si="10"/>
        <v>0</v>
      </c>
      <c r="O180" s="565">
        <f t="shared" si="11"/>
        <v>0</v>
      </c>
    </row>
    <row r="181" spans="1:15" s="414" customFormat="1" x14ac:dyDescent="0.25">
      <c r="A181" s="412" t="s">
        <v>3979</v>
      </c>
      <c r="B181" s="634" t="s">
        <v>3980</v>
      </c>
      <c r="C181" s="634"/>
      <c r="D181" s="634"/>
      <c r="E181" s="634"/>
      <c r="F181" s="634"/>
      <c r="G181" s="634"/>
      <c r="H181" s="634"/>
      <c r="I181" s="521"/>
      <c r="K181" s="536"/>
      <c r="L181" s="565">
        <f t="shared" si="9"/>
        <v>0</v>
      </c>
      <c r="M181" s="536"/>
      <c r="N181" s="565">
        <f t="shared" si="10"/>
        <v>0</v>
      </c>
      <c r="O181" s="565">
        <f t="shared" si="11"/>
        <v>0</v>
      </c>
    </row>
    <row r="182" spans="1:15" s="414" customFormat="1" x14ac:dyDescent="0.25">
      <c r="A182" s="412"/>
      <c r="C182" s="414" t="s">
        <v>3327</v>
      </c>
      <c r="D182" s="413"/>
      <c r="E182" s="413"/>
      <c r="F182" s="413"/>
      <c r="G182" s="413"/>
      <c r="I182" s="521"/>
      <c r="K182" s="536"/>
      <c r="L182" s="565">
        <f t="shared" si="9"/>
        <v>0</v>
      </c>
      <c r="M182" s="536"/>
      <c r="N182" s="565">
        <f t="shared" si="10"/>
        <v>0</v>
      </c>
      <c r="O182" s="565">
        <f t="shared" si="11"/>
        <v>0</v>
      </c>
    </row>
    <row r="183" spans="1:15" s="414" customFormat="1" ht="13.5" x14ac:dyDescent="0.25">
      <c r="A183" s="412"/>
      <c r="D183" s="413" t="s">
        <v>3169</v>
      </c>
      <c r="F183" s="416">
        <v>100</v>
      </c>
      <c r="G183" s="413" t="s">
        <v>3170</v>
      </c>
      <c r="I183" s="521"/>
      <c r="K183" s="536"/>
      <c r="L183" s="565">
        <f t="shared" si="9"/>
        <v>0</v>
      </c>
      <c r="M183" s="536"/>
      <c r="N183" s="565">
        <f t="shared" si="10"/>
        <v>0</v>
      </c>
      <c r="O183" s="565">
        <f t="shared" si="11"/>
        <v>0</v>
      </c>
    </row>
    <row r="184" spans="1:15" s="414" customFormat="1" x14ac:dyDescent="0.25">
      <c r="A184" s="412"/>
      <c r="D184" s="413" t="s">
        <v>3171</v>
      </c>
      <c r="F184" s="415">
        <v>200</v>
      </c>
      <c r="G184" s="413" t="s">
        <v>205</v>
      </c>
      <c r="I184" s="521"/>
      <c r="K184" s="536"/>
      <c r="L184" s="565">
        <f t="shared" si="9"/>
        <v>0</v>
      </c>
      <c r="M184" s="536"/>
      <c r="N184" s="565">
        <f t="shared" si="10"/>
        <v>0</v>
      </c>
      <c r="O184" s="565">
        <f t="shared" si="11"/>
        <v>0</v>
      </c>
    </row>
    <row r="185" spans="1:15" s="414" customFormat="1" x14ac:dyDescent="0.25">
      <c r="A185" s="412"/>
      <c r="D185" s="413" t="s">
        <v>3175</v>
      </c>
      <c r="F185" s="415">
        <v>68</v>
      </c>
      <c r="G185" s="413" t="s">
        <v>3963</v>
      </c>
      <c r="I185" s="521"/>
      <c r="K185" s="536"/>
      <c r="L185" s="565">
        <f t="shared" si="9"/>
        <v>0</v>
      </c>
      <c r="M185" s="536"/>
      <c r="N185" s="565">
        <f t="shared" si="10"/>
        <v>0</v>
      </c>
      <c r="O185" s="565">
        <f t="shared" si="11"/>
        <v>0</v>
      </c>
    </row>
    <row r="186" spans="1:15" s="414" customFormat="1" x14ac:dyDescent="0.25">
      <c r="A186" s="412"/>
      <c r="D186" s="413" t="s">
        <v>3176</v>
      </c>
      <c r="F186" s="415">
        <v>230</v>
      </c>
      <c r="G186" s="413" t="s">
        <v>3177</v>
      </c>
      <c r="I186" s="521"/>
      <c r="K186" s="565"/>
      <c r="L186" s="565">
        <f t="shared" si="9"/>
        <v>0</v>
      </c>
      <c r="M186" s="565"/>
      <c r="N186" s="565">
        <f t="shared" si="10"/>
        <v>0</v>
      </c>
      <c r="O186" s="565">
        <f t="shared" si="11"/>
        <v>0</v>
      </c>
    </row>
    <row r="187" spans="1:15" s="414" customFormat="1" x14ac:dyDescent="0.25">
      <c r="A187" s="412"/>
      <c r="D187" s="413" t="s">
        <v>3964</v>
      </c>
      <c r="F187" s="415">
        <v>57</v>
      </c>
      <c r="G187" s="413" t="s">
        <v>3167</v>
      </c>
      <c r="I187" s="521">
        <v>5</v>
      </c>
      <c r="J187" s="414" t="s">
        <v>1528</v>
      </c>
      <c r="K187" s="566"/>
      <c r="L187" s="565">
        <f t="shared" si="9"/>
        <v>0</v>
      </c>
      <c r="M187" s="566"/>
      <c r="N187" s="565">
        <f t="shared" si="10"/>
        <v>0</v>
      </c>
      <c r="O187" s="565">
        <f t="shared" si="11"/>
        <v>0</v>
      </c>
    </row>
    <row r="188" spans="1:15" s="414" customFormat="1" x14ac:dyDescent="0.25">
      <c r="A188" s="412"/>
      <c r="D188" s="413"/>
      <c r="F188" s="415"/>
      <c r="G188" s="413"/>
      <c r="I188" s="521"/>
      <c r="K188" s="565"/>
      <c r="L188" s="565">
        <f t="shared" si="9"/>
        <v>0</v>
      </c>
      <c r="M188" s="565"/>
      <c r="N188" s="527">
        <f t="shared" si="10"/>
        <v>0</v>
      </c>
      <c r="O188" s="420">
        <f t="shared" si="11"/>
        <v>0</v>
      </c>
    </row>
    <row r="189" spans="1:15" x14ac:dyDescent="0.25">
      <c r="A189" s="417" t="s">
        <v>3981</v>
      </c>
      <c r="B189" s="406" t="s">
        <v>3910</v>
      </c>
      <c r="I189" s="410"/>
      <c r="K189" s="526"/>
      <c r="L189" s="565">
        <f t="shared" si="9"/>
        <v>0</v>
      </c>
      <c r="M189" s="526"/>
      <c r="N189" s="527">
        <f t="shared" si="10"/>
        <v>0</v>
      </c>
      <c r="O189" s="420">
        <f t="shared" si="11"/>
        <v>0</v>
      </c>
    </row>
    <row r="190" spans="1:15" x14ac:dyDescent="0.25">
      <c r="C190" s="406" t="s">
        <v>3911</v>
      </c>
      <c r="I190" s="410"/>
      <c r="K190" s="526"/>
      <c r="L190" s="565">
        <f t="shared" si="9"/>
        <v>0</v>
      </c>
      <c r="M190" s="526"/>
      <c r="N190" s="527">
        <f t="shared" si="10"/>
        <v>0</v>
      </c>
      <c r="O190" s="420">
        <f t="shared" si="11"/>
        <v>0</v>
      </c>
    </row>
    <row r="191" spans="1:15" x14ac:dyDescent="0.25">
      <c r="D191" s="406" t="s">
        <v>3912</v>
      </c>
      <c r="I191" s="410">
        <v>9</v>
      </c>
      <c r="J191" s="406" t="s">
        <v>323</v>
      </c>
      <c r="K191" s="43"/>
      <c r="L191" s="572">
        <f t="shared" si="9"/>
        <v>0</v>
      </c>
      <c r="M191" s="43"/>
      <c r="N191" s="420">
        <f t="shared" si="10"/>
        <v>0</v>
      </c>
      <c r="O191" s="420">
        <f t="shared" si="11"/>
        <v>0</v>
      </c>
    </row>
    <row r="192" spans="1:15" x14ac:dyDescent="0.25">
      <c r="D192" s="406" t="s">
        <v>3327</v>
      </c>
      <c r="I192" s="410">
        <v>6</v>
      </c>
      <c r="J192" s="406" t="s">
        <v>323</v>
      </c>
      <c r="K192" s="43"/>
      <c r="L192" s="572">
        <f t="shared" si="9"/>
        <v>0</v>
      </c>
      <c r="M192" s="43"/>
      <c r="N192" s="420">
        <f t="shared" si="10"/>
        <v>0</v>
      </c>
      <c r="O192" s="420">
        <f t="shared" si="11"/>
        <v>0</v>
      </c>
    </row>
    <row r="193" spans="1:15" x14ac:dyDescent="0.25">
      <c r="A193" s="418"/>
      <c r="E193" s="410"/>
      <c r="I193" s="410"/>
      <c r="K193" s="566"/>
      <c r="L193" s="572">
        <f t="shared" si="9"/>
        <v>0</v>
      </c>
      <c r="M193" s="566"/>
      <c r="N193" s="420">
        <f t="shared" si="10"/>
        <v>0</v>
      </c>
      <c r="O193" s="420">
        <f t="shared" si="11"/>
        <v>0</v>
      </c>
    </row>
    <row r="194" spans="1:15" x14ac:dyDescent="0.25">
      <c r="A194" s="418" t="s">
        <v>3982</v>
      </c>
      <c r="B194" s="406" t="s">
        <v>3969</v>
      </c>
      <c r="E194" s="410"/>
      <c r="I194" s="410"/>
      <c r="K194" s="566"/>
      <c r="L194" s="572">
        <f t="shared" si="9"/>
        <v>0</v>
      </c>
      <c r="M194" s="566"/>
      <c r="N194" s="420">
        <f t="shared" si="10"/>
        <v>0</v>
      </c>
      <c r="O194" s="420">
        <f t="shared" si="11"/>
        <v>0</v>
      </c>
    </row>
    <row r="195" spans="1:15" x14ac:dyDescent="0.25">
      <c r="A195" s="418"/>
      <c r="C195" s="406" t="s">
        <v>3912</v>
      </c>
      <c r="E195" s="410"/>
      <c r="I195" s="410">
        <v>1</v>
      </c>
      <c r="J195" s="406" t="s">
        <v>1528</v>
      </c>
      <c r="K195" s="566"/>
      <c r="L195" s="572">
        <f t="shared" si="9"/>
        <v>0</v>
      </c>
      <c r="M195" s="566"/>
      <c r="N195" s="420">
        <f t="shared" si="10"/>
        <v>0</v>
      </c>
      <c r="O195" s="420">
        <f t="shared" si="11"/>
        <v>0</v>
      </c>
    </row>
    <row r="196" spans="1:15" x14ac:dyDescent="0.25">
      <c r="A196" s="418"/>
      <c r="C196" s="406" t="s">
        <v>3327</v>
      </c>
      <c r="E196" s="410"/>
      <c r="I196" s="410">
        <v>1</v>
      </c>
      <c r="J196" s="406" t="s">
        <v>1528</v>
      </c>
      <c r="K196" s="566"/>
      <c r="L196" s="572">
        <f t="shared" si="9"/>
        <v>0</v>
      </c>
      <c r="M196" s="566"/>
      <c r="N196" s="420">
        <f t="shared" si="10"/>
        <v>0</v>
      </c>
      <c r="O196" s="420">
        <f t="shared" si="11"/>
        <v>0</v>
      </c>
    </row>
    <row r="197" spans="1:15" x14ac:dyDescent="0.25">
      <c r="F197" s="410"/>
      <c r="I197" s="410"/>
      <c r="L197" s="565">
        <f t="shared" si="9"/>
        <v>0</v>
      </c>
      <c r="N197" s="527">
        <f t="shared" si="10"/>
        <v>0</v>
      </c>
      <c r="O197" s="420">
        <f t="shared" si="11"/>
        <v>0</v>
      </c>
    </row>
    <row r="198" spans="1:15" x14ac:dyDescent="0.25">
      <c r="A198" s="417" t="s">
        <v>3983</v>
      </c>
      <c r="B198" s="406" t="s">
        <v>3975</v>
      </c>
      <c r="F198" s="410"/>
      <c r="I198" s="410"/>
      <c r="L198" s="565">
        <f t="shared" si="9"/>
        <v>0</v>
      </c>
      <c r="N198" s="527">
        <f t="shared" si="10"/>
        <v>0</v>
      </c>
      <c r="O198" s="420">
        <f t="shared" si="11"/>
        <v>0</v>
      </c>
    </row>
    <row r="199" spans="1:15" x14ac:dyDescent="0.25">
      <c r="C199" s="406" t="s">
        <v>3976</v>
      </c>
      <c r="F199" s="410"/>
      <c r="I199" s="410">
        <f>+I187</f>
        <v>5</v>
      </c>
      <c r="J199" s="406" t="s">
        <v>1528</v>
      </c>
      <c r="K199" s="566"/>
      <c r="L199" s="572">
        <f t="shared" si="9"/>
        <v>0</v>
      </c>
      <c r="M199" s="566"/>
      <c r="N199" s="420">
        <f t="shared" si="10"/>
        <v>0</v>
      </c>
      <c r="O199" s="420">
        <f t="shared" si="11"/>
        <v>0</v>
      </c>
    </row>
    <row r="200" spans="1:15" x14ac:dyDescent="0.25">
      <c r="I200" s="410"/>
      <c r="K200" s="526"/>
      <c r="L200" s="565">
        <f t="shared" si="9"/>
        <v>0</v>
      </c>
      <c r="M200" s="526"/>
      <c r="N200" s="527">
        <f t="shared" si="10"/>
        <v>0</v>
      </c>
      <c r="O200" s="420">
        <f t="shared" si="11"/>
        <v>0</v>
      </c>
    </row>
    <row r="201" spans="1:15" x14ac:dyDescent="0.25">
      <c r="A201" s="417" t="s">
        <v>3984</v>
      </c>
      <c r="B201" s="406" t="s">
        <v>3218</v>
      </c>
      <c r="I201" s="410"/>
      <c r="K201" s="526"/>
      <c r="L201" s="565">
        <f t="shared" si="9"/>
        <v>0</v>
      </c>
      <c r="M201" s="526"/>
      <c r="N201" s="527">
        <f t="shared" si="10"/>
        <v>0</v>
      </c>
      <c r="O201" s="420">
        <f t="shared" si="11"/>
        <v>0</v>
      </c>
    </row>
    <row r="202" spans="1:15" x14ac:dyDescent="0.25">
      <c r="D202" s="406" t="s">
        <v>3219</v>
      </c>
      <c r="I202" s="410"/>
      <c r="K202" s="526"/>
      <c r="L202" s="565">
        <f t="shared" si="9"/>
        <v>0</v>
      </c>
      <c r="M202" s="526"/>
      <c r="N202" s="527">
        <f t="shared" si="10"/>
        <v>0</v>
      </c>
      <c r="O202" s="420">
        <f t="shared" si="11"/>
        <v>0</v>
      </c>
    </row>
    <row r="203" spans="1:15" x14ac:dyDescent="0.25">
      <c r="D203" s="406" t="s">
        <v>3220</v>
      </c>
      <c r="I203" s="410"/>
      <c r="K203" s="526"/>
      <c r="L203" s="565">
        <f t="shared" si="9"/>
        <v>0</v>
      </c>
      <c r="M203" s="526"/>
      <c r="N203" s="527">
        <f t="shared" si="10"/>
        <v>0</v>
      </c>
      <c r="O203" s="420">
        <f t="shared" si="11"/>
        <v>0</v>
      </c>
    </row>
    <row r="204" spans="1:15" x14ac:dyDescent="0.25">
      <c r="D204" s="406" t="s">
        <v>3221</v>
      </c>
      <c r="I204" s="410">
        <v>5</v>
      </c>
      <c r="J204" s="406" t="s">
        <v>2618</v>
      </c>
      <c r="K204" s="43"/>
      <c r="L204" s="572">
        <f t="shared" si="9"/>
        <v>0</v>
      </c>
      <c r="M204" s="43"/>
      <c r="N204" s="420">
        <f t="shared" si="10"/>
        <v>0</v>
      </c>
      <c r="O204" s="420">
        <f t="shared" si="11"/>
        <v>0</v>
      </c>
    </row>
    <row r="205" spans="1:15" x14ac:dyDescent="0.25">
      <c r="L205" s="565">
        <f t="shared" si="9"/>
        <v>0</v>
      </c>
      <c r="N205" s="565">
        <f t="shared" si="10"/>
        <v>0</v>
      </c>
      <c r="O205" s="565">
        <f t="shared" si="11"/>
        <v>0</v>
      </c>
    </row>
    <row r="206" spans="1:15" ht="13" x14ac:dyDescent="0.3">
      <c r="A206" s="409" t="s">
        <v>3985</v>
      </c>
      <c r="F206" s="410"/>
      <c r="I206" s="410"/>
      <c r="L206" s="565">
        <f t="shared" si="9"/>
        <v>0</v>
      </c>
      <c r="N206" s="565">
        <f t="shared" si="10"/>
        <v>0</v>
      </c>
      <c r="O206" s="565">
        <f t="shared" si="11"/>
        <v>0</v>
      </c>
    </row>
    <row r="207" spans="1:15" s="414" customFormat="1" x14ac:dyDescent="0.25">
      <c r="A207" s="412" t="s">
        <v>3986</v>
      </c>
      <c r="B207" s="634" t="s">
        <v>3962</v>
      </c>
      <c r="C207" s="634"/>
      <c r="D207" s="634"/>
      <c r="E207" s="634"/>
      <c r="F207" s="634"/>
      <c r="G207" s="634"/>
      <c r="H207" s="634"/>
      <c r="I207" s="521"/>
      <c r="K207" s="536"/>
      <c r="L207" s="565">
        <f t="shared" si="9"/>
        <v>0</v>
      </c>
      <c r="M207" s="536"/>
      <c r="N207" s="565">
        <f t="shared" si="10"/>
        <v>0</v>
      </c>
      <c r="O207" s="565">
        <f t="shared" si="11"/>
        <v>0</v>
      </c>
    </row>
    <row r="208" spans="1:15" s="414" customFormat="1" x14ac:dyDescent="0.25">
      <c r="A208" s="412"/>
      <c r="C208" s="414" t="s">
        <v>3327</v>
      </c>
      <c r="D208" s="413"/>
      <c r="E208" s="413"/>
      <c r="F208" s="413"/>
      <c r="G208" s="413"/>
      <c r="I208" s="521"/>
      <c r="K208" s="536"/>
      <c r="L208" s="565">
        <f t="shared" si="9"/>
        <v>0</v>
      </c>
      <c r="M208" s="536"/>
      <c r="N208" s="565">
        <f t="shared" si="10"/>
        <v>0</v>
      </c>
      <c r="O208" s="565">
        <f t="shared" si="11"/>
        <v>0</v>
      </c>
    </row>
    <row r="209" spans="1:15" s="414" customFormat="1" ht="13.5" x14ac:dyDescent="0.25">
      <c r="A209" s="412"/>
      <c r="D209" s="413" t="s">
        <v>3169</v>
      </c>
      <c r="F209" s="416">
        <v>300</v>
      </c>
      <c r="G209" s="413" t="s">
        <v>3170</v>
      </c>
      <c r="I209" s="521"/>
      <c r="K209" s="536"/>
      <c r="L209" s="565">
        <f t="shared" si="9"/>
        <v>0</v>
      </c>
      <c r="M209" s="536"/>
      <c r="N209" s="565">
        <f t="shared" si="10"/>
        <v>0</v>
      </c>
      <c r="O209" s="565">
        <f t="shared" si="11"/>
        <v>0</v>
      </c>
    </row>
    <row r="210" spans="1:15" s="414" customFormat="1" x14ac:dyDescent="0.25">
      <c r="A210" s="412"/>
      <c r="D210" s="413" t="s">
        <v>3171</v>
      </c>
      <c r="F210" s="415">
        <v>35</v>
      </c>
      <c r="G210" s="413" t="s">
        <v>205</v>
      </c>
      <c r="I210" s="521"/>
      <c r="K210" s="536"/>
      <c r="L210" s="565">
        <f t="shared" si="9"/>
        <v>0</v>
      </c>
      <c r="M210" s="536"/>
      <c r="N210" s="565">
        <f t="shared" si="10"/>
        <v>0</v>
      </c>
      <c r="O210" s="565">
        <f t="shared" si="11"/>
        <v>0</v>
      </c>
    </row>
    <row r="211" spans="1:15" s="414" customFormat="1" x14ac:dyDescent="0.25">
      <c r="A211" s="412"/>
      <c r="D211" s="413" t="s">
        <v>3175</v>
      </c>
      <c r="F211" s="415">
        <v>29</v>
      </c>
      <c r="G211" s="413" t="s">
        <v>3963</v>
      </c>
      <c r="I211" s="521"/>
      <c r="K211" s="536"/>
      <c r="L211" s="565">
        <f t="shared" si="9"/>
        <v>0</v>
      </c>
      <c r="M211" s="536"/>
      <c r="N211" s="565">
        <f t="shared" si="10"/>
        <v>0</v>
      </c>
      <c r="O211" s="565">
        <f t="shared" si="11"/>
        <v>0</v>
      </c>
    </row>
    <row r="212" spans="1:15" s="414" customFormat="1" x14ac:dyDescent="0.25">
      <c r="A212" s="412"/>
      <c r="D212" s="413" t="s">
        <v>3176</v>
      </c>
      <c r="F212" s="415">
        <v>230</v>
      </c>
      <c r="G212" s="413" t="s">
        <v>3177</v>
      </c>
      <c r="I212" s="521"/>
      <c r="K212" s="565"/>
      <c r="L212" s="565">
        <f t="shared" si="9"/>
        <v>0</v>
      </c>
      <c r="M212" s="565"/>
      <c r="N212" s="565">
        <f t="shared" si="10"/>
        <v>0</v>
      </c>
      <c r="O212" s="565">
        <f t="shared" si="11"/>
        <v>0</v>
      </c>
    </row>
    <row r="213" spans="1:15" s="414" customFormat="1" x14ac:dyDescent="0.25">
      <c r="A213" s="412"/>
      <c r="D213" s="413" t="s">
        <v>3964</v>
      </c>
      <c r="F213" s="415">
        <v>47</v>
      </c>
      <c r="G213" s="413" t="s">
        <v>3167</v>
      </c>
      <c r="I213" s="521">
        <v>3</v>
      </c>
      <c r="J213" s="414" t="s">
        <v>1528</v>
      </c>
      <c r="K213" s="566"/>
      <c r="L213" s="565">
        <f t="shared" si="9"/>
        <v>0</v>
      </c>
      <c r="M213" s="566"/>
      <c r="N213" s="565">
        <f t="shared" si="10"/>
        <v>0</v>
      </c>
      <c r="O213" s="565">
        <f t="shared" si="11"/>
        <v>0</v>
      </c>
    </row>
    <row r="214" spans="1:15" s="414" customFormat="1" x14ac:dyDescent="0.25">
      <c r="A214" s="412"/>
      <c r="D214" s="413"/>
      <c r="F214" s="415"/>
      <c r="G214" s="413"/>
      <c r="I214" s="521"/>
      <c r="K214" s="565"/>
      <c r="L214" s="565">
        <f t="shared" si="9"/>
        <v>0</v>
      </c>
      <c r="M214" s="565"/>
      <c r="N214" s="527">
        <f t="shared" si="10"/>
        <v>0</v>
      </c>
      <c r="O214" s="420">
        <f t="shared" si="11"/>
        <v>0</v>
      </c>
    </row>
    <row r="215" spans="1:15" x14ac:dyDescent="0.25">
      <c r="A215" s="417" t="s">
        <v>3987</v>
      </c>
      <c r="B215" s="406" t="s">
        <v>3910</v>
      </c>
      <c r="I215" s="410"/>
      <c r="K215" s="526"/>
      <c r="L215" s="565">
        <f t="shared" si="9"/>
        <v>0</v>
      </c>
      <c r="M215" s="526"/>
      <c r="N215" s="527">
        <f t="shared" si="10"/>
        <v>0</v>
      </c>
      <c r="O215" s="420">
        <f t="shared" si="11"/>
        <v>0</v>
      </c>
    </row>
    <row r="216" spans="1:15" x14ac:dyDescent="0.25">
      <c r="C216" s="406" t="s">
        <v>3911</v>
      </c>
      <c r="I216" s="410"/>
      <c r="K216" s="526"/>
      <c r="L216" s="565">
        <f t="shared" si="9"/>
        <v>0</v>
      </c>
      <c r="M216" s="526"/>
      <c r="N216" s="527">
        <f t="shared" si="10"/>
        <v>0</v>
      </c>
      <c r="O216" s="420">
        <f t="shared" si="11"/>
        <v>0</v>
      </c>
    </row>
    <row r="217" spans="1:15" x14ac:dyDescent="0.25">
      <c r="D217" s="406" t="s">
        <v>3327</v>
      </c>
      <c r="I217" s="410">
        <v>2</v>
      </c>
      <c r="J217" s="406" t="s">
        <v>323</v>
      </c>
      <c r="K217" s="43"/>
      <c r="L217" s="572">
        <f t="shared" si="9"/>
        <v>0</v>
      </c>
      <c r="M217" s="43"/>
      <c r="N217" s="420">
        <f t="shared" si="10"/>
        <v>0</v>
      </c>
      <c r="O217" s="420">
        <f t="shared" si="11"/>
        <v>0</v>
      </c>
    </row>
    <row r="218" spans="1:15" x14ac:dyDescent="0.25">
      <c r="A218" s="418"/>
      <c r="E218" s="410"/>
      <c r="I218" s="410"/>
      <c r="L218" s="565">
        <f t="shared" si="9"/>
        <v>0</v>
      </c>
      <c r="N218" s="527">
        <f t="shared" si="10"/>
        <v>0</v>
      </c>
      <c r="O218" s="420">
        <f t="shared" si="11"/>
        <v>0</v>
      </c>
    </row>
    <row r="219" spans="1:15" x14ac:dyDescent="0.25">
      <c r="A219" s="418" t="s">
        <v>3988</v>
      </c>
      <c r="B219" s="406" t="s">
        <v>3969</v>
      </c>
      <c r="E219" s="410"/>
      <c r="I219" s="410"/>
      <c r="L219" s="565">
        <f t="shared" si="9"/>
        <v>0</v>
      </c>
      <c r="N219" s="527">
        <f t="shared" si="10"/>
        <v>0</v>
      </c>
      <c r="O219" s="420">
        <f t="shared" si="11"/>
        <v>0</v>
      </c>
    </row>
    <row r="220" spans="1:15" x14ac:dyDescent="0.25">
      <c r="A220" s="418"/>
      <c r="C220" s="406" t="s">
        <v>3327</v>
      </c>
      <c r="E220" s="410"/>
      <c r="I220" s="410">
        <v>3</v>
      </c>
      <c r="J220" s="406" t="s">
        <v>1528</v>
      </c>
      <c r="K220" s="566"/>
      <c r="L220" s="572">
        <f t="shared" si="9"/>
        <v>0</v>
      </c>
      <c r="M220" s="566"/>
      <c r="N220" s="420">
        <f t="shared" si="10"/>
        <v>0</v>
      </c>
      <c r="O220" s="420">
        <f t="shared" si="11"/>
        <v>0</v>
      </c>
    </row>
    <row r="221" spans="1:15" x14ac:dyDescent="0.25">
      <c r="F221" s="410"/>
      <c r="I221" s="410"/>
      <c r="L221" s="565">
        <f t="shared" si="9"/>
        <v>0</v>
      </c>
      <c r="N221" s="527">
        <f t="shared" si="10"/>
        <v>0</v>
      </c>
      <c r="O221" s="420">
        <f t="shared" si="11"/>
        <v>0</v>
      </c>
    </row>
    <row r="222" spans="1:15" x14ac:dyDescent="0.25">
      <c r="A222" s="417" t="s">
        <v>3989</v>
      </c>
      <c r="B222" s="406" t="s">
        <v>3975</v>
      </c>
      <c r="F222" s="410"/>
      <c r="I222" s="410"/>
      <c r="L222" s="565">
        <f t="shared" si="9"/>
        <v>0</v>
      </c>
      <c r="N222" s="527">
        <f t="shared" si="10"/>
        <v>0</v>
      </c>
      <c r="O222" s="420">
        <f t="shared" si="11"/>
        <v>0</v>
      </c>
    </row>
    <row r="223" spans="1:15" x14ac:dyDescent="0.25">
      <c r="C223" s="406" t="s">
        <v>3976</v>
      </c>
      <c r="F223" s="410"/>
      <c r="I223" s="410">
        <f>+I213</f>
        <v>3</v>
      </c>
      <c r="J223" s="406" t="s">
        <v>1528</v>
      </c>
      <c r="K223" s="566"/>
      <c r="L223" s="572">
        <f t="shared" ref="L223:L284" si="12">+K223*I223</f>
        <v>0</v>
      </c>
      <c r="M223" s="566"/>
      <c r="N223" s="420">
        <f t="shared" ref="N223:N284" si="13">+M223*I223</f>
        <v>0</v>
      </c>
      <c r="O223" s="420">
        <f t="shared" ref="O223:O284" si="14">+N223+L223</f>
        <v>0</v>
      </c>
    </row>
    <row r="224" spans="1:15" x14ac:dyDescent="0.25">
      <c r="I224" s="410"/>
      <c r="K224" s="526"/>
      <c r="L224" s="565">
        <f t="shared" si="12"/>
        <v>0</v>
      </c>
      <c r="M224" s="526"/>
      <c r="N224" s="527">
        <f t="shared" si="13"/>
        <v>0</v>
      </c>
      <c r="O224" s="420">
        <f t="shared" si="14"/>
        <v>0</v>
      </c>
    </row>
    <row r="225" spans="1:17" x14ac:dyDescent="0.25">
      <c r="A225" s="417" t="s">
        <v>3990</v>
      </c>
      <c r="B225" s="406" t="s">
        <v>3218</v>
      </c>
      <c r="I225" s="410"/>
      <c r="K225" s="526"/>
      <c r="L225" s="565">
        <f t="shared" si="12"/>
        <v>0</v>
      </c>
      <c r="M225" s="526"/>
      <c r="N225" s="527">
        <f t="shared" si="13"/>
        <v>0</v>
      </c>
      <c r="O225" s="420">
        <f t="shared" si="14"/>
        <v>0</v>
      </c>
    </row>
    <row r="226" spans="1:17" x14ac:dyDescent="0.25">
      <c r="D226" s="406" t="s">
        <v>3219</v>
      </c>
      <c r="I226" s="410"/>
      <c r="K226" s="526"/>
      <c r="L226" s="565">
        <f t="shared" si="12"/>
        <v>0</v>
      </c>
      <c r="M226" s="526"/>
      <c r="N226" s="527">
        <f t="shared" si="13"/>
        <v>0</v>
      </c>
      <c r="O226" s="420">
        <f t="shared" si="14"/>
        <v>0</v>
      </c>
    </row>
    <row r="227" spans="1:17" x14ac:dyDescent="0.25">
      <c r="D227" s="406" t="s">
        <v>3220</v>
      </c>
      <c r="I227" s="410"/>
      <c r="K227" s="526"/>
      <c r="L227" s="565">
        <f t="shared" si="12"/>
        <v>0</v>
      </c>
      <c r="M227" s="526"/>
      <c r="N227" s="527">
        <f t="shared" si="13"/>
        <v>0</v>
      </c>
      <c r="O227" s="420">
        <f t="shared" si="14"/>
        <v>0</v>
      </c>
    </row>
    <row r="228" spans="1:17" x14ac:dyDescent="0.25">
      <c r="D228" s="406" t="s">
        <v>3221</v>
      </c>
      <c r="I228" s="410">
        <v>5</v>
      </c>
      <c r="J228" s="406" t="s">
        <v>2618</v>
      </c>
      <c r="K228" s="43"/>
      <c r="L228" s="572">
        <f t="shared" si="12"/>
        <v>0</v>
      </c>
      <c r="M228" s="43"/>
      <c r="N228" s="420">
        <f t="shared" si="13"/>
        <v>0</v>
      </c>
      <c r="O228" s="420">
        <f t="shared" si="14"/>
        <v>0</v>
      </c>
    </row>
    <row r="229" spans="1:17" x14ac:dyDescent="0.25">
      <c r="L229" s="565">
        <f t="shared" si="12"/>
        <v>0</v>
      </c>
      <c r="N229" s="527">
        <f t="shared" si="13"/>
        <v>0</v>
      </c>
      <c r="O229" s="420">
        <f t="shared" si="14"/>
        <v>0</v>
      </c>
    </row>
    <row r="230" spans="1:17" s="522" customFormat="1" ht="15.5" x14ac:dyDescent="0.35">
      <c r="A230" s="409" t="s">
        <v>3991</v>
      </c>
      <c r="L230" s="565">
        <f t="shared" si="12"/>
        <v>0</v>
      </c>
      <c r="N230" s="527">
        <f t="shared" si="13"/>
        <v>0</v>
      </c>
      <c r="O230" s="420">
        <f t="shared" si="14"/>
        <v>0</v>
      </c>
      <c r="P230" s="523"/>
      <c r="Q230" s="523"/>
    </row>
    <row r="231" spans="1:17" s="414" customFormat="1" x14ac:dyDescent="0.25">
      <c r="A231" s="442" t="s">
        <v>3992</v>
      </c>
      <c r="B231" s="414" t="s">
        <v>3993</v>
      </c>
      <c r="L231" s="565">
        <f t="shared" si="12"/>
        <v>0</v>
      </c>
      <c r="N231" s="527">
        <f t="shared" si="13"/>
        <v>0</v>
      </c>
      <c r="O231" s="420">
        <f t="shared" si="14"/>
        <v>0</v>
      </c>
      <c r="P231" s="524"/>
      <c r="Q231" s="524"/>
    </row>
    <row r="232" spans="1:17" s="414" customFormat="1" x14ac:dyDescent="0.25">
      <c r="A232" s="418"/>
      <c r="B232" s="406"/>
      <c r="C232" s="406"/>
      <c r="D232" s="406"/>
      <c r="E232" s="414" t="s">
        <v>3935</v>
      </c>
      <c r="F232" s="410">
        <v>2</v>
      </c>
      <c r="G232" s="406" t="s">
        <v>3173</v>
      </c>
      <c r="H232" s="406"/>
      <c r="J232" s="406"/>
      <c r="K232" s="406"/>
      <c r="L232" s="565">
        <f t="shared" si="12"/>
        <v>0</v>
      </c>
      <c r="M232" s="406"/>
      <c r="N232" s="527">
        <f t="shared" si="13"/>
        <v>0</v>
      </c>
      <c r="O232" s="420">
        <f t="shared" si="14"/>
        <v>0</v>
      </c>
      <c r="P232" s="524"/>
      <c r="Q232" s="524"/>
    </row>
    <row r="233" spans="1:17" s="414" customFormat="1" x14ac:dyDescent="0.25">
      <c r="A233" s="418"/>
      <c r="B233" s="406"/>
      <c r="C233" s="406"/>
      <c r="D233" s="406"/>
      <c r="E233" s="414" t="s">
        <v>3936</v>
      </c>
      <c r="F233" s="410">
        <v>2.5</v>
      </c>
      <c r="G233" s="406" t="s">
        <v>3173</v>
      </c>
      <c r="H233" s="406"/>
      <c r="J233" s="406"/>
      <c r="K233" s="406"/>
      <c r="L233" s="565">
        <f t="shared" si="12"/>
        <v>0</v>
      </c>
      <c r="M233" s="406"/>
      <c r="N233" s="527">
        <f t="shared" si="13"/>
        <v>0</v>
      </c>
      <c r="O233" s="420">
        <f t="shared" si="14"/>
        <v>0</v>
      </c>
      <c r="P233" s="524"/>
      <c r="Q233" s="524"/>
    </row>
    <row r="234" spans="1:17" s="414" customFormat="1" x14ac:dyDescent="0.25">
      <c r="A234" s="418"/>
      <c r="B234" s="406"/>
      <c r="C234" s="406"/>
      <c r="D234" s="406"/>
      <c r="E234" s="414" t="s">
        <v>3937</v>
      </c>
      <c r="F234" s="521" t="s">
        <v>3994</v>
      </c>
      <c r="G234" s="406" t="s">
        <v>3939</v>
      </c>
      <c r="H234" s="406"/>
      <c r="J234" s="406"/>
      <c r="K234" s="406"/>
      <c r="L234" s="565">
        <f t="shared" si="12"/>
        <v>0</v>
      </c>
      <c r="M234" s="406"/>
      <c r="N234" s="527">
        <f t="shared" si="13"/>
        <v>0</v>
      </c>
      <c r="O234" s="420">
        <f t="shared" si="14"/>
        <v>0</v>
      </c>
      <c r="P234" s="524"/>
      <c r="Q234" s="524"/>
    </row>
    <row r="235" spans="1:17" s="414" customFormat="1" x14ac:dyDescent="0.25">
      <c r="A235" s="418"/>
      <c r="B235" s="406"/>
      <c r="C235" s="406"/>
      <c r="D235" s="406"/>
      <c r="E235" s="414" t="s">
        <v>3941</v>
      </c>
      <c r="F235" s="410">
        <v>0.8</v>
      </c>
      <c r="G235" s="406" t="s">
        <v>3173</v>
      </c>
      <c r="H235" s="406"/>
      <c r="J235" s="406"/>
      <c r="K235" s="406"/>
      <c r="L235" s="565">
        <f t="shared" si="12"/>
        <v>0</v>
      </c>
      <c r="M235" s="406"/>
      <c r="N235" s="527">
        <f t="shared" si="13"/>
        <v>0</v>
      </c>
      <c r="O235" s="420">
        <f t="shared" si="14"/>
        <v>0</v>
      </c>
      <c r="P235" s="524"/>
      <c r="Q235" s="524"/>
    </row>
    <row r="236" spans="1:17" s="414" customFormat="1" x14ac:dyDescent="0.25">
      <c r="A236" s="418"/>
      <c r="B236" s="406"/>
      <c r="C236" s="406"/>
      <c r="D236" s="406"/>
      <c r="E236" s="414" t="s">
        <v>3944</v>
      </c>
      <c r="F236" s="406">
        <v>230</v>
      </c>
      <c r="G236" s="406" t="s">
        <v>3177</v>
      </c>
      <c r="H236" s="406"/>
      <c r="I236" s="406">
        <v>1</v>
      </c>
      <c r="J236" s="414" t="s">
        <v>1528</v>
      </c>
      <c r="K236" s="45"/>
      <c r="L236" s="572">
        <f t="shared" si="12"/>
        <v>0</v>
      </c>
      <c r="M236" s="45"/>
      <c r="N236" s="420">
        <f t="shared" si="13"/>
        <v>0</v>
      </c>
      <c r="O236" s="420">
        <f t="shared" si="14"/>
        <v>0</v>
      </c>
      <c r="P236" s="524"/>
      <c r="Q236" s="524"/>
    </row>
    <row r="237" spans="1:17" s="414" customFormat="1" x14ac:dyDescent="0.25">
      <c r="A237" s="418"/>
      <c r="B237" s="406"/>
      <c r="C237" s="406"/>
      <c r="D237" s="406"/>
      <c r="F237" s="406"/>
      <c r="G237" s="406"/>
      <c r="H237" s="406"/>
      <c r="I237" s="406"/>
      <c r="J237" s="406"/>
      <c r="K237" s="536"/>
      <c r="L237" s="565">
        <f t="shared" si="12"/>
        <v>0</v>
      </c>
      <c r="M237" s="536"/>
      <c r="N237" s="527">
        <f t="shared" si="13"/>
        <v>0</v>
      </c>
      <c r="O237" s="420">
        <f t="shared" si="14"/>
        <v>0</v>
      </c>
      <c r="P237" s="524"/>
      <c r="Q237" s="524"/>
    </row>
    <row r="238" spans="1:17" s="414" customFormat="1" x14ac:dyDescent="0.25">
      <c r="A238" s="442" t="s">
        <v>3995</v>
      </c>
      <c r="B238" s="406" t="s">
        <v>3996</v>
      </c>
      <c r="C238" s="406"/>
      <c r="D238" s="406"/>
      <c r="E238" s="406"/>
      <c r="F238" s="406"/>
      <c r="G238" s="406"/>
      <c r="H238" s="406"/>
      <c r="I238" s="406"/>
      <c r="J238" s="406"/>
      <c r="K238" s="536"/>
      <c r="L238" s="565">
        <f t="shared" si="12"/>
        <v>0</v>
      </c>
      <c r="M238" s="536"/>
      <c r="N238" s="527">
        <f t="shared" si="13"/>
        <v>0</v>
      </c>
      <c r="O238" s="420">
        <f t="shared" si="14"/>
        <v>0</v>
      </c>
      <c r="P238" s="524"/>
      <c r="Q238" s="524"/>
    </row>
    <row r="239" spans="1:17" s="414" customFormat="1" x14ac:dyDescent="0.25">
      <c r="A239" s="418"/>
      <c r="B239" s="406"/>
      <c r="C239" s="406"/>
      <c r="D239" s="406"/>
      <c r="E239" s="414" t="s">
        <v>3935</v>
      </c>
      <c r="F239" s="406">
        <v>2.5</v>
      </c>
      <c r="G239" s="406" t="s">
        <v>3173</v>
      </c>
      <c r="H239" s="406"/>
      <c r="I239" s="406"/>
      <c r="J239" s="406"/>
      <c r="K239" s="536"/>
      <c r="L239" s="565">
        <f t="shared" si="12"/>
        <v>0</v>
      </c>
      <c r="M239" s="536"/>
      <c r="N239" s="527">
        <f t="shared" si="13"/>
        <v>0</v>
      </c>
      <c r="O239" s="420">
        <f t="shared" si="14"/>
        <v>0</v>
      </c>
      <c r="P239" s="524"/>
      <c r="Q239" s="524"/>
    </row>
    <row r="240" spans="1:17" s="414" customFormat="1" x14ac:dyDescent="0.25">
      <c r="A240" s="418"/>
      <c r="B240" s="406"/>
      <c r="C240" s="406"/>
      <c r="D240" s="406"/>
      <c r="E240" s="414" t="s">
        <v>3936</v>
      </c>
      <c r="F240" s="406">
        <v>2.5</v>
      </c>
      <c r="G240" s="406" t="s">
        <v>3173</v>
      </c>
      <c r="H240" s="406"/>
      <c r="I240" s="406"/>
      <c r="J240" s="406"/>
      <c r="K240" s="536"/>
      <c r="L240" s="565">
        <f t="shared" si="12"/>
        <v>0</v>
      </c>
      <c r="M240" s="536"/>
      <c r="N240" s="527">
        <f t="shared" si="13"/>
        <v>0</v>
      </c>
      <c r="O240" s="420">
        <f t="shared" si="14"/>
        <v>0</v>
      </c>
      <c r="P240" s="524"/>
      <c r="Q240" s="524"/>
    </row>
    <row r="241" spans="1:17" s="414" customFormat="1" x14ac:dyDescent="0.25">
      <c r="A241" s="418"/>
      <c r="B241" s="406"/>
      <c r="C241" s="406"/>
      <c r="D241" s="406"/>
      <c r="E241" s="406" t="s">
        <v>3997</v>
      </c>
      <c r="F241" s="521">
        <v>660</v>
      </c>
      <c r="G241" s="406" t="s">
        <v>3998</v>
      </c>
      <c r="H241" s="406"/>
      <c r="I241" s="406"/>
      <c r="J241" s="406"/>
      <c r="K241" s="536"/>
      <c r="L241" s="565">
        <f t="shared" si="12"/>
        <v>0</v>
      </c>
      <c r="M241" s="536"/>
      <c r="N241" s="527">
        <f t="shared" si="13"/>
        <v>0</v>
      </c>
      <c r="O241" s="420">
        <f t="shared" si="14"/>
        <v>0</v>
      </c>
      <c r="P241" s="524"/>
      <c r="Q241" s="524"/>
    </row>
    <row r="242" spans="1:17" s="414" customFormat="1" x14ac:dyDescent="0.25">
      <c r="A242" s="418"/>
      <c r="B242" s="406"/>
      <c r="C242" s="406"/>
      <c r="D242" s="406"/>
      <c r="E242" s="406" t="s">
        <v>3999</v>
      </c>
      <c r="F242" s="521" t="s">
        <v>4000</v>
      </c>
      <c r="G242" s="406" t="s">
        <v>4001</v>
      </c>
      <c r="H242" s="406"/>
      <c r="I242" s="406"/>
      <c r="J242" s="406"/>
      <c r="K242" s="536"/>
      <c r="L242" s="565">
        <f t="shared" si="12"/>
        <v>0</v>
      </c>
      <c r="M242" s="536"/>
      <c r="N242" s="527">
        <f t="shared" si="13"/>
        <v>0</v>
      </c>
      <c r="O242" s="420">
        <f t="shared" si="14"/>
        <v>0</v>
      </c>
      <c r="P242" s="524"/>
      <c r="Q242" s="524"/>
    </row>
    <row r="243" spans="1:17" s="414" customFormat="1" x14ac:dyDescent="0.25">
      <c r="A243" s="418"/>
      <c r="B243" s="406"/>
      <c r="C243" s="406"/>
      <c r="D243" s="406"/>
      <c r="E243" s="414" t="s">
        <v>3944</v>
      </c>
      <c r="F243" s="406">
        <v>230</v>
      </c>
      <c r="G243" s="406" t="s">
        <v>3177</v>
      </c>
      <c r="H243" s="406"/>
      <c r="I243" s="406">
        <v>1</v>
      </c>
      <c r="J243" s="406" t="s">
        <v>1528</v>
      </c>
      <c r="K243" s="45"/>
      <c r="L243" s="572">
        <f t="shared" si="12"/>
        <v>0</v>
      </c>
      <c r="M243" s="45"/>
      <c r="N243" s="420">
        <f t="shared" si="13"/>
        <v>0</v>
      </c>
      <c r="O243" s="420">
        <f t="shared" si="14"/>
        <v>0</v>
      </c>
      <c r="P243" s="524"/>
      <c r="Q243" s="524"/>
    </row>
    <row r="244" spans="1:17" s="414" customFormat="1" x14ac:dyDescent="0.25">
      <c r="A244" s="418"/>
      <c r="B244" s="406"/>
      <c r="C244" s="406"/>
      <c r="D244" s="406"/>
      <c r="E244" s="406"/>
      <c r="G244" s="406"/>
      <c r="H244" s="406"/>
      <c r="I244" s="406"/>
      <c r="J244" s="406"/>
      <c r="K244" s="536"/>
      <c r="L244" s="565">
        <f t="shared" si="12"/>
        <v>0</v>
      </c>
      <c r="M244" s="536"/>
      <c r="N244" s="527">
        <f t="shared" si="13"/>
        <v>0</v>
      </c>
      <c r="O244" s="420">
        <f t="shared" si="14"/>
        <v>0</v>
      </c>
      <c r="P244" s="524"/>
      <c r="Q244" s="524"/>
    </row>
    <row r="245" spans="1:17" s="414" customFormat="1" ht="13" x14ac:dyDescent="0.3">
      <c r="A245" s="525" t="s">
        <v>3948</v>
      </c>
      <c r="B245" s="525"/>
      <c r="C245" s="525"/>
      <c r="D245" s="525"/>
      <c r="E245" s="525"/>
      <c r="F245" s="525"/>
      <c r="G245" s="525"/>
      <c r="H245" s="525"/>
      <c r="I245" s="525"/>
      <c r="J245" s="525"/>
      <c r="L245" s="565">
        <f t="shared" si="12"/>
        <v>0</v>
      </c>
      <c r="N245" s="527">
        <f t="shared" si="13"/>
        <v>0</v>
      </c>
      <c r="O245" s="420">
        <f t="shared" si="14"/>
        <v>0</v>
      </c>
      <c r="P245" s="524"/>
      <c r="Q245" s="524"/>
    </row>
    <row r="246" spans="1:17" x14ac:dyDescent="0.25">
      <c r="A246" s="406" t="s">
        <v>3223</v>
      </c>
      <c r="B246" s="406" t="s">
        <v>3421</v>
      </c>
      <c r="I246" s="573"/>
      <c r="K246" s="526"/>
      <c r="L246" s="565">
        <f t="shared" si="12"/>
        <v>0</v>
      </c>
      <c r="M246" s="526"/>
      <c r="N246" s="527">
        <f t="shared" si="13"/>
        <v>0</v>
      </c>
      <c r="O246" s="420">
        <f t="shared" si="14"/>
        <v>0</v>
      </c>
      <c r="P246" s="524"/>
      <c r="Q246" s="524"/>
    </row>
    <row r="247" spans="1:17" s="414" customFormat="1" x14ac:dyDescent="0.25">
      <c r="A247" s="406"/>
      <c r="B247" s="406"/>
      <c r="C247" s="418" t="s">
        <v>4002</v>
      </c>
      <c r="D247" s="406"/>
      <c r="F247" s="406"/>
      <c r="H247" s="406"/>
      <c r="I247" s="573">
        <v>20</v>
      </c>
      <c r="J247" s="406" t="s">
        <v>323</v>
      </c>
      <c r="K247" s="45"/>
      <c r="L247" s="572">
        <f t="shared" si="12"/>
        <v>0</v>
      </c>
      <c r="M247" s="45"/>
      <c r="N247" s="420">
        <f t="shared" si="13"/>
        <v>0</v>
      </c>
      <c r="O247" s="420">
        <f t="shared" si="14"/>
        <v>0</v>
      </c>
      <c r="P247" s="524"/>
      <c r="Q247" s="524"/>
    </row>
    <row r="248" spans="1:17" s="414" customFormat="1" x14ac:dyDescent="0.25">
      <c r="A248" s="406"/>
      <c r="B248" s="406"/>
      <c r="C248" s="418" t="s">
        <v>4003</v>
      </c>
      <c r="D248" s="406"/>
      <c r="F248" s="406"/>
      <c r="H248" s="406"/>
      <c r="I248" s="573">
        <v>20</v>
      </c>
      <c r="J248" s="406" t="s">
        <v>323</v>
      </c>
      <c r="K248" s="45"/>
      <c r="L248" s="572">
        <f t="shared" si="12"/>
        <v>0</v>
      </c>
      <c r="M248" s="45"/>
      <c r="N248" s="420">
        <f t="shared" si="13"/>
        <v>0</v>
      </c>
      <c r="O248" s="420">
        <f t="shared" si="14"/>
        <v>0</v>
      </c>
      <c r="P248" s="524"/>
      <c r="Q248" s="524"/>
    </row>
    <row r="249" spans="1:17" x14ac:dyDescent="0.25">
      <c r="A249" s="406"/>
      <c r="E249" s="574"/>
      <c r="I249" s="573"/>
      <c r="K249" s="526"/>
      <c r="L249" s="565">
        <f t="shared" si="12"/>
        <v>0</v>
      </c>
      <c r="M249" s="526"/>
      <c r="N249" s="527">
        <f t="shared" si="13"/>
        <v>0</v>
      </c>
      <c r="O249" s="420">
        <f t="shared" si="14"/>
        <v>0</v>
      </c>
      <c r="P249" s="524"/>
      <c r="Q249" s="524"/>
    </row>
    <row r="250" spans="1:17" x14ac:dyDescent="0.25">
      <c r="A250" s="406" t="s">
        <v>3225</v>
      </c>
      <c r="B250" s="406" t="s">
        <v>3427</v>
      </c>
      <c r="K250" s="526"/>
      <c r="L250" s="565">
        <f t="shared" si="12"/>
        <v>0</v>
      </c>
      <c r="M250" s="526"/>
      <c r="N250" s="527">
        <f t="shared" si="13"/>
        <v>0</v>
      </c>
      <c r="O250" s="420">
        <f t="shared" si="14"/>
        <v>0</v>
      </c>
      <c r="P250" s="524"/>
      <c r="Q250" s="524"/>
    </row>
    <row r="251" spans="1:17" s="414" customFormat="1" x14ac:dyDescent="0.25">
      <c r="A251" s="406"/>
      <c r="B251" s="406"/>
      <c r="C251" s="406" t="s">
        <v>3381</v>
      </c>
      <c r="F251" s="406"/>
      <c r="H251" s="406"/>
      <c r="I251" s="573">
        <f>SUM(I247:I248)</f>
        <v>40</v>
      </c>
      <c r="J251" s="406" t="s">
        <v>323</v>
      </c>
      <c r="K251" s="45"/>
      <c r="L251" s="572">
        <f t="shared" si="12"/>
        <v>0</v>
      </c>
      <c r="M251" s="45"/>
      <c r="N251" s="420">
        <f t="shared" si="13"/>
        <v>0</v>
      </c>
      <c r="O251" s="420">
        <f t="shared" si="14"/>
        <v>0</v>
      </c>
      <c r="P251" s="524"/>
      <c r="Q251" s="524"/>
    </row>
    <row r="252" spans="1:17" s="414" customFormat="1" ht="13" x14ac:dyDescent="0.3">
      <c r="F252" s="525"/>
      <c r="K252" s="45"/>
      <c r="L252" s="572">
        <f t="shared" si="12"/>
        <v>0</v>
      </c>
      <c r="M252" s="45"/>
      <c r="N252" s="420">
        <f t="shared" si="13"/>
        <v>0</v>
      </c>
      <c r="O252" s="420">
        <f t="shared" si="14"/>
        <v>0</v>
      </c>
      <c r="P252" s="524"/>
      <c r="Q252" s="524"/>
    </row>
    <row r="253" spans="1:17" s="414" customFormat="1" ht="13" x14ac:dyDescent="0.3">
      <c r="A253" s="414" t="s">
        <v>3287</v>
      </c>
      <c r="B253" s="414" t="s">
        <v>3950</v>
      </c>
      <c r="C253" s="525"/>
      <c r="F253" s="525"/>
      <c r="H253" s="525"/>
      <c r="I253" s="414">
        <v>2</v>
      </c>
      <c r="J253" s="414" t="s">
        <v>2618</v>
      </c>
      <c r="K253" s="45"/>
      <c r="L253" s="572">
        <f t="shared" si="12"/>
        <v>0</v>
      </c>
      <c r="M253" s="45"/>
      <c r="N253" s="420">
        <f t="shared" si="13"/>
        <v>0</v>
      </c>
      <c r="O253" s="420">
        <f t="shared" si="14"/>
        <v>0</v>
      </c>
      <c r="P253" s="524"/>
      <c r="Q253" s="524"/>
    </row>
    <row r="254" spans="1:17" s="414" customFormat="1" ht="13" x14ac:dyDescent="0.3">
      <c r="F254" s="525"/>
      <c r="H254" s="521"/>
      <c r="K254" s="536"/>
      <c r="L254" s="565">
        <f t="shared" si="12"/>
        <v>0</v>
      </c>
      <c r="M254" s="536"/>
      <c r="N254" s="527">
        <f t="shared" si="13"/>
        <v>0</v>
      </c>
      <c r="O254" s="420">
        <f t="shared" si="14"/>
        <v>0</v>
      </c>
      <c r="P254" s="524"/>
      <c r="Q254" s="524"/>
    </row>
    <row r="255" spans="1:17" s="414" customFormat="1" ht="13" x14ac:dyDescent="0.3">
      <c r="A255" s="414" t="s">
        <v>3242</v>
      </c>
      <c r="B255" s="414" t="s">
        <v>3951</v>
      </c>
      <c r="F255" s="525"/>
      <c r="H255" s="521"/>
      <c r="K255" s="536"/>
      <c r="L255" s="565">
        <f t="shared" si="12"/>
        <v>0</v>
      </c>
      <c r="M255" s="536"/>
      <c r="N255" s="527">
        <f t="shared" si="13"/>
        <v>0</v>
      </c>
      <c r="O255" s="420">
        <f t="shared" si="14"/>
        <v>0</v>
      </c>
      <c r="P255" s="524"/>
      <c r="Q255" s="524"/>
    </row>
    <row r="256" spans="1:17" s="414" customFormat="1" ht="13" x14ac:dyDescent="0.3">
      <c r="C256" s="418" t="s">
        <v>4004</v>
      </c>
      <c r="F256" s="525"/>
      <c r="H256" s="406"/>
      <c r="I256" s="573">
        <f>+I247</f>
        <v>20</v>
      </c>
      <c r="J256" s="406" t="s">
        <v>323</v>
      </c>
      <c r="K256" s="45"/>
      <c r="L256" s="572">
        <f t="shared" si="12"/>
        <v>0</v>
      </c>
      <c r="M256" s="45"/>
      <c r="N256" s="420">
        <f t="shared" si="13"/>
        <v>0</v>
      </c>
      <c r="O256" s="420">
        <f t="shared" si="14"/>
        <v>0</v>
      </c>
      <c r="P256" s="524"/>
      <c r="Q256" s="524"/>
    </row>
    <row r="257" spans="1:17" s="414" customFormat="1" ht="13" x14ac:dyDescent="0.3">
      <c r="C257" s="418" t="s">
        <v>4005</v>
      </c>
      <c r="F257" s="525"/>
      <c r="H257" s="406"/>
      <c r="I257" s="573">
        <f>+I248</f>
        <v>20</v>
      </c>
      <c r="J257" s="406" t="s">
        <v>323</v>
      </c>
      <c r="K257" s="45"/>
      <c r="L257" s="572">
        <f t="shared" si="12"/>
        <v>0</v>
      </c>
      <c r="M257" s="45"/>
      <c r="N257" s="420">
        <f t="shared" si="13"/>
        <v>0</v>
      </c>
      <c r="O257" s="420">
        <f t="shared" si="14"/>
        <v>0</v>
      </c>
      <c r="P257" s="524"/>
      <c r="Q257" s="524"/>
    </row>
    <row r="258" spans="1:17" s="414" customFormat="1" ht="13" x14ac:dyDescent="0.3">
      <c r="F258" s="525"/>
      <c r="H258" s="521"/>
      <c r="K258" s="536"/>
      <c r="L258" s="565">
        <f t="shared" si="12"/>
        <v>0</v>
      </c>
      <c r="M258" s="536"/>
      <c r="N258" s="527">
        <f t="shared" si="13"/>
        <v>0</v>
      </c>
      <c r="O258" s="420">
        <f t="shared" si="14"/>
        <v>0</v>
      </c>
      <c r="P258" s="524"/>
      <c r="Q258" s="524"/>
    </row>
    <row r="259" spans="1:17" s="414" customFormat="1" ht="13" x14ac:dyDescent="0.3">
      <c r="A259" s="414" t="s">
        <v>3244</v>
      </c>
      <c r="B259" s="414" t="s">
        <v>4006</v>
      </c>
      <c r="C259" s="525"/>
      <c r="D259" s="525"/>
      <c r="F259" s="525"/>
      <c r="H259" s="521"/>
      <c r="K259" s="536"/>
      <c r="L259" s="565">
        <f t="shared" si="12"/>
        <v>0</v>
      </c>
      <c r="M259" s="536"/>
      <c r="N259" s="527">
        <f t="shared" si="13"/>
        <v>0</v>
      </c>
      <c r="O259" s="420">
        <f t="shared" si="14"/>
        <v>0</v>
      </c>
      <c r="P259" s="524"/>
      <c r="Q259" s="524"/>
    </row>
    <row r="260" spans="1:17" s="414" customFormat="1" ht="13" x14ac:dyDescent="0.3">
      <c r="C260" s="525"/>
      <c r="D260" s="525"/>
      <c r="E260" s="418" t="s">
        <v>4007</v>
      </c>
      <c r="F260" s="525"/>
      <c r="H260" s="406"/>
      <c r="I260" s="573">
        <v>3</v>
      </c>
      <c r="J260" s="406" t="s">
        <v>323</v>
      </c>
      <c r="K260" s="45"/>
      <c r="L260" s="572">
        <f t="shared" si="12"/>
        <v>0</v>
      </c>
      <c r="M260" s="45"/>
      <c r="N260" s="420">
        <f t="shared" si="13"/>
        <v>0</v>
      </c>
      <c r="O260" s="420">
        <f t="shared" si="14"/>
        <v>0</v>
      </c>
      <c r="P260" s="524"/>
      <c r="Q260" s="524"/>
    </row>
    <row r="261" spans="1:17" s="414" customFormat="1" ht="13" x14ac:dyDescent="0.3">
      <c r="C261" s="525"/>
      <c r="D261" s="525"/>
      <c r="F261" s="525"/>
      <c r="H261" s="521"/>
      <c r="K261" s="536"/>
      <c r="L261" s="565">
        <f t="shared" si="12"/>
        <v>0</v>
      </c>
      <c r="M261" s="536"/>
      <c r="N261" s="527">
        <f t="shared" si="13"/>
        <v>0</v>
      </c>
      <c r="O261" s="420">
        <f t="shared" si="14"/>
        <v>0</v>
      </c>
      <c r="P261" s="524"/>
      <c r="Q261" s="524"/>
    </row>
    <row r="262" spans="1:17" s="414" customFormat="1" ht="13" x14ac:dyDescent="0.3">
      <c r="A262" s="414" t="s">
        <v>3246</v>
      </c>
      <c r="B262" s="414" t="s">
        <v>3954</v>
      </c>
      <c r="C262" s="525"/>
      <c r="D262" s="525"/>
      <c r="E262" s="525"/>
      <c r="F262" s="525"/>
      <c r="H262" s="521"/>
      <c r="K262" s="536"/>
      <c r="L262" s="565">
        <f t="shared" si="12"/>
        <v>0</v>
      </c>
      <c r="M262" s="536"/>
      <c r="N262" s="527">
        <f t="shared" si="13"/>
        <v>0</v>
      </c>
      <c r="O262" s="420">
        <f t="shared" si="14"/>
        <v>0</v>
      </c>
      <c r="P262" s="524"/>
      <c r="Q262" s="524"/>
    </row>
    <row r="263" spans="1:17" s="414" customFormat="1" ht="13" x14ac:dyDescent="0.3">
      <c r="C263" s="525"/>
      <c r="D263" s="525"/>
      <c r="E263" s="406" t="s">
        <v>3955</v>
      </c>
      <c r="F263" s="525"/>
      <c r="H263" s="521"/>
      <c r="I263" s="573">
        <v>2</v>
      </c>
      <c r="J263" s="406" t="s">
        <v>2618</v>
      </c>
      <c r="K263" s="45"/>
      <c r="L263" s="572">
        <f t="shared" si="12"/>
        <v>0</v>
      </c>
      <c r="M263" s="45"/>
      <c r="N263" s="420">
        <f t="shared" si="13"/>
        <v>0</v>
      </c>
      <c r="O263" s="420">
        <f t="shared" si="14"/>
        <v>0</v>
      </c>
      <c r="P263" s="524"/>
      <c r="Q263" s="524"/>
    </row>
    <row r="264" spans="1:17" s="414" customFormat="1" ht="13" x14ac:dyDescent="0.3">
      <c r="C264" s="525"/>
      <c r="D264" s="525"/>
      <c r="E264" s="406"/>
      <c r="F264" s="525"/>
      <c r="H264" s="521"/>
      <c r="I264" s="573"/>
      <c r="J264" s="406"/>
      <c r="K264" s="536"/>
      <c r="L264" s="565">
        <f t="shared" si="12"/>
        <v>0</v>
      </c>
      <c r="M264" s="536"/>
      <c r="N264" s="527">
        <f t="shared" si="13"/>
        <v>0</v>
      </c>
      <c r="O264" s="420">
        <f t="shared" si="14"/>
        <v>0</v>
      </c>
      <c r="P264" s="524"/>
      <c r="Q264" s="524"/>
    </row>
    <row r="265" spans="1:17" s="414" customFormat="1" ht="13" x14ac:dyDescent="0.3">
      <c r="A265" s="414" t="s">
        <v>3297</v>
      </c>
      <c r="B265" s="414" t="s">
        <v>4008</v>
      </c>
      <c r="C265" s="525"/>
      <c r="D265" s="525"/>
      <c r="E265" s="525"/>
      <c r="F265" s="525"/>
      <c r="H265" s="521"/>
      <c r="I265" s="414">
        <v>1</v>
      </c>
      <c r="J265" s="414" t="s">
        <v>1528</v>
      </c>
      <c r="K265" s="45"/>
      <c r="L265" s="572">
        <f t="shared" si="12"/>
        <v>0</v>
      </c>
      <c r="M265" s="45"/>
      <c r="N265" s="420">
        <f t="shared" si="13"/>
        <v>0</v>
      </c>
      <c r="O265" s="420">
        <f t="shared" si="14"/>
        <v>0</v>
      </c>
      <c r="P265" s="524"/>
      <c r="Q265" s="524"/>
    </row>
    <row r="266" spans="1:17" s="414" customFormat="1" ht="13" x14ac:dyDescent="0.3">
      <c r="C266" s="525"/>
      <c r="D266" s="525"/>
      <c r="E266" s="406"/>
      <c r="F266" s="525"/>
      <c r="H266" s="521"/>
      <c r="I266" s="573"/>
      <c r="J266" s="406"/>
      <c r="K266" s="536"/>
      <c r="L266" s="565">
        <f t="shared" si="12"/>
        <v>0</v>
      </c>
      <c r="M266" s="536"/>
      <c r="N266" s="527">
        <f t="shared" si="13"/>
        <v>0</v>
      </c>
      <c r="O266" s="420">
        <f t="shared" si="14"/>
        <v>0</v>
      </c>
      <c r="P266" s="524"/>
      <c r="Q266" s="524"/>
    </row>
    <row r="267" spans="1:17" s="414" customFormat="1" ht="13" x14ac:dyDescent="0.3">
      <c r="A267" s="414" t="s">
        <v>3300</v>
      </c>
      <c r="B267" s="414" t="s">
        <v>3956</v>
      </c>
      <c r="C267" s="525"/>
      <c r="D267" s="525"/>
      <c r="F267" s="525"/>
      <c r="H267" s="521"/>
      <c r="I267" s="414">
        <v>2</v>
      </c>
      <c r="J267" s="414" t="s">
        <v>1048</v>
      </c>
      <c r="K267" s="45"/>
      <c r="L267" s="572">
        <f t="shared" si="12"/>
        <v>0</v>
      </c>
      <c r="M267" s="45"/>
      <c r="N267" s="420">
        <f t="shared" si="13"/>
        <v>0</v>
      </c>
      <c r="O267" s="420">
        <f t="shared" si="14"/>
        <v>0</v>
      </c>
      <c r="P267" s="524"/>
      <c r="Q267" s="524"/>
    </row>
    <row r="268" spans="1:17" s="414" customFormat="1" ht="13" x14ac:dyDescent="0.3">
      <c r="C268" s="525"/>
      <c r="D268" s="525"/>
      <c r="F268" s="525"/>
      <c r="H268" s="521"/>
      <c r="K268" s="536"/>
      <c r="L268" s="565">
        <f t="shared" si="12"/>
        <v>0</v>
      </c>
      <c r="M268" s="536"/>
      <c r="N268" s="527">
        <f t="shared" si="13"/>
        <v>0</v>
      </c>
      <c r="O268" s="420">
        <f t="shared" si="14"/>
        <v>0</v>
      </c>
      <c r="P268" s="524"/>
      <c r="Q268" s="524"/>
    </row>
    <row r="269" spans="1:17" s="414" customFormat="1" ht="13" x14ac:dyDescent="0.3">
      <c r="A269" s="414" t="s">
        <v>3302</v>
      </c>
      <c r="B269" s="414" t="s">
        <v>3228</v>
      </c>
      <c r="C269" s="525"/>
      <c r="D269" s="525"/>
      <c r="F269" s="525"/>
      <c r="H269" s="521"/>
      <c r="K269" s="536"/>
      <c r="L269" s="565">
        <f t="shared" si="12"/>
        <v>0</v>
      </c>
      <c r="M269" s="536"/>
      <c r="N269" s="527">
        <f t="shared" si="13"/>
        <v>0</v>
      </c>
      <c r="O269" s="420">
        <f t="shared" si="14"/>
        <v>0</v>
      </c>
      <c r="P269" s="524"/>
      <c r="Q269" s="524"/>
    </row>
    <row r="270" spans="1:17" s="414" customFormat="1" ht="13" x14ac:dyDescent="0.3">
      <c r="C270" s="525"/>
      <c r="D270" s="414" t="s">
        <v>3957</v>
      </c>
      <c r="F270" s="525"/>
      <c r="H270" s="521"/>
      <c r="I270" s="414">
        <v>4</v>
      </c>
      <c r="J270" s="414" t="s">
        <v>1048</v>
      </c>
      <c r="K270" s="45"/>
      <c r="L270" s="572">
        <f t="shared" si="12"/>
        <v>0</v>
      </c>
      <c r="M270" s="45"/>
      <c r="N270" s="420">
        <f t="shared" si="13"/>
        <v>0</v>
      </c>
      <c r="O270" s="420">
        <f t="shared" si="14"/>
        <v>0</v>
      </c>
      <c r="P270" s="524"/>
      <c r="Q270" s="524"/>
    </row>
    <row r="271" spans="1:17" s="414" customFormat="1" ht="13" x14ac:dyDescent="0.3">
      <c r="C271" s="525"/>
      <c r="D271" s="525"/>
      <c r="F271" s="525"/>
      <c r="H271" s="521"/>
      <c r="K271" s="536"/>
      <c r="L271" s="565">
        <f t="shared" si="12"/>
        <v>0</v>
      </c>
      <c r="M271" s="536"/>
      <c r="N271" s="527">
        <f t="shared" si="13"/>
        <v>0</v>
      </c>
      <c r="O271" s="420">
        <f t="shared" si="14"/>
        <v>0</v>
      </c>
      <c r="P271" s="524"/>
      <c r="Q271" s="524"/>
    </row>
    <row r="272" spans="1:17" s="414" customFormat="1" ht="13" x14ac:dyDescent="0.3">
      <c r="A272" s="414" t="s">
        <v>3303</v>
      </c>
      <c r="B272" s="414" t="s">
        <v>3226</v>
      </c>
      <c r="C272" s="525"/>
      <c r="D272" s="525"/>
      <c r="F272" s="525"/>
      <c r="H272" s="521"/>
      <c r="K272" s="536"/>
      <c r="L272" s="565">
        <f t="shared" si="12"/>
        <v>0</v>
      </c>
      <c r="M272" s="536"/>
      <c r="N272" s="527">
        <f t="shared" si="13"/>
        <v>0</v>
      </c>
      <c r="O272" s="420">
        <f t="shared" si="14"/>
        <v>0</v>
      </c>
      <c r="P272" s="524"/>
      <c r="Q272" s="524"/>
    </row>
    <row r="273" spans="1:17" s="414" customFormat="1" ht="13" x14ac:dyDescent="0.3">
      <c r="C273" s="525"/>
      <c r="D273" s="525"/>
      <c r="E273" s="414" t="s">
        <v>3958</v>
      </c>
      <c r="F273" s="525"/>
      <c r="H273" s="521"/>
      <c r="I273" s="414">
        <v>0.5</v>
      </c>
      <c r="J273" s="414" t="s">
        <v>347</v>
      </c>
      <c r="K273" s="45"/>
      <c r="L273" s="572">
        <f t="shared" si="12"/>
        <v>0</v>
      </c>
      <c r="M273" s="45"/>
      <c r="N273" s="420">
        <f t="shared" si="13"/>
        <v>0</v>
      </c>
      <c r="O273" s="420">
        <f t="shared" si="14"/>
        <v>0</v>
      </c>
      <c r="P273" s="524"/>
      <c r="Q273" s="524"/>
    </row>
    <row r="274" spans="1:17" s="414" customFormat="1" ht="13" x14ac:dyDescent="0.3">
      <c r="C274" s="525"/>
      <c r="D274" s="525"/>
      <c r="E274" s="525"/>
      <c r="F274" s="525"/>
      <c r="H274" s="521"/>
      <c r="K274" s="536"/>
      <c r="L274" s="565">
        <f t="shared" si="12"/>
        <v>0</v>
      </c>
      <c r="M274" s="536"/>
      <c r="N274" s="527">
        <f t="shared" si="13"/>
        <v>0</v>
      </c>
      <c r="O274" s="420">
        <f t="shared" si="14"/>
        <v>0</v>
      </c>
      <c r="P274" s="524"/>
      <c r="Q274" s="524"/>
    </row>
    <row r="275" spans="1:17" s="414" customFormat="1" ht="13" x14ac:dyDescent="0.3">
      <c r="A275" s="414" t="s">
        <v>3305</v>
      </c>
      <c r="B275" s="414" t="s">
        <v>3959</v>
      </c>
      <c r="C275" s="525"/>
      <c r="D275" s="525"/>
      <c r="E275" s="525"/>
      <c r="F275" s="525"/>
      <c r="H275" s="521"/>
      <c r="I275" s="414">
        <v>1</v>
      </c>
      <c r="J275" s="414" t="s">
        <v>1048</v>
      </c>
      <c r="K275" s="45"/>
      <c r="L275" s="572">
        <f t="shared" si="12"/>
        <v>0</v>
      </c>
      <c r="M275" s="45"/>
      <c r="N275" s="420">
        <f t="shared" si="13"/>
        <v>0</v>
      </c>
      <c r="O275" s="420">
        <f t="shared" si="14"/>
        <v>0</v>
      </c>
      <c r="P275" s="524"/>
      <c r="Q275" s="524"/>
    </row>
    <row r="276" spans="1:17" x14ac:dyDescent="0.25">
      <c r="L276" s="565">
        <f t="shared" si="12"/>
        <v>0</v>
      </c>
      <c r="N276" s="527">
        <f t="shared" si="13"/>
        <v>0</v>
      </c>
      <c r="O276" s="420">
        <f t="shared" si="14"/>
        <v>0</v>
      </c>
    </row>
    <row r="277" spans="1:17" x14ac:dyDescent="0.25">
      <c r="L277" s="565">
        <f t="shared" si="12"/>
        <v>0</v>
      </c>
      <c r="N277" s="565">
        <f t="shared" si="13"/>
        <v>0</v>
      </c>
      <c r="O277" s="565">
        <f t="shared" si="14"/>
        <v>0</v>
      </c>
    </row>
    <row r="278" spans="1:17" ht="13" x14ac:dyDescent="0.3">
      <c r="A278" s="409" t="s">
        <v>3222</v>
      </c>
      <c r="L278" s="565">
        <f t="shared" si="12"/>
        <v>0</v>
      </c>
      <c r="N278" s="565">
        <f t="shared" si="13"/>
        <v>0</v>
      </c>
      <c r="O278" s="565">
        <f t="shared" si="14"/>
        <v>0</v>
      </c>
    </row>
    <row r="279" spans="1:17" x14ac:dyDescent="0.25">
      <c r="A279" s="417" t="s">
        <v>3223</v>
      </c>
      <c r="B279" s="406" t="s">
        <v>3224</v>
      </c>
      <c r="I279" s="406">
        <v>14</v>
      </c>
      <c r="J279" s="406" t="s">
        <v>1048</v>
      </c>
      <c r="K279" s="566"/>
      <c r="L279" s="565">
        <f t="shared" si="12"/>
        <v>0</v>
      </c>
      <c r="M279" s="566"/>
      <c r="N279" s="565">
        <f t="shared" si="13"/>
        <v>0</v>
      </c>
      <c r="O279" s="565">
        <f t="shared" si="14"/>
        <v>0</v>
      </c>
    </row>
    <row r="280" spans="1:17" x14ac:dyDescent="0.25">
      <c r="L280" s="565">
        <f t="shared" si="12"/>
        <v>0</v>
      </c>
      <c r="N280" s="565">
        <f t="shared" si="13"/>
        <v>0</v>
      </c>
      <c r="O280" s="565">
        <f t="shared" si="14"/>
        <v>0</v>
      </c>
    </row>
    <row r="281" spans="1:17" x14ac:dyDescent="0.25">
      <c r="A281" s="417" t="s">
        <v>3225</v>
      </c>
      <c r="B281" s="406" t="s">
        <v>3226</v>
      </c>
      <c r="I281" s="406">
        <v>3</v>
      </c>
      <c r="J281" s="406" t="s">
        <v>347</v>
      </c>
      <c r="K281" s="566"/>
      <c r="L281" s="565">
        <f t="shared" si="12"/>
        <v>0</v>
      </c>
      <c r="M281" s="566"/>
      <c r="N281" s="565">
        <f t="shared" si="13"/>
        <v>0</v>
      </c>
      <c r="O281" s="565">
        <f t="shared" si="14"/>
        <v>0</v>
      </c>
    </row>
    <row r="282" spans="1:17" x14ac:dyDescent="0.25">
      <c r="L282" s="565">
        <f t="shared" si="12"/>
        <v>0</v>
      </c>
      <c r="N282" s="565">
        <f t="shared" si="13"/>
        <v>0</v>
      </c>
      <c r="O282" s="565">
        <f t="shared" si="14"/>
        <v>0</v>
      </c>
    </row>
    <row r="283" spans="1:17" x14ac:dyDescent="0.25">
      <c r="A283" s="417" t="s">
        <v>3227</v>
      </c>
      <c r="B283" s="406" t="s">
        <v>3228</v>
      </c>
      <c r="I283" s="406">
        <v>38</v>
      </c>
      <c r="J283" s="406" t="s">
        <v>1048</v>
      </c>
      <c r="K283" s="566"/>
      <c r="L283" s="565">
        <f t="shared" si="12"/>
        <v>0</v>
      </c>
      <c r="M283" s="566"/>
      <c r="N283" s="565">
        <f t="shared" si="13"/>
        <v>0</v>
      </c>
      <c r="O283" s="565">
        <f t="shared" si="14"/>
        <v>0</v>
      </c>
    </row>
    <row r="284" spans="1:17" s="414" customFormat="1" ht="13.5" thickBot="1" x14ac:dyDescent="0.35">
      <c r="A284" s="421"/>
      <c r="B284" s="421"/>
      <c r="C284" s="422"/>
      <c r="D284" s="422"/>
      <c r="E284" s="422"/>
      <c r="F284" s="422"/>
      <c r="G284" s="421"/>
      <c r="H284" s="423"/>
      <c r="I284" s="421"/>
      <c r="J284" s="421"/>
      <c r="K284" s="424"/>
      <c r="L284" s="575">
        <f t="shared" si="12"/>
        <v>0</v>
      </c>
      <c r="M284" s="424"/>
      <c r="N284" s="575">
        <f t="shared" si="13"/>
        <v>0</v>
      </c>
      <c r="O284" s="575">
        <f t="shared" si="14"/>
        <v>0</v>
      </c>
    </row>
    <row r="285" spans="1:17" ht="13.5" thickTop="1" x14ac:dyDescent="0.3">
      <c r="A285" s="409" t="s">
        <v>3229</v>
      </c>
      <c r="B285" s="426"/>
      <c r="C285" s="426"/>
      <c r="D285" s="426"/>
      <c r="E285" s="426"/>
      <c r="F285" s="426"/>
      <c r="G285" s="426"/>
      <c r="H285" s="426"/>
      <c r="I285" s="426"/>
      <c r="J285" s="426"/>
      <c r="K285" s="427"/>
      <c r="L285" s="427">
        <f>SUM(L4:L284)</f>
        <v>0</v>
      </c>
      <c r="M285" s="427"/>
      <c r="N285" s="427">
        <f>SUM(N4:N284)</f>
        <v>0</v>
      </c>
      <c r="O285" s="427">
        <f>SUM(O4:O284)</f>
        <v>0</v>
      </c>
    </row>
  </sheetData>
  <sheetProtection algorithmName="SHA-512" hashValue="+9M6nhv5/biW473rmPGlChfIGrShQQQq6AGkVFPzHXqAh1+FmFXbKGfRpbsUiIjC8faEs1yO5W17m28fqBfiwQ==" saltValue="EKOH9TqM/r7ai43mm9g2pw==" spinCount="100000" sheet="1" objects="1" scenarios="1" selectLockedCells="1"/>
  <mergeCells count="7">
    <mergeCell ref="B207:H207"/>
    <mergeCell ref="B6:H6"/>
    <mergeCell ref="B7:G7"/>
    <mergeCell ref="C12:D12"/>
    <mergeCell ref="C19:D19"/>
    <mergeCell ref="B141:H141"/>
    <mergeCell ref="B181:H181"/>
  </mergeCells>
  <pageMargins left="0.55118110236220474" right="0.78740157480314965" top="0.6692913385826772" bottom="0.55118110236220474" header="0.51181102362204722" footer="0.39370078740157483"/>
  <pageSetup paperSize="9" orientation="landscape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829"/>
  <sheetViews>
    <sheetView showGridLines="0" zoomScaleNormal="100" workbookViewId="0">
      <selection activeCell="D16" sqref="D16"/>
    </sheetView>
  </sheetViews>
  <sheetFormatPr defaultRowHeight="10" x14ac:dyDescent="0.2"/>
  <cols>
    <col min="1" max="1" width="8.33203125" customWidth="1"/>
    <col min="2" max="2" width="1.6640625" customWidth="1"/>
    <col min="3" max="3" width="25" customWidth="1"/>
    <col min="4" max="4" width="75.7773437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7" customHeight="1" x14ac:dyDescent="0.2"/>
    <row r="3" spans="2:8" ht="7" customHeight="1" x14ac:dyDescent="0.2">
      <c r="B3" s="4"/>
      <c r="C3" s="5"/>
      <c r="D3" s="5"/>
      <c r="E3" s="5"/>
      <c r="F3" s="5"/>
      <c r="G3" s="5"/>
      <c r="H3" s="6"/>
    </row>
    <row r="4" spans="2:8" ht="25" customHeight="1" x14ac:dyDescent="0.2">
      <c r="B4" s="6"/>
      <c r="C4" s="7" t="s">
        <v>3064</v>
      </c>
      <c r="H4" s="6"/>
    </row>
    <row r="5" spans="2:8" ht="12" customHeight="1" x14ac:dyDescent="0.2">
      <c r="B5" s="6"/>
      <c r="C5" s="8" t="s">
        <v>13</v>
      </c>
      <c r="D5" s="611" t="s">
        <v>14</v>
      </c>
      <c r="E5" s="577"/>
      <c r="F5" s="577"/>
      <c r="H5" s="6"/>
    </row>
    <row r="6" spans="2:8" ht="37" customHeight="1" x14ac:dyDescent="0.2">
      <c r="B6" s="6"/>
      <c r="C6" s="9" t="s">
        <v>16</v>
      </c>
      <c r="D6" s="608" t="s">
        <v>17</v>
      </c>
      <c r="E6" s="577"/>
      <c r="F6" s="577"/>
      <c r="H6" s="6"/>
    </row>
    <row r="7" spans="2:8" ht="16.5" customHeight="1" x14ac:dyDescent="0.2">
      <c r="B7" s="6"/>
      <c r="C7" s="10" t="s">
        <v>22</v>
      </c>
      <c r="D7" s="16" t="str">
        <f>'Rekapitulace stavby'!AN8</f>
        <v>15. 5. 2023</v>
      </c>
      <c r="H7" s="6"/>
    </row>
    <row r="8" spans="2:8" s="1" customFormat="1" ht="10.9" customHeight="1" x14ac:dyDescent="0.2">
      <c r="B8" s="13"/>
      <c r="H8" s="13"/>
    </row>
    <row r="9" spans="2:8" s="2" customFormat="1" ht="29.25" customHeight="1" x14ac:dyDescent="0.2">
      <c r="B9" s="17"/>
      <c r="C9" s="18" t="s">
        <v>58</v>
      </c>
      <c r="D9" s="19" t="s">
        <v>59</v>
      </c>
      <c r="E9" s="19" t="s">
        <v>305</v>
      </c>
      <c r="F9" s="20" t="s">
        <v>3065</v>
      </c>
      <c r="H9" s="17"/>
    </row>
    <row r="10" spans="2:8" s="1" customFormat="1" ht="26.5" customHeight="1" x14ac:dyDescent="0.2">
      <c r="B10" s="13"/>
      <c r="C10" s="24" t="s">
        <v>14</v>
      </c>
      <c r="D10" s="24" t="s">
        <v>17</v>
      </c>
      <c r="H10" s="13"/>
    </row>
    <row r="11" spans="2:8" s="1" customFormat="1" ht="16.899999999999999" customHeight="1" x14ac:dyDescent="0.2">
      <c r="B11" s="13"/>
      <c r="C11" s="25" t="s">
        <v>94</v>
      </c>
      <c r="D11" s="26" t="s">
        <v>94</v>
      </c>
      <c r="E11" s="27" t="s">
        <v>1</v>
      </c>
      <c r="F11" s="28">
        <v>693.7</v>
      </c>
      <c r="H11" s="13"/>
    </row>
    <row r="12" spans="2:8" s="1" customFormat="1" ht="16.899999999999999" customHeight="1" x14ac:dyDescent="0.2">
      <c r="B12" s="13"/>
      <c r="C12" s="25" t="s">
        <v>96</v>
      </c>
      <c r="D12" s="26" t="s">
        <v>97</v>
      </c>
      <c r="E12" s="27" t="s">
        <v>1</v>
      </c>
      <c r="F12" s="28">
        <v>96.41</v>
      </c>
      <c r="H12" s="13"/>
    </row>
    <row r="13" spans="2:8" s="1" customFormat="1" ht="16.899999999999999" customHeight="1" x14ac:dyDescent="0.2">
      <c r="B13" s="13"/>
      <c r="C13" s="25" t="s">
        <v>100</v>
      </c>
      <c r="D13" s="26" t="s">
        <v>101</v>
      </c>
      <c r="E13" s="27" t="s">
        <v>1</v>
      </c>
      <c r="F13" s="28">
        <v>786</v>
      </c>
      <c r="H13" s="13"/>
    </row>
    <row r="14" spans="2:8" s="1" customFormat="1" ht="16.899999999999999" customHeight="1" x14ac:dyDescent="0.2">
      <c r="B14" s="13"/>
      <c r="C14" s="25" t="s">
        <v>103</v>
      </c>
      <c r="D14" s="26" t="s">
        <v>104</v>
      </c>
      <c r="E14" s="27" t="s">
        <v>1</v>
      </c>
      <c r="F14" s="28">
        <v>329.4</v>
      </c>
      <c r="H14" s="13"/>
    </row>
    <row r="15" spans="2:8" s="1" customFormat="1" ht="16.899999999999999" customHeight="1" x14ac:dyDescent="0.2">
      <c r="B15" s="13"/>
      <c r="C15" s="25" t="s">
        <v>106</v>
      </c>
      <c r="D15" s="26" t="s">
        <v>107</v>
      </c>
      <c r="E15" s="27" t="s">
        <v>1</v>
      </c>
      <c r="F15" s="28">
        <v>17.62</v>
      </c>
      <c r="H15" s="13"/>
    </row>
    <row r="16" spans="2:8" s="1" customFormat="1" ht="16.899999999999999" customHeight="1" x14ac:dyDescent="0.2">
      <c r="B16" s="13"/>
      <c r="C16" s="25" t="s">
        <v>109</v>
      </c>
      <c r="D16" s="26" t="s">
        <v>110</v>
      </c>
      <c r="E16" s="27" t="s">
        <v>1</v>
      </c>
      <c r="F16" s="28">
        <v>189.2</v>
      </c>
      <c r="H16" s="13"/>
    </row>
    <row r="17" spans="2:8" s="1" customFormat="1" ht="16.899999999999999" customHeight="1" x14ac:dyDescent="0.2">
      <c r="B17" s="13"/>
      <c r="C17" s="25" t="s">
        <v>113</v>
      </c>
      <c r="D17" s="26" t="s">
        <v>114</v>
      </c>
      <c r="E17" s="27" t="s">
        <v>1</v>
      </c>
      <c r="F17" s="28">
        <v>223.8</v>
      </c>
      <c r="H17" s="13"/>
    </row>
    <row r="18" spans="2:8" s="1" customFormat="1" ht="16.899999999999999" customHeight="1" x14ac:dyDescent="0.2">
      <c r="B18" s="13"/>
      <c r="C18" s="25" t="s">
        <v>117</v>
      </c>
      <c r="D18" s="26" t="s">
        <v>118</v>
      </c>
      <c r="E18" s="27" t="s">
        <v>1</v>
      </c>
      <c r="F18" s="28">
        <v>10</v>
      </c>
      <c r="H18" s="13"/>
    </row>
    <row r="19" spans="2:8" s="1" customFormat="1" ht="16.899999999999999" customHeight="1" x14ac:dyDescent="0.2">
      <c r="B19" s="13"/>
      <c r="C19" s="25" t="s">
        <v>120</v>
      </c>
      <c r="D19" s="26" t="s">
        <v>121</v>
      </c>
      <c r="E19" s="27" t="s">
        <v>1</v>
      </c>
      <c r="F19" s="28">
        <v>10.3</v>
      </c>
      <c r="H19" s="13"/>
    </row>
    <row r="20" spans="2:8" s="1" customFormat="1" ht="16.899999999999999" customHeight="1" x14ac:dyDescent="0.2">
      <c r="B20" s="13"/>
      <c r="C20" s="25" t="s">
        <v>3066</v>
      </c>
      <c r="D20" s="26" t="s">
        <v>3067</v>
      </c>
      <c r="E20" s="27" t="s">
        <v>1</v>
      </c>
      <c r="F20" s="28">
        <v>15.375</v>
      </c>
      <c r="H20" s="13"/>
    </row>
    <row r="21" spans="2:8" s="1" customFormat="1" ht="16.899999999999999" customHeight="1" x14ac:dyDescent="0.2">
      <c r="B21" s="13"/>
      <c r="C21" s="25" t="s">
        <v>3068</v>
      </c>
      <c r="D21" s="26" t="s">
        <v>3069</v>
      </c>
      <c r="E21" s="27" t="s">
        <v>1</v>
      </c>
      <c r="F21" s="28">
        <v>149.91</v>
      </c>
      <c r="H21" s="13"/>
    </row>
    <row r="22" spans="2:8" s="1" customFormat="1" ht="16.899999999999999" customHeight="1" x14ac:dyDescent="0.2">
      <c r="B22" s="13"/>
      <c r="C22" s="25" t="s">
        <v>123</v>
      </c>
      <c r="D22" s="26" t="s">
        <v>124</v>
      </c>
      <c r="E22" s="27" t="s">
        <v>1</v>
      </c>
      <c r="F22" s="28">
        <v>720.52</v>
      </c>
      <c r="H22" s="13"/>
    </row>
    <row r="23" spans="2:8" s="1" customFormat="1" ht="16.899999999999999" customHeight="1" x14ac:dyDescent="0.2">
      <c r="B23" s="13"/>
      <c r="C23" s="25" t="s">
        <v>126</v>
      </c>
      <c r="D23" s="26" t="s">
        <v>127</v>
      </c>
      <c r="E23" s="27" t="s">
        <v>1</v>
      </c>
      <c r="F23" s="28">
        <v>23.155999999999999</v>
      </c>
      <c r="H23" s="13"/>
    </row>
    <row r="24" spans="2:8" s="1" customFormat="1" ht="16.899999999999999" customHeight="1" x14ac:dyDescent="0.2">
      <c r="B24" s="13"/>
      <c r="C24" s="25" t="s">
        <v>129</v>
      </c>
      <c r="D24" s="26" t="s">
        <v>130</v>
      </c>
      <c r="E24" s="27" t="s">
        <v>1</v>
      </c>
      <c r="F24" s="28">
        <v>52.262999999999998</v>
      </c>
      <c r="H24" s="13"/>
    </row>
    <row r="25" spans="2:8" s="1" customFormat="1" ht="16.899999999999999" customHeight="1" x14ac:dyDescent="0.2">
      <c r="B25" s="13"/>
      <c r="C25" s="25" t="s">
        <v>132</v>
      </c>
      <c r="D25" s="26" t="s">
        <v>133</v>
      </c>
      <c r="E25" s="27" t="s">
        <v>1</v>
      </c>
      <c r="F25" s="28">
        <v>14.2</v>
      </c>
      <c r="H25" s="13"/>
    </row>
    <row r="26" spans="2:8" s="1" customFormat="1" ht="16.899999999999999" customHeight="1" x14ac:dyDescent="0.2">
      <c r="B26" s="13"/>
      <c r="C26" s="25" t="s">
        <v>135</v>
      </c>
      <c r="D26" s="26" t="s">
        <v>135</v>
      </c>
      <c r="E26" s="27" t="s">
        <v>1</v>
      </c>
      <c r="F26" s="28">
        <v>870.7</v>
      </c>
      <c r="H26" s="13"/>
    </row>
    <row r="27" spans="2:8" s="1" customFormat="1" ht="16.899999999999999" customHeight="1" x14ac:dyDescent="0.2">
      <c r="B27" s="13"/>
      <c r="C27" s="25" t="s">
        <v>137</v>
      </c>
      <c r="D27" s="26" t="s">
        <v>137</v>
      </c>
      <c r="E27" s="27" t="s">
        <v>1</v>
      </c>
      <c r="F27" s="28">
        <v>6.5</v>
      </c>
      <c r="H27" s="13"/>
    </row>
    <row r="28" spans="2:8" s="1" customFormat="1" ht="16.899999999999999" customHeight="1" x14ac:dyDescent="0.2">
      <c r="B28" s="13"/>
      <c r="C28" s="25" t="s">
        <v>139</v>
      </c>
      <c r="D28" s="26" t="s">
        <v>139</v>
      </c>
      <c r="E28" s="27" t="s">
        <v>1</v>
      </c>
      <c r="F28" s="28">
        <v>638.29999999999995</v>
      </c>
      <c r="H28" s="13"/>
    </row>
    <row r="29" spans="2:8" s="1" customFormat="1" ht="16.899999999999999" customHeight="1" x14ac:dyDescent="0.2">
      <c r="B29" s="13"/>
      <c r="C29" s="25" t="s">
        <v>141</v>
      </c>
      <c r="D29" s="26" t="s">
        <v>141</v>
      </c>
      <c r="E29" s="27" t="s">
        <v>1</v>
      </c>
      <c r="F29" s="28">
        <v>31.9</v>
      </c>
      <c r="H29" s="13"/>
    </row>
    <row r="30" spans="2:8" s="1" customFormat="1" ht="16.899999999999999" customHeight="1" x14ac:dyDescent="0.2">
      <c r="B30" s="13"/>
      <c r="C30" s="25" t="s">
        <v>143</v>
      </c>
      <c r="D30" s="26" t="s">
        <v>143</v>
      </c>
      <c r="E30" s="27" t="s">
        <v>1</v>
      </c>
      <c r="F30" s="28">
        <v>17</v>
      </c>
      <c r="H30" s="13"/>
    </row>
    <row r="31" spans="2:8" s="1" customFormat="1" ht="16.899999999999999" customHeight="1" x14ac:dyDescent="0.2">
      <c r="B31" s="13"/>
      <c r="C31" s="25" t="s">
        <v>145</v>
      </c>
      <c r="D31" s="26" t="s">
        <v>146</v>
      </c>
      <c r="E31" s="27" t="s">
        <v>1</v>
      </c>
      <c r="F31" s="28">
        <v>19.667999999999999</v>
      </c>
      <c r="H31" s="13"/>
    </row>
    <row r="32" spans="2:8" s="1" customFormat="1" ht="16.899999999999999" customHeight="1" x14ac:dyDescent="0.2">
      <c r="B32" s="13"/>
      <c r="C32" s="25" t="s">
        <v>148</v>
      </c>
      <c r="D32" s="26" t="s">
        <v>149</v>
      </c>
      <c r="E32" s="27" t="s">
        <v>1</v>
      </c>
      <c r="F32" s="28">
        <v>122.11</v>
      </c>
      <c r="H32" s="13"/>
    </row>
    <row r="33" spans="2:8" s="1" customFormat="1" ht="16.899999999999999" customHeight="1" x14ac:dyDescent="0.2">
      <c r="B33" s="13"/>
      <c r="C33" s="25" t="s">
        <v>151</v>
      </c>
      <c r="D33" s="26" t="s">
        <v>152</v>
      </c>
      <c r="E33" s="27" t="s">
        <v>1</v>
      </c>
      <c r="F33" s="28">
        <v>925.6</v>
      </c>
      <c r="H33" s="13"/>
    </row>
    <row r="34" spans="2:8" s="1" customFormat="1" ht="16.899999999999999" customHeight="1" x14ac:dyDescent="0.2">
      <c r="B34" s="13"/>
      <c r="C34" s="25" t="s">
        <v>154</v>
      </c>
      <c r="D34" s="26" t="s">
        <v>155</v>
      </c>
      <c r="E34" s="27" t="s">
        <v>1</v>
      </c>
      <c r="F34" s="28">
        <v>4342.4520000000002</v>
      </c>
      <c r="H34" s="13"/>
    </row>
    <row r="35" spans="2:8" s="1" customFormat="1" ht="16.899999999999999" customHeight="1" x14ac:dyDescent="0.2">
      <c r="B35" s="13"/>
      <c r="C35" s="25" t="s">
        <v>157</v>
      </c>
      <c r="D35" s="26" t="s">
        <v>158</v>
      </c>
      <c r="E35" s="27" t="s">
        <v>1</v>
      </c>
      <c r="F35" s="28">
        <v>65.56</v>
      </c>
      <c r="H35" s="13"/>
    </row>
    <row r="36" spans="2:8" s="1" customFormat="1" ht="16.899999999999999" customHeight="1" x14ac:dyDescent="0.2">
      <c r="B36" s="13"/>
      <c r="C36" s="25" t="s">
        <v>160</v>
      </c>
      <c r="D36" s="26" t="s">
        <v>161</v>
      </c>
      <c r="E36" s="27" t="s">
        <v>1</v>
      </c>
      <c r="F36" s="28">
        <v>1109.0150000000001</v>
      </c>
      <c r="H36" s="13"/>
    </row>
    <row r="37" spans="2:8" s="1" customFormat="1" ht="16.899999999999999" customHeight="1" x14ac:dyDescent="0.2">
      <c r="B37" s="13"/>
      <c r="C37" s="25" t="s">
        <v>2712</v>
      </c>
      <c r="D37" s="26" t="s">
        <v>2713</v>
      </c>
      <c r="E37" s="27" t="s">
        <v>1</v>
      </c>
      <c r="F37" s="28">
        <v>636.04100000000005</v>
      </c>
      <c r="H37" s="13"/>
    </row>
    <row r="38" spans="2:8" s="1" customFormat="1" ht="16.899999999999999" customHeight="1" x14ac:dyDescent="0.2">
      <c r="B38" s="13"/>
      <c r="C38" s="25" t="s">
        <v>163</v>
      </c>
      <c r="D38" s="26" t="s">
        <v>164</v>
      </c>
      <c r="E38" s="27" t="s">
        <v>1</v>
      </c>
      <c r="F38" s="28">
        <v>3089.183</v>
      </c>
      <c r="H38" s="13"/>
    </row>
    <row r="39" spans="2:8" s="1" customFormat="1" ht="16.899999999999999" customHeight="1" x14ac:dyDescent="0.2">
      <c r="B39" s="13"/>
      <c r="C39" s="25" t="s">
        <v>2715</v>
      </c>
      <c r="D39" s="26" t="s">
        <v>2716</v>
      </c>
      <c r="E39" s="27" t="s">
        <v>1</v>
      </c>
      <c r="F39" s="28">
        <v>42.966000000000001</v>
      </c>
      <c r="H39" s="13"/>
    </row>
    <row r="40" spans="2:8" s="1" customFormat="1" ht="16.899999999999999" customHeight="1" x14ac:dyDescent="0.2">
      <c r="B40" s="13"/>
      <c r="C40" s="25" t="s">
        <v>166</v>
      </c>
      <c r="D40" s="26" t="s">
        <v>167</v>
      </c>
      <c r="E40" s="27" t="s">
        <v>1</v>
      </c>
      <c r="F40" s="28">
        <v>67.2</v>
      </c>
      <c r="H40" s="13"/>
    </row>
    <row r="41" spans="2:8" s="1" customFormat="1" ht="16.899999999999999" customHeight="1" x14ac:dyDescent="0.2">
      <c r="B41" s="13"/>
      <c r="C41" s="25" t="s">
        <v>169</v>
      </c>
      <c r="D41" s="26" t="s">
        <v>170</v>
      </c>
      <c r="E41" s="27" t="s">
        <v>1</v>
      </c>
      <c r="F41" s="28">
        <v>454.7</v>
      </c>
      <c r="H41" s="13"/>
    </row>
    <row r="42" spans="2:8" s="1" customFormat="1" ht="16.899999999999999" customHeight="1" x14ac:dyDescent="0.2">
      <c r="B42" s="13"/>
      <c r="C42" s="25" t="s">
        <v>172</v>
      </c>
      <c r="D42" s="26" t="s">
        <v>173</v>
      </c>
      <c r="E42" s="27" t="s">
        <v>1</v>
      </c>
      <c r="F42" s="28">
        <v>6.5</v>
      </c>
      <c r="H42" s="13"/>
    </row>
    <row r="43" spans="2:8" s="1" customFormat="1" ht="16.899999999999999" customHeight="1" x14ac:dyDescent="0.2">
      <c r="B43" s="13"/>
      <c r="C43" s="25" t="s">
        <v>174</v>
      </c>
      <c r="D43" s="26" t="s">
        <v>175</v>
      </c>
      <c r="E43" s="27" t="s">
        <v>1</v>
      </c>
      <c r="F43" s="28">
        <v>241.3</v>
      </c>
      <c r="H43" s="13"/>
    </row>
    <row r="44" spans="2:8" s="1" customFormat="1" ht="16.899999999999999" customHeight="1" x14ac:dyDescent="0.2">
      <c r="B44" s="13"/>
      <c r="C44" s="25" t="s">
        <v>177</v>
      </c>
      <c r="D44" s="26" t="s">
        <v>178</v>
      </c>
      <c r="E44" s="27" t="s">
        <v>1</v>
      </c>
      <c r="F44" s="28">
        <v>78.7</v>
      </c>
      <c r="H44" s="13"/>
    </row>
    <row r="45" spans="2:8" s="1" customFormat="1" ht="16.899999999999999" customHeight="1" x14ac:dyDescent="0.2">
      <c r="B45" s="13"/>
      <c r="C45" s="25" t="s">
        <v>180</v>
      </c>
      <c r="D45" s="26" t="s">
        <v>181</v>
      </c>
      <c r="E45" s="27" t="s">
        <v>1</v>
      </c>
      <c r="F45" s="28">
        <v>17</v>
      </c>
      <c r="H45" s="13"/>
    </row>
    <row r="46" spans="2:8" s="1" customFormat="1" ht="16.899999999999999" customHeight="1" x14ac:dyDescent="0.2">
      <c r="B46" s="13"/>
      <c r="C46" s="25" t="s">
        <v>182</v>
      </c>
      <c r="D46" s="26" t="s">
        <v>183</v>
      </c>
      <c r="E46" s="27" t="s">
        <v>1</v>
      </c>
      <c r="F46" s="28">
        <v>101.4</v>
      </c>
      <c r="H46" s="13"/>
    </row>
    <row r="47" spans="2:8" s="1" customFormat="1" ht="16.899999999999999" customHeight="1" x14ac:dyDescent="0.2">
      <c r="B47" s="13"/>
      <c r="C47" s="25" t="s">
        <v>185</v>
      </c>
      <c r="D47" s="26" t="s">
        <v>186</v>
      </c>
      <c r="E47" s="27" t="s">
        <v>1</v>
      </c>
      <c r="F47" s="28">
        <v>541.70000000000005</v>
      </c>
      <c r="H47" s="13"/>
    </row>
    <row r="48" spans="2:8" s="1" customFormat="1" ht="16.899999999999999" customHeight="1" x14ac:dyDescent="0.2">
      <c r="B48" s="13"/>
      <c r="C48" s="25" t="s">
        <v>188</v>
      </c>
      <c r="D48" s="26" t="s">
        <v>189</v>
      </c>
      <c r="E48" s="27" t="s">
        <v>1</v>
      </c>
      <c r="F48" s="28">
        <v>96.6</v>
      </c>
      <c r="H48" s="13"/>
    </row>
    <row r="49" spans="2:8" s="1" customFormat="1" ht="16.899999999999999" customHeight="1" x14ac:dyDescent="0.2">
      <c r="B49" s="13"/>
      <c r="C49" s="25" t="s">
        <v>191</v>
      </c>
      <c r="D49" s="26" t="s">
        <v>192</v>
      </c>
      <c r="E49" s="27" t="s">
        <v>1</v>
      </c>
      <c r="F49" s="28">
        <v>7.6859999999999999</v>
      </c>
      <c r="H49" s="13"/>
    </row>
    <row r="50" spans="2:8" s="1" customFormat="1" ht="16.899999999999999" customHeight="1" x14ac:dyDescent="0.2">
      <c r="B50" s="13"/>
      <c r="C50" s="25" t="s">
        <v>194</v>
      </c>
      <c r="D50" s="26" t="s">
        <v>195</v>
      </c>
      <c r="E50" s="27" t="s">
        <v>1</v>
      </c>
      <c r="F50" s="28">
        <v>7.3760000000000003</v>
      </c>
      <c r="H50" s="13"/>
    </row>
    <row r="51" spans="2:8" s="1" customFormat="1" ht="16.899999999999999" customHeight="1" x14ac:dyDescent="0.2">
      <c r="B51" s="13"/>
      <c r="C51" s="25" t="s">
        <v>197</v>
      </c>
      <c r="D51" s="26" t="s">
        <v>198</v>
      </c>
      <c r="E51" s="27" t="s">
        <v>1</v>
      </c>
      <c r="F51" s="28">
        <v>43.3</v>
      </c>
      <c r="H51" s="13"/>
    </row>
    <row r="52" spans="2:8" s="1" customFormat="1" ht="16.899999999999999" customHeight="1" x14ac:dyDescent="0.2">
      <c r="B52" s="13"/>
      <c r="C52" s="25" t="s">
        <v>200</v>
      </c>
      <c r="D52" s="26" t="s">
        <v>201</v>
      </c>
      <c r="E52" s="27" t="s">
        <v>1</v>
      </c>
      <c r="F52" s="28">
        <v>30</v>
      </c>
      <c r="H52" s="13"/>
    </row>
    <row r="53" spans="2:8" s="1" customFormat="1" ht="16.899999999999999" customHeight="1" x14ac:dyDescent="0.2">
      <c r="B53" s="13"/>
      <c r="C53" s="25" t="s">
        <v>203</v>
      </c>
      <c r="D53" s="26" t="s">
        <v>204</v>
      </c>
      <c r="E53" s="27" t="s">
        <v>1</v>
      </c>
      <c r="F53" s="28">
        <v>31.9</v>
      </c>
      <c r="H53" s="13"/>
    </row>
    <row r="54" spans="2:8" s="1" customFormat="1" ht="16.899999999999999" customHeight="1" x14ac:dyDescent="0.2">
      <c r="B54" s="13"/>
      <c r="C54" s="25" t="s">
        <v>205</v>
      </c>
      <c r="D54" s="26" t="s">
        <v>206</v>
      </c>
      <c r="E54" s="27" t="s">
        <v>1</v>
      </c>
      <c r="F54" s="28">
        <v>67.48</v>
      </c>
      <c r="H54" s="13"/>
    </row>
    <row r="55" spans="2:8" s="1" customFormat="1" ht="16.899999999999999" customHeight="1" x14ac:dyDescent="0.2">
      <c r="B55" s="13"/>
      <c r="C55" s="25" t="s">
        <v>209</v>
      </c>
      <c r="D55" s="26" t="s">
        <v>210</v>
      </c>
      <c r="E55" s="27" t="s">
        <v>1</v>
      </c>
      <c r="F55" s="28">
        <v>161.524</v>
      </c>
      <c r="H55" s="13"/>
    </row>
    <row r="56" spans="2:8" s="1" customFormat="1" ht="16.899999999999999" customHeight="1" x14ac:dyDescent="0.2">
      <c r="B56" s="13"/>
      <c r="C56" s="25" t="s">
        <v>212</v>
      </c>
      <c r="D56" s="26" t="s">
        <v>213</v>
      </c>
      <c r="E56" s="27" t="s">
        <v>1</v>
      </c>
      <c r="F56" s="28">
        <v>23.1</v>
      </c>
      <c r="H56" s="13"/>
    </row>
    <row r="57" spans="2:8" s="1" customFormat="1" ht="16.899999999999999" customHeight="1" x14ac:dyDescent="0.2">
      <c r="B57" s="13"/>
      <c r="C57" s="25" t="s">
        <v>215</v>
      </c>
      <c r="D57" s="26" t="s">
        <v>216</v>
      </c>
      <c r="E57" s="27" t="s">
        <v>1</v>
      </c>
      <c r="F57" s="28">
        <v>170</v>
      </c>
      <c r="H57" s="13"/>
    </row>
    <row r="58" spans="2:8" s="1" customFormat="1" ht="16.899999999999999" customHeight="1" x14ac:dyDescent="0.2">
      <c r="B58" s="13"/>
      <c r="C58" s="25" t="s">
        <v>218</v>
      </c>
      <c r="D58" s="26" t="s">
        <v>219</v>
      </c>
      <c r="E58" s="27" t="s">
        <v>1</v>
      </c>
      <c r="F58" s="28">
        <v>149.5</v>
      </c>
      <c r="H58" s="13"/>
    </row>
    <row r="59" spans="2:8" s="1" customFormat="1" ht="16.899999999999999" customHeight="1" x14ac:dyDescent="0.2">
      <c r="B59" s="13"/>
      <c r="C59" s="25" t="s">
        <v>221</v>
      </c>
      <c r="D59" s="26" t="s">
        <v>222</v>
      </c>
      <c r="E59" s="27" t="s">
        <v>1</v>
      </c>
      <c r="F59" s="28">
        <v>49.78</v>
      </c>
      <c r="H59" s="13"/>
    </row>
    <row r="60" spans="2:8" s="1" customFormat="1" ht="16.899999999999999" customHeight="1" x14ac:dyDescent="0.2">
      <c r="B60" s="13"/>
      <c r="C60" s="25" t="s">
        <v>1450</v>
      </c>
      <c r="D60" s="26" t="s">
        <v>1449</v>
      </c>
      <c r="E60" s="27" t="s">
        <v>1</v>
      </c>
      <c r="F60" s="28">
        <v>9.8550000000000004</v>
      </c>
      <c r="H60" s="13"/>
    </row>
    <row r="61" spans="2:8" s="1" customFormat="1" ht="16.899999999999999" customHeight="1" x14ac:dyDescent="0.2">
      <c r="B61" s="13"/>
      <c r="C61" s="25" t="s">
        <v>227</v>
      </c>
      <c r="D61" s="26" t="s">
        <v>228</v>
      </c>
      <c r="E61" s="27" t="s">
        <v>1</v>
      </c>
      <c r="F61" s="28">
        <v>6.5069999999999997</v>
      </c>
      <c r="H61" s="13"/>
    </row>
    <row r="62" spans="2:8" s="1" customFormat="1" ht="16.899999999999999" customHeight="1" x14ac:dyDescent="0.2">
      <c r="B62" s="13"/>
      <c r="C62" s="25" t="s">
        <v>230</v>
      </c>
      <c r="D62" s="26" t="s">
        <v>231</v>
      </c>
      <c r="E62" s="27" t="s">
        <v>1</v>
      </c>
      <c r="F62" s="28">
        <v>66.391999999999996</v>
      </c>
      <c r="H62" s="13"/>
    </row>
    <row r="63" spans="2:8" s="1" customFormat="1" ht="16.899999999999999" customHeight="1" x14ac:dyDescent="0.2">
      <c r="B63" s="13"/>
      <c r="C63" s="25" t="s">
        <v>233</v>
      </c>
      <c r="D63" s="26" t="s">
        <v>234</v>
      </c>
      <c r="E63" s="27" t="s">
        <v>1</v>
      </c>
      <c r="F63" s="28">
        <v>9.6140000000000008</v>
      </c>
      <c r="H63" s="13"/>
    </row>
    <row r="64" spans="2:8" s="1" customFormat="1" ht="16.899999999999999" customHeight="1" x14ac:dyDescent="0.2">
      <c r="B64" s="13"/>
      <c r="C64" s="25" t="s">
        <v>236</v>
      </c>
      <c r="D64" s="26" t="s">
        <v>237</v>
      </c>
      <c r="E64" s="27" t="s">
        <v>1</v>
      </c>
      <c r="F64" s="28">
        <v>3.0590000000000002</v>
      </c>
      <c r="H64" s="13"/>
    </row>
    <row r="65" spans="2:8" s="1" customFormat="1" ht="16.899999999999999" customHeight="1" x14ac:dyDescent="0.2">
      <c r="B65" s="13"/>
      <c r="C65" s="25" t="s">
        <v>1467</v>
      </c>
      <c r="D65" s="26" t="s">
        <v>1463</v>
      </c>
      <c r="E65" s="27" t="s">
        <v>1</v>
      </c>
      <c r="F65" s="28">
        <v>16.649999999999999</v>
      </c>
      <c r="H65" s="13"/>
    </row>
    <row r="66" spans="2:8" s="1" customFormat="1" ht="16.899999999999999" customHeight="1" x14ac:dyDescent="0.2">
      <c r="B66" s="13"/>
      <c r="C66" s="25" t="s">
        <v>626</v>
      </c>
      <c r="D66" s="26" t="s">
        <v>3070</v>
      </c>
      <c r="E66" s="27" t="s">
        <v>1</v>
      </c>
      <c r="F66" s="28">
        <v>429.55599999999998</v>
      </c>
      <c r="H66" s="13"/>
    </row>
    <row r="67" spans="2:8" s="1" customFormat="1" ht="16.899999999999999" customHeight="1" x14ac:dyDescent="0.2">
      <c r="B67" s="13"/>
      <c r="C67" s="25" t="s">
        <v>239</v>
      </c>
      <c r="D67" s="26" t="s">
        <v>240</v>
      </c>
      <c r="E67" s="27" t="s">
        <v>1</v>
      </c>
      <c r="F67" s="28">
        <v>120.411</v>
      </c>
      <c r="H67" s="13"/>
    </row>
    <row r="68" spans="2:8" s="1" customFormat="1" ht="16.899999999999999" customHeight="1" x14ac:dyDescent="0.2">
      <c r="B68" s="13"/>
      <c r="C68" s="25" t="s">
        <v>242</v>
      </c>
      <c r="D68" s="26" t="s">
        <v>243</v>
      </c>
      <c r="E68" s="27" t="s">
        <v>1</v>
      </c>
      <c r="F68" s="28">
        <v>813.6</v>
      </c>
      <c r="H68" s="13"/>
    </row>
    <row r="69" spans="2:8" s="1" customFormat="1" ht="16.899999999999999" customHeight="1" x14ac:dyDescent="0.2">
      <c r="B69" s="13"/>
      <c r="C69" s="25" t="s">
        <v>245</v>
      </c>
      <c r="D69" s="26" t="s">
        <v>246</v>
      </c>
      <c r="E69" s="27" t="s">
        <v>1</v>
      </c>
      <c r="F69" s="28">
        <v>156.19999999999999</v>
      </c>
      <c r="H69" s="13"/>
    </row>
    <row r="70" spans="2:8" s="1" customFormat="1" ht="16.899999999999999" customHeight="1" x14ac:dyDescent="0.2">
      <c r="B70" s="13"/>
      <c r="C70" s="25" t="s">
        <v>248</v>
      </c>
      <c r="D70" s="26" t="s">
        <v>249</v>
      </c>
      <c r="E70" s="27" t="s">
        <v>1</v>
      </c>
      <c r="F70" s="28">
        <v>87.105000000000004</v>
      </c>
      <c r="H70" s="13"/>
    </row>
    <row r="71" spans="2:8" s="1" customFormat="1" ht="16.899999999999999" customHeight="1" x14ac:dyDescent="0.2">
      <c r="B71" s="13"/>
      <c r="C71" s="25" t="s">
        <v>251</v>
      </c>
      <c r="D71" s="26" t="s">
        <v>252</v>
      </c>
      <c r="E71" s="27" t="s">
        <v>1</v>
      </c>
      <c r="F71" s="28">
        <v>27.6</v>
      </c>
      <c r="H71" s="13"/>
    </row>
    <row r="72" spans="2:8" s="1" customFormat="1" ht="16.899999999999999" customHeight="1" x14ac:dyDescent="0.2">
      <c r="B72" s="13"/>
      <c r="C72" s="25" t="s">
        <v>254</v>
      </c>
      <c r="D72" s="26" t="s">
        <v>255</v>
      </c>
      <c r="E72" s="27" t="s">
        <v>1</v>
      </c>
      <c r="F72" s="28">
        <v>12</v>
      </c>
      <c r="H72" s="13"/>
    </row>
    <row r="73" spans="2:8" s="1" customFormat="1" ht="16.899999999999999" customHeight="1" x14ac:dyDescent="0.2">
      <c r="B73" s="13"/>
      <c r="C73" s="25" t="s">
        <v>3071</v>
      </c>
      <c r="D73" s="26" t="s">
        <v>3072</v>
      </c>
      <c r="E73" s="27" t="s">
        <v>1</v>
      </c>
      <c r="F73" s="28">
        <v>14</v>
      </c>
      <c r="H73" s="13"/>
    </row>
    <row r="74" spans="2:8" s="1" customFormat="1" ht="16.899999999999999" customHeight="1" x14ac:dyDescent="0.2">
      <c r="B74" s="13"/>
      <c r="C74" s="25" t="s">
        <v>2718</v>
      </c>
      <c r="D74" s="26" t="s">
        <v>2719</v>
      </c>
      <c r="E74" s="27" t="s">
        <v>1</v>
      </c>
      <c r="F74" s="28">
        <v>278.10000000000002</v>
      </c>
      <c r="H74" s="13"/>
    </row>
    <row r="75" spans="2:8" s="1" customFormat="1" ht="16.899999999999999" customHeight="1" x14ac:dyDescent="0.2">
      <c r="B75" s="13"/>
      <c r="C75" s="25" t="s">
        <v>257</v>
      </c>
      <c r="D75" s="26" t="s">
        <v>258</v>
      </c>
      <c r="E75" s="27" t="s">
        <v>1</v>
      </c>
      <c r="F75" s="28">
        <v>576.90700000000004</v>
      </c>
      <c r="H75" s="13"/>
    </row>
    <row r="76" spans="2:8" s="1" customFormat="1" ht="16.899999999999999" customHeight="1" x14ac:dyDescent="0.2">
      <c r="B76" s="13"/>
      <c r="C76" s="25" t="s">
        <v>260</v>
      </c>
      <c r="D76" s="26" t="s">
        <v>261</v>
      </c>
      <c r="E76" s="27" t="s">
        <v>1</v>
      </c>
      <c r="F76" s="28">
        <v>198.14099999999999</v>
      </c>
      <c r="H76" s="13"/>
    </row>
    <row r="77" spans="2:8" s="1" customFormat="1" ht="26.5" customHeight="1" x14ac:dyDescent="0.2">
      <c r="B77" s="13"/>
      <c r="C77" s="24" t="s">
        <v>3073</v>
      </c>
      <c r="D77" s="24" t="s">
        <v>83</v>
      </c>
      <c r="H77" s="13"/>
    </row>
    <row r="78" spans="2:8" s="1" customFormat="1" ht="16.899999999999999" customHeight="1" x14ac:dyDescent="0.2">
      <c r="B78" s="13"/>
      <c r="C78" s="25" t="s">
        <v>94</v>
      </c>
      <c r="D78" s="26" t="s">
        <v>94</v>
      </c>
      <c r="E78" s="27" t="s">
        <v>1</v>
      </c>
      <c r="F78" s="28">
        <v>693.7</v>
      </c>
      <c r="H78" s="13"/>
    </row>
    <row r="79" spans="2:8" s="1" customFormat="1" ht="16.899999999999999" customHeight="1" x14ac:dyDescent="0.2">
      <c r="B79" s="13"/>
      <c r="C79" s="29" t="s">
        <v>1</v>
      </c>
      <c r="D79" s="29" t="s">
        <v>1232</v>
      </c>
      <c r="E79" s="3" t="s">
        <v>1</v>
      </c>
      <c r="F79" s="30">
        <v>0</v>
      </c>
      <c r="H79" s="13"/>
    </row>
    <row r="80" spans="2:8" s="1" customFormat="1" ht="16.899999999999999" customHeight="1" x14ac:dyDescent="0.2">
      <c r="B80" s="13"/>
      <c r="C80" s="29" t="s">
        <v>94</v>
      </c>
      <c r="D80" s="29" t="s">
        <v>1233</v>
      </c>
      <c r="E80" s="3" t="s">
        <v>1</v>
      </c>
      <c r="F80" s="30">
        <v>693.7</v>
      </c>
      <c r="H80" s="13"/>
    </row>
    <row r="81" spans="2:8" s="1" customFormat="1" ht="16.899999999999999" customHeight="1" x14ac:dyDescent="0.2">
      <c r="B81" s="13"/>
      <c r="C81" s="31" t="s">
        <v>3074</v>
      </c>
      <c r="H81" s="13"/>
    </row>
    <row r="82" spans="2:8" s="1" customFormat="1" ht="16.899999999999999" customHeight="1" x14ac:dyDescent="0.2">
      <c r="B82" s="13"/>
      <c r="C82" s="29" t="s">
        <v>1224</v>
      </c>
      <c r="D82" s="29" t="s">
        <v>1225</v>
      </c>
      <c r="E82" s="3" t="s">
        <v>383</v>
      </c>
      <c r="F82" s="30">
        <v>2258.1</v>
      </c>
      <c r="H82" s="13"/>
    </row>
    <row r="83" spans="2:8" s="1" customFormat="1" ht="16.899999999999999" customHeight="1" x14ac:dyDescent="0.2">
      <c r="B83" s="13"/>
      <c r="C83" s="29" t="s">
        <v>1263</v>
      </c>
      <c r="D83" s="29" t="s">
        <v>1264</v>
      </c>
      <c r="E83" s="3" t="s">
        <v>383</v>
      </c>
      <c r="F83" s="30">
        <v>707.57399999999996</v>
      </c>
      <c r="H83" s="13"/>
    </row>
    <row r="84" spans="2:8" s="1" customFormat="1" ht="16.899999999999999" customHeight="1" x14ac:dyDescent="0.2">
      <c r="B84" s="13"/>
      <c r="C84" s="25" t="s">
        <v>96</v>
      </c>
      <c r="D84" s="26" t="s">
        <v>97</v>
      </c>
      <c r="E84" s="27" t="s">
        <v>1</v>
      </c>
      <c r="F84" s="28">
        <v>96.41</v>
      </c>
      <c r="H84" s="13"/>
    </row>
    <row r="85" spans="2:8" s="1" customFormat="1" ht="16.899999999999999" customHeight="1" x14ac:dyDescent="0.2">
      <c r="B85" s="13"/>
      <c r="C85" s="29" t="s">
        <v>96</v>
      </c>
      <c r="D85" s="29" t="s">
        <v>343</v>
      </c>
      <c r="E85" s="3" t="s">
        <v>1</v>
      </c>
      <c r="F85" s="30">
        <v>96.41</v>
      </c>
      <c r="H85" s="13"/>
    </row>
    <row r="86" spans="2:8" s="1" customFormat="1" ht="16.899999999999999" customHeight="1" x14ac:dyDescent="0.2">
      <c r="B86" s="13"/>
      <c r="C86" s="31" t="s">
        <v>3074</v>
      </c>
      <c r="H86" s="13"/>
    </row>
    <row r="87" spans="2:8" s="1" customFormat="1" ht="16.899999999999999" customHeight="1" x14ac:dyDescent="0.2">
      <c r="B87" s="13"/>
      <c r="C87" s="29" t="s">
        <v>338</v>
      </c>
      <c r="D87" s="29" t="s">
        <v>339</v>
      </c>
      <c r="E87" s="3" t="s">
        <v>340</v>
      </c>
      <c r="F87" s="30">
        <v>96.41</v>
      </c>
      <c r="H87" s="13"/>
    </row>
    <row r="88" spans="2:8" s="1" customFormat="1" ht="16.899999999999999" customHeight="1" x14ac:dyDescent="0.2">
      <c r="B88" s="13"/>
      <c r="C88" s="29" t="s">
        <v>345</v>
      </c>
      <c r="D88" s="29" t="s">
        <v>346</v>
      </c>
      <c r="E88" s="3" t="s">
        <v>347</v>
      </c>
      <c r="F88" s="30">
        <v>9.641</v>
      </c>
      <c r="H88" s="13"/>
    </row>
    <row r="89" spans="2:8" s="1" customFormat="1" ht="16.899999999999999" customHeight="1" x14ac:dyDescent="0.2">
      <c r="B89" s="13"/>
      <c r="C89" s="25" t="s">
        <v>100</v>
      </c>
      <c r="D89" s="26" t="s">
        <v>101</v>
      </c>
      <c r="E89" s="27" t="s">
        <v>1</v>
      </c>
      <c r="F89" s="28">
        <v>807.1</v>
      </c>
      <c r="H89" s="13"/>
    </row>
    <row r="90" spans="2:8" s="1" customFormat="1" ht="16.899999999999999" customHeight="1" x14ac:dyDescent="0.2">
      <c r="B90" s="13"/>
      <c r="C90" s="29" t="s">
        <v>1</v>
      </c>
      <c r="D90" s="29" t="s">
        <v>1483</v>
      </c>
      <c r="E90" s="3" t="s">
        <v>1</v>
      </c>
      <c r="F90" s="30">
        <v>0</v>
      </c>
      <c r="H90" s="13"/>
    </row>
    <row r="91" spans="2:8" s="1" customFormat="1" ht="16.899999999999999" customHeight="1" x14ac:dyDescent="0.2">
      <c r="B91" s="13"/>
      <c r="C91" s="29" t="s">
        <v>1</v>
      </c>
      <c r="D91" s="29" t="s">
        <v>1484</v>
      </c>
      <c r="E91" s="3" t="s">
        <v>1</v>
      </c>
      <c r="F91" s="30">
        <v>0</v>
      </c>
      <c r="H91" s="13"/>
    </row>
    <row r="92" spans="2:8" s="1" customFormat="1" ht="16.899999999999999" customHeight="1" x14ac:dyDescent="0.2">
      <c r="B92" s="13"/>
      <c r="C92" s="29" t="s">
        <v>1</v>
      </c>
      <c r="D92" s="29" t="s">
        <v>434</v>
      </c>
      <c r="E92" s="3" t="s">
        <v>1</v>
      </c>
      <c r="F92" s="30">
        <v>0</v>
      </c>
      <c r="H92" s="13"/>
    </row>
    <row r="93" spans="2:8" s="1" customFormat="1" ht="16.899999999999999" customHeight="1" x14ac:dyDescent="0.2">
      <c r="B93" s="13"/>
      <c r="C93" s="29" t="s">
        <v>1</v>
      </c>
      <c r="D93" s="29" t="s">
        <v>1485</v>
      </c>
      <c r="E93" s="3" t="s">
        <v>1</v>
      </c>
      <c r="F93" s="30">
        <v>282.7</v>
      </c>
      <c r="H93" s="13"/>
    </row>
    <row r="94" spans="2:8" s="1" customFormat="1" ht="16.899999999999999" customHeight="1" x14ac:dyDescent="0.2">
      <c r="B94" s="13"/>
      <c r="C94" s="29" t="s">
        <v>1</v>
      </c>
      <c r="D94" s="29" t="s">
        <v>439</v>
      </c>
      <c r="E94" s="3" t="s">
        <v>1</v>
      </c>
      <c r="F94" s="30">
        <v>0</v>
      </c>
      <c r="H94" s="13"/>
    </row>
    <row r="95" spans="2:8" s="1" customFormat="1" ht="16.899999999999999" customHeight="1" x14ac:dyDescent="0.2">
      <c r="B95" s="13"/>
      <c r="C95" s="29" t="s">
        <v>1</v>
      </c>
      <c r="D95" s="29" t="s">
        <v>1486</v>
      </c>
      <c r="E95" s="3" t="s">
        <v>1</v>
      </c>
      <c r="F95" s="30">
        <v>235.3</v>
      </c>
      <c r="H95" s="13"/>
    </row>
    <row r="96" spans="2:8" s="1" customFormat="1" ht="16.899999999999999" customHeight="1" x14ac:dyDescent="0.2">
      <c r="B96" s="13"/>
      <c r="C96" s="29" t="s">
        <v>1</v>
      </c>
      <c r="D96" s="29" t="s">
        <v>1487</v>
      </c>
      <c r="E96" s="3" t="s">
        <v>1</v>
      </c>
      <c r="F96" s="30">
        <v>0</v>
      </c>
      <c r="H96" s="13"/>
    </row>
    <row r="97" spans="2:8" s="1" customFormat="1" ht="16.899999999999999" customHeight="1" x14ac:dyDescent="0.2">
      <c r="B97" s="13"/>
      <c r="C97" s="29" t="s">
        <v>1</v>
      </c>
      <c r="D97" s="29" t="s">
        <v>434</v>
      </c>
      <c r="E97" s="3" t="s">
        <v>1</v>
      </c>
      <c r="F97" s="30">
        <v>0</v>
      </c>
      <c r="H97" s="13"/>
    </row>
    <row r="98" spans="2:8" s="1" customFormat="1" ht="16.899999999999999" customHeight="1" x14ac:dyDescent="0.2">
      <c r="B98" s="13"/>
      <c r="C98" s="29" t="s">
        <v>1</v>
      </c>
      <c r="D98" s="29" t="s">
        <v>1488</v>
      </c>
      <c r="E98" s="3" t="s">
        <v>1</v>
      </c>
      <c r="F98" s="30">
        <v>139.30000000000001</v>
      </c>
      <c r="H98" s="13"/>
    </row>
    <row r="99" spans="2:8" s="1" customFormat="1" ht="16.899999999999999" customHeight="1" x14ac:dyDescent="0.2">
      <c r="B99" s="13"/>
      <c r="C99" s="29" t="s">
        <v>1</v>
      </c>
      <c r="D99" s="29" t="s">
        <v>439</v>
      </c>
      <c r="E99" s="3" t="s">
        <v>1</v>
      </c>
      <c r="F99" s="30">
        <v>0</v>
      </c>
      <c r="H99" s="13"/>
    </row>
    <row r="100" spans="2:8" s="1" customFormat="1" ht="16.899999999999999" customHeight="1" x14ac:dyDescent="0.2">
      <c r="B100" s="13"/>
      <c r="C100" s="29" t="s">
        <v>1</v>
      </c>
      <c r="D100" s="29" t="s">
        <v>1489</v>
      </c>
      <c r="E100" s="3" t="s">
        <v>1</v>
      </c>
      <c r="F100" s="30">
        <v>149.80000000000001</v>
      </c>
      <c r="H100" s="13"/>
    </row>
    <row r="101" spans="2:8" s="1" customFormat="1" ht="16.899999999999999" customHeight="1" x14ac:dyDescent="0.2">
      <c r="B101" s="13"/>
      <c r="C101" s="29" t="s">
        <v>100</v>
      </c>
      <c r="D101" s="29" t="s">
        <v>617</v>
      </c>
      <c r="E101" s="3" t="s">
        <v>1</v>
      </c>
      <c r="F101" s="30">
        <v>807.1</v>
      </c>
      <c r="H101" s="13"/>
    </row>
    <row r="102" spans="2:8" s="1" customFormat="1" ht="16.899999999999999" customHeight="1" x14ac:dyDescent="0.2">
      <c r="B102" s="13"/>
      <c r="C102" s="31" t="s">
        <v>3074</v>
      </c>
      <c r="H102" s="13"/>
    </row>
    <row r="103" spans="2:8" s="1" customFormat="1" ht="16.899999999999999" customHeight="1" x14ac:dyDescent="0.2">
      <c r="B103" s="13"/>
      <c r="C103" s="29" t="s">
        <v>1480</v>
      </c>
      <c r="D103" s="29" t="s">
        <v>1481</v>
      </c>
      <c r="E103" s="3" t="s">
        <v>383</v>
      </c>
      <c r="F103" s="30">
        <v>817.1</v>
      </c>
      <c r="H103" s="13"/>
    </row>
    <row r="104" spans="2:8" s="1" customFormat="1" ht="16.899999999999999" customHeight="1" x14ac:dyDescent="0.2">
      <c r="B104" s="13"/>
      <c r="C104" s="29" t="s">
        <v>2610</v>
      </c>
      <c r="D104" s="29" t="s">
        <v>2611</v>
      </c>
      <c r="E104" s="3" t="s">
        <v>383</v>
      </c>
      <c r="F104" s="30">
        <v>1526.9</v>
      </c>
      <c r="H104" s="13"/>
    </row>
    <row r="105" spans="2:8" s="1" customFormat="1" ht="16.899999999999999" customHeight="1" x14ac:dyDescent="0.2">
      <c r="B105" s="13"/>
      <c r="C105" s="29" t="s">
        <v>2637</v>
      </c>
      <c r="D105" s="29" t="s">
        <v>2638</v>
      </c>
      <c r="E105" s="3" t="s">
        <v>383</v>
      </c>
      <c r="F105" s="30">
        <v>4476.4210000000003</v>
      </c>
      <c r="H105" s="13"/>
    </row>
    <row r="106" spans="2:8" s="1" customFormat="1" ht="16.899999999999999" customHeight="1" x14ac:dyDescent="0.2">
      <c r="B106" s="13"/>
      <c r="C106" s="25" t="s">
        <v>103</v>
      </c>
      <c r="D106" s="26" t="s">
        <v>104</v>
      </c>
      <c r="E106" s="27" t="s">
        <v>1</v>
      </c>
      <c r="F106" s="28">
        <v>335.5</v>
      </c>
      <c r="H106" s="13"/>
    </row>
    <row r="107" spans="2:8" s="1" customFormat="1" ht="16.899999999999999" customHeight="1" x14ac:dyDescent="0.2">
      <c r="B107" s="13"/>
      <c r="C107" s="29" t="s">
        <v>1</v>
      </c>
      <c r="D107" s="29" t="s">
        <v>1495</v>
      </c>
      <c r="E107" s="3" t="s">
        <v>1</v>
      </c>
      <c r="F107" s="30">
        <v>0</v>
      </c>
      <c r="H107" s="13"/>
    </row>
    <row r="108" spans="2:8" s="1" customFormat="1" ht="16.899999999999999" customHeight="1" x14ac:dyDescent="0.2">
      <c r="B108" s="13"/>
      <c r="C108" s="29" t="s">
        <v>1</v>
      </c>
      <c r="D108" s="29" t="s">
        <v>434</v>
      </c>
      <c r="E108" s="3" t="s">
        <v>1</v>
      </c>
      <c r="F108" s="30">
        <v>0</v>
      </c>
      <c r="H108" s="13"/>
    </row>
    <row r="109" spans="2:8" s="1" customFormat="1" ht="20" x14ac:dyDescent="0.2">
      <c r="B109" s="13"/>
      <c r="C109" s="29" t="s">
        <v>1</v>
      </c>
      <c r="D109" s="29" t="s">
        <v>1496</v>
      </c>
      <c r="E109" s="3" t="s">
        <v>1</v>
      </c>
      <c r="F109" s="30">
        <v>171.7</v>
      </c>
      <c r="H109" s="13"/>
    </row>
    <row r="110" spans="2:8" s="1" customFormat="1" ht="16.899999999999999" customHeight="1" x14ac:dyDescent="0.2">
      <c r="B110" s="13"/>
      <c r="C110" s="29" t="s">
        <v>1</v>
      </c>
      <c r="D110" s="29" t="s">
        <v>439</v>
      </c>
      <c r="E110" s="3" t="s">
        <v>1</v>
      </c>
      <c r="F110" s="30">
        <v>0</v>
      </c>
      <c r="H110" s="13"/>
    </row>
    <row r="111" spans="2:8" s="1" customFormat="1" ht="16.899999999999999" customHeight="1" x14ac:dyDescent="0.2">
      <c r="B111" s="13"/>
      <c r="C111" s="29" t="s">
        <v>1</v>
      </c>
      <c r="D111" s="29" t="s">
        <v>1497</v>
      </c>
      <c r="E111" s="3" t="s">
        <v>1</v>
      </c>
      <c r="F111" s="30">
        <v>163.80000000000001</v>
      </c>
      <c r="H111" s="13"/>
    </row>
    <row r="112" spans="2:8" s="1" customFormat="1" ht="16.899999999999999" customHeight="1" x14ac:dyDescent="0.2">
      <c r="B112" s="13"/>
      <c r="C112" s="29" t="s">
        <v>103</v>
      </c>
      <c r="D112" s="29" t="s">
        <v>400</v>
      </c>
      <c r="E112" s="3" t="s">
        <v>1</v>
      </c>
      <c r="F112" s="30">
        <v>335.5</v>
      </c>
      <c r="H112" s="13"/>
    </row>
    <row r="113" spans="2:8" s="1" customFormat="1" ht="16.899999999999999" customHeight="1" x14ac:dyDescent="0.2">
      <c r="B113" s="13"/>
      <c r="C113" s="31" t="s">
        <v>3074</v>
      </c>
      <c r="H113" s="13"/>
    </row>
    <row r="114" spans="2:8" s="1" customFormat="1" ht="16.899999999999999" customHeight="1" x14ac:dyDescent="0.2">
      <c r="B114" s="13"/>
      <c r="C114" s="29" t="s">
        <v>1492</v>
      </c>
      <c r="D114" s="29" t="s">
        <v>1493</v>
      </c>
      <c r="E114" s="3" t="s">
        <v>383</v>
      </c>
      <c r="F114" s="30">
        <v>335.5</v>
      </c>
      <c r="H114" s="13"/>
    </row>
    <row r="115" spans="2:8" s="1" customFormat="1" ht="16.899999999999999" customHeight="1" x14ac:dyDescent="0.2">
      <c r="B115" s="13"/>
      <c r="C115" s="29" t="s">
        <v>2610</v>
      </c>
      <c r="D115" s="29" t="s">
        <v>2611</v>
      </c>
      <c r="E115" s="3" t="s">
        <v>383</v>
      </c>
      <c r="F115" s="30">
        <v>1526.9</v>
      </c>
      <c r="H115" s="13"/>
    </row>
    <row r="116" spans="2:8" s="1" customFormat="1" ht="16.899999999999999" customHeight="1" x14ac:dyDescent="0.2">
      <c r="B116" s="13"/>
      <c r="C116" s="29" t="s">
        <v>2637</v>
      </c>
      <c r="D116" s="29" t="s">
        <v>2638</v>
      </c>
      <c r="E116" s="3" t="s">
        <v>383</v>
      </c>
      <c r="F116" s="30">
        <v>4476.4210000000003</v>
      </c>
      <c r="H116" s="13"/>
    </row>
    <row r="117" spans="2:8" s="1" customFormat="1" ht="16.899999999999999" customHeight="1" x14ac:dyDescent="0.2">
      <c r="B117" s="13"/>
      <c r="C117" s="25" t="s">
        <v>106</v>
      </c>
      <c r="D117" s="26" t="s">
        <v>107</v>
      </c>
      <c r="E117" s="27" t="s">
        <v>1</v>
      </c>
      <c r="F117" s="28">
        <v>17.62</v>
      </c>
      <c r="H117" s="13"/>
    </row>
    <row r="118" spans="2:8" s="1" customFormat="1" ht="16.899999999999999" customHeight="1" x14ac:dyDescent="0.2">
      <c r="B118" s="13"/>
      <c r="C118" s="29" t="s">
        <v>1</v>
      </c>
      <c r="D118" s="29" t="s">
        <v>107</v>
      </c>
      <c r="E118" s="3" t="s">
        <v>1</v>
      </c>
      <c r="F118" s="30">
        <v>0</v>
      </c>
      <c r="H118" s="13"/>
    </row>
    <row r="119" spans="2:8" s="1" customFormat="1" ht="16.899999999999999" customHeight="1" x14ac:dyDescent="0.2">
      <c r="B119" s="13"/>
      <c r="C119" s="29" t="s">
        <v>1</v>
      </c>
      <c r="D119" s="29" t="s">
        <v>434</v>
      </c>
      <c r="E119" s="3" t="s">
        <v>1</v>
      </c>
      <c r="F119" s="30">
        <v>0</v>
      </c>
      <c r="H119" s="13"/>
    </row>
    <row r="120" spans="2:8" s="1" customFormat="1" ht="16.899999999999999" customHeight="1" x14ac:dyDescent="0.2">
      <c r="B120" s="13"/>
      <c r="C120" s="29" t="s">
        <v>1</v>
      </c>
      <c r="D120" s="29" t="s">
        <v>725</v>
      </c>
      <c r="E120" s="3" t="s">
        <v>1</v>
      </c>
      <c r="F120" s="30">
        <v>17.62</v>
      </c>
      <c r="H120" s="13"/>
    </row>
    <row r="121" spans="2:8" s="1" customFormat="1" ht="16.899999999999999" customHeight="1" x14ac:dyDescent="0.2">
      <c r="B121" s="13"/>
      <c r="C121" s="29" t="s">
        <v>106</v>
      </c>
      <c r="D121" s="29" t="s">
        <v>400</v>
      </c>
      <c r="E121" s="3" t="s">
        <v>1</v>
      </c>
      <c r="F121" s="30">
        <v>17.62</v>
      </c>
      <c r="H121" s="13"/>
    </row>
    <row r="122" spans="2:8" s="1" customFormat="1" ht="16.899999999999999" customHeight="1" x14ac:dyDescent="0.2">
      <c r="B122" s="13"/>
      <c r="C122" s="31" t="s">
        <v>3074</v>
      </c>
      <c r="H122" s="13"/>
    </row>
    <row r="123" spans="2:8" s="1" customFormat="1" ht="20" x14ac:dyDescent="0.2">
      <c r="B123" s="13"/>
      <c r="C123" s="29" t="s">
        <v>722</v>
      </c>
      <c r="D123" s="29" t="s">
        <v>723</v>
      </c>
      <c r="E123" s="3" t="s">
        <v>383</v>
      </c>
      <c r="F123" s="30">
        <v>17.62</v>
      </c>
      <c r="H123" s="13"/>
    </row>
    <row r="124" spans="2:8" s="1" customFormat="1" ht="16.899999999999999" customHeight="1" x14ac:dyDescent="0.2">
      <c r="B124" s="13"/>
      <c r="C124" s="29" t="s">
        <v>718</v>
      </c>
      <c r="D124" s="29" t="s">
        <v>719</v>
      </c>
      <c r="E124" s="3" t="s">
        <v>383</v>
      </c>
      <c r="F124" s="30">
        <v>17.62</v>
      </c>
      <c r="H124" s="13"/>
    </row>
    <row r="125" spans="2:8" s="1" customFormat="1" ht="16.899999999999999" customHeight="1" x14ac:dyDescent="0.2">
      <c r="B125" s="13"/>
      <c r="C125" s="29" t="s">
        <v>727</v>
      </c>
      <c r="D125" s="29" t="s">
        <v>728</v>
      </c>
      <c r="E125" s="3" t="s">
        <v>383</v>
      </c>
      <c r="F125" s="30">
        <v>17.62</v>
      </c>
      <c r="H125" s="13"/>
    </row>
    <row r="126" spans="2:8" s="1" customFormat="1" ht="16.899999999999999" customHeight="1" x14ac:dyDescent="0.2">
      <c r="B126" s="13"/>
      <c r="C126" s="25" t="s">
        <v>109</v>
      </c>
      <c r="D126" s="26" t="s">
        <v>110</v>
      </c>
      <c r="E126" s="27" t="s">
        <v>1</v>
      </c>
      <c r="F126" s="28">
        <v>189.2</v>
      </c>
      <c r="H126" s="13"/>
    </row>
    <row r="127" spans="2:8" s="1" customFormat="1" ht="16.899999999999999" customHeight="1" x14ac:dyDescent="0.2">
      <c r="B127" s="13"/>
      <c r="C127" s="29" t="s">
        <v>1</v>
      </c>
      <c r="D127" s="29" t="s">
        <v>1502</v>
      </c>
      <c r="E127" s="3" t="s">
        <v>1</v>
      </c>
      <c r="F127" s="30">
        <v>0</v>
      </c>
      <c r="H127" s="13"/>
    </row>
    <row r="128" spans="2:8" s="1" customFormat="1" ht="16.899999999999999" customHeight="1" x14ac:dyDescent="0.2">
      <c r="B128" s="13"/>
      <c r="C128" s="29" t="s">
        <v>1</v>
      </c>
      <c r="D128" s="29" t="s">
        <v>434</v>
      </c>
      <c r="E128" s="3" t="s">
        <v>1</v>
      </c>
      <c r="F128" s="30">
        <v>0</v>
      </c>
      <c r="H128" s="13"/>
    </row>
    <row r="129" spans="2:8" s="1" customFormat="1" ht="16.899999999999999" customHeight="1" x14ac:dyDescent="0.2">
      <c r="B129" s="13"/>
      <c r="C129" s="29" t="s">
        <v>1</v>
      </c>
      <c r="D129" s="29" t="s">
        <v>845</v>
      </c>
      <c r="E129" s="3" t="s">
        <v>1</v>
      </c>
      <c r="F129" s="30">
        <v>81</v>
      </c>
      <c r="H129" s="13"/>
    </row>
    <row r="130" spans="2:8" s="1" customFormat="1" ht="16.899999999999999" customHeight="1" x14ac:dyDescent="0.2">
      <c r="B130" s="13"/>
      <c r="C130" s="29" t="s">
        <v>1</v>
      </c>
      <c r="D130" s="29" t="s">
        <v>439</v>
      </c>
      <c r="E130" s="3" t="s">
        <v>1</v>
      </c>
      <c r="F130" s="30">
        <v>0</v>
      </c>
      <c r="H130" s="13"/>
    </row>
    <row r="131" spans="2:8" s="1" customFormat="1" ht="16.899999999999999" customHeight="1" x14ac:dyDescent="0.2">
      <c r="B131" s="13"/>
      <c r="C131" s="29" t="s">
        <v>1</v>
      </c>
      <c r="D131" s="29" t="s">
        <v>1503</v>
      </c>
      <c r="E131" s="3" t="s">
        <v>1</v>
      </c>
      <c r="F131" s="30">
        <v>108.2</v>
      </c>
      <c r="H131" s="13"/>
    </row>
    <row r="132" spans="2:8" s="1" customFormat="1" ht="16.899999999999999" customHeight="1" x14ac:dyDescent="0.2">
      <c r="B132" s="13"/>
      <c r="C132" s="29" t="s">
        <v>109</v>
      </c>
      <c r="D132" s="29" t="s">
        <v>400</v>
      </c>
      <c r="E132" s="3" t="s">
        <v>1</v>
      </c>
      <c r="F132" s="30">
        <v>189.2</v>
      </c>
      <c r="H132" s="13"/>
    </row>
    <row r="133" spans="2:8" s="1" customFormat="1" ht="16.899999999999999" customHeight="1" x14ac:dyDescent="0.2">
      <c r="B133" s="13"/>
      <c r="C133" s="31" t="s">
        <v>3074</v>
      </c>
      <c r="H133" s="13"/>
    </row>
    <row r="134" spans="2:8" s="1" customFormat="1" ht="16.899999999999999" customHeight="1" x14ac:dyDescent="0.2">
      <c r="B134" s="13"/>
      <c r="C134" s="29" t="s">
        <v>1499</v>
      </c>
      <c r="D134" s="29" t="s">
        <v>1500</v>
      </c>
      <c r="E134" s="3" t="s">
        <v>383</v>
      </c>
      <c r="F134" s="30">
        <v>189.2</v>
      </c>
      <c r="H134" s="13"/>
    </row>
    <row r="135" spans="2:8" s="1" customFormat="1" ht="16.899999999999999" customHeight="1" x14ac:dyDescent="0.2">
      <c r="B135" s="13"/>
      <c r="C135" s="29" t="s">
        <v>2610</v>
      </c>
      <c r="D135" s="29" t="s">
        <v>2611</v>
      </c>
      <c r="E135" s="3" t="s">
        <v>383</v>
      </c>
      <c r="F135" s="30">
        <v>1526.9</v>
      </c>
      <c r="H135" s="13"/>
    </row>
    <row r="136" spans="2:8" s="1" customFormat="1" ht="16.899999999999999" customHeight="1" x14ac:dyDescent="0.2">
      <c r="B136" s="13"/>
      <c r="C136" s="25" t="s">
        <v>113</v>
      </c>
      <c r="D136" s="26" t="s">
        <v>114</v>
      </c>
      <c r="E136" s="27" t="s">
        <v>1</v>
      </c>
      <c r="F136" s="28">
        <v>195.1</v>
      </c>
      <c r="H136" s="13"/>
    </row>
    <row r="137" spans="2:8" s="1" customFormat="1" ht="16.899999999999999" customHeight="1" x14ac:dyDescent="0.2">
      <c r="B137" s="13"/>
      <c r="C137" s="29" t="s">
        <v>1</v>
      </c>
      <c r="D137" s="29" t="s">
        <v>1508</v>
      </c>
      <c r="E137" s="3" t="s">
        <v>1</v>
      </c>
      <c r="F137" s="30">
        <v>0</v>
      </c>
      <c r="H137" s="13"/>
    </row>
    <row r="138" spans="2:8" s="1" customFormat="1" ht="16.899999999999999" customHeight="1" x14ac:dyDescent="0.2">
      <c r="B138" s="13"/>
      <c r="C138" s="29" t="s">
        <v>1</v>
      </c>
      <c r="D138" s="29" t="s">
        <v>434</v>
      </c>
      <c r="E138" s="3" t="s">
        <v>1</v>
      </c>
      <c r="F138" s="30">
        <v>0</v>
      </c>
      <c r="H138" s="13"/>
    </row>
    <row r="139" spans="2:8" s="1" customFormat="1" ht="16.899999999999999" customHeight="1" x14ac:dyDescent="0.2">
      <c r="B139" s="13"/>
      <c r="C139" s="29" t="s">
        <v>1</v>
      </c>
      <c r="D139" s="29" t="s">
        <v>1509</v>
      </c>
      <c r="E139" s="3" t="s">
        <v>1</v>
      </c>
      <c r="F139" s="30">
        <v>118.1</v>
      </c>
      <c r="H139" s="13"/>
    </row>
    <row r="140" spans="2:8" s="1" customFormat="1" ht="16.899999999999999" customHeight="1" x14ac:dyDescent="0.2">
      <c r="B140" s="13"/>
      <c r="C140" s="29" t="s">
        <v>1</v>
      </c>
      <c r="D140" s="29" t="s">
        <v>439</v>
      </c>
      <c r="E140" s="3" t="s">
        <v>1</v>
      </c>
      <c r="F140" s="30">
        <v>0</v>
      </c>
      <c r="H140" s="13"/>
    </row>
    <row r="141" spans="2:8" s="1" customFormat="1" ht="16.899999999999999" customHeight="1" x14ac:dyDescent="0.2">
      <c r="B141" s="13"/>
      <c r="C141" s="29" t="s">
        <v>1</v>
      </c>
      <c r="D141" s="29" t="s">
        <v>821</v>
      </c>
      <c r="E141" s="3" t="s">
        <v>1</v>
      </c>
      <c r="F141" s="30">
        <v>77</v>
      </c>
      <c r="H141" s="13"/>
    </row>
    <row r="142" spans="2:8" s="1" customFormat="1" ht="16.899999999999999" customHeight="1" x14ac:dyDescent="0.2">
      <c r="B142" s="13"/>
      <c r="C142" s="29" t="s">
        <v>113</v>
      </c>
      <c r="D142" s="29" t="s">
        <v>400</v>
      </c>
      <c r="E142" s="3" t="s">
        <v>1</v>
      </c>
      <c r="F142" s="30">
        <v>195.1</v>
      </c>
      <c r="H142" s="13"/>
    </row>
    <row r="143" spans="2:8" s="1" customFormat="1" ht="16.899999999999999" customHeight="1" x14ac:dyDescent="0.2">
      <c r="B143" s="13"/>
      <c r="C143" s="31" t="s">
        <v>3074</v>
      </c>
      <c r="H143" s="13"/>
    </row>
    <row r="144" spans="2:8" s="1" customFormat="1" ht="16.899999999999999" customHeight="1" x14ac:dyDescent="0.2">
      <c r="B144" s="13"/>
      <c r="C144" s="29" t="s">
        <v>1505</v>
      </c>
      <c r="D144" s="29" t="s">
        <v>1506</v>
      </c>
      <c r="E144" s="3" t="s">
        <v>383</v>
      </c>
      <c r="F144" s="30">
        <v>195.1</v>
      </c>
      <c r="H144" s="13"/>
    </row>
    <row r="145" spans="2:8" s="1" customFormat="1" ht="16.899999999999999" customHeight="1" x14ac:dyDescent="0.2">
      <c r="B145" s="13"/>
      <c r="C145" s="29" t="s">
        <v>2610</v>
      </c>
      <c r="D145" s="29" t="s">
        <v>2611</v>
      </c>
      <c r="E145" s="3" t="s">
        <v>383</v>
      </c>
      <c r="F145" s="30">
        <v>1526.9</v>
      </c>
      <c r="H145" s="13"/>
    </row>
    <row r="146" spans="2:8" s="1" customFormat="1" ht="16.899999999999999" customHeight="1" x14ac:dyDescent="0.2">
      <c r="B146" s="13"/>
      <c r="C146" s="25" t="s">
        <v>117</v>
      </c>
      <c r="D146" s="26" t="s">
        <v>118</v>
      </c>
      <c r="E146" s="27" t="s">
        <v>1</v>
      </c>
      <c r="F146" s="28">
        <v>10</v>
      </c>
      <c r="H146" s="13"/>
    </row>
    <row r="147" spans="2:8" s="1" customFormat="1" ht="16.899999999999999" customHeight="1" x14ac:dyDescent="0.2">
      <c r="B147" s="13"/>
      <c r="C147" s="29" t="s">
        <v>1</v>
      </c>
      <c r="D147" s="29" t="s">
        <v>1490</v>
      </c>
      <c r="E147" s="3" t="s">
        <v>1</v>
      </c>
      <c r="F147" s="30">
        <v>0</v>
      </c>
      <c r="H147" s="13"/>
    </row>
    <row r="148" spans="2:8" s="1" customFormat="1" ht="16.899999999999999" customHeight="1" x14ac:dyDescent="0.2">
      <c r="B148" s="13"/>
      <c r="C148" s="29" t="s">
        <v>1</v>
      </c>
      <c r="D148" s="29" t="s">
        <v>119</v>
      </c>
      <c r="E148" s="3" t="s">
        <v>1</v>
      </c>
      <c r="F148" s="30">
        <v>10</v>
      </c>
      <c r="H148" s="13"/>
    </row>
    <row r="149" spans="2:8" s="1" customFormat="1" ht="16.899999999999999" customHeight="1" x14ac:dyDescent="0.2">
      <c r="B149" s="13"/>
      <c r="C149" s="29" t="s">
        <v>117</v>
      </c>
      <c r="D149" s="29" t="s">
        <v>617</v>
      </c>
      <c r="E149" s="3" t="s">
        <v>1</v>
      </c>
      <c r="F149" s="30">
        <v>10</v>
      </c>
      <c r="H149" s="13"/>
    </row>
    <row r="150" spans="2:8" s="1" customFormat="1" ht="16.899999999999999" customHeight="1" x14ac:dyDescent="0.2">
      <c r="B150" s="13"/>
      <c r="C150" s="31" t="s">
        <v>3074</v>
      </c>
      <c r="H150" s="13"/>
    </row>
    <row r="151" spans="2:8" s="1" customFormat="1" ht="16.899999999999999" customHeight="1" x14ac:dyDescent="0.2">
      <c r="B151" s="13"/>
      <c r="C151" s="29" t="s">
        <v>1480</v>
      </c>
      <c r="D151" s="29" t="s">
        <v>1481</v>
      </c>
      <c r="E151" s="3" t="s">
        <v>383</v>
      </c>
      <c r="F151" s="30">
        <v>817.1</v>
      </c>
      <c r="H151" s="13"/>
    </row>
    <row r="152" spans="2:8" s="1" customFormat="1" ht="16.899999999999999" customHeight="1" x14ac:dyDescent="0.2">
      <c r="B152" s="13"/>
      <c r="C152" s="29" t="s">
        <v>1511</v>
      </c>
      <c r="D152" s="29" t="s">
        <v>1512</v>
      </c>
      <c r="E152" s="3" t="s">
        <v>383</v>
      </c>
      <c r="F152" s="30">
        <v>10</v>
      </c>
      <c r="H152" s="13"/>
    </row>
    <row r="153" spans="2:8" s="1" customFormat="1" ht="16.899999999999999" customHeight="1" x14ac:dyDescent="0.2">
      <c r="B153" s="13"/>
      <c r="C153" s="29" t="s">
        <v>2637</v>
      </c>
      <c r="D153" s="29" t="s">
        <v>2638</v>
      </c>
      <c r="E153" s="3" t="s">
        <v>383</v>
      </c>
      <c r="F153" s="30">
        <v>4476.4210000000003</v>
      </c>
      <c r="H153" s="13"/>
    </row>
    <row r="154" spans="2:8" s="1" customFormat="1" ht="16.899999999999999" customHeight="1" x14ac:dyDescent="0.2">
      <c r="B154" s="13"/>
      <c r="C154" s="25" t="s">
        <v>120</v>
      </c>
      <c r="D154" s="26" t="s">
        <v>121</v>
      </c>
      <c r="E154" s="27" t="s">
        <v>1</v>
      </c>
      <c r="F154" s="28">
        <v>10.3</v>
      </c>
      <c r="H154" s="13"/>
    </row>
    <row r="155" spans="2:8" s="1" customFormat="1" ht="16.899999999999999" customHeight="1" x14ac:dyDescent="0.2">
      <c r="B155" s="13"/>
      <c r="C155" s="29" t="s">
        <v>1</v>
      </c>
      <c r="D155" s="29" t="s">
        <v>121</v>
      </c>
      <c r="E155" s="3" t="s">
        <v>1</v>
      </c>
      <c r="F155" s="30">
        <v>0</v>
      </c>
      <c r="H155" s="13"/>
    </row>
    <row r="156" spans="2:8" s="1" customFormat="1" ht="16.899999999999999" customHeight="1" x14ac:dyDescent="0.2">
      <c r="B156" s="13"/>
      <c r="C156" s="29" t="s">
        <v>120</v>
      </c>
      <c r="D156" s="29" t="s">
        <v>122</v>
      </c>
      <c r="E156" s="3" t="s">
        <v>1</v>
      </c>
      <c r="F156" s="30">
        <v>10.3</v>
      </c>
      <c r="H156" s="13"/>
    </row>
    <row r="157" spans="2:8" s="1" customFormat="1" ht="16.899999999999999" customHeight="1" x14ac:dyDescent="0.2">
      <c r="B157" s="13"/>
      <c r="C157" s="31" t="s">
        <v>3074</v>
      </c>
      <c r="H157" s="13"/>
    </row>
    <row r="158" spans="2:8" s="1" customFormat="1" ht="20" x14ac:dyDescent="0.2">
      <c r="B158" s="13"/>
      <c r="C158" s="29" t="s">
        <v>804</v>
      </c>
      <c r="D158" s="29" t="s">
        <v>805</v>
      </c>
      <c r="E158" s="3" t="s">
        <v>383</v>
      </c>
      <c r="F158" s="30">
        <v>10.3</v>
      </c>
      <c r="H158" s="13"/>
    </row>
    <row r="159" spans="2:8" s="1" customFormat="1" ht="16.899999999999999" customHeight="1" x14ac:dyDescent="0.2">
      <c r="B159" s="13"/>
      <c r="C159" s="29" t="s">
        <v>796</v>
      </c>
      <c r="D159" s="29" t="s">
        <v>797</v>
      </c>
      <c r="E159" s="3" t="s">
        <v>383</v>
      </c>
      <c r="F159" s="30">
        <v>10.3</v>
      </c>
      <c r="H159" s="13"/>
    </row>
    <row r="160" spans="2:8" s="1" customFormat="1" ht="16.899999999999999" customHeight="1" x14ac:dyDescent="0.2">
      <c r="B160" s="13"/>
      <c r="C160" s="29" t="s">
        <v>800</v>
      </c>
      <c r="D160" s="29" t="s">
        <v>801</v>
      </c>
      <c r="E160" s="3" t="s">
        <v>383</v>
      </c>
      <c r="F160" s="30">
        <v>10.3</v>
      </c>
      <c r="H160" s="13"/>
    </row>
    <row r="161" spans="2:8" s="1" customFormat="1" ht="16.899999999999999" customHeight="1" x14ac:dyDescent="0.2">
      <c r="B161" s="13"/>
      <c r="C161" s="29" t="s">
        <v>813</v>
      </c>
      <c r="D161" s="29" t="s">
        <v>814</v>
      </c>
      <c r="E161" s="3" t="s">
        <v>383</v>
      </c>
      <c r="F161" s="30">
        <v>10.3</v>
      </c>
      <c r="H161" s="13"/>
    </row>
    <row r="162" spans="2:8" s="1" customFormat="1" ht="16.899999999999999" customHeight="1" x14ac:dyDescent="0.2">
      <c r="B162" s="13"/>
      <c r="C162" s="25" t="s">
        <v>123</v>
      </c>
      <c r="D162" s="26" t="s">
        <v>124</v>
      </c>
      <c r="E162" s="27" t="s">
        <v>1</v>
      </c>
      <c r="F162" s="28">
        <v>720.52</v>
      </c>
      <c r="H162" s="13"/>
    </row>
    <row r="163" spans="2:8" s="1" customFormat="1" ht="16.899999999999999" customHeight="1" x14ac:dyDescent="0.2">
      <c r="B163" s="13"/>
      <c r="C163" s="29" t="s">
        <v>1</v>
      </c>
      <c r="D163" s="29" t="s">
        <v>857</v>
      </c>
      <c r="E163" s="3" t="s">
        <v>1</v>
      </c>
      <c r="F163" s="30">
        <v>0</v>
      </c>
      <c r="H163" s="13"/>
    </row>
    <row r="164" spans="2:8" s="1" customFormat="1" ht="16.899999999999999" customHeight="1" x14ac:dyDescent="0.2">
      <c r="B164" s="13"/>
      <c r="C164" s="29" t="s">
        <v>1</v>
      </c>
      <c r="D164" s="29" t="s">
        <v>858</v>
      </c>
      <c r="E164" s="3" t="s">
        <v>1</v>
      </c>
      <c r="F164" s="30">
        <v>368.851</v>
      </c>
      <c r="H164" s="13"/>
    </row>
    <row r="165" spans="2:8" s="1" customFormat="1" ht="16.899999999999999" customHeight="1" x14ac:dyDescent="0.2">
      <c r="B165" s="13"/>
      <c r="C165" s="29" t="s">
        <v>1</v>
      </c>
      <c r="D165" s="29" t="s">
        <v>859</v>
      </c>
      <c r="E165" s="3" t="s">
        <v>1</v>
      </c>
      <c r="F165" s="30">
        <v>292.36500000000001</v>
      </c>
      <c r="H165" s="13"/>
    </row>
    <row r="166" spans="2:8" s="1" customFormat="1" ht="16.899999999999999" customHeight="1" x14ac:dyDescent="0.2">
      <c r="B166" s="13"/>
      <c r="C166" s="29" t="s">
        <v>1</v>
      </c>
      <c r="D166" s="29" t="s">
        <v>860</v>
      </c>
      <c r="E166" s="3" t="s">
        <v>1</v>
      </c>
      <c r="F166" s="30">
        <v>127.747</v>
      </c>
      <c r="H166" s="13"/>
    </row>
    <row r="167" spans="2:8" s="1" customFormat="1" ht="20" x14ac:dyDescent="0.2">
      <c r="B167" s="13"/>
      <c r="C167" s="29" t="s">
        <v>1</v>
      </c>
      <c r="D167" s="29" t="s">
        <v>861</v>
      </c>
      <c r="E167" s="3" t="s">
        <v>1</v>
      </c>
      <c r="F167" s="30">
        <v>-144.34800000000001</v>
      </c>
      <c r="H167" s="13"/>
    </row>
    <row r="168" spans="2:8" s="1" customFormat="1" ht="20" x14ac:dyDescent="0.2">
      <c r="B168" s="13"/>
      <c r="C168" s="29" t="s">
        <v>1</v>
      </c>
      <c r="D168" s="29" t="s">
        <v>862</v>
      </c>
      <c r="E168" s="3" t="s">
        <v>1</v>
      </c>
      <c r="F168" s="30">
        <v>75.905000000000001</v>
      </c>
      <c r="H168" s="13"/>
    </row>
    <row r="169" spans="2:8" s="1" customFormat="1" ht="16.899999999999999" customHeight="1" x14ac:dyDescent="0.2">
      <c r="B169" s="13"/>
      <c r="C169" s="29" t="s">
        <v>123</v>
      </c>
      <c r="D169" s="29" t="s">
        <v>617</v>
      </c>
      <c r="E169" s="3" t="s">
        <v>1</v>
      </c>
      <c r="F169" s="30">
        <v>720.52</v>
      </c>
      <c r="H169" s="13"/>
    </row>
    <row r="170" spans="2:8" s="1" customFormat="1" ht="16.899999999999999" customHeight="1" x14ac:dyDescent="0.2">
      <c r="B170" s="13"/>
      <c r="C170" s="31" t="s">
        <v>3074</v>
      </c>
      <c r="H170" s="13"/>
    </row>
    <row r="171" spans="2:8" s="1" customFormat="1" ht="20" x14ac:dyDescent="0.2">
      <c r="B171" s="13"/>
      <c r="C171" s="29" t="s">
        <v>854</v>
      </c>
      <c r="D171" s="29" t="s">
        <v>855</v>
      </c>
      <c r="E171" s="3" t="s">
        <v>383</v>
      </c>
      <c r="F171" s="30">
        <v>743.67600000000004</v>
      </c>
      <c r="H171" s="13"/>
    </row>
    <row r="172" spans="2:8" s="1" customFormat="1" ht="16.899999999999999" customHeight="1" x14ac:dyDescent="0.2">
      <c r="B172" s="13"/>
      <c r="C172" s="29" t="s">
        <v>817</v>
      </c>
      <c r="D172" s="29" t="s">
        <v>818</v>
      </c>
      <c r="E172" s="3" t="s">
        <v>383</v>
      </c>
      <c r="F172" s="30">
        <v>743.67600000000004</v>
      </c>
      <c r="H172" s="13"/>
    </row>
    <row r="173" spans="2:8" s="1" customFormat="1" ht="16.899999999999999" customHeight="1" x14ac:dyDescent="0.2">
      <c r="B173" s="13"/>
      <c r="C173" s="29" t="s">
        <v>850</v>
      </c>
      <c r="D173" s="29" t="s">
        <v>851</v>
      </c>
      <c r="E173" s="3" t="s">
        <v>383</v>
      </c>
      <c r="F173" s="30">
        <v>743.67600000000004</v>
      </c>
      <c r="H173" s="13"/>
    </row>
    <row r="174" spans="2:8" s="1" customFormat="1" ht="16.899999999999999" customHeight="1" x14ac:dyDescent="0.2">
      <c r="B174" s="13"/>
      <c r="C174" s="29" t="s">
        <v>875</v>
      </c>
      <c r="D174" s="29" t="s">
        <v>876</v>
      </c>
      <c r="E174" s="3" t="s">
        <v>383</v>
      </c>
      <c r="F174" s="30">
        <v>814.32600000000002</v>
      </c>
      <c r="H174" s="13"/>
    </row>
    <row r="175" spans="2:8" s="1" customFormat="1" ht="16.899999999999999" customHeight="1" x14ac:dyDescent="0.2">
      <c r="B175" s="13"/>
      <c r="C175" s="29" t="s">
        <v>919</v>
      </c>
      <c r="D175" s="29" t="s">
        <v>920</v>
      </c>
      <c r="E175" s="3" t="s">
        <v>383</v>
      </c>
      <c r="F175" s="30">
        <v>720.52</v>
      </c>
      <c r="H175" s="13"/>
    </row>
    <row r="176" spans="2:8" s="1" customFormat="1" ht="16.899999999999999" customHeight="1" x14ac:dyDescent="0.2">
      <c r="B176" s="13"/>
      <c r="C176" s="29" t="s">
        <v>808</v>
      </c>
      <c r="D176" s="29" t="s">
        <v>809</v>
      </c>
      <c r="E176" s="3" t="s">
        <v>383</v>
      </c>
      <c r="F176" s="30">
        <v>756.54600000000005</v>
      </c>
      <c r="H176" s="13"/>
    </row>
    <row r="177" spans="2:8" s="1" customFormat="1" ht="16.899999999999999" customHeight="1" x14ac:dyDescent="0.2">
      <c r="B177" s="13"/>
      <c r="C177" s="25" t="s">
        <v>126</v>
      </c>
      <c r="D177" s="26" t="s">
        <v>127</v>
      </c>
      <c r="E177" s="27" t="s">
        <v>1</v>
      </c>
      <c r="F177" s="28">
        <v>23.155999999999999</v>
      </c>
      <c r="H177" s="13"/>
    </row>
    <row r="178" spans="2:8" s="1" customFormat="1" ht="16.899999999999999" customHeight="1" x14ac:dyDescent="0.2">
      <c r="B178" s="13"/>
      <c r="C178" s="29" t="s">
        <v>1</v>
      </c>
      <c r="D178" s="29" t="s">
        <v>127</v>
      </c>
      <c r="E178" s="3" t="s">
        <v>1</v>
      </c>
      <c r="F178" s="30">
        <v>0</v>
      </c>
      <c r="H178" s="13"/>
    </row>
    <row r="179" spans="2:8" s="1" customFormat="1" ht="16.899999999999999" customHeight="1" x14ac:dyDescent="0.2">
      <c r="B179" s="13"/>
      <c r="C179" s="29" t="s">
        <v>1</v>
      </c>
      <c r="D179" s="29" t="s">
        <v>863</v>
      </c>
      <c r="E179" s="3" t="s">
        <v>1</v>
      </c>
      <c r="F179" s="30">
        <v>9.6969999999999992</v>
      </c>
      <c r="H179" s="13"/>
    </row>
    <row r="180" spans="2:8" s="1" customFormat="1" ht="16.899999999999999" customHeight="1" x14ac:dyDescent="0.2">
      <c r="B180" s="13"/>
      <c r="C180" s="29" t="s">
        <v>1</v>
      </c>
      <c r="D180" s="29" t="s">
        <v>864</v>
      </c>
      <c r="E180" s="3" t="s">
        <v>1</v>
      </c>
      <c r="F180" s="30">
        <v>8.0530000000000008</v>
      </c>
      <c r="H180" s="13"/>
    </row>
    <row r="181" spans="2:8" s="1" customFormat="1" ht="16.899999999999999" customHeight="1" x14ac:dyDescent="0.2">
      <c r="B181" s="13"/>
      <c r="C181" s="29" t="s">
        <v>1</v>
      </c>
      <c r="D181" s="29" t="s">
        <v>865</v>
      </c>
      <c r="E181" s="3" t="s">
        <v>1</v>
      </c>
      <c r="F181" s="30">
        <v>5.4059999999999997</v>
      </c>
      <c r="H181" s="13"/>
    </row>
    <row r="182" spans="2:8" s="1" customFormat="1" ht="16.899999999999999" customHeight="1" x14ac:dyDescent="0.2">
      <c r="B182" s="13"/>
      <c r="C182" s="29" t="s">
        <v>126</v>
      </c>
      <c r="D182" s="29" t="s">
        <v>617</v>
      </c>
      <c r="E182" s="3" t="s">
        <v>1</v>
      </c>
      <c r="F182" s="30">
        <v>23.155999999999999</v>
      </c>
      <c r="H182" s="13"/>
    </row>
    <row r="183" spans="2:8" s="1" customFormat="1" ht="16.899999999999999" customHeight="1" x14ac:dyDescent="0.2">
      <c r="B183" s="13"/>
      <c r="C183" s="31" t="s">
        <v>3074</v>
      </c>
      <c r="H183" s="13"/>
    </row>
    <row r="184" spans="2:8" s="1" customFormat="1" ht="20" x14ac:dyDescent="0.2">
      <c r="B184" s="13"/>
      <c r="C184" s="29" t="s">
        <v>854</v>
      </c>
      <c r="D184" s="29" t="s">
        <v>855</v>
      </c>
      <c r="E184" s="3" t="s">
        <v>383</v>
      </c>
      <c r="F184" s="30">
        <v>743.67600000000004</v>
      </c>
      <c r="H184" s="13"/>
    </row>
    <row r="185" spans="2:8" s="1" customFormat="1" ht="16.899999999999999" customHeight="1" x14ac:dyDescent="0.2">
      <c r="B185" s="13"/>
      <c r="C185" s="29" t="s">
        <v>817</v>
      </c>
      <c r="D185" s="29" t="s">
        <v>818</v>
      </c>
      <c r="E185" s="3" t="s">
        <v>383</v>
      </c>
      <c r="F185" s="30">
        <v>743.67600000000004</v>
      </c>
      <c r="H185" s="13"/>
    </row>
    <row r="186" spans="2:8" s="1" customFormat="1" ht="16.899999999999999" customHeight="1" x14ac:dyDescent="0.2">
      <c r="B186" s="13"/>
      <c r="C186" s="29" t="s">
        <v>850</v>
      </c>
      <c r="D186" s="29" t="s">
        <v>851</v>
      </c>
      <c r="E186" s="3" t="s">
        <v>383</v>
      </c>
      <c r="F186" s="30">
        <v>743.67600000000004</v>
      </c>
      <c r="H186" s="13"/>
    </row>
    <row r="187" spans="2:8" s="1" customFormat="1" ht="16.899999999999999" customHeight="1" x14ac:dyDescent="0.2">
      <c r="B187" s="13"/>
      <c r="C187" s="29" t="s">
        <v>875</v>
      </c>
      <c r="D187" s="29" t="s">
        <v>876</v>
      </c>
      <c r="E187" s="3" t="s">
        <v>383</v>
      </c>
      <c r="F187" s="30">
        <v>814.32600000000002</v>
      </c>
      <c r="H187" s="13"/>
    </row>
    <row r="188" spans="2:8" s="1" customFormat="1" ht="16.899999999999999" customHeight="1" x14ac:dyDescent="0.2">
      <c r="B188" s="13"/>
      <c r="C188" s="29" t="s">
        <v>915</v>
      </c>
      <c r="D188" s="29" t="s">
        <v>916</v>
      </c>
      <c r="E188" s="3" t="s">
        <v>383</v>
      </c>
      <c r="F188" s="30">
        <v>23.155999999999999</v>
      </c>
      <c r="H188" s="13"/>
    </row>
    <row r="189" spans="2:8" s="1" customFormat="1" ht="16.899999999999999" customHeight="1" x14ac:dyDescent="0.2">
      <c r="B189" s="13"/>
      <c r="C189" s="29" t="s">
        <v>870</v>
      </c>
      <c r="D189" s="29" t="s">
        <v>871</v>
      </c>
      <c r="E189" s="3" t="s">
        <v>383</v>
      </c>
      <c r="F189" s="30">
        <v>24.314</v>
      </c>
      <c r="H189" s="13"/>
    </row>
    <row r="190" spans="2:8" s="1" customFormat="1" ht="16.899999999999999" customHeight="1" x14ac:dyDescent="0.2">
      <c r="B190" s="13"/>
      <c r="C190" s="25" t="s">
        <v>129</v>
      </c>
      <c r="D190" s="26" t="s">
        <v>130</v>
      </c>
      <c r="E190" s="27" t="s">
        <v>1</v>
      </c>
      <c r="F190" s="28">
        <v>52.262999999999998</v>
      </c>
      <c r="H190" s="13"/>
    </row>
    <row r="191" spans="2:8" s="1" customFormat="1" ht="16.899999999999999" customHeight="1" x14ac:dyDescent="0.2">
      <c r="B191" s="13"/>
      <c r="C191" s="29" t="s">
        <v>1</v>
      </c>
      <c r="D191" s="29" t="s">
        <v>130</v>
      </c>
      <c r="E191" s="3" t="s">
        <v>1</v>
      </c>
      <c r="F191" s="30">
        <v>0</v>
      </c>
      <c r="H191" s="13"/>
    </row>
    <row r="192" spans="2:8" s="1" customFormat="1" ht="16.899999999999999" customHeight="1" x14ac:dyDescent="0.2">
      <c r="B192" s="13"/>
      <c r="C192" s="29" t="s">
        <v>129</v>
      </c>
      <c r="D192" s="29" t="s">
        <v>1157</v>
      </c>
      <c r="E192" s="3" t="s">
        <v>1</v>
      </c>
      <c r="F192" s="30">
        <v>52.262999999999998</v>
      </c>
      <c r="H192" s="13"/>
    </row>
    <row r="193" spans="2:8" s="1" customFormat="1" ht="16.899999999999999" customHeight="1" x14ac:dyDescent="0.2">
      <c r="B193" s="13"/>
      <c r="C193" s="31" t="s">
        <v>3074</v>
      </c>
      <c r="H193" s="13"/>
    </row>
    <row r="194" spans="2:8" s="1" customFormat="1" ht="16.899999999999999" customHeight="1" x14ac:dyDescent="0.2">
      <c r="B194" s="13"/>
      <c r="C194" s="29" t="s">
        <v>1153</v>
      </c>
      <c r="D194" s="29" t="s">
        <v>1154</v>
      </c>
      <c r="E194" s="3" t="s">
        <v>383</v>
      </c>
      <c r="F194" s="30">
        <v>1109.1679999999999</v>
      </c>
      <c r="H194" s="13"/>
    </row>
    <row r="195" spans="2:8" s="1" customFormat="1" ht="16.899999999999999" customHeight="1" x14ac:dyDescent="0.2">
      <c r="B195" s="13"/>
      <c r="C195" s="29" t="s">
        <v>1163</v>
      </c>
      <c r="D195" s="29" t="s">
        <v>1164</v>
      </c>
      <c r="E195" s="3" t="s">
        <v>383</v>
      </c>
      <c r="F195" s="30">
        <v>1109.1679999999999</v>
      </c>
      <c r="H195" s="13"/>
    </row>
    <row r="196" spans="2:8" s="1" customFormat="1" ht="20" x14ac:dyDescent="0.2">
      <c r="B196" s="13"/>
      <c r="C196" s="29" t="s">
        <v>1183</v>
      </c>
      <c r="D196" s="29" t="s">
        <v>1184</v>
      </c>
      <c r="E196" s="3" t="s">
        <v>383</v>
      </c>
      <c r="F196" s="30">
        <v>1123.3679999999999</v>
      </c>
      <c r="H196" s="13"/>
    </row>
    <row r="197" spans="2:8" s="1" customFormat="1" ht="16.899999999999999" customHeight="1" x14ac:dyDescent="0.2">
      <c r="B197" s="13"/>
      <c r="C197" s="29" t="s">
        <v>1193</v>
      </c>
      <c r="D197" s="29" t="s">
        <v>1194</v>
      </c>
      <c r="E197" s="3" t="s">
        <v>383</v>
      </c>
      <c r="F197" s="30">
        <v>1224.1679999999999</v>
      </c>
      <c r="H197" s="13"/>
    </row>
    <row r="198" spans="2:8" s="1" customFormat="1" x14ac:dyDescent="0.2">
      <c r="B198" s="13"/>
      <c r="C198" s="29" t="s">
        <v>1292</v>
      </c>
      <c r="D198" s="29" t="s">
        <v>1293</v>
      </c>
      <c r="E198" s="3" t="s">
        <v>383</v>
      </c>
      <c r="F198" s="30">
        <v>1022.063</v>
      </c>
      <c r="H198" s="13"/>
    </row>
    <row r="199" spans="2:8" s="1" customFormat="1" ht="16.899999999999999" customHeight="1" x14ac:dyDescent="0.2">
      <c r="B199" s="13"/>
      <c r="C199" s="29" t="s">
        <v>1303</v>
      </c>
      <c r="D199" s="29" t="s">
        <v>1304</v>
      </c>
      <c r="E199" s="3" t="s">
        <v>383</v>
      </c>
      <c r="F199" s="30">
        <v>52.262999999999998</v>
      </c>
      <c r="H199" s="13"/>
    </row>
    <row r="200" spans="2:8" s="1" customFormat="1" ht="16.899999999999999" customHeight="1" x14ac:dyDescent="0.2">
      <c r="B200" s="13"/>
      <c r="C200" s="29" t="s">
        <v>1198</v>
      </c>
      <c r="D200" s="29" t="s">
        <v>1199</v>
      </c>
      <c r="E200" s="3" t="s">
        <v>383</v>
      </c>
      <c r="F200" s="30">
        <v>1365.769</v>
      </c>
      <c r="H200" s="13"/>
    </row>
    <row r="201" spans="2:8" s="1" customFormat="1" ht="16.899999999999999" customHeight="1" x14ac:dyDescent="0.2">
      <c r="B201" s="13"/>
      <c r="C201" s="25" t="s">
        <v>132</v>
      </c>
      <c r="D201" s="26" t="s">
        <v>133</v>
      </c>
      <c r="E201" s="27" t="s">
        <v>1</v>
      </c>
      <c r="F201" s="28">
        <v>14.2</v>
      </c>
      <c r="H201" s="13"/>
    </row>
    <row r="202" spans="2:8" s="1" customFormat="1" ht="16.899999999999999" customHeight="1" x14ac:dyDescent="0.2">
      <c r="B202" s="13"/>
      <c r="C202" s="29" t="s">
        <v>1</v>
      </c>
      <c r="D202" s="29" t="s">
        <v>1275</v>
      </c>
      <c r="E202" s="3" t="s">
        <v>1</v>
      </c>
      <c r="F202" s="30">
        <v>0</v>
      </c>
      <c r="H202" s="13"/>
    </row>
    <row r="203" spans="2:8" s="1" customFormat="1" ht="16.899999999999999" customHeight="1" x14ac:dyDescent="0.2">
      <c r="B203" s="13"/>
      <c r="C203" s="29" t="s">
        <v>1</v>
      </c>
      <c r="D203" s="29" t="s">
        <v>134</v>
      </c>
      <c r="E203" s="3" t="s">
        <v>1</v>
      </c>
      <c r="F203" s="30">
        <v>14.2</v>
      </c>
      <c r="H203" s="13"/>
    </row>
    <row r="204" spans="2:8" s="1" customFormat="1" ht="16.899999999999999" customHeight="1" x14ac:dyDescent="0.2">
      <c r="B204" s="13"/>
      <c r="C204" s="29" t="s">
        <v>132</v>
      </c>
      <c r="D204" s="29" t="s">
        <v>617</v>
      </c>
      <c r="E204" s="3" t="s">
        <v>1</v>
      </c>
      <c r="F204" s="30">
        <v>14.2</v>
      </c>
      <c r="H204" s="13"/>
    </row>
    <row r="205" spans="2:8" s="1" customFormat="1" ht="16.899999999999999" customHeight="1" x14ac:dyDescent="0.2">
      <c r="B205" s="13"/>
      <c r="C205" s="31" t="s">
        <v>3074</v>
      </c>
      <c r="H205" s="13"/>
    </row>
    <row r="206" spans="2:8" s="1" customFormat="1" ht="20" x14ac:dyDescent="0.2">
      <c r="B206" s="13"/>
      <c r="C206" s="29" t="s">
        <v>1268</v>
      </c>
      <c r="D206" s="29" t="s">
        <v>1269</v>
      </c>
      <c r="E206" s="3" t="s">
        <v>383</v>
      </c>
      <c r="F206" s="30">
        <v>154.279</v>
      </c>
      <c r="H206" s="13"/>
    </row>
    <row r="207" spans="2:8" s="1" customFormat="1" ht="20" x14ac:dyDescent="0.2">
      <c r="B207" s="13"/>
      <c r="C207" s="29" t="s">
        <v>1183</v>
      </c>
      <c r="D207" s="29" t="s">
        <v>1184</v>
      </c>
      <c r="E207" s="3" t="s">
        <v>383</v>
      </c>
      <c r="F207" s="30">
        <v>1123.3679999999999</v>
      </c>
      <c r="H207" s="13"/>
    </row>
    <row r="208" spans="2:8" s="1" customFormat="1" ht="16.899999999999999" customHeight="1" x14ac:dyDescent="0.2">
      <c r="B208" s="13"/>
      <c r="C208" s="29" t="s">
        <v>1193</v>
      </c>
      <c r="D208" s="29" t="s">
        <v>1194</v>
      </c>
      <c r="E208" s="3" t="s">
        <v>383</v>
      </c>
      <c r="F208" s="30">
        <v>1224.1679999999999</v>
      </c>
      <c r="H208" s="13"/>
    </row>
    <row r="209" spans="2:8" s="1" customFormat="1" ht="16.899999999999999" customHeight="1" x14ac:dyDescent="0.2">
      <c r="B209" s="13"/>
      <c r="C209" s="29" t="s">
        <v>1287</v>
      </c>
      <c r="D209" s="29" t="s">
        <v>1288</v>
      </c>
      <c r="E209" s="3" t="s">
        <v>383</v>
      </c>
      <c r="F209" s="30">
        <v>14.91</v>
      </c>
      <c r="H209" s="13"/>
    </row>
    <row r="210" spans="2:8" s="1" customFormat="1" ht="16.899999999999999" customHeight="1" x14ac:dyDescent="0.2">
      <c r="B210" s="13"/>
      <c r="C210" s="29" t="s">
        <v>1198</v>
      </c>
      <c r="D210" s="29" t="s">
        <v>1199</v>
      </c>
      <c r="E210" s="3" t="s">
        <v>383</v>
      </c>
      <c r="F210" s="30">
        <v>1365.769</v>
      </c>
      <c r="H210" s="13"/>
    </row>
    <row r="211" spans="2:8" s="1" customFormat="1" ht="16.899999999999999" customHeight="1" x14ac:dyDescent="0.2">
      <c r="B211" s="13"/>
      <c r="C211" s="25" t="s">
        <v>135</v>
      </c>
      <c r="D211" s="26" t="s">
        <v>135</v>
      </c>
      <c r="E211" s="27" t="s">
        <v>1</v>
      </c>
      <c r="F211" s="28">
        <v>870.7</v>
      </c>
      <c r="H211" s="13"/>
    </row>
    <row r="212" spans="2:8" s="1" customFormat="1" ht="16.899999999999999" customHeight="1" x14ac:dyDescent="0.2">
      <c r="B212" s="13"/>
      <c r="C212" s="29" t="s">
        <v>1</v>
      </c>
      <c r="D212" s="29" t="s">
        <v>1227</v>
      </c>
      <c r="E212" s="3" t="s">
        <v>1</v>
      </c>
      <c r="F212" s="30">
        <v>0</v>
      </c>
      <c r="H212" s="13"/>
    </row>
    <row r="213" spans="2:8" s="1" customFormat="1" ht="16.899999999999999" customHeight="1" x14ac:dyDescent="0.2">
      <c r="B213" s="13"/>
      <c r="C213" s="29" t="s">
        <v>135</v>
      </c>
      <c r="D213" s="29" t="s">
        <v>1228</v>
      </c>
      <c r="E213" s="3" t="s">
        <v>1</v>
      </c>
      <c r="F213" s="30">
        <v>870.7</v>
      </c>
      <c r="H213" s="13"/>
    </row>
    <row r="214" spans="2:8" s="1" customFormat="1" ht="16.899999999999999" customHeight="1" x14ac:dyDescent="0.2">
      <c r="B214" s="13"/>
      <c r="C214" s="31" t="s">
        <v>3074</v>
      </c>
      <c r="H214" s="13"/>
    </row>
    <row r="215" spans="2:8" s="1" customFormat="1" ht="16.899999999999999" customHeight="1" x14ac:dyDescent="0.2">
      <c r="B215" s="13"/>
      <c r="C215" s="29" t="s">
        <v>1224</v>
      </c>
      <c r="D215" s="29" t="s">
        <v>1225</v>
      </c>
      <c r="E215" s="3" t="s">
        <v>383</v>
      </c>
      <c r="F215" s="30">
        <v>2258.1</v>
      </c>
      <c r="H215" s="13"/>
    </row>
    <row r="216" spans="2:8" s="1" customFormat="1" ht="16.899999999999999" customHeight="1" x14ac:dyDescent="0.2">
      <c r="B216" s="13"/>
      <c r="C216" s="29" t="s">
        <v>1237</v>
      </c>
      <c r="D216" s="29" t="s">
        <v>1238</v>
      </c>
      <c r="E216" s="3" t="s">
        <v>383</v>
      </c>
      <c r="F216" s="30">
        <v>888.11400000000003</v>
      </c>
      <c r="H216" s="13"/>
    </row>
    <row r="217" spans="2:8" s="1" customFormat="1" ht="16.899999999999999" customHeight="1" x14ac:dyDescent="0.2">
      <c r="B217" s="13"/>
      <c r="C217" s="25" t="s">
        <v>137</v>
      </c>
      <c r="D217" s="26" t="s">
        <v>137</v>
      </c>
      <c r="E217" s="27" t="s">
        <v>1</v>
      </c>
      <c r="F217" s="28">
        <v>6.5</v>
      </c>
      <c r="H217" s="13"/>
    </row>
    <row r="218" spans="2:8" s="1" customFormat="1" ht="16.899999999999999" customHeight="1" x14ac:dyDescent="0.2">
      <c r="B218" s="13"/>
      <c r="C218" s="29" t="s">
        <v>1</v>
      </c>
      <c r="D218" s="29" t="s">
        <v>1234</v>
      </c>
      <c r="E218" s="3" t="s">
        <v>1</v>
      </c>
      <c r="F218" s="30">
        <v>0</v>
      </c>
      <c r="H218" s="13"/>
    </row>
    <row r="219" spans="2:8" s="1" customFormat="1" ht="16.899999999999999" customHeight="1" x14ac:dyDescent="0.2">
      <c r="B219" s="13"/>
      <c r="C219" s="29" t="s">
        <v>137</v>
      </c>
      <c r="D219" s="29" t="s">
        <v>172</v>
      </c>
      <c r="E219" s="3" t="s">
        <v>1</v>
      </c>
      <c r="F219" s="30">
        <v>6.5</v>
      </c>
      <c r="H219" s="13"/>
    </row>
    <row r="220" spans="2:8" s="1" customFormat="1" ht="16.899999999999999" customHeight="1" x14ac:dyDescent="0.2">
      <c r="B220" s="13"/>
      <c r="C220" s="31" t="s">
        <v>3074</v>
      </c>
      <c r="H220" s="13"/>
    </row>
    <row r="221" spans="2:8" s="1" customFormat="1" ht="16.899999999999999" customHeight="1" x14ac:dyDescent="0.2">
      <c r="B221" s="13"/>
      <c r="C221" s="29" t="s">
        <v>1224</v>
      </c>
      <c r="D221" s="29" t="s">
        <v>1225</v>
      </c>
      <c r="E221" s="3" t="s">
        <v>383</v>
      </c>
      <c r="F221" s="30">
        <v>2258.1</v>
      </c>
      <c r="H221" s="13"/>
    </row>
    <row r="222" spans="2:8" s="1" customFormat="1" ht="16.899999999999999" customHeight="1" x14ac:dyDescent="0.2">
      <c r="B222" s="13"/>
      <c r="C222" s="29" t="s">
        <v>1257</v>
      </c>
      <c r="D222" s="29" t="s">
        <v>1258</v>
      </c>
      <c r="E222" s="3" t="s">
        <v>340</v>
      </c>
      <c r="F222" s="30">
        <v>0.85399999999999998</v>
      </c>
      <c r="H222" s="13"/>
    </row>
    <row r="223" spans="2:8" s="1" customFormat="1" ht="16.899999999999999" customHeight="1" x14ac:dyDescent="0.2">
      <c r="B223" s="13"/>
      <c r="C223" s="25" t="s">
        <v>139</v>
      </c>
      <c r="D223" s="26" t="s">
        <v>139</v>
      </c>
      <c r="E223" s="27" t="s">
        <v>1</v>
      </c>
      <c r="F223" s="28">
        <v>638.29999999999995</v>
      </c>
      <c r="H223" s="13"/>
    </row>
    <row r="224" spans="2:8" s="1" customFormat="1" ht="16.899999999999999" customHeight="1" x14ac:dyDescent="0.2">
      <c r="B224" s="13"/>
      <c r="C224" s="29" t="s">
        <v>1</v>
      </c>
      <c r="D224" s="29" t="s">
        <v>1230</v>
      </c>
      <c r="E224" s="3" t="s">
        <v>1</v>
      </c>
      <c r="F224" s="30">
        <v>0</v>
      </c>
      <c r="H224" s="13"/>
    </row>
    <row r="225" spans="2:8" s="1" customFormat="1" ht="16.899999999999999" customHeight="1" x14ac:dyDescent="0.2">
      <c r="B225" s="13"/>
      <c r="C225" s="29" t="s">
        <v>139</v>
      </c>
      <c r="D225" s="29" t="s">
        <v>1231</v>
      </c>
      <c r="E225" s="3" t="s">
        <v>1</v>
      </c>
      <c r="F225" s="30">
        <v>638.29999999999995</v>
      </c>
      <c r="H225" s="13"/>
    </row>
    <row r="226" spans="2:8" s="1" customFormat="1" ht="16.899999999999999" customHeight="1" x14ac:dyDescent="0.2">
      <c r="B226" s="13"/>
      <c r="C226" s="31" t="s">
        <v>3074</v>
      </c>
      <c r="H226" s="13"/>
    </row>
    <row r="227" spans="2:8" s="1" customFormat="1" ht="16.899999999999999" customHeight="1" x14ac:dyDescent="0.2">
      <c r="B227" s="13"/>
      <c r="C227" s="29" t="s">
        <v>1224</v>
      </c>
      <c r="D227" s="29" t="s">
        <v>1225</v>
      </c>
      <c r="E227" s="3" t="s">
        <v>383</v>
      </c>
      <c r="F227" s="30">
        <v>2258.1</v>
      </c>
      <c r="H227" s="13"/>
    </row>
    <row r="228" spans="2:8" s="1" customFormat="1" ht="16.899999999999999" customHeight="1" x14ac:dyDescent="0.2">
      <c r="B228" s="13"/>
      <c r="C228" s="29" t="s">
        <v>1247</v>
      </c>
      <c r="D228" s="29" t="s">
        <v>1248</v>
      </c>
      <c r="E228" s="3" t="s">
        <v>383</v>
      </c>
      <c r="F228" s="30">
        <v>651.06600000000003</v>
      </c>
      <c r="H228" s="13"/>
    </row>
    <row r="229" spans="2:8" s="1" customFormat="1" ht="16.899999999999999" customHeight="1" x14ac:dyDescent="0.2">
      <c r="B229" s="13"/>
      <c r="C229" s="25" t="s">
        <v>141</v>
      </c>
      <c r="D229" s="26" t="s">
        <v>141</v>
      </c>
      <c r="E229" s="27" t="s">
        <v>1</v>
      </c>
      <c r="F229" s="28">
        <v>31.9</v>
      </c>
      <c r="H229" s="13"/>
    </row>
    <row r="230" spans="2:8" s="1" customFormat="1" ht="16.899999999999999" customHeight="1" x14ac:dyDescent="0.2">
      <c r="B230" s="13"/>
      <c r="C230" s="29" t="s">
        <v>1</v>
      </c>
      <c r="D230" s="29" t="s">
        <v>1229</v>
      </c>
      <c r="E230" s="3" t="s">
        <v>1</v>
      </c>
      <c r="F230" s="30">
        <v>0</v>
      </c>
      <c r="H230" s="13"/>
    </row>
    <row r="231" spans="2:8" s="1" customFormat="1" ht="16.899999999999999" customHeight="1" x14ac:dyDescent="0.2">
      <c r="B231" s="13"/>
      <c r="C231" s="29" t="s">
        <v>141</v>
      </c>
      <c r="D231" s="29" t="s">
        <v>203</v>
      </c>
      <c r="E231" s="3" t="s">
        <v>1</v>
      </c>
      <c r="F231" s="30">
        <v>31.9</v>
      </c>
      <c r="H231" s="13"/>
    </row>
    <row r="232" spans="2:8" s="1" customFormat="1" ht="16.899999999999999" customHeight="1" x14ac:dyDescent="0.2">
      <c r="B232" s="13"/>
      <c r="C232" s="31" t="s">
        <v>3074</v>
      </c>
      <c r="H232" s="13"/>
    </row>
    <row r="233" spans="2:8" s="1" customFormat="1" ht="16.899999999999999" customHeight="1" x14ac:dyDescent="0.2">
      <c r="B233" s="13"/>
      <c r="C233" s="29" t="s">
        <v>1224</v>
      </c>
      <c r="D233" s="29" t="s">
        <v>1225</v>
      </c>
      <c r="E233" s="3" t="s">
        <v>383</v>
      </c>
      <c r="F233" s="30">
        <v>2258.1</v>
      </c>
      <c r="H233" s="13"/>
    </row>
    <row r="234" spans="2:8" s="1" customFormat="1" ht="16.899999999999999" customHeight="1" x14ac:dyDescent="0.2">
      <c r="B234" s="13"/>
      <c r="C234" s="29" t="s">
        <v>1242</v>
      </c>
      <c r="D234" s="29" t="s">
        <v>1243</v>
      </c>
      <c r="E234" s="3" t="s">
        <v>383</v>
      </c>
      <c r="F234" s="30">
        <v>33.494999999999997</v>
      </c>
      <c r="H234" s="13"/>
    </row>
    <row r="235" spans="2:8" s="1" customFormat="1" ht="16.899999999999999" customHeight="1" x14ac:dyDescent="0.2">
      <c r="B235" s="13"/>
      <c r="C235" s="25" t="s">
        <v>143</v>
      </c>
      <c r="D235" s="26" t="s">
        <v>143</v>
      </c>
      <c r="E235" s="27" t="s">
        <v>1</v>
      </c>
      <c r="F235" s="28">
        <v>17</v>
      </c>
      <c r="H235" s="13"/>
    </row>
    <row r="236" spans="2:8" s="1" customFormat="1" ht="16.899999999999999" customHeight="1" x14ac:dyDescent="0.2">
      <c r="B236" s="13"/>
      <c r="C236" s="29" t="s">
        <v>1</v>
      </c>
      <c r="D236" s="29" t="s">
        <v>1235</v>
      </c>
      <c r="E236" s="3" t="s">
        <v>1</v>
      </c>
      <c r="F236" s="30">
        <v>0</v>
      </c>
      <c r="H236" s="13"/>
    </row>
    <row r="237" spans="2:8" s="1" customFormat="1" ht="16.899999999999999" customHeight="1" x14ac:dyDescent="0.2">
      <c r="B237" s="13"/>
      <c r="C237" s="29" t="s">
        <v>143</v>
      </c>
      <c r="D237" s="29" t="s">
        <v>180</v>
      </c>
      <c r="E237" s="3" t="s">
        <v>1</v>
      </c>
      <c r="F237" s="30">
        <v>17</v>
      </c>
      <c r="H237" s="13"/>
    </row>
    <row r="238" spans="2:8" s="1" customFormat="1" ht="16.899999999999999" customHeight="1" x14ac:dyDescent="0.2">
      <c r="B238" s="13"/>
      <c r="C238" s="31" t="s">
        <v>3074</v>
      </c>
      <c r="H238" s="13"/>
    </row>
    <row r="239" spans="2:8" s="1" customFormat="1" ht="16.899999999999999" customHeight="1" x14ac:dyDescent="0.2">
      <c r="B239" s="13"/>
      <c r="C239" s="29" t="s">
        <v>1224</v>
      </c>
      <c r="D239" s="29" t="s">
        <v>1225</v>
      </c>
      <c r="E239" s="3" t="s">
        <v>383</v>
      </c>
      <c r="F239" s="30">
        <v>2258.1</v>
      </c>
      <c r="H239" s="13"/>
    </row>
    <row r="240" spans="2:8" s="1" customFormat="1" ht="16.899999999999999" customHeight="1" x14ac:dyDescent="0.2">
      <c r="B240" s="13"/>
      <c r="C240" s="29" t="s">
        <v>1252</v>
      </c>
      <c r="D240" s="29" t="s">
        <v>1253</v>
      </c>
      <c r="E240" s="3" t="s">
        <v>383</v>
      </c>
      <c r="F240" s="30">
        <v>17.850000000000001</v>
      </c>
      <c r="H240" s="13"/>
    </row>
    <row r="241" spans="2:8" s="1" customFormat="1" ht="16.899999999999999" customHeight="1" x14ac:dyDescent="0.2">
      <c r="B241" s="13"/>
      <c r="C241" s="25" t="s">
        <v>145</v>
      </c>
      <c r="D241" s="26" t="s">
        <v>146</v>
      </c>
      <c r="E241" s="27" t="s">
        <v>1</v>
      </c>
      <c r="F241" s="28">
        <v>19.667999999999999</v>
      </c>
      <c r="H241" s="13"/>
    </row>
    <row r="242" spans="2:8" s="1" customFormat="1" ht="16.899999999999999" customHeight="1" x14ac:dyDescent="0.2">
      <c r="B242" s="13"/>
      <c r="C242" s="29" t="s">
        <v>1</v>
      </c>
      <c r="D242" s="29" t="s">
        <v>1276</v>
      </c>
      <c r="E242" s="3" t="s">
        <v>1</v>
      </c>
      <c r="F242" s="30">
        <v>0</v>
      </c>
      <c r="H242" s="13"/>
    </row>
    <row r="243" spans="2:8" s="1" customFormat="1" ht="16.899999999999999" customHeight="1" x14ac:dyDescent="0.2">
      <c r="B243" s="13"/>
      <c r="C243" s="29" t="s">
        <v>1</v>
      </c>
      <c r="D243" s="29" t="s">
        <v>1277</v>
      </c>
      <c r="E243" s="3" t="s">
        <v>1</v>
      </c>
      <c r="F243" s="30">
        <v>19.667999999999999</v>
      </c>
      <c r="H243" s="13"/>
    </row>
    <row r="244" spans="2:8" s="1" customFormat="1" ht="16.899999999999999" customHeight="1" x14ac:dyDescent="0.2">
      <c r="B244" s="13"/>
      <c r="C244" s="29" t="s">
        <v>145</v>
      </c>
      <c r="D244" s="29" t="s">
        <v>617</v>
      </c>
      <c r="E244" s="3" t="s">
        <v>1</v>
      </c>
      <c r="F244" s="30">
        <v>19.667999999999999</v>
      </c>
      <c r="H244" s="13"/>
    </row>
    <row r="245" spans="2:8" s="1" customFormat="1" ht="16.899999999999999" customHeight="1" x14ac:dyDescent="0.2">
      <c r="B245" s="13"/>
      <c r="C245" s="31" t="s">
        <v>3074</v>
      </c>
      <c r="H245" s="13"/>
    </row>
    <row r="246" spans="2:8" s="1" customFormat="1" ht="20" x14ac:dyDescent="0.2">
      <c r="B246" s="13"/>
      <c r="C246" s="29" t="s">
        <v>1268</v>
      </c>
      <c r="D246" s="29" t="s">
        <v>1269</v>
      </c>
      <c r="E246" s="3" t="s">
        <v>383</v>
      </c>
      <c r="F246" s="30">
        <v>154.279</v>
      </c>
      <c r="H246" s="13"/>
    </row>
    <row r="247" spans="2:8" s="1" customFormat="1" ht="16.899999999999999" customHeight="1" x14ac:dyDescent="0.2">
      <c r="B247" s="13"/>
      <c r="C247" s="29" t="s">
        <v>1283</v>
      </c>
      <c r="D247" s="29" t="s">
        <v>1284</v>
      </c>
      <c r="E247" s="3" t="s">
        <v>383</v>
      </c>
      <c r="F247" s="30">
        <v>19.667999999999999</v>
      </c>
      <c r="H247" s="13"/>
    </row>
    <row r="248" spans="2:8" s="1" customFormat="1" ht="16.899999999999999" customHeight="1" x14ac:dyDescent="0.2">
      <c r="B248" s="13"/>
      <c r="C248" s="25" t="s">
        <v>148</v>
      </c>
      <c r="D248" s="26" t="s">
        <v>149</v>
      </c>
      <c r="E248" s="27" t="s">
        <v>1</v>
      </c>
      <c r="F248" s="28">
        <v>122.11</v>
      </c>
      <c r="H248" s="13"/>
    </row>
    <row r="249" spans="2:8" s="1" customFormat="1" ht="16.899999999999999" customHeight="1" x14ac:dyDescent="0.2">
      <c r="B249" s="13"/>
      <c r="C249" s="29" t="s">
        <v>1</v>
      </c>
      <c r="D249" s="29" t="s">
        <v>828</v>
      </c>
      <c r="E249" s="3" t="s">
        <v>1</v>
      </c>
      <c r="F249" s="30">
        <v>0</v>
      </c>
      <c r="H249" s="13"/>
    </row>
    <row r="250" spans="2:8" s="1" customFormat="1" ht="16.899999999999999" customHeight="1" x14ac:dyDescent="0.2">
      <c r="B250" s="13"/>
      <c r="C250" s="29" t="s">
        <v>148</v>
      </c>
      <c r="D250" s="29" t="s">
        <v>829</v>
      </c>
      <c r="E250" s="3" t="s">
        <v>1</v>
      </c>
      <c r="F250" s="30">
        <v>122.11</v>
      </c>
      <c r="H250" s="13"/>
    </row>
    <row r="251" spans="2:8" s="1" customFormat="1" ht="16.899999999999999" customHeight="1" x14ac:dyDescent="0.2">
      <c r="B251" s="13"/>
      <c r="C251" s="31" t="s">
        <v>3074</v>
      </c>
      <c r="H251" s="13"/>
    </row>
    <row r="252" spans="2:8" s="1" customFormat="1" ht="16.899999999999999" customHeight="1" x14ac:dyDescent="0.2">
      <c r="B252" s="13"/>
      <c r="C252" s="29" t="s">
        <v>822</v>
      </c>
      <c r="D252" s="29" t="s">
        <v>823</v>
      </c>
      <c r="E252" s="3" t="s">
        <v>323</v>
      </c>
      <c r="F252" s="30">
        <v>239.09</v>
      </c>
      <c r="H252" s="13"/>
    </row>
    <row r="253" spans="2:8" s="1" customFormat="1" ht="16.899999999999999" customHeight="1" x14ac:dyDescent="0.2">
      <c r="B253" s="13"/>
      <c r="C253" s="29" t="s">
        <v>836</v>
      </c>
      <c r="D253" s="29" t="s">
        <v>837</v>
      </c>
      <c r="E253" s="3" t="s">
        <v>323</v>
      </c>
      <c r="F253" s="30">
        <v>122.11</v>
      </c>
      <c r="H253" s="13"/>
    </row>
    <row r="254" spans="2:8" s="1" customFormat="1" ht="16.899999999999999" customHeight="1" x14ac:dyDescent="0.2">
      <c r="B254" s="13"/>
      <c r="C254" s="25" t="s">
        <v>151</v>
      </c>
      <c r="D254" s="26" t="s">
        <v>152</v>
      </c>
      <c r="E254" s="27" t="s">
        <v>1</v>
      </c>
      <c r="F254" s="28">
        <v>925.6</v>
      </c>
      <c r="H254" s="13"/>
    </row>
    <row r="255" spans="2:8" s="1" customFormat="1" ht="16.899999999999999" customHeight="1" x14ac:dyDescent="0.2">
      <c r="B255" s="13"/>
      <c r="C255" s="29" t="s">
        <v>1</v>
      </c>
      <c r="D255" s="29" t="s">
        <v>998</v>
      </c>
      <c r="E255" s="3" t="s">
        <v>1</v>
      </c>
      <c r="F255" s="30">
        <v>416</v>
      </c>
      <c r="H255" s="13"/>
    </row>
    <row r="256" spans="2:8" s="1" customFormat="1" ht="16.899999999999999" customHeight="1" x14ac:dyDescent="0.2">
      <c r="B256" s="13"/>
      <c r="C256" s="29" t="s">
        <v>1</v>
      </c>
      <c r="D256" s="29" t="s">
        <v>999</v>
      </c>
      <c r="E256" s="3" t="s">
        <v>1</v>
      </c>
      <c r="F256" s="30">
        <v>312</v>
      </c>
      <c r="H256" s="13"/>
    </row>
    <row r="257" spans="2:8" s="1" customFormat="1" ht="16.899999999999999" customHeight="1" x14ac:dyDescent="0.2">
      <c r="B257" s="13"/>
      <c r="C257" s="29" t="s">
        <v>1</v>
      </c>
      <c r="D257" s="29" t="s">
        <v>1000</v>
      </c>
      <c r="E257" s="3" t="s">
        <v>1</v>
      </c>
      <c r="F257" s="30">
        <v>197.6</v>
      </c>
      <c r="H257" s="13"/>
    </row>
    <row r="258" spans="2:8" s="1" customFormat="1" ht="16.899999999999999" customHeight="1" x14ac:dyDescent="0.2">
      <c r="B258" s="13"/>
      <c r="C258" s="29" t="s">
        <v>151</v>
      </c>
      <c r="D258" s="29" t="s">
        <v>400</v>
      </c>
      <c r="E258" s="3" t="s">
        <v>1</v>
      </c>
      <c r="F258" s="30">
        <v>925.6</v>
      </c>
      <c r="H258" s="13"/>
    </row>
    <row r="259" spans="2:8" s="1" customFormat="1" ht="16.899999999999999" customHeight="1" x14ac:dyDescent="0.2">
      <c r="B259" s="13"/>
      <c r="C259" s="31" t="s">
        <v>3074</v>
      </c>
      <c r="H259" s="13"/>
    </row>
    <row r="260" spans="2:8" s="1" customFormat="1" ht="20" x14ac:dyDescent="0.2">
      <c r="B260" s="13"/>
      <c r="C260" s="29" t="s">
        <v>995</v>
      </c>
      <c r="D260" s="29" t="s">
        <v>996</v>
      </c>
      <c r="E260" s="3" t="s">
        <v>383</v>
      </c>
      <c r="F260" s="30">
        <v>925.6</v>
      </c>
      <c r="H260" s="13"/>
    </row>
    <row r="261" spans="2:8" s="1" customFormat="1" ht="20" x14ac:dyDescent="0.2">
      <c r="B261" s="13"/>
      <c r="C261" s="29" t="s">
        <v>1002</v>
      </c>
      <c r="D261" s="29" t="s">
        <v>1003</v>
      </c>
      <c r="E261" s="3" t="s">
        <v>383</v>
      </c>
      <c r="F261" s="30">
        <v>27768</v>
      </c>
      <c r="H261" s="13"/>
    </row>
    <row r="262" spans="2:8" s="1" customFormat="1" ht="20" x14ac:dyDescent="0.2">
      <c r="B262" s="13"/>
      <c r="C262" s="29" t="s">
        <v>1007</v>
      </c>
      <c r="D262" s="29" t="s">
        <v>1008</v>
      </c>
      <c r="E262" s="3" t="s">
        <v>383</v>
      </c>
      <c r="F262" s="30">
        <v>925.6</v>
      </c>
      <c r="H262" s="13"/>
    </row>
    <row r="263" spans="2:8" s="1" customFormat="1" ht="16.899999999999999" customHeight="1" x14ac:dyDescent="0.2">
      <c r="B263" s="13"/>
      <c r="C263" s="25" t="s">
        <v>154</v>
      </c>
      <c r="D263" s="26" t="s">
        <v>155</v>
      </c>
      <c r="E263" s="27" t="s">
        <v>1</v>
      </c>
      <c r="F263" s="28">
        <v>4401.4790000000003</v>
      </c>
      <c r="H263" s="13"/>
    </row>
    <row r="264" spans="2:8" s="1" customFormat="1" ht="16.899999999999999" customHeight="1" x14ac:dyDescent="0.2">
      <c r="B264" s="13"/>
      <c r="C264" s="29" t="s">
        <v>1</v>
      </c>
      <c r="D264" s="29" t="s">
        <v>2640</v>
      </c>
      <c r="E264" s="3" t="s">
        <v>1</v>
      </c>
      <c r="F264" s="30">
        <v>68.215999999999994</v>
      </c>
      <c r="H264" s="13"/>
    </row>
    <row r="265" spans="2:8" s="1" customFormat="1" ht="16.899999999999999" customHeight="1" x14ac:dyDescent="0.2">
      <c r="B265" s="13"/>
      <c r="C265" s="29" t="s">
        <v>1</v>
      </c>
      <c r="D265" s="29" t="s">
        <v>2641</v>
      </c>
      <c r="E265" s="3" t="s">
        <v>1</v>
      </c>
      <c r="F265" s="30">
        <v>49.207999999999998</v>
      </c>
      <c r="H265" s="13"/>
    </row>
    <row r="266" spans="2:8" s="1" customFormat="1" ht="16.899999999999999" customHeight="1" x14ac:dyDescent="0.2">
      <c r="B266" s="13"/>
      <c r="C266" s="29" t="s">
        <v>1</v>
      </c>
      <c r="D266" s="29" t="s">
        <v>2642</v>
      </c>
      <c r="E266" s="3" t="s">
        <v>1</v>
      </c>
      <c r="F266" s="30">
        <v>4284.0550000000003</v>
      </c>
      <c r="H266" s="13"/>
    </row>
    <row r="267" spans="2:8" s="1" customFormat="1" ht="16.899999999999999" customHeight="1" x14ac:dyDescent="0.2">
      <c r="B267" s="13"/>
      <c r="C267" s="29" t="s">
        <v>154</v>
      </c>
      <c r="D267" s="29" t="s">
        <v>617</v>
      </c>
      <c r="E267" s="3" t="s">
        <v>1</v>
      </c>
      <c r="F267" s="30">
        <v>4401.4790000000003</v>
      </c>
      <c r="H267" s="13"/>
    </row>
    <row r="268" spans="2:8" s="1" customFormat="1" ht="16.899999999999999" customHeight="1" x14ac:dyDescent="0.2">
      <c r="B268" s="13"/>
      <c r="C268" s="31" t="s">
        <v>3074</v>
      </c>
      <c r="H268" s="13"/>
    </row>
    <row r="269" spans="2:8" s="1" customFormat="1" ht="16.899999999999999" customHeight="1" x14ac:dyDescent="0.2">
      <c r="B269" s="13"/>
      <c r="C269" s="29" t="s">
        <v>2637</v>
      </c>
      <c r="D269" s="29" t="s">
        <v>2638</v>
      </c>
      <c r="E269" s="3" t="s">
        <v>383</v>
      </c>
      <c r="F269" s="30">
        <v>4476.4210000000003</v>
      </c>
      <c r="H269" s="13"/>
    </row>
    <row r="270" spans="2:8" s="1" customFormat="1" ht="16.899999999999999" customHeight="1" x14ac:dyDescent="0.2">
      <c r="B270" s="13"/>
      <c r="C270" s="29" t="s">
        <v>2645</v>
      </c>
      <c r="D270" s="29" t="s">
        <v>2646</v>
      </c>
      <c r="E270" s="3" t="s">
        <v>383</v>
      </c>
      <c r="F270" s="30">
        <v>4401.4790000000003</v>
      </c>
      <c r="H270" s="13"/>
    </row>
    <row r="271" spans="2:8" s="1" customFormat="1" ht="16.899999999999999" customHeight="1" x14ac:dyDescent="0.2">
      <c r="B271" s="13"/>
      <c r="C271" s="25" t="s">
        <v>157</v>
      </c>
      <c r="D271" s="26" t="s">
        <v>158</v>
      </c>
      <c r="E271" s="27" t="s">
        <v>1</v>
      </c>
      <c r="F271" s="28">
        <v>65.56</v>
      </c>
      <c r="H271" s="13"/>
    </row>
    <row r="272" spans="2:8" s="1" customFormat="1" ht="16.899999999999999" customHeight="1" x14ac:dyDescent="0.2">
      <c r="B272" s="13"/>
      <c r="C272" s="29" t="s">
        <v>1</v>
      </c>
      <c r="D272" s="29" t="s">
        <v>158</v>
      </c>
      <c r="E272" s="3" t="s">
        <v>1</v>
      </c>
      <c r="F272" s="30">
        <v>0</v>
      </c>
      <c r="H272" s="13"/>
    </row>
    <row r="273" spans="2:8" s="1" customFormat="1" ht="20" x14ac:dyDescent="0.2">
      <c r="B273" s="13"/>
      <c r="C273" s="29" t="s">
        <v>1</v>
      </c>
      <c r="D273" s="29" t="s">
        <v>897</v>
      </c>
      <c r="E273" s="3" t="s">
        <v>1</v>
      </c>
      <c r="F273" s="30">
        <v>65.56</v>
      </c>
      <c r="H273" s="13"/>
    </row>
    <row r="274" spans="2:8" s="1" customFormat="1" ht="16.899999999999999" customHeight="1" x14ac:dyDescent="0.2">
      <c r="B274" s="13"/>
      <c r="C274" s="29" t="s">
        <v>157</v>
      </c>
      <c r="D274" s="29" t="s">
        <v>617</v>
      </c>
      <c r="E274" s="3" t="s">
        <v>1</v>
      </c>
      <c r="F274" s="30">
        <v>65.56</v>
      </c>
      <c r="H274" s="13"/>
    </row>
    <row r="275" spans="2:8" s="1" customFormat="1" ht="16.899999999999999" customHeight="1" x14ac:dyDescent="0.2">
      <c r="B275" s="13"/>
      <c r="C275" s="31" t="s">
        <v>3074</v>
      </c>
      <c r="H275" s="13"/>
    </row>
    <row r="276" spans="2:8" s="1" customFormat="1" ht="16.899999999999999" customHeight="1" x14ac:dyDescent="0.2">
      <c r="B276" s="13"/>
      <c r="C276" s="29" t="s">
        <v>894</v>
      </c>
      <c r="D276" s="29" t="s">
        <v>895</v>
      </c>
      <c r="E276" s="3" t="s">
        <v>323</v>
      </c>
      <c r="F276" s="30">
        <v>133.04</v>
      </c>
      <c r="H276" s="13"/>
    </row>
    <row r="277" spans="2:8" s="1" customFormat="1" ht="16.899999999999999" customHeight="1" x14ac:dyDescent="0.2">
      <c r="B277" s="13"/>
      <c r="C277" s="29" t="s">
        <v>767</v>
      </c>
      <c r="D277" s="29" t="s">
        <v>768</v>
      </c>
      <c r="E277" s="3" t="s">
        <v>383</v>
      </c>
      <c r="F277" s="30">
        <v>3089.183</v>
      </c>
      <c r="H277" s="13"/>
    </row>
    <row r="278" spans="2:8" s="1" customFormat="1" ht="16.899999999999999" customHeight="1" x14ac:dyDescent="0.2">
      <c r="B278" s="13"/>
      <c r="C278" s="29" t="s">
        <v>840</v>
      </c>
      <c r="D278" s="29" t="s">
        <v>841</v>
      </c>
      <c r="E278" s="3" t="s">
        <v>323</v>
      </c>
      <c r="F278" s="30">
        <v>265.52</v>
      </c>
      <c r="H278" s="13"/>
    </row>
    <row r="279" spans="2:8" s="1" customFormat="1" ht="20" x14ac:dyDescent="0.2">
      <c r="B279" s="13"/>
      <c r="C279" s="29" t="s">
        <v>1268</v>
      </c>
      <c r="D279" s="29" t="s">
        <v>1269</v>
      </c>
      <c r="E279" s="3" t="s">
        <v>383</v>
      </c>
      <c r="F279" s="30">
        <v>161.99299999999999</v>
      </c>
      <c r="H279" s="13"/>
    </row>
    <row r="280" spans="2:8" s="1" customFormat="1" ht="16.899999999999999" customHeight="1" x14ac:dyDescent="0.2">
      <c r="B280" s="13"/>
      <c r="C280" s="29" t="s">
        <v>899</v>
      </c>
      <c r="D280" s="29" t="s">
        <v>900</v>
      </c>
      <c r="E280" s="3" t="s">
        <v>323</v>
      </c>
      <c r="F280" s="30">
        <v>65.56</v>
      </c>
      <c r="H280" s="13"/>
    </row>
    <row r="281" spans="2:8" s="1" customFormat="1" ht="16.899999999999999" customHeight="1" x14ac:dyDescent="0.2">
      <c r="B281" s="13"/>
      <c r="C281" s="25" t="s">
        <v>160</v>
      </c>
      <c r="D281" s="26" t="s">
        <v>161</v>
      </c>
      <c r="E281" s="27" t="s">
        <v>1</v>
      </c>
      <c r="F281" s="28">
        <v>1096.25</v>
      </c>
      <c r="H281" s="13"/>
    </row>
    <row r="282" spans="2:8" s="1" customFormat="1" ht="16.899999999999999" customHeight="1" x14ac:dyDescent="0.2">
      <c r="B282" s="13"/>
      <c r="C282" s="29" t="s">
        <v>1</v>
      </c>
      <c r="D282" s="29" t="s">
        <v>2521</v>
      </c>
      <c r="E282" s="3" t="s">
        <v>1</v>
      </c>
      <c r="F282" s="30">
        <v>21.472000000000001</v>
      </c>
      <c r="H282" s="13"/>
    </row>
    <row r="283" spans="2:8" s="1" customFormat="1" ht="16.899999999999999" customHeight="1" x14ac:dyDescent="0.2">
      <c r="B283" s="13"/>
      <c r="C283" s="29" t="s">
        <v>1</v>
      </c>
      <c r="D283" s="29" t="s">
        <v>2522</v>
      </c>
      <c r="E283" s="3" t="s">
        <v>1</v>
      </c>
      <c r="F283" s="30">
        <v>18.260000000000002</v>
      </c>
      <c r="H283" s="13"/>
    </row>
    <row r="284" spans="2:8" s="1" customFormat="1" ht="16.899999999999999" customHeight="1" x14ac:dyDescent="0.2">
      <c r="B284" s="13"/>
      <c r="C284" s="29" t="s">
        <v>1</v>
      </c>
      <c r="D284" s="29" t="s">
        <v>2523</v>
      </c>
      <c r="E284" s="3" t="s">
        <v>1</v>
      </c>
      <c r="F284" s="30">
        <v>18.260000000000002</v>
      </c>
      <c r="H284" s="13"/>
    </row>
    <row r="285" spans="2:8" s="1" customFormat="1" ht="16.899999999999999" customHeight="1" x14ac:dyDescent="0.2">
      <c r="B285" s="13"/>
      <c r="C285" s="29" t="s">
        <v>1</v>
      </c>
      <c r="D285" s="29" t="s">
        <v>2524</v>
      </c>
      <c r="E285" s="3" t="s">
        <v>1</v>
      </c>
      <c r="F285" s="30">
        <v>8.2279999999999998</v>
      </c>
      <c r="H285" s="13"/>
    </row>
    <row r="286" spans="2:8" s="1" customFormat="1" ht="16.899999999999999" customHeight="1" x14ac:dyDescent="0.2">
      <c r="B286" s="13"/>
      <c r="C286" s="29" t="s">
        <v>1</v>
      </c>
      <c r="D286" s="29" t="s">
        <v>2525</v>
      </c>
      <c r="E286" s="3" t="s">
        <v>1</v>
      </c>
      <c r="F286" s="30">
        <v>10.208</v>
      </c>
      <c r="H286" s="13"/>
    </row>
    <row r="287" spans="2:8" s="1" customFormat="1" ht="16.899999999999999" customHeight="1" x14ac:dyDescent="0.2">
      <c r="B287" s="13"/>
      <c r="C287" s="29" t="s">
        <v>1</v>
      </c>
      <c r="D287" s="29" t="s">
        <v>2526</v>
      </c>
      <c r="E287" s="3" t="s">
        <v>1</v>
      </c>
      <c r="F287" s="30">
        <v>8.2279999999999998</v>
      </c>
      <c r="H287" s="13"/>
    </row>
    <row r="288" spans="2:8" s="1" customFormat="1" ht="16.899999999999999" customHeight="1" x14ac:dyDescent="0.2">
      <c r="B288" s="13"/>
      <c r="C288" s="29" t="s">
        <v>1</v>
      </c>
      <c r="D288" s="29" t="s">
        <v>2527</v>
      </c>
      <c r="E288" s="3" t="s">
        <v>1</v>
      </c>
      <c r="F288" s="30">
        <v>10.208</v>
      </c>
      <c r="H288" s="13"/>
    </row>
    <row r="289" spans="2:8" s="1" customFormat="1" ht="16.899999999999999" customHeight="1" x14ac:dyDescent="0.2">
      <c r="B289" s="13"/>
      <c r="C289" s="29" t="s">
        <v>1</v>
      </c>
      <c r="D289" s="29" t="s">
        <v>2528</v>
      </c>
      <c r="E289" s="3" t="s">
        <v>1</v>
      </c>
      <c r="F289" s="30">
        <v>36.968000000000004</v>
      </c>
      <c r="H289" s="13"/>
    </row>
    <row r="290" spans="2:8" s="1" customFormat="1" ht="16.899999999999999" customHeight="1" x14ac:dyDescent="0.2">
      <c r="B290" s="13"/>
      <c r="C290" s="29" t="s">
        <v>1</v>
      </c>
      <c r="D290" s="29" t="s">
        <v>2529</v>
      </c>
      <c r="E290" s="3" t="s">
        <v>1</v>
      </c>
      <c r="F290" s="30">
        <v>25.7</v>
      </c>
      <c r="H290" s="13"/>
    </row>
    <row r="291" spans="2:8" s="1" customFormat="1" ht="16.899999999999999" customHeight="1" x14ac:dyDescent="0.2">
      <c r="B291" s="13"/>
      <c r="C291" s="29" t="s">
        <v>1</v>
      </c>
      <c r="D291" s="29" t="s">
        <v>2530</v>
      </c>
      <c r="E291" s="3" t="s">
        <v>1</v>
      </c>
      <c r="F291" s="30">
        <v>25.7</v>
      </c>
      <c r="H291" s="13"/>
    </row>
    <row r="292" spans="2:8" s="1" customFormat="1" ht="16.899999999999999" customHeight="1" x14ac:dyDescent="0.2">
      <c r="B292" s="13"/>
      <c r="C292" s="29" t="s">
        <v>1</v>
      </c>
      <c r="D292" s="29" t="s">
        <v>2531</v>
      </c>
      <c r="E292" s="3" t="s">
        <v>1</v>
      </c>
      <c r="F292" s="30">
        <v>25.7</v>
      </c>
      <c r="H292" s="13"/>
    </row>
    <row r="293" spans="2:8" s="1" customFormat="1" ht="16.899999999999999" customHeight="1" x14ac:dyDescent="0.2">
      <c r="B293" s="13"/>
      <c r="C293" s="29" t="s">
        <v>1</v>
      </c>
      <c r="D293" s="29" t="s">
        <v>2532</v>
      </c>
      <c r="E293" s="3" t="s">
        <v>1</v>
      </c>
      <c r="F293" s="30">
        <v>25.7</v>
      </c>
      <c r="H293" s="13"/>
    </row>
    <row r="294" spans="2:8" s="1" customFormat="1" ht="16.899999999999999" customHeight="1" x14ac:dyDescent="0.2">
      <c r="B294" s="13"/>
      <c r="C294" s="29" t="s">
        <v>1</v>
      </c>
      <c r="D294" s="29" t="s">
        <v>2533</v>
      </c>
      <c r="E294" s="3" t="s">
        <v>1</v>
      </c>
      <c r="F294" s="30">
        <v>27.76</v>
      </c>
      <c r="H294" s="13"/>
    </row>
    <row r="295" spans="2:8" s="1" customFormat="1" ht="16.899999999999999" customHeight="1" x14ac:dyDescent="0.2">
      <c r="B295" s="13"/>
      <c r="C295" s="29" t="s">
        <v>1</v>
      </c>
      <c r="D295" s="29" t="s">
        <v>2534</v>
      </c>
      <c r="E295" s="3" t="s">
        <v>1</v>
      </c>
      <c r="F295" s="30">
        <v>9.24</v>
      </c>
      <c r="H295" s="13"/>
    </row>
    <row r="296" spans="2:8" s="1" customFormat="1" ht="16.899999999999999" customHeight="1" x14ac:dyDescent="0.2">
      <c r="B296" s="13"/>
      <c r="C296" s="29" t="s">
        <v>1</v>
      </c>
      <c r="D296" s="29" t="s">
        <v>2535</v>
      </c>
      <c r="E296" s="3" t="s">
        <v>1</v>
      </c>
      <c r="F296" s="30">
        <v>10.119999999999999</v>
      </c>
      <c r="H296" s="13"/>
    </row>
    <row r="297" spans="2:8" s="1" customFormat="1" ht="16.899999999999999" customHeight="1" x14ac:dyDescent="0.2">
      <c r="B297" s="13"/>
      <c r="C297" s="29" t="s">
        <v>1</v>
      </c>
      <c r="D297" s="29" t="s">
        <v>2536</v>
      </c>
      <c r="E297" s="3" t="s">
        <v>1</v>
      </c>
      <c r="F297" s="30">
        <v>9.24</v>
      </c>
      <c r="H297" s="13"/>
    </row>
    <row r="298" spans="2:8" s="1" customFormat="1" ht="16.899999999999999" customHeight="1" x14ac:dyDescent="0.2">
      <c r="B298" s="13"/>
      <c r="C298" s="29" t="s">
        <v>1</v>
      </c>
      <c r="D298" s="29" t="s">
        <v>2537</v>
      </c>
      <c r="E298" s="3" t="s">
        <v>1</v>
      </c>
      <c r="F298" s="30">
        <v>10.119999999999999</v>
      </c>
      <c r="H298" s="13"/>
    </row>
    <row r="299" spans="2:8" s="1" customFormat="1" ht="16.899999999999999" customHeight="1" x14ac:dyDescent="0.2">
      <c r="B299" s="13"/>
      <c r="C299" s="29" t="s">
        <v>1</v>
      </c>
      <c r="D299" s="29" t="s">
        <v>2538</v>
      </c>
      <c r="E299" s="3" t="s">
        <v>1</v>
      </c>
      <c r="F299" s="30">
        <v>18.48</v>
      </c>
      <c r="H299" s="13"/>
    </row>
    <row r="300" spans="2:8" s="1" customFormat="1" ht="16.899999999999999" customHeight="1" x14ac:dyDescent="0.2">
      <c r="B300" s="13"/>
      <c r="C300" s="29" t="s">
        <v>1</v>
      </c>
      <c r="D300" s="29" t="s">
        <v>2539</v>
      </c>
      <c r="E300" s="3" t="s">
        <v>1</v>
      </c>
      <c r="F300" s="30">
        <v>16.28</v>
      </c>
      <c r="H300" s="13"/>
    </row>
    <row r="301" spans="2:8" s="1" customFormat="1" ht="16.899999999999999" customHeight="1" x14ac:dyDescent="0.2">
      <c r="B301" s="13"/>
      <c r="C301" s="29" t="s">
        <v>1</v>
      </c>
      <c r="D301" s="29" t="s">
        <v>2540</v>
      </c>
      <c r="E301" s="3" t="s">
        <v>1</v>
      </c>
      <c r="F301" s="30">
        <v>16.28</v>
      </c>
      <c r="H301" s="13"/>
    </row>
    <row r="302" spans="2:8" s="1" customFormat="1" ht="16.899999999999999" customHeight="1" x14ac:dyDescent="0.2">
      <c r="B302" s="13"/>
      <c r="C302" s="29" t="s">
        <v>1</v>
      </c>
      <c r="D302" s="29" t="s">
        <v>2541</v>
      </c>
      <c r="E302" s="3" t="s">
        <v>1</v>
      </c>
      <c r="F302" s="30">
        <v>23.297999999999998</v>
      </c>
      <c r="H302" s="13"/>
    </row>
    <row r="303" spans="2:8" s="1" customFormat="1" ht="16.899999999999999" customHeight="1" x14ac:dyDescent="0.2">
      <c r="B303" s="13"/>
      <c r="C303" s="29" t="s">
        <v>1</v>
      </c>
      <c r="D303" s="29" t="s">
        <v>2542</v>
      </c>
      <c r="E303" s="3" t="s">
        <v>1</v>
      </c>
      <c r="F303" s="30">
        <v>21.077000000000002</v>
      </c>
      <c r="H303" s="13"/>
    </row>
    <row r="304" spans="2:8" s="1" customFormat="1" ht="30" x14ac:dyDescent="0.2">
      <c r="B304" s="13"/>
      <c r="C304" s="29" t="s">
        <v>1</v>
      </c>
      <c r="D304" s="29" t="s">
        <v>2543</v>
      </c>
      <c r="E304" s="3" t="s">
        <v>1</v>
      </c>
      <c r="F304" s="30">
        <v>76.134</v>
      </c>
      <c r="H304" s="13"/>
    </row>
    <row r="305" spans="2:8" s="1" customFormat="1" ht="20" x14ac:dyDescent="0.2">
      <c r="B305" s="13"/>
      <c r="C305" s="29" t="s">
        <v>1</v>
      </c>
      <c r="D305" s="29" t="s">
        <v>2544</v>
      </c>
      <c r="E305" s="3" t="s">
        <v>1</v>
      </c>
      <c r="F305" s="30">
        <v>32.718000000000004</v>
      </c>
      <c r="H305" s="13"/>
    </row>
    <row r="306" spans="2:8" s="1" customFormat="1" ht="16.899999999999999" customHeight="1" x14ac:dyDescent="0.2">
      <c r="B306" s="13"/>
      <c r="C306" s="29" t="s">
        <v>1</v>
      </c>
      <c r="D306" s="29" t="s">
        <v>2545</v>
      </c>
      <c r="E306" s="3" t="s">
        <v>1</v>
      </c>
      <c r="F306" s="30">
        <v>19.052</v>
      </c>
      <c r="H306" s="13"/>
    </row>
    <row r="307" spans="2:8" s="1" customFormat="1" ht="16.899999999999999" customHeight="1" x14ac:dyDescent="0.2">
      <c r="B307" s="13"/>
      <c r="C307" s="29" t="s">
        <v>1</v>
      </c>
      <c r="D307" s="29" t="s">
        <v>2546</v>
      </c>
      <c r="E307" s="3" t="s">
        <v>1</v>
      </c>
      <c r="F307" s="30">
        <v>1.524</v>
      </c>
      <c r="H307" s="13"/>
    </row>
    <row r="308" spans="2:8" s="1" customFormat="1" ht="20" x14ac:dyDescent="0.2">
      <c r="B308" s="13"/>
      <c r="C308" s="29" t="s">
        <v>1</v>
      </c>
      <c r="D308" s="29" t="s">
        <v>2547</v>
      </c>
      <c r="E308" s="3" t="s">
        <v>1</v>
      </c>
      <c r="F308" s="30">
        <v>22.882999999999999</v>
      </c>
      <c r="H308" s="13"/>
    </row>
    <row r="309" spans="2:8" s="1" customFormat="1" ht="16.899999999999999" customHeight="1" x14ac:dyDescent="0.2">
      <c r="B309" s="13"/>
      <c r="C309" s="29" t="s">
        <v>1</v>
      </c>
      <c r="D309" s="29" t="s">
        <v>2548</v>
      </c>
      <c r="E309" s="3" t="s">
        <v>1</v>
      </c>
      <c r="F309" s="30">
        <v>19.686</v>
      </c>
      <c r="H309" s="13"/>
    </row>
    <row r="310" spans="2:8" s="1" customFormat="1" ht="16.899999999999999" customHeight="1" x14ac:dyDescent="0.2">
      <c r="B310" s="13"/>
      <c r="C310" s="29" t="s">
        <v>1</v>
      </c>
      <c r="D310" s="29" t="s">
        <v>2549</v>
      </c>
      <c r="E310" s="3" t="s">
        <v>1</v>
      </c>
      <c r="F310" s="30">
        <v>11.11</v>
      </c>
      <c r="H310" s="13"/>
    </row>
    <row r="311" spans="2:8" s="1" customFormat="1" ht="16.899999999999999" customHeight="1" x14ac:dyDescent="0.2">
      <c r="B311" s="13"/>
      <c r="C311" s="29" t="s">
        <v>1</v>
      </c>
      <c r="D311" s="29" t="s">
        <v>2550</v>
      </c>
      <c r="E311" s="3" t="s">
        <v>1</v>
      </c>
      <c r="F311" s="30">
        <v>21.887</v>
      </c>
      <c r="H311" s="13"/>
    </row>
    <row r="312" spans="2:8" s="1" customFormat="1" ht="16.899999999999999" customHeight="1" x14ac:dyDescent="0.2">
      <c r="B312" s="13"/>
      <c r="C312" s="29" t="s">
        <v>1</v>
      </c>
      <c r="D312" s="29" t="s">
        <v>2551</v>
      </c>
      <c r="E312" s="3" t="s">
        <v>1</v>
      </c>
      <c r="F312" s="30">
        <v>8.7989999999999995</v>
      </c>
      <c r="H312" s="13"/>
    </row>
    <row r="313" spans="2:8" s="1" customFormat="1" ht="16.899999999999999" customHeight="1" x14ac:dyDescent="0.2">
      <c r="B313" s="13"/>
      <c r="C313" s="29" t="s">
        <v>1</v>
      </c>
      <c r="D313" s="29" t="s">
        <v>2552</v>
      </c>
      <c r="E313" s="3" t="s">
        <v>1</v>
      </c>
      <c r="F313" s="30">
        <v>9.2919999999999998</v>
      </c>
      <c r="H313" s="13"/>
    </row>
    <row r="314" spans="2:8" s="1" customFormat="1" ht="16.899999999999999" customHeight="1" x14ac:dyDescent="0.2">
      <c r="B314" s="13"/>
      <c r="C314" s="29" t="s">
        <v>1</v>
      </c>
      <c r="D314" s="29" t="s">
        <v>2553</v>
      </c>
      <c r="E314" s="3" t="s">
        <v>1</v>
      </c>
      <c r="F314" s="30">
        <v>20.564</v>
      </c>
      <c r="H314" s="13"/>
    </row>
    <row r="315" spans="2:8" s="1" customFormat="1" ht="16.899999999999999" customHeight="1" x14ac:dyDescent="0.2">
      <c r="B315" s="13"/>
      <c r="C315" s="29" t="s">
        <v>1</v>
      </c>
      <c r="D315" s="29" t="s">
        <v>2554</v>
      </c>
      <c r="E315" s="3" t="s">
        <v>1</v>
      </c>
      <c r="F315" s="30">
        <v>13.534000000000001</v>
      </c>
      <c r="H315" s="13"/>
    </row>
    <row r="316" spans="2:8" s="1" customFormat="1" ht="16.899999999999999" customHeight="1" x14ac:dyDescent="0.2">
      <c r="B316" s="13"/>
      <c r="C316" s="29" t="s">
        <v>1</v>
      </c>
      <c r="D316" s="29" t="s">
        <v>2555</v>
      </c>
      <c r="E316" s="3" t="s">
        <v>1</v>
      </c>
      <c r="F316" s="30">
        <v>4.5250000000000004</v>
      </c>
      <c r="H316" s="13"/>
    </row>
    <row r="317" spans="2:8" s="1" customFormat="1" ht="16.899999999999999" customHeight="1" x14ac:dyDescent="0.2">
      <c r="B317" s="13"/>
      <c r="C317" s="29" t="s">
        <v>1</v>
      </c>
      <c r="D317" s="29" t="s">
        <v>2556</v>
      </c>
      <c r="E317" s="3" t="s">
        <v>1</v>
      </c>
      <c r="F317" s="30">
        <v>19.352</v>
      </c>
      <c r="H317" s="13"/>
    </row>
    <row r="318" spans="2:8" s="1" customFormat="1" ht="16.899999999999999" customHeight="1" x14ac:dyDescent="0.2">
      <c r="B318" s="13"/>
      <c r="C318" s="29" t="s">
        <v>1</v>
      </c>
      <c r="D318" s="29" t="s">
        <v>2557</v>
      </c>
      <c r="E318" s="3" t="s">
        <v>1</v>
      </c>
      <c r="F318" s="30">
        <v>26.928000000000001</v>
      </c>
      <c r="H318" s="13"/>
    </row>
    <row r="319" spans="2:8" s="1" customFormat="1" ht="16.899999999999999" customHeight="1" x14ac:dyDescent="0.2">
      <c r="B319" s="13"/>
      <c r="C319" s="29" t="s">
        <v>1</v>
      </c>
      <c r="D319" s="29" t="s">
        <v>2558</v>
      </c>
      <c r="E319" s="3" t="s">
        <v>1</v>
      </c>
      <c r="F319" s="30">
        <v>19.623999999999999</v>
      </c>
      <c r="H319" s="13"/>
    </row>
    <row r="320" spans="2:8" s="1" customFormat="1" ht="16.899999999999999" customHeight="1" x14ac:dyDescent="0.2">
      <c r="B320" s="13"/>
      <c r="C320" s="29" t="s">
        <v>1</v>
      </c>
      <c r="D320" s="29" t="s">
        <v>2559</v>
      </c>
      <c r="E320" s="3" t="s">
        <v>1</v>
      </c>
      <c r="F320" s="30">
        <v>36.835999999999999</v>
      </c>
      <c r="H320" s="13"/>
    </row>
    <row r="321" spans="2:8" s="1" customFormat="1" ht="16.899999999999999" customHeight="1" x14ac:dyDescent="0.2">
      <c r="B321" s="13"/>
      <c r="C321" s="29" t="s">
        <v>1</v>
      </c>
      <c r="D321" s="29" t="s">
        <v>2560</v>
      </c>
      <c r="E321" s="3" t="s">
        <v>1</v>
      </c>
      <c r="F321" s="30">
        <v>24.617999999999999</v>
      </c>
      <c r="H321" s="13"/>
    </row>
    <row r="322" spans="2:8" s="1" customFormat="1" ht="16.899999999999999" customHeight="1" x14ac:dyDescent="0.2">
      <c r="B322" s="13"/>
      <c r="C322" s="29" t="s">
        <v>1</v>
      </c>
      <c r="D322" s="29" t="s">
        <v>2561</v>
      </c>
      <c r="E322" s="3" t="s">
        <v>1</v>
      </c>
      <c r="F322" s="30">
        <v>24.617999999999999</v>
      </c>
      <c r="H322" s="13"/>
    </row>
    <row r="323" spans="2:8" s="1" customFormat="1" ht="16.899999999999999" customHeight="1" x14ac:dyDescent="0.2">
      <c r="B323" s="13"/>
      <c r="C323" s="29" t="s">
        <v>1</v>
      </c>
      <c r="D323" s="29" t="s">
        <v>2562</v>
      </c>
      <c r="E323" s="3" t="s">
        <v>1</v>
      </c>
      <c r="F323" s="30">
        <v>24.617999999999999</v>
      </c>
      <c r="H323" s="13"/>
    </row>
    <row r="324" spans="2:8" s="1" customFormat="1" ht="16.899999999999999" customHeight="1" x14ac:dyDescent="0.2">
      <c r="B324" s="13"/>
      <c r="C324" s="29" t="s">
        <v>1</v>
      </c>
      <c r="D324" s="29" t="s">
        <v>2563</v>
      </c>
      <c r="E324" s="3" t="s">
        <v>1</v>
      </c>
      <c r="F324" s="30">
        <v>24.617999999999999</v>
      </c>
      <c r="H324" s="13"/>
    </row>
    <row r="325" spans="2:8" s="1" customFormat="1" ht="16.899999999999999" customHeight="1" x14ac:dyDescent="0.2">
      <c r="B325" s="13"/>
      <c r="C325" s="29" t="s">
        <v>1</v>
      </c>
      <c r="D325" s="29" t="s">
        <v>2564</v>
      </c>
      <c r="E325" s="3" t="s">
        <v>1</v>
      </c>
      <c r="F325" s="30">
        <v>24.088000000000001</v>
      </c>
      <c r="H325" s="13"/>
    </row>
    <row r="326" spans="2:8" s="1" customFormat="1" ht="16.899999999999999" customHeight="1" x14ac:dyDescent="0.2">
      <c r="B326" s="13"/>
      <c r="C326" s="29" t="s">
        <v>1</v>
      </c>
      <c r="D326" s="29" t="s">
        <v>2565</v>
      </c>
      <c r="E326" s="3" t="s">
        <v>1</v>
      </c>
      <c r="F326" s="30">
        <v>24.088000000000001</v>
      </c>
      <c r="H326" s="13"/>
    </row>
    <row r="327" spans="2:8" s="1" customFormat="1" ht="16.899999999999999" customHeight="1" x14ac:dyDescent="0.2">
      <c r="B327" s="13"/>
      <c r="C327" s="29" t="s">
        <v>1</v>
      </c>
      <c r="D327" s="29" t="s">
        <v>2566</v>
      </c>
      <c r="E327" s="3" t="s">
        <v>1</v>
      </c>
      <c r="F327" s="30">
        <v>23.77</v>
      </c>
      <c r="H327" s="13"/>
    </row>
    <row r="328" spans="2:8" s="1" customFormat="1" ht="16.899999999999999" customHeight="1" x14ac:dyDescent="0.2">
      <c r="B328" s="13"/>
      <c r="C328" s="29" t="s">
        <v>1</v>
      </c>
      <c r="D328" s="29" t="s">
        <v>2567</v>
      </c>
      <c r="E328" s="3" t="s">
        <v>1</v>
      </c>
      <c r="F328" s="30">
        <v>32.56</v>
      </c>
      <c r="H328" s="13"/>
    </row>
    <row r="329" spans="2:8" s="1" customFormat="1" ht="16.899999999999999" customHeight="1" x14ac:dyDescent="0.2">
      <c r="B329" s="13"/>
      <c r="C329" s="29" t="s">
        <v>1</v>
      </c>
      <c r="D329" s="29" t="s">
        <v>2568</v>
      </c>
      <c r="E329" s="3" t="s">
        <v>1</v>
      </c>
      <c r="F329" s="30">
        <v>21.89</v>
      </c>
      <c r="H329" s="13"/>
    </row>
    <row r="330" spans="2:8" s="1" customFormat="1" ht="16.899999999999999" customHeight="1" x14ac:dyDescent="0.2">
      <c r="B330" s="13"/>
      <c r="C330" s="29" t="s">
        <v>1</v>
      </c>
      <c r="D330" s="29" t="s">
        <v>2569</v>
      </c>
      <c r="E330" s="3" t="s">
        <v>1</v>
      </c>
      <c r="F330" s="30">
        <v>9.24</v>
      </c>
      <c r="H330" s="13"/>
    </row>
    <row r="331" spans="2:8" s="1" customFormat="1" ht="16.899999999999999" customHeight="1" x14ac:dyDescent="0.2">
      <c r="B331" s="13"/>
      <c r="C331" s="29" t="s">
        <v>1</v>
      </c>
      <c r="D331" s="29" t="s">
        <v>2570</v>
      </c>
      <c r="E331" s="3" t="s">
        <v>1</v>
      </c>
      <c r="F331" s="30">
        <v>10.34</v>
      </c>
      <c r="H331" s="13"/>
    </row>
    <row r="332" spans="2:8" s="1" customFormat="1" ht="16.899999999999999" customHeight="1" x14ac:dyDescent="0.2">
      <c r="B332" s="13"/>
      <c r="C332" s="29" t="s">
        <v>1</v>
      </c>
      <c r="D332" s="29" t="s">
        <v>2571</v>
      </c>
      <c r="E332" s="3" t="s">
        <v>1</v>
      </c>
      <c r="F332" s="30">
        <v>9.24</v>
      </c>
      <c r="H332" s="13"/>
    </row>
    <row r="333" spans="2:8" s="1" customFormat="1" ht="16.899999999999999" customHeight="1" x14ac:dyDescent="0.2">
      <c r="B333" s="13"/>
      <c r="C333" s="29" t="s">
        <v>1</v>
      </c>
      <c r="D333" s="29" t="s">
        <v>2572</v>
      </c>
      <c r="E333" s="3" t="s">
        <v>1</v>
      </c>
      <c r="F333" s="30">
        <v>10.34</v>
      </c>
      <c r="H333" s="13"/>
    </row>
    <row r="334" spans="2:8" s="1" customFormat="1" ht="16.899999999999999" customHeight="1" x14ac:dyDescent="0.2">
      <c r="B334" s="13"/>
      <c r="C334" s="29" t="s">
        <v>1</v>
      </c>
      <c r="D334" s="29" t="s">
        <v>2573</v>
      </c>
      <c r="E334" s="3" t="s">
        <v>1</v>
      </c>
      <c r="F334" s="30">
        <v>17.82</v>
      </c>
      <c r="H334" s="13"/>
    </row>
    <row r="335" spans="2:8" s="1" customFormat="1" ht="16.899999999999999" customHeight="1" x14ac:dyDescent="0.2">
      <c r="B335" s="13"/>
      <c r="C335" s="29" t="s">
        <v>1</v>
      </c>
      <c r="D335" s="29" t="s">
        <v>2574</v>
      </c>
      <c r="E335" s="3" t="s">
        <v>1</v>
      </c>
      <c r="F335" s="30">
        <v>14.047000000000001</v>
      </c>
      <c r="H335" s="13"/>
    </row>
    <row r="336" spans="2:8" s="1" customFormat="1" ht="16.899999999999999" customHeight="1" x14ac:dyDescent="0.2">
      <c r="B336" s="13"/>
      <c r="C336" s="29" t="s">
        <v>1</v>
      </c>
      <c r="D336" s="29" t="s">
        <v>2575</v>
      </c>
      <c r="E336" s="3" t="s">
        <v>1</v>
      </c>
      <c r="F336" s="30">
        <v>9.4600000000000009</v>
      </c>
      <c r="H336" s="13"/>
    </row>
    <row r="337" spans="2:8" s="1" customFormat="1" ht="16.899999999999999" customHeight="1" x14ac:dyDescent="0.2">
      <c r="B337" s="13"/>
      <c r="C337" s="29" t="s">
        <v>1</v>
      </c>
      <c r="D337" s="29" t="s">
        <v>2576</v>
      </c>
      <c r="E337" s="3" t="s">
        <v>1</v>
      </c>
      <c r="F337" s="30">
        <v>10.119999999999999</v>
      </c>
      <c r="H337" s="13"/>
    </row>
    <row r="338" spans="2:8" s="1" customFormat="1" ht="16.899999999999999" customHeight="1" x14ac:dyDescent="0.2">
      <c r="B338" s="13"/>
      <c r="C338" s="29" t="s">
        <v>1</v>
      </c>
      <c r="D338" s="29" t="s">
        <v>2577</v>
      </c>
      <c r="E338" s="3" t="s">
        <v>1</v>
      </c>
      <c r="F338" s="30">
        <v>9.57</v>
      </c>
      <c r="H338" s="13"/>
    </row>
    <row r="339" spans="2:8" s="1" customFormat="1" ht="16.899999999999999" customHeight="1" x14ac:dyDescent="0.2">
      <c r="B339" s="13"/>
      <c r="C339" s="29" t="s">
        <v>1</v>
      </c>
      <c r="D339" s="29" t="s">
        <v>2578</v>
      </c>
      <c r="E339" s="3" t="s">
        <v>1</v>
      </c>
      <c r="F339" s="30">
        <v>10.23</v>
      </c>
      <c r="H339" s="13"/>
    </row>
    <row r="340" spans="2:8" s="1" customFormat="1" ht="16.899999999999999" customHeight="1" x14ac:dyDescent="0.2">
      <c r="B340" s="13"/>
      <c r="C340" s="29" t="s">
        <v>160</v>
      </c>
      <c r="D340" s="29" t="s">
        <v>400</v>
      </c>
      <c r="E340" s="3" t="s">
        <v>1</v>
      </c>
      <c r="F340" s="30">
        <v>1096.25</v>
      </c>
      <c r="H340" s="13"/>
    </row>
    <row r="341" spans="2:8" s="1" customFormat="1" ht="16.899999999999999" customHeight="1" x14ac:dyDescent="0.2">
      <c r="B341" s="13"/>
      <c r="C341" s="31" t="s">
        <v>3074</v>
      </c>
      <c r="H341" s="13"/>
    </row>
    <row r="342" spans="2:8" s="1" customFormat="1" ht="16.899999999999999" customHeight="1" x14ac:dyDescent="0.2">
      <c r="B342" s="13"/>
      <c r="C342" s="29" t="s">
        <v>2518</v>
      </c>
      <c r="D342" s="29" t="s">
        <v>2519</v>
      </c>
      <c r="E342" s="3" t="s">
        <v>383</v>
      </c>
      <c r="F342" s="30">
        <v>1096.25</v>
      </c>
      <c r="H342" s="13"/>
    </row>
    <row r="343" spans="2:8" s="1" customFormat="1" ht="16.899999999999999" customHeight="1" x14ac:dyDescent="0.2">
      <c r="B343" s="13"/>
      <c r="C343" s="29" t="s">
        <v>2497</v>
      </c>
      <c r="D343" s="29" t="s">
        <v>2498</v>
      </c>
      <c r="E343" s="3" t="s">
        <v>383</v>
      </c>
      <c r="F343" s="30">
        <v>1121.596</v>
      </c>
      <c r="H343" s="13"/>
    </row>
    <row r="344" spans="2:8" s="1" customFormat="1" ht="16.899999999999999" customHeight="1" x14ac:dyDescent="0.2">
      <c r="B344" s="13"/>
      <c r="C344" s="29" t="s">
        <v>2502</v>
      </c>
      <c r="D344" s="29" t="s">
        <v>2503</v>
      </c>
      <c r="E344" s="3" t="s">
        <v>383</v>
      </c>
      <c r="F344" s="30">
        <v>1105.864</v>
      </c>
      <c r="H344" s="13"/>
    </row>
    <row r="345" spans="2:8" s="1" customFormat="1" ht="16.899999999999999" customHeight="1" x14ac:dyDescent="0.2">
      <c r="B345" s="13"/>
      <c r="C345" s="25" t="s">
        <v>2712</v>
      </c>
      <c r="D345" s="26" t="s">
        <v>2713</v>
      </c>
      <c r="E345" s="27" t="s">
        <v>1</v>
      </c>
      <c r="F345" s="28">
        <v>636.04100000000005</v>
      </c>
      <c r="H345" s="13"/>
    </row>
    <row r="346" spans="2:8" s="1" customFormat="1" ht="16.899999999999999" customHeight="1" x14ac:dyDescent="0.2">
      <c r="B346" s="13"/>
      <c r="C346" s="25" t="s">
        <v>163</v>
      </c>
      <c r="D346" s="26" t="s">
        <v>164</v>
      </c>
      <c r="E346" s="27" t="s">
        <v>1</v>
      </c>
      <c r="F346" s="28">
        <v>3089.183</v>
      </c>
      <c r="H346" s="13"/>
    </row>
    <row r="347" spans="2:8" s="1" customFormat="1" ht="16.899999999999999" customHeight="1" x14ac:dyDescent="0.2">
      <c r="B347" s="13"/>
      <c r="C347" s="29" t="s">
        <v>1</v>
      </c>
      <c r="D347" s="29" t="s">
        <v>770</v>
      </c>
      <c r="E347" s="3" t="s">
        <v>1</v>
      </c>
      <c r="F347" s="30">
        <v>0</v>
      </c>
      <c r="H347" s="13"/>
    </row>
    <row r="348" spans="2:8" s="1" customFormat="1" ht="16.899999999999999" customHeight="1" x14ac:dyDescent="0.2">
      <c r="B348" s="13"/>
      <c r="C348" s="29" t="s">
        <v>1</v>
      </c>
      <c r="D348" s="29" t="s">
        <v>434</v>
      </c>
      <c r="E348" s="3" t="s">
        <v>1</v>
      </c>
      <c r="F348" s="30">
        <v>0</v>
      </c>
      <c r="H348" s="13"/>
    </row>
    <row r="349" spans="2:8" s="1" customFormat="1" ht="20" x14ac:dyDescent="0.2">
      <c r="B349" s="13"/>
      <c r="C349" s="29" t="s">
        <v>1</v>
      </c>
      <c r="D349" s="29" t="s">
        <v>771</v>
      </c>
      <c r="E349" s="3" t="s">
        <v>1</v>
      </c>
      <c r="F349" s="30">
        <v>197.96799999999999</v>
      </c>
      <c r="H349" s="13"/>
    </row>
    <row r="350" spans="2:8" s="1" customFormat="1" ht="20" x14ac:dyDescent="0.2">
      <c r="B350" s="13"/>
      <c r="C350" s="29" t="s">
        <v>1</v>
      </c>
      <c r="D350" s="29" t="s">
        <v>772</v>
      </c>
      <c r="E350" s="3" t="s">
        <v>1</v>
      </c>
      <c r="F350" s="30">
        <v>525.21600000000001</v>
      </c>
      <c r="H350" s="13"/>
    </row>
    <row r="351" spans="2:8" s="1" customFormat="1" ht="16.899999999999999" customHeight="1" x14ac:dyDescent="0.2">
      <c r="B351" s="13"/>
      <c r="C351" s="29" t="s">
        <v>1</v>
      </c>
      <c r="D351" s="29" t="s">
        <v>773</v>
      </c>
      <c r="E351" s="3" t="s">
        <v>1</v>
      </c>
      <c r="F351" s="30">
        <v>543.58799999999997</v>
      </c>
      <c r="H351" s="13"/>
    </row>
    <row r="352" spans="2:8" s="1" customFormat="1" ht="16.899999999999999" customHeight="1" x14ac:dyDescent="0.2">
      <c r="B352" s="13"/>
      <c r="C352" s="29" t="s">
        <v>1</v>
      </c>
      <c r="D352" s="29" t="s">
        <v>774</v>
      </c>
      <c r="E352" s="3" t="s">
        <v>1</v>
      </c>
      <c r="F352" s="30">
        <v>61.268000000000001</v>
      </c>
      <c r="H352" s="13"/>
    </row>
    <row r="353" spans="2:8" s="1" customFormat="1" ht="16.899999999999999" customHeight="1" x14ac:dyDescent="0.2">
      <c r="B353" s="13"/>
      <c r="C353" s="29" t="s">
        <v>1</v>
      </c>
      <c r="D353" s="29" t="s">
        <v>775</v>
      </c>
      <c r="E353" s="3" t="s">
        <v>1</v>
      </c>
      <c r="F353" s="30">
        <v>92.564999999999998</v>
      </c>
      <c r="H353" s="13"/>
    </row>
    <row r="354" spans="2:8" s="1" customFormat="1" ht="16.899999999999999" customHeight="1" x14ac:dyDescent="0.2">
      <c r="B354" s="13"/>
      <c r="C354" s="29" t="s">
        <v>1</v>
      </c>
      <c r="D354" s="29" t="s">
        <v>776</v>
      </c>
      <c r="E354" s="3" t="s">
        <v>1</v>
      </c>
      <c r="F354" s="30">
        <v>47.02</v>
      </c>
      <c r="H354" s="13"/>
    </row>
    <row r="355" spans="2:8" s="1" customFormat="1" ht="20" x14ac:dyDescent="0.2">
      <c r="B355" s="13"/>
      <c r="C355" s="29" t="s">
        <v>1</v>
      </c>
      <c r="D355" s="29" t="s">
        <v>777</v>
      </c>
      <c r="E355" s="3" t="s">
        <v>1</v>
      </c>
      <c r="F355" s="30">
        <v>138.726</v>
      </c>
      <c r="H355" s="13"/>
    </row>
    <row r="356" spans="2:8" s="1" customFormat="1" ht="20" x14ac:dyDescent="0.2">
      <c r="B356" s="13"/>
      <c r="C356" s="29" t="s">
        <v>1</v>
      </c>
      <c r="D356" s="29" t="s">
        <v>778</v>
      </c>
      <c r="E356" s="3" t="s">
        <v>1</v>
      </c>
      <c r="F356" s="30">
        <v>103.708</v>
      </c>
      <c r="H356" s="13"/>
    </row>
    <row r="357" spans="2:8" s="1" customFormat="1" ht="16.899999999999999" customHeight="1" x14ac:dyDescent="0.2">
      <c r="B357" s="13"/>
      <c r="C357" s="29" t="s">
        <v>1</v>
      </c>
      <c r="D357" s="29" t="s">
        <v>779</v>
      </c>
      <c r="E357" s="3" t="s">
        <v>1</v>
      </c>
      <c r="F357" s="30">
        <v>29.722999999999999</v>
      </c>
      <c r="H357" s="13"/>
    </row>
    <row r="358" spans="2:8" s="1" customFormat="1" ht="16.899999999999999" customHeight="1" x14ac:dyDescent="0.2">
      <c r="B358" s="13"/>
      <c r="C358" s="29" t="s">
        <v>1</v>
      </c>
      <c r="D358" s="29" t="s">
        <v>780</v>
      </c>
      <c r="E358" s="3" t="s">
        <v>1</v>
      </c>
      <c r="F358" s="30">
        <v>-85.156000000000006</v>
      </c>
      <c r="H358" s="13"/>
    </row>
    <row r="359" spans="2:8" s="1" customFormat="1" ht="16.899999999999999" customHeight="1" x14ac:dyDescent="0.2">
      <c r="B359" s="13"/>
      <c r="C359" s="29" t="s">
        <v>1</v>
      </c>
      <c r="D359" s="29" t="s">
        <v>439</v>
      </c>
      <c r="E359" s="3" t="s">
        <v>1</v>
      </c>
      <c r="F359" s="30">
        <v>0</v>
      </c>
      <c r="H359" s="13"/>
    </row>
    <row r="360" spans="2:8" s="1" customFormat="1" ht="20" x14ac:dyDescent="0.2">
      <c r="B360" s="13"/>
      <c r="C360" s="29" t="s">
        <v>1</v>
      </c>
      <c r="D360" s="29" t="s">
        <v>781</v>
      </c>
      <c r="E360" s="3" t="s">
        <v>1</v>
      </c>
      <c r="F360" s="30">
        <v>1173.49</v>
      </c>
      <c r="H360" s="13"/>
    </row>
    <row r="361" spans="2:8" s="1" customFormat="1" ht="20" x14ac:dyDescent="0.2">
      <c r="B361" s="13"/>
      <c r="C361" s="29" t="s">
        <v>1</v>
      </c>
      <c r="D361" s="29" t="s">
        <v>782</v>
      </c>
      <c r="E361" s="3" t="s">
        <v>1</v>
      </c>
      <c r="F361" s="30">
        <v>178.35599999999999</v>
      </c>
      <c r="H361" s="13"/>
    </row>
    <row r="362" spans="2:8" s="1" customFormat="1" ht="16.899999999999999" customHeight="1" x14ac:dyDescent="0.2">
      <c r="B362" s="13"/>
      <c r="C362" s="29" t="s">
        <v>1</v>
      </c>
      <c r="D362" s="29" t="s">
        <v>783</v>
      </c>
      <c r="E362" s="3" t="s">
        <v>1</v>
      </c>
      <c r="F362" s="30">
        <v>40.091000000000001</v>
      </c>
      <c r="H362" s="13"/>
    </row>
    <row r="363" spans="2:8" s="1" customFormat="1" ht="16.899999999999999" customHeight="1" x14ac:dyDescent="0.2">
      <c r="B363" s="13"/>
      <c r="C363" s="29" t="s">
        <v>1</v>
      </c>
      <c r="D363" s="29" t="s">
        <v>784</v>
      </c>
      <c r="E363" s="3" t="s">
        <v>1</v>
      </c>
      <c r="F363" s="30">
        <v>129.57</v>
      </c>
      <c r="H363" s="13"/>
    </row>
    <row r="364" spans="2:8" s="1" customFormat="1" ht="16.899999999999999" customHeight="1" x14ac:dyDescent="0.2">
      <c r="B364" s="13"/>
      <c r="C364" s="29" t="s">
        <v>1</v>
      </c>
      <c r="D364" s="29" t="s">
        <v>785</v>
      </c>
      <c r="E364" s="3" t="s">
        <v>1</v>
      </c>
      <c r="F364" s="30">
        <v>-129.95400000000001</v>
      </c>
      <c r="H364" s="13"/>
    </row>
    <row r="365" spans="2:8" s="1" customFormat="1" ht="16.899999999999999" customHeight="1" x14ac:dyDescent="0.2">
      <c r="B365" s="13"/>
      <c r="C365" s="29" t="s">
        <v>1</v>
      </c>
      <c r="D365" s="29" t="s">
        <v>579</v>
      </c>
      <c r="E365" s="3" t="s">
        <v>1</v>
      </c>
      <c r="F365" s="30">
        <v>0</v>
      </c>
      <c r="H365" s="13"/>
    </row>
    <row r="366" spans="2:8" s="1" customFormat="1" ht="16.899999999999999" customHeight="1" x14ac:dyDescent="0.2">
      <c r="B366" s="13"/>
      <c r="C366" s="29" t="s">
        <v>1</v>
      </c>
      <c r="D366" s="29" t="s">
        <v>786</v>
      </c>
      <c r="E366" s="3" t="s">
        <v>1</v>
      </c>
      <c r="F366" s="30">
        <v>28.731999999999999</v>
      </c>
      <c r="H366" s="13"/>
    </row>
    <row r="367" spans="2:8" s="1" customFormat="1" ht="16.899999999999999" customHeight="1" x14ac:dyDescent="0.2">
      <c r="B367" s="13"/>
      <c r="C367" s="29" t="s">
        <v>1</v>
      </c>
      <c r="D367" s="29" t="s">
        <v>787</v>
      </c>
      <c r="E367" s="3" t="s">
        <v>1</v>
      </c>
      <c r="F367" s="30">
        <v>-96.528000000000006</v>
      </c>
      <c r="H367" s="13"/>
    </row>
    <row r="368" spans="2:8" s="1" customFormat="1" ht="16.899999999999999" customHeight="1" x14ac:dyDescent="0.2">
      <c r="B368" s="13"/>
      <c r="C368" s="29" t="s">
        <v>1</v>
      </c>
      <c r="D368" s="29" t="s">
        <v>788</v>
      </c>
      <c r="E368" s="3" t="s">
        <v>1</v>
      </c>
      <c r="F368" s="30">
        <v>-126.768</v>
      </c>
      <c r="H368" s="13"/>
    </row>
    <row r="369" spans="2:8" s="1" customFormat="1" ht="16.899999999999999" customHeight="1" x14ac:dyDescent="0.2">
      <c r="B369" s="13"/>
      <c r="C369" s="29" t="s">
        <v>1</v>
      </c>
      <c r="D369" s="29" t="s">
        <v>789</v>
      </c>
      <c r="E369" s="3" t="s">
        <v>1</v>
      </c>
      <c r="F369" s="30">
        <v>26.552</v>
      </c>
      <c r="H369" s="13"/>
    </row>
    <row r="370" spans="2:8" s="1" customFormat="1" ht="16.899999999999999" customHeight="1" x14ac:dyDescent="0.2">
      <c r="B370" s="13"/>
      <c r="C370" s="29" t="s">
        <v>1</v>
      </c>
      <c r="D370" s="29" t="s">
        <v>790</v>
      </c>
      <c r="E370" s="3" t="s">
        <v>1</v>
      </c>
      <c r="F370" s="30">
        <v>211.01599999999999</v>
      </c>
      <c r="H370" s="13"/>
    </row>
    <row r="371" spans="2:8" s="1" customFormat="1" ht="16.899999999999999" customHeight="1" x14ac:dyDescent="0.2">
      <c r="B371" s="13"/>
      <c r="C371" s="29" t="s">
        <v>163</v>
      </c>
      <c r="D371" s="29" t="s">
        <v>400</v>
      </c>
      <c r="E371" s="3" t="s">
        <v>1</v>
      </c>
      <c r="F371" s="30">
        <v>3089.183</v>
      </c>
      <c r="H371" s="13"/>
    </row>
    <row r="372" spans="2:8" s="1" customFormat="1" ht="16.899999999999999" customHeight="1" x14ac:dyDescent="0.2">
      <c r="B372" s="13"/>
      <c r="C372" s="31" t="s">
        <v>3074</v>
      </c>
      <c r="H372" s="13"/>
    </row>
    <row r="373" spans="2:8" s="1" customFormat="1" ht="16.899999999999999" customHeight="1" x14ac:dyDescent="0.2">
      <c r="B373" s="13"/>
      <c r="C373" s="29" t="s">
        <v>767</v>
      </c>
      <c r="D373" s="29" t="s">
        <v>768</v>
      </c>
      <c r="E373" s="3" t="s">
        <v>383</v>
      </c>
      <c r="F373" s="30">
        <v>3089.183</v>
      </c>
      <c r="H373" s="13"/>
    </row>
    <row r="374" spans="2:8" s="1" customFormat="1" ht="16.899999999999999" customHeight="1" x14ac:dyDescent="0.2">
      <c r="B374" s="13"/>
      <c r="C374" s="29" t="s">
        <v>742</v>
      </c>
      <c r="D374" s="29" t="s">
        <v>743</v>
      </c>
      <c r="E374" s="3" t="s">
        <v>383</v>
      </c>
      <c r="F374" s="30">
        <v>4464.4309999999996</v>
      </c>
      <c r="H374" s="13"/>
    </row>
    <row r="375" spans="2:8" s="1" customFormat="1" ht="16.899999999999999" customHeight="1" x14ac:dyDescent="0.2">
      <c r="B375" s="13"/>
      <c r="C375" s="29" t="s">
        <v>792</v>
      </c>
      <c r="D375" s="29" t="s">
        <v>793</v>
      </c>
      <c r="E375" s="3" t="s">
        <v>383</v>
      </c>
      <c r="F375" s="30">
        <v>3089.183</v>
      </c>
      <c r="H375" s="13"/>
    </row>
    <row r="376" spans="2:8" s="1" customFormat="1" ht="16.899999999999999" customHeight="1" x14ac:dyDescent="0.2">
      <c r="B376" s="13"/>
      <c r="C376" s="29" t="s">
        <v>2637</v>
      </c>
      <c r="D376" s="29" t="s">
        <v>2638</v>
      </c>
      <c r="E376" s="3" t="s">
        <v>383</v>
      </c>
      <c r="F376" s="30">
        <v>4476.4210000000003</v>
      </c>
      <c r="H376" s="13"/>
    </row>
    <row r="377" spans="2:8" s="1" customFormat="1" ht="16.899999999999999" customHeight="1" x14ac:dyDescent="0.2">
      <c r="B377" s="13"/>
      <c r="C377" s="25" t="s">
        <v>2715</v>
      </c>
      <c r="D377" s="26" t="s">
        <v>2716</v>
      </c>
      <c r="E377" s="27" t="s">
        <v>1</v>
      </c>
      <c r="F377" s="28">
        <v>42.966000000000001</v>
      </c>
      <c r="H377" s="13"/>
    </row>
    <row r="378" spans="2:8" s="1" customFormat="1" ht="16.899999999999999" customHeight="1" x14ac:dyDescent="0.2">
      <c r="B378" s="13"/>
      <c r="C378" s="25" t="s">
        <v>166</v>
      </c>
      <c r="D378" s="26" t="s">
        <v>167</v>
      </c>
      <c r="E378" s="27" t="s">
        <v>1</v>
      </c>
      <c r="F378" s="28">
        <v>67.2</v>
      </c>
      <c r="H378" s="13"/>
    </row>
    <row r="379" spans="2:8" s="1" customFormat="1" ht="16.899999999999999" customHeight="1" x14ac:dyDescent="0.2">
      <c r="B379" s="13"/>
      <c r="C379" s="29" t="s">
        <v>1</v>
      </c>
      <c r="D379" s="29" t="s">
        <v>825</v>
      </c>
      <c r="E379" s="3" t="s">
        <v>1</v>
      </c>
      <c r="F379" s="30">
        <v>0</v>
      </c>
      <c r="H379" s="13"/>
    </row>
    <row r="380" spans="2:8" s="1" customFormat="1" ht="16.899999999999999" customHeight="1" x14ac:dyDescent="0.2">
      <c r="B380" s="13"/>
      <c r="C380" s="29" t="s">
        <v>1</v>
      </c>
      <c r="D380" s="29" t="s">
        <v>826</v>
      </c>
      <c r="E380" s="3" t="s">
        <v>1</v>
      </c>
      <c r="F380" s="30">
        <v>67.2</v>
      </c>
      <c r="H380" s="13"/>
    </row>
    <row r="381" spans="2:8" s="1" customFormat="1" ht="16.899999999999999" customHeight="1" x14ac:dyDescent="0.2">
      <c r="B381" s="13"/>
      <c r="C381" s="29" t="s">
        <v>166</v>
      </c>
      <c r="D381" s="29" t="s">
        <v>617</v>
      </c>
      <c r="E381" s="3" t="s">
        <v>1</v>
      </c>
      <c r="F381" s="30">
        <v>67.2</v>
      </c>
      <c r="H381" s="13"/>
    </row>
    <row r="382" spans="2:8" s="1" customFormat="1" ht="16.899999999999999" customHeight="1" x14ac:dyDescent="0.2">
      <c r="B382" s="13"/>
      <c r="C382" s="31" t="s">
        <v>3074</v>
      </c>
      <c r="H382" s="13"/>
    </row>
    <row r="383" spans="2:8" s="1" customFormat="1" ht="16.899999999999999" customHeight="1" x14ac:dyDescent="0.2">
      <c r="B383" s="13"/>
      <c r="C383" s="29" t="s">
        <v>822</v>
      </c>
      <c r="D383" s="29" t="s">
        <v>823</v>
      </c>
      <c r="E383" s="3" t="s">
        <v>323</v>
      </c>
      <c r="F383" s="30">
        <v>239.09</v>
      </c>
      <c r="H383" s="13"/>
    </row>
    <row r="384" spans="2:8" s="1" customFormat="1" ht="16.899999999999999" customHeight="1" x14ac:dyDescent="0.2">
      <c r="B384" s="13"/>
      <c r="C384" s="29" t="s">
        <v>767</v>
      </c>
      <c r="D384" s="29" t="s">
        <v>768</v>
      </c>
      <c r="E384" s="3" t="s">
        <v>383</v>
      </c>
      <c r="F384" s="30">
        <v>3089.183</v>
      </c>
      <c r="H384" s="13"/>
    </row>
    <row r="385" spans="2:8" s="1" customFormat="1" ht="16.899999999999999" customHeight="1" x14ac:dyDescent="0.2">
      <c r="B385" s="13"/>
      <c r="C385" s="29" t="s">
        <v>840</v>
      </c>
      <c r="D385" s="29" t="s">
        <v>841</v>
      </c>
      <c r="E385" s="3" t="s">
        <v>323</v>
      </c>
      <c r="F385" s="30">
        <v>265.52</v>
      </c>
      <c r="H385" s="13"/>
    </row>
    <row r="386" spans="2:8" s="1" customFormat="1" ht="16.899999999999999" customHeight="1" x14ac:dyDescent="0.2">
      <c r="B386" s="13"/>
      <c r="C386" s="29" t="s">
        <v>875</v>
      </c>
      <c r="D386" s="29" t="s">
        <v>876</v>
      </c>
      <c r="E386" s="3" t="s">
        <v>383</v>
      </c>
      <c r="F386" s="30">
        <v>814.32600000000002</v>
      </c>
      <c r="H386" s="13"/>
    </row>
    <row r="387" spans="2:8" s="1" customFormat="1" ht="16.899999999999999" customHeight="1" x14ac:dyDescent="0.2">
      <c r="B387" s="13"/>
      <c r="C387" s="29" t="s">
        <v>831</v>
      </c>
      <c r="D387" s="29" t="s">
        <v>832</v>
      </c>
      <c r="E387" s="3" t="s">
        <v>323</v>
      </c>
      <c r="F387" s="30">
        <v>116.98</v>
      </c>
      <c r="H387" s="13"/>
    </row>
    <row r="388" spans="2:8" s="1" customFormat="1" ht="16.899999999999999" customHeight="1" x14ac:dyDescent="0.2">
      <c r="B388" s="13"/>
      <c r="C388" s="25" t="s">
        <v>169</v>
      </c>
      <c r="D388" s="26" t="s">
        <v>170</v>
      </c>
      <c r="E388" s="27" t="s">
        <v>1</v>
      </c>
      <c r="F388" s="28">
        <v>454.7</v>
      </c>
      <c r="H388" s="13"/>
    </row>
    <row r="389" spans="2:8" s="1" customFormat="1" ht="16.899999999999999" customHeight="1" x14ac:dyDescent="0.2">
      <c r="B389" s="13"/>
      <c r="C389" s="29" t="s">
        <v>1</v>
      </c>
      <c r="D389" s="29" t="s">
        <v>2405</v>
      </c>
      <c r="E389" s="3" t="s">
        <v>1</v>
      </c>
      <c r="F389" s="30">
        <v>0</v>
      </c>
      <c r="H389" s="13"/>
    </row>
    <row r="390" spans="2:8" s="1" customFormat="1" ht="16.899999999999999" customHeight="1" x14ac:dyDescent="0.2">
      <c r="B390" s="13"/>
      <c r="C390" s="29" t="s">
        <v>1</v>
      </c>
      <c r="D390" s="29" t="s">
        <v>2406</v>
      </c>
      <c r="E390" s="3" t="s">
        <v>1</v>
      </c>
      <c r="F390" s="30">
        <v>0</v>
      </c>
      <c r="H390" s="13"/>
    </row>
    <row r="391" spans="2:8" s="1" customFormat="1" ht="16.899999999999999" customHeight="1" x14ac:dyDescent="0.2">
      <c r="B391" s="13"/>
      <c r="C391" s="29" t="s">
        <v>169</v>
      </c>
      <c r="D391" s="29" t="s">
        <v>2407</v>
      </c>
      <c r="E391" s="3" t="s">
        <v>1</v>
      </c>
      <c r="F391" s="30">
        <v>454.7</v>
      </c>
      <c r="H391" s="13"/>
    </row>
    <row r="392" spans="2:8" s="1" customFormat="1" ht="16.899999999999999" customHeight="1" x14ac:dyDescent="0.2">
      <c r="B392" s="13"/>
      <c r="C392" s="31" t="s">
        <v>3074</v>
      </c>
      <c r="H392" s="13"/>
    </row>
    <row r="393" spans="2:8" s="1" customFormat="1" ht="16.899999999999999" customHeight="1" x14ac:dyDescent="0.2">
      <c r="B393" s="13"/>
      <c r="C393" s="29" t="s">
        <v>2402</v>
      </c>
      <c r="D393" s="29" t="s">
        <v>2403</v>
      </c>
      <c r="E393" s="3" t="s">
        <v>383</v>
      </c>
      <c r="F393" s="30">
        <v>1310.4760000000001</v>
      </c>
      <c r="H393" s="13"/>
    </row>
    <row r="394" spans="2:8" s="1" customFormat="1" x14ac:dyDescent="0.2">
      <c r="B394" s="13"/>
      <c r="C394" s="29" t="s">
        <v>930</v>
      </c>
      <c r="D394" s="29" t="s">
        <v>931</v>
      </c>
      <c r="E394" s="3" t="s">
        <v>340</v>
      </c>
      <c r="F394" s="30">
        <v>42.063000000000002</v>
      </c>
      <c r="H394" s="13"/>
    </row>
    <row r="395" spans="2:8" s="1" customFormat="1" ht="16.899999999999999" customHeight="1" x14ac:dyDescent="0.2">
      <c r="B395" s="13"/>
      <c r="C395" s="29" t="s">
        <v>953</v>
      </c>
      <c r="D395" s="29" t="s">
        <v>954</v>
      </c>
      <c r="E395" s="3" t="s">
        <v>383</v>
      </c>
      <c r="F395" s="30">
        <v>1435.7</v>
      </c>
      <c r="H395" s="13"/>
    </row>
    <row r="396" spans="2:8" s="1" customFormat="1" ht="16.899999999999999" customHeight="1" x14ac:dyDescent="0.2">
      <c r="B396" s="13"/>
      <c r="C396" s="29" t="s">
        <v>958</v>
      </c>
      <c r="D396" s="29" t="s">
        <v>959</v>
      </c>
      <c r="E396" s="3" t="s">
        <v>383</v>
      </c>
      <c r="F396" s="30">
        <v>2205.1999999999998</v>
      </c>
      <c r="H396" s="13"/>
    </row>
    <row r="397" spans="2:8" s="1" customFormat="1" ht="16.899999999999999" customHeight="1" x14ac:dyDescent="0.2">
      <c r="B397" s="13"/>
      <c r="C397" s="29" t="s">
        <v>963</v>
      </c>
      <c r="D397" s="29" t="s">
        <v>964</v>
      </c>
      <c r="E397" s="3" t="s">
        <v>383</v>
      </c>
      <c r="F397" s="30">
        <v>2228.1</v>
      </c>
      <c r="H397" s="13"/>
    </row>
    <row r="398" spans="2:8" s="1" customFormat="1" ht="16.899999999999999" customHeight="1" x14ac:dyDescent="0.2">
      <c r="B398" s="13"/>
      <c r="C398" s="29" t="s">
        <v>1224</v>
      </c>
      <c r="D398" s="29" t="s">
        <v>1225</v>
      </c>
      <c r="E398" s="3" t="s">
        <v>383</v>
      </c>
      <c r="F398" s="30">
        <v>2258.1</v>
      </c>
      <c r="H398" s="13"/>
    </row>
    <row r="399" spans="2:8" s="1" customFormat="1" ht="16.899999999999999" customHeight="1" x14ac:dyDescent="0.2">
      <c r="B399" s="13"/>
      <c r="C399" s="29" t="s">
        <v>2388</v>
      </c>
      <c r="D399" s="29" t="s">
        <v>2389</v>
      </c>
      <c r="E399" s="3" t="s">
        <v>383</v>
      </c>
      <c r="F399" s="30">
        <v>1694.643</v>
      </c>
      <c r="H399" s="13"/>
    </row>
    <row r="400" spans="2:8" s="1" customFormat="1" ht="16.899999999999999" customHeight="1" x14ac:dyDescent="0.2">
      <c r="B400" s="13"/>
      <c r="C400" s="29" t="s">
        <v>2416</v>
      </c>
      <c r="D400" s="29" t="s">
        <v>2417</v>
      </c>
      <c r="E400" s="3" t="s">
        <v>383</v>
      </c>
      <c r="F400" s="30">
        <v>545.64</v>
      </c>
      <c r="H400" s="13"/>
    </row>
    <row r="401" spans="2:8" s="1" customFormat="1" ht="16.899999999999999" customHeight="1" x14ac:dyDescent="0.2">
      <c r="B401" s="13"/>
      <c r="C401" s="25" t="s">
        <v>172</v>
      </c>
      <c r="D401" s="26" t="s">
        <v>173</v>
      </c>
      <c r="E401" s="27" t="s">
        <v>1</v>
      </c>
      <c r="F401" s="28">
        <v>6.5</v>
      </c>
      <c r="H401" s="13"/>
    </row>
    <row r="402" spans="2:8" s="1" customFormat="1" ht="16.899999999999999" customHeight="1" x14ac:dyDescent="0.2">
      <c r="B402" s="13"/>
      <c r="C402" s="29" t="s">
        <v>1</v>
      </c>
      <c r="D402" s="29" t="s">
        <v>173</v>
      </c>
      <c r="E402" s="3" t="s">
        <v>1</v>
      </c>
      <c r="F402" s="30">
        <v>0</v>
      </c>
      <c r="H402" s="13"/>
    </row>
    <row r="403" spans="2:8" s="1" customFormat="1" ht="16.899999999999999" customHeight="1" x14ac:dyDescent="0.2">
      <c r="B403" s="13"/>
      <c r="C403" s="29" t="s">
        <v>172</v>
      </c>
      <c r="D403" s="29" t="s">
        <v>138</v>
      </c>
      <c r="E403" s="3" t="s">
        <v>1</v>
      </c>
      <c r="F403" s="30">
        <v>6.5</v>
      </c>
      <c r="H403" s="13"/>
    </row>
    <row r="404" spans="2:8" s="1" customFormat="1" ht="16.899999999999999" customHeight="1" x14ac:dyDescent="0.2">
      <c r="B404" s="13"/>
      <c r="C404" s="31" t="s">
        <v>3074</v>
      </c>
      <c r="H404" s="13"/>
    </row>
    <row r="405" spans="2:8" s="1" customFormat="1" ht="16.899999999999999" customHeight="1" x14ac:dyDescent="0.2">
      <c r="B405" s="13"/>
      <c r="C405" s="29" t="s">
        <v>2451</v>
      </c>
      <c r="D405" s="29" t="s">
        <v>2452</v>
      </c>
      <c r="E405" s="3" t="s">
        <v>383</v>
      </c>
      <c r="F405" s="30">
        <v>55.4</v>
      </c>
      <c r="H405" s="13"/>
    </row>
    <row r="406" spans="2:8" s="1" customFormat="1" x14ac:dyDescent="0.2">
      <c r="B406" s="13"/>
      <c r="C406" s="29" t="s">
        <v>936</v>
      </c>
      <c r="D406" s="29" t="s">
        <v>937</v>
      </c>
      <c r="E406" s="3" t="s">
        <v>340</v>
      </c>
      <c r="F406" s="30">
        <v>2.431</v>
      </c>
      <c r="H406" s="13"/>
    </row>
    <row r="407" spans="2:8" s="1" customFormat="1" ht="16.899999999999999" customHeight="1" x14ac:dyDescent="0.2">
      <c r="B407" s="13"/>
      <c r="C407" s="29" t="s">
        <v>941</v>
      </c>
      <c r="D407" s="29" t="s">
        <v>942</v>
      </c>
      <c r="E407" s="3" t="s">
        <v>347</v>
      </c>
      <c r="F407" s="30">
        <v>0.307</v>
      </c>
      <c r="H407" s="13"/>
    </row>
    <row r="408" spans="2:8" s="1" customFormat="1" ht="16.899999999999999" customHeight="1" x14ac:dyDescent="0.2">
      <c r="B408" s="13"/>
      <c r="C408" s="29" t="s">
        <v>963</v>
      </c>
      <c r="D408" s="29" t="s">
        <v>964</v>
      </c>
      <c r="E408" s="3" t="s">
        <v>383</v>
      </c>
      <c r="F408" s="30">
        <v>2228.1</v>
      </c>
      <c r="H408" s="13"/>
    </row>
    <row r="409" spans="2:8" s="1" customFormat="1" ht="16.899999999999999" customHeight="1" x14ac:dyDescent="0.2">
      <c r="B409" s="13"/>
      <c r="C409" s="29" t="s">
        <v>1224</v>
      </c>
      <c r="D409" s="29" t="s">
        <v>1225</v>
      </c>
      <c r="E409" s="3" t="s">
        <v>383</v>
      </c>
      <c r="F409" s="30">
        <v>2258.1</v>
      </c>
      <c r="H409" s="13"/>
    </row>
    <row r="410" spans="2:8" s="1" customFormat="1" ht="16.899999999999999" customHeight="1" x14ac:dyDescent="0.2">
      <c r="B410" s="13"/>
      <c r="C410" s="29" t="s">
        <v>2461</v>
      </c>
      <c r="D410" s="29" t="s">
        <v>2462</v>
      </c>
      <c r="E410" s="3" t="s">
        <v>383</v>
      </c>
      <c r="F410" s="30">
        <v>7.8</v>
      </c>
      <c r="H410" s="13"/>
    </row>
    <row r="411" spans="2:8" s="1" customFormat="1" ht="16.899999999999999" customHeight="1" x14ac:dyDescent="0.2">
      <c r="B411" s="13"/>
      <c r="C411" s="25" t="s">
        <v>174</v>
      </c>
      <c r="D411" s="26" t="s">
        <v>175</v>
      </c>
      <c r="E411" s="27" t="s">
        <v>1</v>
      </c>
      <c r="F411" s="28">
        <v>241.3</v>
      </c>
      <c r="H411" s="13"/>
    </row>
    <row r="412" spans="2:8" s="1" customFormat="1" ht="16.899999999999999" customHeight="1" x14ac:dyDescent="0.2">
      <c r="B412" s="13"/>
      <c r="C412" s="29" t="s">
        <v>1</v>
      </c>
      <c r="D412" s="29" t="s">
        <v>2374</v>
      </c>
      <c r="E412" s="3" t="s">
        <v>1</v>
      </c>
      <c r="F412" s="30">
        <v>0</v>
      </c>
      <c r="H412" s="13"/>
    </row>
    <row r="413" spans="2:8" s="1" customFormat="1" ht="16.899999999999999" customHeight="1" x14ac:dyDescent="0.2">
      <c r="B413" s="13"/>
      <c r="C413" s="29" t="s">
        <v>174</v>
      </c>
      <c r="D413" s="29" t="s">
        <v>2375</v>
      </c>
      <c r="E413" s="3" t="s">
        <v>1</v>
      </c>
      <c r="F413" s="30">
        <v>241.3</v>
      </c>
      <c r="H413" s="13"/>
    </row>
    <row r="414" spans="2:8" s="1" customFormat="1" ht="16.899999999999999" customHeight="1" x14ac:dyDescent="0.2">
      <c r="B414" s="13"/>
      <c r="C414" s="31" t="s">
        <v>3074</v>
      </c>
      <c r="H414" s="13"/>
    </row>
    <row r="415" spans="2:8" s="1" customFormat="1" ht="16.899999999999999" customHeight="1" x14ac:dyDescent="0.2">
      <c r="B415" s="13"/>
      <c r="C415" s="29" t="s">
        <v>2371</v>
      </c>
      <c r="D415" s="29" t="s">
        <v>2372</v>
      </c>
      <c r="E415" s="3" t="s">
        <v>383</v>
      </c>
      <c r="F415" s="30">
        <v>241.3</v>
      </c>
      <c r="H415" s="13"/>
    </row>
    <row r="416" spans="2:8" s="1" customFormat="1" x14ac:dyDescent="0.2">
      <c r="B416" s="13"/>
      <c r="C416" s="29" t="s">
        <v>930</v>
      </c>
      <c r="D416" s="29" t="s">
        <v>931</v>
      </c>
      <c r="E416" s="3" t="s">
        <v>340</v>
      </c>
      <c r="F416" s="30">
        <v>42.063000000000002</v>
      </c>
      <c r="H416" s="13"/>
    </row>
    <row r="417" spans="2:8" s="1" customFormat="1" ht="16.899999999999999" customHeight="1" x14ac:dyDescent="0.2">
      <c r="B417" s="13"/>
      <c r="C417" s="29" t="s">
        <v>953</v>
      </c>
      <c r="D417" s="29" t="s">
        <v>954</v>
      </c>
      <c r="E417" s="3" t="s">
        <v>383</v>
      </c>
      <c r="F417" s="30">
        <v>1435.7</v>
      </c>
      <c r="H417" s="13"/>
    </row>
    <row r="418" spans="2:8" s="1" customFormat="1" ht="16.899999999999999" customHeight="1" x14ac:dyDescent="0.2">
      <c r="B418" s="13"/>
      <c r="C418" s="29" t="s">
        <v>963</v>
      </c>
      <c r="D418" s="29" t="s">
        <v>964</v>
      </c>
      <c r="E418" s="3" t="s">
        <v>383</v>
      </c>
      <c r="F418" s="30">
        <v>2228.1</v>
      </c>
      <c r="H418" s="13"/>
    </row>
    <row r="419" spans="2:8" s="1" customFormat="1" ht="16.899999999999999" customHeight="1" x14ac:dyDescent="0.2">
      <c r="B419" s="13"/>
      <c r="C419" s="29" t="s">
        <v>1140</v>
      </c>
      <c r="D419" s="29" t="s">
        <v>1141</v>
      </c>
      <c r="E419" s="3" t="s">
        <v>383</v>
      </c>
      <c r="F419" s="30">
        <v>482.6</v>
      </c>
      <c r="H419" s="13"/>
    </row>
    <row r="420" spans="2:8" s="1" customFormat="1" ht="16.899999999999999" customHeight="1" x14ac:dyDescent="0.2">
      <c r="B420" s="13"/>
      <c r="C420" s="29" t="s">
        <v>1224</v>
      </c>
      <c r="D420" s="29" t="s">
        <v>1225</v>
      </c>
      <c r="E420" s="3" t="s">
        <v>383</v>
      </c>
      <c r="F420" s="30">
        <v>2258.1</v>
      </c>
      <c r="H420" s="13"/>
    </row>
    <row r="421" spans="2:8" s="1" customFormat="1" ht="16.899999999999999" customHeight="1" x14ac:dyDescent="0.2">
      <c r="B421" s="13"/>
      <c r="C421" s="29" t="s">
        <v>2388</v>
      </c>
      <c r="D421" s="29" t="s">
        <v>2389</v>
      </c>
      <c r="E421" s="3" t="s">
        <v>383</v>
      </c>
      <c r="F421" s="30">
        <v>1694.643</v>
      </c>
      <c r="H421" s="13"/>
    </row>
    <row r="422" spans="2:8" s="1" customFormat="1" ht="16.899999999999999" customHeight="1" x14ac:dyDescent="0.2">
      <c r="B422" s="13"/>
      <c r="C422" s="25" t="s">
        <v>177</v>
      </c>
      <c r="D422" s="26" t="s">
        <v>178</v>
      </c>
      <c r="E422" s="27" t="s">
        <v>1</v>
      </c>
      <c r="F422" s="28">
        <v>78.7</v>
      </c>
      <c r="H422" s="13"/>
    </row>
    <row r="423" spans="2:8" s="1" customFormat="1" ht="16.899999999999999" customHeight="1" x14ac:dyDescent="0.2">
      <c r="B423" s="13"/>
      <c r="C423" s="29" t="s">
        <v>1</v>
      </c>
      <c r="D423" s="29" t="s">
        <v>178</v>
      </c>
      <c r="E423" s="3" t="s">
        <v>1</v>
      </c>
      <c r="F423" s="30">
        <v>0</v>
      </c>
      <c r="H423" s="13"/>
    </row>
    <row r="424" spans="2:8" s="1" customFormat="1" ht="16.899999999999999" customHeight="1" x14ac:dyDescent="0.2">
      <c r="B424" s="13"/>
      <c r="C424" s="29" t="s">
        <v>177</v>
      </c>
      <c r="D424" s="29" t="s">
        <v>179</v>
      </c>
      <c r="E424" s="3" t="s">
        <v>1</v>
      </c>
      <c r="F424" s="30">
        <v>78.7</v>
      </c>
      <c r="H424" s="13"/>
    </row>
    <row r="425" spans="2:8" s="1" customFormat="1" ht="16.899999999999999" customHeight="1" x14ac:dyDescent="0.2">
      <c r="B425" s="13"/>
      <c r="C425" s="31" t="s">
        <v>3074</v>
      </c>
      <c r="H425" s="13"/>
    </row>
    <row r="426" spans="2:8" s="1" customFormat="1" ht="16.899999999999999" customHeight="1" x14ac:dyDescent="0.2">
      <c r="B426" s="13"/>
      <c r="C426" s="29" t="s">
        <v>2402</v>
      </c>
      <c r="D426" s="29" t="s">
        <v>2403</v>
      </c>
      <c r="E426" s="3" t="s">
        <v>383</v>
      </c>
      <c r="F426" s="30">
        <v>1310.4760000000001</v>
      </c>
      <c r="H426" s="13"/>
    </row>
    <row r="427" spans="2:8" s="1" customFormat="1" ht="16.899999999999999" customHeight="1" x14ac:dyDescent="0.2">
      <c r="B427" s="13"/>
      <c r="C427" s="29" t="s">
        <v>946</v>
      </c>
      <c r="D427" s="29" t="s">
        <v>947</v>
      </c>
      <c r="E427" s="3" t="s">
        <v>383</v>
      </c>
      <c r="F427" s="30">
        <v>169</v>
      </c>
      <c r="H427" s="13"/>
    </row>
    <row r="428" spans="2:8" s="1" customFormat="1" ht="16.899999999999999" customHeight="1" x14ac:dyDescent="0.2">
      <c r="B428" s="13"/>
      <c r="C428" s="29" t="s">
        <v>2388</v>
      </c>
      <c r="D428" s="29" t="s">
        <v>2389</v>
      </c>
      <c r="E428" s="3" t="s">
        <v>383</v>
      </c>
      <c r="F428" s="30">
        <v>1694.643</v>
      </c>
      <c r="H428" s="13"/>
    </row>
    <row r="429" spans="2:8" s="1" customFormat="1" ht="16.899999999999999" customHeight="1" x14ac:dyDescent="0.2">
      <c r="B429" s="13"/>
      <c r="C429" s="29" t="s">
        <v>2441</v>
      </c>
      <c r="D429" s="29" t="s">
        <v>2442</v>
      </c>
      <c r="E429" s="3" t="s">
        <v>383</v>
      </c>
      <c r="F429" s="30">
        <v>94.44</v>
      </c>
      <c r="H429" s="13"/>
    </row>
    <row r="430" spans="2:8" s="1" customFormat="1" ht="16.899999999999999" customHeight="1" x14ac:dyDescent="0.2">
      <c r="B430" s="13"/>
      <c r="C430" s="25" t="s">
        <v>180</v>
      </c>
      <c r="D430" s="26" t="s">
        <v>181</v>
      </c>
      <c r="E430" s="27" t="s">
        <v>1</v>
      </c>
      <c r="F430" s="28">
        <v>17</v>
      </c>
      <c r="H430" s="13"/>
    </row>
    <row r="431" spans="2:8" s="1" customFormat="1" ht="16.899999999999999" customHeight="1" x14ac:dyDescent="0.2">
      <c r="B431" s="13"/>
      <c r="C431" s="29" t="s">
        <v>1</v>
      </c>
      <c r="D431" s="29" t="s">
        <v>181</v>
      </c>
      <c r="E431" s="3" t="s">
        <v>1</v>
      </c>
      <c r="F431" s="30">
        <v>0</v>
      </c>
      <c r="H431" s="13"/>
    </row>
    <row r="432" spans="2:8" s="1" customFormat="1" ht="16.899999999999999" customHeight="1" x14ac:dyDescent="0.2">
      <c r="B432" s="13"/>
      <c r="C432" s="29" t="s">
        <v>180</v>
      </c>
      <c r="D432" s="29" t="s">
        <v>144</v>
      </c>
      <c r="E432" s="3" t="s">
        <v>1</v>
      </c>
      <c r="F432" s="30">
        <v>17</v>
      </c>
      <c r="H432" s="13"/>
    </row>
    <row r="433" spans="2:8" s="1" customFormat="1" ht="16.899999999999999" customHeight="1" x14ac:dyDescent="0.2">
      <c r="B433" s="13"/>
      <c r="C433" s="31" t="s">
        <v>3074</v>
      </c>
      <c r="H433" s="13"/>
    </row>
    <row r="434" spans="2:8" s="1" customFormat="1" ht="16.899999999999999" customHeight="1" x14ac:dyDescent="0.2">
      <c r="B434" s="13"/>
      <c r="C434" s="29" t="s">
        <v>2451</v>
      </c>
      <c r="D434" s="29" t="s">
        <v>2452</v>
      </c>
      <c r="E434" s="3" t="s">
        <v>383</v>
      </c>
      <c r="F434" s="30">
        <v>55.4</v>
      </c>
      <c r="H434" s="13"/>
    </row>
    <row r="435" spans="2:8" s="1" customFormat="1" ht="16.899999999999999" customHeight="1" x14ac:dyDescent="0.2">
      <c r="B435" s="13"/>
      <c r="C435" s="29" t="s">
        <v>946</v>
      </c>
      <c r="D435" s="29" t="s">
        <v>947</v>
      </c>
      <c r="E435" s="3" t="s">
        <v>383</v>
      </c>
      <c r="F435" s="30">
        <v>169</v>
      </c>
      <c r="H435" s="13"/>
    </row>
    <row r="436" spans="2:8" s="1" customFormat="1" ht="16.899999999999999" customHeight="1" x14ac:dyDescent="0.2">
      <c r="B436" s="13"/>
      <c r="C436" s="29" t="s">
        <v>963</v>
      </c>
      <c r="D436" s="29" t="s">
        <v>964</v>
      </c>
      <c r="E436" s="3" t="s">
        <v>383</v>
      </c>
      <c r="F436" s="30">
        <v>2228.1</v>
      </c>
      <c r="H436" s="13"/>
    </row>
    <row r="437" spans="2:8" s="1" customFormat="1" ht="16.899999999999999" customHeight="1" x14ac:dyDescent="0.2">
      <c r="B437" s="13"/>
      <c r="C437" s="29" t="s">
        <v>1224</v>
      </c>
      <c r="D437" s="29" t="s">
        <v>1225</v>
      </c>
      <c r="E437" s="3" t="s">
        <v>383</v>
      </c>
      <c r="F437" s="30">
        <v>2258.1</v>
      </c>
      <c r="H437" s="13"/>
    </row>
    <row r="438" spans="2:8" s="1" customFormat="1" ht="16.899999999999999" customHeight="1" x14ac:dyDescent="0.2">
      <c r="B438" s="13"/>
      <c r="C438" s="29" t="s">
        <v>2466</v>
      </c>
      <c r="D438" s="29" t="s">
        <v>2467</v>
      </c>
      <c r="E438" s="3" t="s">
        <v>383</v>
      </c>
      <c r="F438" s="30">
        <v>20.399999999999999</v>
      </c>
      <c r="H438" s="13"/>
    </row>
    <row r="439" spans="2:8" s="1" customFormat="1" ht="16.899999999999999" customHeight="1" x14ac:dyDescent="0.2">
      <c r="B439" s="13"/>
      <c r="C439" s="25" t="s">
        <v>182</v>
      </c>
      <c r="D439" s="26" t="s">
        <v>183</v>
      </c>
      <c r="E439" s="27" t="s">
        <v>1</v>
      </c>
      <c r="F439" s="28">
        <v>101.4</v>
      </c>
      <c r="H439" s="13"/>
    </row>
    <row r="440" spans="2:8" s="1" customFormat="1" ht="16.899999999999999" customHeight="1" x14ac:dyDescent="0.2">
      <c r="B440" s="13"/>
      <c r="C440" s="29" t="s">
        <v>1</v>
      </c>
      <c r="D440" s="29" t="s">
        <v>2408</v>
      </c>
      <c r="E440" s="3" t="s">
        <v>1</v>
      </c>
      <c r="F440" s="30">
        <v>0</v>
      </c>
      <c r="H440" s="13"/>
    </row>
    <row r="441" spans="2:8" s="1" customFormat="1" ht="16.899999999999999" customHeight="1" x14ac:dyDescent="0.2">
      <c r="B441" s="13"/>
      <c r="C441" s="29" t="s">
        <v>182</v>
      </c>
      <c r="D441" s="29" t="s">
        <v>2409</v>
      </c>
      <c r="E441" s="3" t="s">
        <v>1</v>
      </c>
      <c r="F441" s="30">
        <v>101.4</v>
      </c>
      <c r="H441" s="13"/>
    </row>
    <row r="442" spans="2:8" s="1" customFormat="1" ht="16.899999999999999" customHeight="1" x14ac:dyDescent="0.2">
      <c r="B442" s="13"/>
      <c r="C442" s="31" t="s">
        <v>3074</v>
      </c>
      <c r="H442" s="13"/>
    </row>
    <row r="443" spans="2:8" s="1" customFormat="1" ht="16.899999999999999" customHeight="1" x14ac:dyDescent="0.2">
      <c r="B443" s="13"/>
      <c r="C443" s="29" t="s">
        <v>2402</v>
      </c>
      <c r="D443" s="29" t="s">
        <v>2403</v>
      </c>
      <c r="E443" s="3" t="s">
        <v>383</v>
      </c>
      <c r="F443" s="30">
        <v>1310.4760000000001</v>
      </c>
      <c r="H443" s="13"/>
    </row>
    <row r="444" spans="2:8" s="1" customFormat="1" x14ac:dyDescent="0.2">
      <c r="B444" s="13"/>
      <c r="C444" s="29" t="s">
        <v>930</v>
      </c>
      <c r="D444" s="29" t="s">
        <v>931</v>
      </c>
      <c r="E444" s="3" t="s">
        <v>340</v>
      </c>
      <c r="F444" s="30">
        <v>42.063000000000002</v>
      </c>
      <c r="H444" s="13"/>
    </row>
    <row r="445" spans="2:8" s="1" customFormat="1" ht="16.899999999999999" customHeight="1" x14ac:dyDescent="0.2">
      <c r="B445" s="13"/>
      <c r="C445" s="29" t="s">
        <v>953</v>
      </c>
      <c r="D445" s="29" t="s">
        <v>954</v>
      </c>
      <c r="E445" s="3" t="s">
        <v>383</v>
      </c>
      <c r="F445" s="30">
        <v>1435.7</v>
      </c>
      <c r="H445" s="13"/>
    </row>
    <row r="446" spans="2:8" s="1" customFormat="1" ht="16.899999999999999" customHeight="1" x14ac:dyDescent="0.2">
      <c r="B446" s="13"/>
      <c r="C446" s="29" t="s">
        <v>958</v>
      </c>
      <c r="D446" s="29" t="s">
        <v>959</v>
      </c>
      <c r="E446" s="3" t="s">
        <v>383</v>
      </c>
      <c r="F446" s="30">
        <v>2205.1999999999998</v>
      </c>
      <c r="H446" s="13"/>
    </row>
    <row r="447" spans="2:8" s="1" customFormat="1" ht="16.899999999999999" customHeight="1" x14ac:dyDescent="0.2">
      <c r="B447" s="13"/>
      <c r="C447" s="29" t="s">
        <v>963</v>
      </c>
      <c r="D447" s="29" t="s">
        <v>964</v>
      </c>
      <c r="E447" s="3" t="s">
        <v>383</v>
      </c>
      <c r="F447" s="30">
        <v>2228.1</v>
      </c>
      <c r="H447" s="13"/>
    </row>
    <row r="448" spans="2:8" s="1" customFormat="1" ht="16.899999999999999" customHeight="1" x14ac:dyDescent="0.2">
      <c r="B448" s="13"/>
      <c r="C448" s="29" t="s">
        <v>1140</v>
      </c>
      <c r="D448" s="29" t="s">
        <v>1141</v>
      </c>
      <c r="E448" s="3" t="s">
        <v>383</v>
      </c>
      <c r="F448" s="30">
        <v>482.6</v>
      </c>
      <c r="H448" s="13"/>
    </row>
    <row r="449" spans="2:8" s="1" customFormat="1" ht="16.899999999999999" customHeight="1" x14ac:dyDescent="0.2">
      <c r="B449" s="13"/>
      <c r="C449" s="29" t="s">
        <v>1224</v>
      </c>
      <c r="D449" s="29" t="s">
        <v>1225</v>
      </c>
      <c r="E449" s="3" t="s">
        <v>383</v>
      </c>
      <c r="F449" s="30">
        <v>2258.1</v>
      </c>
      <c r="H449" s="13"/>
    </row>
    <row r="450" spans="2:8" s="1" customFormat="1" ht="16.899999999999999" customHeight="1" x14ac:dyDescent="0.2">
      <c r="B450" s="13"/>
      <c r="C450" s="29" t="s">
        <v>2388</v>
      </c>
      <c r="D450" s="29" t="s">
        <v>2389</v>
      </c>
      <c r="E450" s="3" t="s">
        <v>383</v>
      </c>
      <c r="F450" s="30">
        <v>1694.643</v>
      </c>
      <c r="H450" s="13"/>
    </row>
    <row r="451" spans="2:8" s="1" customFormat="1" ht="16.899999999999999" customHeight="1" x14ac:dyDescent="0.2">
      <c r="B451" s="13"/>
      <c r="C451" s="29" t="s">
        <v>2421</v>
      </c>
      <c r="D451" s="29" t="s">
        <v>2422</v>
      </c>
      <c r="E451" s="3" t="s">
        <v>383</v>
      </c>
      <c r="F451" s="30">
        <v>121.68</v>
      </c>
      <c r="H451" s="13"/>
    </row>
    <row r="452" spans="2:8" s="1" customFormat="1" ht="16.899999999999999" customHeight="1" x14ac:dyDescent="0.2">
      <c r="B452" s="13"/>
      <c r="C452" s="25" t="s">
        <v>185</v>
      </c>
      <c r="D452" s="26" t="s">
        <v>186</v>
      </c>
      <c r="E452" s="27" t="s">
        <v>1</v>
      </c>
      <c r="F452" s="28">
        <v>541.70000000000005</v>
      </c>
      <c r="H452" s="13"/>
    </row>
    <row r="453" spans="2:8" s="1" customFormat="1" ht="16.899999999999999" customHeight="1" x14ac:dyDescent="0.2">
      <c r="B453" s="13"/>
      <c r="C453" s="29" t="s">
        <v>1</v>
      </c>
      <c r="D453" s="29" t="s">
        <v>2410</v>
      </c>
      <c r="E453" s="3" t="s">
        <v>1</v>
      </c>
      <c r="F453" s="30">
        <v>0</v>
      </c>
      <c r="H453" s="13"/>
    </row>
    <row r="454" spans="2:8" s="1" customFormat="1" ht="16.899999999999999" customHeight="1" x14ac:dyDescent="0.2">
      <c r="B454" s="13"/>
      <c r="C454" s="29" t="s">
        <v>185</v>
      </c>
      <c r="D454" s="29" t="s">
        <v>2411</v>
      </c>
      <c r="E454" s="3" t="s">
        <v>1</v>
      </c>
      <c r="F454" s="30">
        <v>541.70000000000005</v>
      </c>
      <c r="H454" s="13"/>
    </row>
    <row r="455" spans="2:8" s="1" customFormat="1" ht="16.899999999999999" customHeight="1" x14ac:dyDescent="0.2">
      <c r="B455" s="13"/>
      <c r="C455" s="31" t="s">
        <v>3074</v>
      </c>
      <c r="H455" s="13"/>
    </row>
    <row r="456" spans="2:8" s="1" customFormat="1" ht="16.899999999999999" customHeight="1" x14ac:dyDescent="0.2">
      <c r="B456" s="13"/>
      <c r="C456" s="29" t="s">
        <v>2402</v>
      </c>
      <c r="D456" s="29" t="s">
        <v>2403</v>
      </c>
      <c r="E456" s="3" t="s">
        <v>383</v>
      </c>
      <c r="F456" s="30">
        <v>1310.4760000000001</v>
      </c>
      <c r="H456" s="13"/>
    </row>
    <row r="457" spans="2:8" s="1" customFormat="1" ht="16.899999999999999" customHeight="1" x14ac:dyDescent="0.2">
      <c r="B457" s="13"/>
      <c r="C457" s="29" t="s">
        <v>953</v>
      </c>
      <c r="D457" s="29" t="s">
        <v>954</v>
      </c>
      <c r="E457" s="3" t="s">
        <v>383</v>
      </c>
      <c r="F457" s="30">
        <v>1435.7</v>
      </c>
      <c r="H457" s="13"/>
    </row>
    <row r="458" spans="2:8" s="1" customFormat="1" ht="16.899999999999999" customHeight="1" x14ac:dyDescent="0.2">
      <c r="B458" s="13"/>
      <c r="C458" s="29" t="s">
        <v>958</v>
      </c>
      <c r="D458" s="29" t="s">
        <v>959</v>
      </c>
      <c r="E458" s="3" t="s">
        <v>383</v>
      </c>
      <c r="F458" s="30">
        <v>2205.1999999999998</v>
      </c>
      <c r="H458" s="13"/>
    </row>
    <row r="459" spans="2:8" s="1" customFormat="1" ht="16.899999999999999" customHeight="1" x14ac:dyDescent="0.2">
      <c r="B459" s="13"/>
      <c r="C459" s="29" t="s">
        <v>963</v>
      </c>
      <c r="D459" s="29" t="s">
        <v>964</v>
      </c>
      <c r="E459" s="3" t="s">
        <v>383</v>
      </c>
      <c r="F459" s="30">
        <v>2228.1</v>
      </c>
      <c r="H459" s="13"/>
    </row>
    <row r="460" spans="2:8" s="1" customFormat="1" ht="16.899999999999999" customHeight="1" x14ac:dyDescent="0.2">
      <c r="B460" s="13"/>
      <c r="C460" s="29" t="s">
        <v>1224</v>
      </c>
      <c r="D460" s="29" t="s">
        <v>1225</v>
      </c>
      <c r="E460" s="3" t="s">
        <v>383</v>
      </c>
      <c r="F460" s="30">
        <v>2258.1</v>
      </c>
      <c r="H460" s="13"/>
    </row>
    <row r="461" spans="2:8" s="1" customFormat="1" ht="16.899999999999999" customHeight="1" x14ac:dyDescent="0.2">
      <c r="B461" s="13"/>
      <c r="C461" s="29" t="s">
        <v>2388</v>
      </c>
      <c r="D461" s="29" t="s">
        <v>2389</v>
      </c>
      <c r="E461" s="3" t="s">
        <v>383</v>
      </c>
      <c r="F461" s="30">
        <v>1694.643</v>
      </c>
      <c r="H461" s="13"/>
    </row>
    <row r="462" spans="2:8" s="1" customFormat="1" ht="16.899999999999999" customHeight="1" x14ac:dyDescent="0.2">
      <c r="B462" s="13"/>
      <c r="C462" s="29" t="s">
        <v>2426</v>
      </c>
      <c r="D462" s="29" t="s">
        <v>2427</v>
      </c>
      <c r="E462" s="3" t="s">
        <v>383</v>
      </c>
      <c r="F462" s="30">
        <v>650.04</v>
      </c>
      <c r="H462" s="13"/>
    </row>
    <row r="463" spans="2:8" s="1" customFormat="1" ht="16.899999999999999" customHeight="1" x14ac:dyDescent="0.2">
      <c r="B463" s="13"/>
      <c r="C463" s="25" t="s">
        <v>188</v>
      </c>
      <c r="D463" s="26" t="s">
        <v>189</v>
      </c>
      <c r="E463" s="27" t="s">
        <v>1</v>
      </c>
      <c r="F463" s="28">
        <v>96.6</v>
      </c>
      <c r="H463" s="13"/>
    </row>
    <row r="464" spans="2:8" s="1" customFormat="1" ht="16.899999999999999" customHeight="1" x14ac:dyDescent="0.2">
      <c r="B464" s="13"/>
      <c r="C464" s="29" t="s">
        <v>1</v>
      </c>
      <c r="D464" s="29" t="s">
        <v>189</v>
      </c>
      <c r="E464" s="3" t="s">
        <v>1</v>
      </c>
      <c r="F464" s="30">
        <v>0</v>
      </c>
      <c r="H464" s="13"/>
    </row>
    <row r="465" spans="2:8" s="1" customFormat="1" ht="16.899999999999999" customHeight="1" x14ac:dyDescent="0.2">
      <c r="B465" s="13"/>
      <c r="C465" s="29" t="s">
        <v>188</v>
      </c>
      <c r="D465" s="29" t="s">
        <v>2412</v>
      </c>
      <c r="E465" s="3" t="s">
        <v>1</v>
      </c>
      <c r="F465" s="30">
        <v>96.6</v>
      </c>
      <c r="H465" s="13"/>
    </row>
    <row r="466" spans="2:8" s="1" customFormat="1" ht="16.899999999999999" customHeight="1" x14ac:dyDescent="0.2">
      <c r="B466" s="13"/>
      <c r="C466" s="31" t="s">
        <v>3074</v>
      </c>
      <c r="H466" s="13"/>
    </row>
    <row r="467" spans="2:8" s="1" customFormat="1" ht="16.899999999999999" customHeight="1" x14ac:dyDescent="0.2">
      <c r="B467" s="13"/>
      <c r="C467" s="29" t="s">
        <v>2402</v>
      </c>
      <c r="D467" s="29" t="s">
        <v>2403</v>
      </c>
      <c r="E467" s="3" t="s">
        <v>383</v>
      </c>
      <c r="F467" s="30">
        <v>1310.4760000000001</v>
      </c>
      <c r="H467" s="13"/>
    </row>
    <row r="468" spans="2:8" s="1" customFormat="1" ht="16.899999999999999" customHeight="1" x14ac:dyDescent="0.2">
      <c r="B468" s="13"/>
      <c r="C468" s="29" t="s">
        <v>953</v>
      </c>
      <c r="D468" s="29" t="s">
        <v>954</v>
      </c>
      <c r="E468" s="3" t="s">
        <v>383</v>
      </c>
      <c r="F468" s="30">
        <v>1435.7</v>
      </c>
      <c r="H468" s="13"/>
    </row>
    <row r="469" spans="2:8" s="1" customFormat="1" ht="16.899999999999999" customHeight="1" x14ac:dyDescent="0.2">
      <c r="B469" s="13"/>
      <c r="C469" s="29" t="s">
        <v>958</v>
      </c>
      <c r="D469" s="29" t="s">
        <v>959</v>
      </c>
      <c r="E469" s="3" t="s">
        <v>383</v>
      </c>
      <c r="F469" s="30">
        <v>2205.1999999999998</v>
      </c>
      <c r="H469" s="13"/>
    </row>
    <row r="470" spans="2:8" s="1" customFormat="1" ht="16.899999999999999" customHeight="1" x14ac:dyDescent="0.2">
      <c r="B470" s="13"/>
      <c r="C470" s="29" t="s">
        <v>963</v>
      </c>
      <c r="D470" s="29" t="s">
        <v>964</v>
      </c>
      <c r="E470" s="3" t="s">
        <v>383</v>
      </c>
      <c r="F470" s="30">
        <v>2228.1</v>
      </c>
      <c r="H470" s="13"/>
    </row>
    <row r="471" spans="2:8" s="1" customFormat="1" ht="16.899999999999999" customHeight="1" x14ac:dyDescent="0.2">
      <c r="B471" s="13"/>
      <c r="C471" s="29" t="s">
        <v>1140</v>
      </c>
      <c r="D471" s="29" t="s">
        <v>1141</v>
      </c>
      <c r="E471" s="3" t="s">
        <v>383</v>
      </c>
      <c r="F471" s="30">
        <v>482.6</v>
      </c>
      <c r="H471" s="13"/>
    </row>
    <row r="472" spans="2:8" s="1" customFormat="1" ht="16.899999999999999" customHeight="1" x14ac:dyDescent="0.2">
      <c r="B472" s="13"/>
      <c r="C472" s="29" t="s">
        <v>1224</v>
      </c>
      <c r="D472" s="29" t="s">
        <v>1225</v>
      </c>
      <c r="E472" s="3" t="s">
        <v>383</v>
      </c>
      <c r="F472" s="30">
        <v>2258.1</v>
      </c>
      <c r="H472" s="13"/>
    </row>
    <row r="473" spans="2:8" s="1" customFormat="1" ht="16.899999999999999" customHeight="1" x14ac:dyDescent="0.2">
      <c r="B473" s="13"/>
      <c r="C473" s="29" t="s">
        <v>2388</v>
      </c>
      <c r="D473" s="29" t="s">
        <v>2389</v>
      </c>
      <c r="E473" s="3" t="s">
        <v>383</v>
      </c>
      <c r="F473" s="30">
        <v>1694.643</v>
      </c>
      <c r="H473" s="13"/>
    </row>
    <row r="474" spans="2:8" s="1" customFormat="1" ht="16.899999999999999" customHeight="1" x14ac:dyDescent="0.2">
      <c r="B474" s="13"/>
      <c r="C474" s="29" t="s">
        <v>2431</v>
      </c>
      <c r="D474" s="29" t="s">
        <v>2432</v>
      </c>
      <c r="E474" s="3" t="s">
        <v>383</v>
      </c>
      <c r="F474" s="30">
        <v>115.92</v>
      </c>
      <c r="H474" s="13"/>
    </row>
    <row r="475" spans="2:8" s="1" customFormat="1" ht="16.899999999999999" customHeight="1" x14ac:dyDescent="0.2">
      <c r="B475" s="13"/>
      <c r="C475" s="25" t="s">
        <v>191</v>
      </c>
      <c r="D475" s="26" t="s">
        <v>192</v>
      </c>
      <c r="E475" s="27" t="s">
        <v>1</v>
      </c>
      <c r="F475" s="28">
        <v>7.6859999999999999</v>
      </c>
      <c r="H475" s="13"/>
    </row>
    <row r="476" spans="2:8" s="1" customFormat="1" ht="16.899999999999999" customHeight="1" x14ac:dyDescent="0.2">
      <c r="B476" s="13"/>
      <c r="C476" s="29" t="s">
        <v>1</v>
      </c>
      <c r="D476" s="29" t="s">
        <v>192</v>
      </c>
      <c r="E476" s="3" t="s">
        <v>1</v>
      </c>
      <c r="F476" s="30">
        <v>0</v>
      </c>
      <c r="H476" s="13"/>
    </row>
    <row r="477" spans="2:8" s="1" customFormat="1" ht="16.899999999999999" customHeight="1" x14ac:dyDescent="0.2">
      <c r="B477" s="13"/>
      <c r="C477" s="29" t="s">
        <v>191</v>
      </c>
      <c r="D477" s="29" t="s">
        <v>2625</v>
      </c>
      <c r="E477" s="3" t="s">
        <v>1</v>
      </c>
      <c r="F477" s="30">
        <v>7.6859999999999999</v>
      </c>
      <c r="H477" s="13"/>
    </row>
    <row r="478" spans="2:8" s="1" customFormat="1" ht="16.899999999999999" customHeight="1" x14ac:dyDescent="0.2">
      <c r="B478" s="13"/>
      <c r="C478" s="31" t="s">
        <v>3074</v>
      </c>
      <c r="H478" s="13"/>
    </row>
    <row r="479" spans="2:8" s="1" customFormat="1" ht="16.899999999999999" customHeight="1" x14ac:dyDescent="0.2">
      <c r="B479" s="13"/>
      <c r="C479" s="29" t="s">
        <v>2622</v>
      </c>
      <c r="D479" s="29" t="s">
        <v>2623</v>
      </c>
      <c r="E479" s="3" t="s">
        <v>383</v>
      </c>
      <c r="F479" s="30">
        <v>74.983000000000004</v>
      </c>
      <c r="H479" s="13"/>
    </row>
    <row r="480" spans="2:8" s="1" customFormat="1" x14ac:dyDescent="0.2">
      <c r="B480" s="13"/>
      <c r="C480" s="29" t="s">
        <v>930</v>
      </c>
      <c r="D480" s="29" t="s">
        <v>931</v>
      </c>
      <c r="E480" s="3" t="s">
        <v>340</v>
      </c>
      <c r="F480" s="30">
        <v>42.063000000000002</v>
      </c>
      <c r="H480" s="13"/>
    </row>
    <row r="481" spans="2:8" s="1" customFormat="1" ht="16.899999999999999" customHeight="1" x14ac:dyDescent="0.2">
      <c r="B481" s="13"/>
      <c r="C481" s="25" t="s">
        <v>194</v>
      </c>
      <c r="D481" s="26" t="s">
        <v>195</v>
      </c>
      <c r="E481" s="27" t="s">
        <v>1</v>
      </c>
      <c r="F481" s="28">
        <v>7.3760000000000003</v>
      </c>
      <c r="H481" s="13"/>
    </row>
    <row r="482" spans="2:8" s="1" customFormat="1" ht="16.899999999999999" customHeight="1" x14ac:dyDescent="0.2">
      <c r="B482" s="13"/>
      <c r="C482" s="29" t="s">
        <v>1</v>
      </c>
      <c r="D482" s="29" t="s">
        <v>2413</v>
      </c>
      <c r="E482" s="3" t="s">
        <v>1</v>
      </c>
      <c r="F482" s="30">
        <v>0</v>
      </c>
      <c r="H482" s="13"/>
    </row>
    <row r="483" spans="2:8" s="1" customFormat="1" ht="16.899999999999999" customHeight="1" x14ac:dyDescent="0.2">
      <c r="B483" s="13"/>
      <c r="C483" s="29" t="s">
        <v>194</v>
      </c>
      <c r="D483" s="29" t="s">
        <v>2414</v>
      </c>
      <c r="E483" s="3" t="s">
        <v>1</v>
      </c>
      <c r="F483" s="30">
        <v>7.3760000000000003</v>
      </c>
      <c r="H483" s="13"/>
    </row>
    <row r="484" spans="2:8" s="1" customFormat="1" ht="16.899999999999999" customHeight="1" x14ac:dyDescent="0.2">
      <c r="B484" s="13"/>
      <c r="C484" s="31" t="s">
        <v>3074</v>
      </c>
      <c r="H484" s="13"/>
    </row>
    <row r="485" spans="2:8" s="1" customFormat="1" ht="16.899999999999999" customHeight="1" x14ac:dyDescent="0.2">
      <c r="B485" s="13"/>
      <c r="C485" s="29" t="s">
        <v>2402</v>
      </c>
      <c r="D485" s="29" t="s">
        <v>2403</v>
      </c>
      <c r="E485" s="3" t="s">
        <v>383</v>
      </c>
      <c r="F485" s="30">
        <v>1310.4760000000001</v>
      </c>
      <c r="H485" s="13"/>
    </row>
    <row r="486" spans="2:8" s="1" customFormat="1" ht="16.899999999999999" customHeight="1" x14ac:dyDescent="0.2">
      <c r="B486" s="13"/>
      <c r="C486" s="29" t="s">
        <v>2388</v>
      </c>
      <c r="D486" s="29" t="s">
        <v>2389</v>
      </c>
      <c r="E486" s="3" t="s">
        <v>383</v>
      </c>
      <c r="F486" s="30">
        <v>1694.643</v>
      </c>
      <c r="H486" s="13"/>
    </row>
    <row r="487" spans="2:8" s="1" customFormat="1" ht="20" x14ac:dyDescent="0.2">
      <c r="B487" s="13"/>
      <c r="C487" s="29" t="s">
        <v>2393</v>
      </c>
      <c r="D487" s="29" t="s">
        <v>2394</v>
      </c>
      <c r="E487" s="3" t="s">
        <v>383</v>
      </c>
      <c r="F487" s="30">
        <v>65.043000000000006</v>
      </c>
      <c r="H487" s="13"/>
    </row>
    <row r="488" spans="2:8" s="1" customFormat="1" ht="16.899999999999999" customHeight="1" x14ac:dyDescent="0.2">
      <c r="B488" s="13"/>
      <c r="C488" s="29" t="s">
        <v>2622</v>
      </c>
      <c r="D488" s="29" t="s">
        <v>2623</v>
      </c>
      <c r="E488" s="3" t="s">
        <v>383</v>
      </c>
      <c r="F488" s="30">
        <v>74.983000000000004</v>
      </c>
      <c r="H488" s="13"/>
    </row>
    <row r="489" spans="2:8" s="1" customFormat="1" ht="16.899999999999999" customHeight="1" x14ac:dyDescent="0.2">
      <c r="B489" s="13"/>
      <c r="C489" s="29" t="s">
        <v>2446</v>
      </c>
      <c r="D489" s="29" t="s">
        <v>2447</v>
      </c>
      <c r="E489" s="3" t="s">
        <v>383</v>
      </c>
      <c r="F489" s="30">
        <v>8.8510000000000009</v>
      </c>
      <c r="H489" s="13"/>
    </row>
    <row r="490" spans="2:8" s="1" customFormat="1" ht="16.899999999999999" customHeight="1" x14ac:dyDescent="0.2">
      <c r="B490" s="13"/>
      <c r="C490" s="25" t="s">
        <v>197</v>
      </c>
      <c r="D490" s="26" t="s">
        <v>198</v>
      </c>
      <c r="E490" s="27" t="s">
        <v>1</v>
      </c>
      <c r="F490" s="28">
        <v>43.3</v>
      </c>
      <c r="H490" s="13"/>
    </row>
    <row r="491" spans="2:8" s="1" customFormat="1" ht="16.899999999999999" customHeight="1" x14ac:dyDescent="0.2">
      <c r="B491" s="13"/>
      <c r="C491" s="29" t="s">
        <v>197</v>
      </c>
      <c r="D491" s="29" t="s">
        <v>951</v>
      </c>
      <c r="E491" s="3" t="s">
        <v>1</v>
      </c>
      <c r="F491" s="30">
        <v>43.3</v>
      </c>
      <c r="H491" s="13"/>
    </row>
    <row r="492" spans="2:8" s="1" customFormat="1" ht="16.899999999999999" customHeight="1" x14ac:dyDescent="0.2">
      <c r="B492" s="13"/>
      <c r="C492" s="31" t="s">
        <v>3074</v>
      </c>
      <c r="H492" s="13"/>
    </row>
    <row r="493" spans="2:8" s="1" customFormat="1" ht="16.899999999999999" customHeight="1" x14ac:dyDescent="0.2">
      <c r="B493" s="13"/>
      <c r="C493" s="29" t="s">
        <v>946</v>
      </c>
      <c r="D493" s="29" t="s">
        <v>947</v>
      </c>
      <c r="E493" s="3" t="s">
        <v>383</v>
      </c>
      <c r="F493" s="30">
        <v>169</v>
      </c>
      <c r="H493" s="13"/>
    </row>
    <row r="494" spans="2:8" s="1" customFormat="1" x14ac:dyDescent="0.2">
      <c r="B494" s="13"/>
      <c r="C494" s="29" t="s">
        <v>930</v>
      </c>
      <c r="D494" s="29" t="s">
        <v>931</v>
      </c>
      <c r="E494" s="3" t="s">
        <v>340</v>
      </c>
      <c r="F494" s="30">
        <v>42.063000000000002</v>
      </c>
      <c r="H494" s="13"/>
    </row>
    <row r="495" spans="2:8" s="1" customFormat="1" ht="16.899999999999999" customHeight="1" x14ac:dyDescent="0.2">
      <c r="B495" s="13"/>
      <c r="C495" s="29" t="s">
        <v>963</v>
      </c>
      <c r="D495" s="29" t="s">
        <v>964</v>
      </c>
      <c r="E495" s="3" t="s">
        <v>383</v>
      </c>
      <c r="F495" s="30">
        <v>2228.1</v>
      </c>
      <c r="H495" s="13"/>
    </row>
    <row r="496" spans="2:8" s="1" customFormat="1" ht="16.899999999999999" customHeight="1" x14ac:dyDescent="0.2">
      <c r="B496" s="13"/>
      <c r="C496" s="29" t="s">
        <v>1140</v>
      </c>
      <c r="D496" s="29" t="s">
        <v>1141</v>
      </c>
      <c r="E496" s="3" t="s">
        <v>383</v>
      </c>
      <c r="F496" s="30">
        <v>482.6</v>
      </c>
      <c r="H496" s="13"/>
    </row>
    <row r="497" spans="2:8" s="1" customFormat="1" ht="16.899999999999999" customHeight="1" x14ac:dyDescent="0.2">
      <c r="B497" s="13"/>
      <c r="C497" s="29" t="s">
        <v>1224</v>
      </c>
      <c r="D497" s="29" t="s">
        <v>1225</v>
      </c>
      <c r="E497" s="3" t="s">
        <v>383</v>
      </c>
      <c r="F497" s="30">
        <v>2258.1</v>
      </c>
      <c r="H497" s="13"/>
    </row>
    <row r="498" spans="2:8" s="1" customFormat="1" ht="16.899999999999999" customHeight="1" x14ac:dyDescent="0.2">
      <c r="B498" s="13"/>
      <c r="C498" s="29" t="s">
        <v>2388</v>
      </c>
      <c r="D498" s="29" t="s">
        <v>2389</v>
      </c>
      <c r="E498" s="3" t="s">
        <v>383</v>
      </c>
      <c r="F498" s="30">
        <v>1694.643</v>
      </c>
      <c r="H498" s="13"/>
    </row>
    <row r="499" spans="2:8" s="1" customFormat="1" ht="16.899999999999999" customHeight="1" x14ac:dyDescent="0.2">
      <c r="B499" s="13"/>
      <c r="C499" s="25" t="s">
        <v>200</v>
      </c>
      <c r="D499" s="26" t="s">
        <v>201</v>
      </c>
      <c r="E499" s="27" t="s">
        <v>1</v>
      </c>
      <c r="F499" s="28">
        <v>30</v>
      </c>
      <c r="H499" s="13"/>
    </row>
    <row r="500" spans="2:8" s="1" customFormat="1" ht="16.899999999999999" customHeight="1" x14ac:dyDescent="0.2">
      <c r="B500" s="13"/>
      <c r="C500" s="29" t="s">
        <v>1</v>
      </c>
      <c r="D500" s="29" t="s">
        <v>201</v>
      </c>
      <c r="E500" s="3" t="s">
        <v>1</v>
      </c>
      <c r="F500" s="30">
        <v>0</v>
      </c>
      <c r="H500" s="13"/>
    </row>
    <row r="501" spans="2:8" s="1" customFormat="1" ht="16.899999999999999" customHeight="1" x14ac:dyDescent="0.2">
      <c r="B501" s="13"/>
      <c r="C501" s="29" t="s">
        <v>200</v>
      </c>
      <c r="D501" s="29" t="s">
        <v>202</v>
      </c>
      <c r="E501" s="3" t="s">
        <v>1</v>
      </c>
      <c r="F501" s="30">
        <v>30</v>
      </c>
      <c r="H501" s="13"/>
    </row>
    <row r="502" spans="2:8" s="1" customFormat="1" ht="16.899999999999999" customHeight="1" x14ac:dyDescent="0.2">
      <c r="B502" s="13"/>
      <c r="C502" s="31" t="s">
        <v>3074</v>
      </c>
      <c r="H502" s="13"/>
    </row>
    <row r="503" spans="2:8" s="1" customFormat="1" ht="16.899999999999999" customHeight="1" x14ac:dyDescent="0.2">
      <c r="B503" s="13"/>
      <c r="C503" s="29" t="s">
        <v>2402</v>
      </c>
      <c r="D503" s="29" t="s">
        <v>2403</v>
      </c>
      <c r="E503" s="3" t="s">
        <v>383</v>
      </c>
      <c r="F503" s="30">
        <v>1310.4760000000001</v>
      </c>
      <c r="H503" s="13"/>
    </row>
    <row r="504" spans="2:8" s="1" customFormat="1" ht="16.899999999999999" customHeight="1" x14ac:dyDescent="0.2">
      <c r="B504" s="13"/>
      <c r="C504" s="29" t="s">
        <v>946</v>
      </c>
      <c r="D504" s="29" t="s">
        <v>947</v>
      </c>
      <c r="E504" s="3" t="s">
        <v>383</v>
      </c>
      <c r="F504" s="30">
        <v>169</v>
      </c>
      <c r="H504" s="13"/>
    </row>
    <row r="505" spans="2:8" s="1" customFormat="1" ht="16.899999999999999" customHeight="1" x14ac:dyDescent="0.2">
      <c r="B505" s="13"/>
      <c r="C505" s="29" t="s">
        <v>1224</v>
      </c>
      <c r="D505" s="29" t="s">
        <v>1225</v>
      </c>
      <c r="E505" s="3" t="s">
        <v>383</v>
      </c>
      <c r="F505" s="30">
        <v>2258.1</v>
      </c>
      <c r="H505" s="13"/>
    </row>
    <row r="506" spans="2:8" s="1" customFormat="1" ht="16.899999999999999" customHeight="1" x14ac:dyDescent="0.2">
      <c r="B506" s="13"/>
      <c r="C506" s="29" t="s">
        <v>2388</v>
      </c>
      <c r="D506" s="29" t="s">
        <v>2389</v>
      </c>
      <c r="E506" s="3" t="s">
        <v>383</v>
      </c>
      <c r="F506" s="30">
        <v>1694.643</v>
      </c>
      <c r="H506" s="13"/>
    </row>
    <row r="507" spans="2:8" s="1" customFormat="1" ht="16.899999999999999" customHeight="1" x14ac:dyDescent="0.2">
      <c r="B507" s="13"/>
      <c r="C507" s="29" t="s">
        <v>2436</v>
      </c>
      <c r="D507" s="29" t="s">
        <v>2437</v>
      </c>
      <c r="E507" s="3" t="s">
        <v>383</v>
      </c>
      <c r="F507" s="30">
        <v>36</v>
      </c>
      <c r="H507" s="13"/>
    </row>
    <row r="508" spans="2:8" s="1" customFormat="1" ht="16.899999999999999" customHeight="1" x14ac:dyDescent="0.2">
      <c r="B508" s="13"/>
      <c r="C508" s="25" t="s">
        <v>203</v>
      </c>
      <c r="D508" s="26" t="s">
        <v>204</v>
      </c>
      <c r="E508" s="27" t="s">
        <v>1</v>
      </c>
      <c r="F508" s="28">
        <v>31.9</v>
      </c>
      <c r="H508" s="13"/>
    </row>
    <row r="509" spans="2:8" s="1" customFormat="1" ht="16.899999999999999" customHeight="1" x14ac:dyDescent="0.2">
      <c r="B509" s="13"/>
      <c r="C509" s="29" t="s">
        <v>1</v>
      </c>
      <c r="D509" s="29" t="s">
        <v>2405</v>
      </c>
      <c r="E509" s="3" t="s">
        <v>1</v>
      </c>
      <c r="F509" s="30">
        <v>0</v>
      </c>
      <c r="H509" s="13"/>
    </row>
    <row r="510" spans="2:8" s="1" customFormat="1" ht="16.899999999999999" customHeight="1" x14ac:dyDescent="0.2">
      <c r="B510" s="13"/>
      <c r="C510" s="29" t="s">
        <v>1</v>
      </c>
      <c r="D510" s="29" t="s">
        <v>204</v>
      </c>
      <c r="E510" s="3" t="s">
        <v>1</v>
      </c>
      <c r="F510" s="30">
        <v>0</v>
      </c>
      <c r="H510" s="13"/>
    </row>
    <row r="511" spans="2:8" s="1" customFormat="1" ht="16.899999999999999" customHeight="1" x14ac:dyDescent="0.2">
      <c r="B511" s="13"/>
      <c r="C511" s="29" t="s">
        <v>203</v>
      </c>
      <c r="D511" s="29" t="s">
        <v>2454</v>
      </c>
      <c r="E511" s="3" t="s">
        <v>1</v>
      </c>
      <c r="F511" s="30">
        <v>31.9</v>
      </c>
      <c r="H511" s="13"/>
    </row>
    <row r="512" spans="2:8" s="1" customFormat="1" ht="16.899999999999999" customHeight="1" x14ac:dyDescent="0.2">
      <c r="B512" s="13"/>
      <c r="C512" s="31" t="s">
        <v>3074</v>
      </c>
      <c r="H512" s="13"/>
    </row>
    <row r="513" spans="2:8" s="1" customFormat="1" ht="16.899999999999999" customHeight="1" x14ac:dyDescent="0.2">
      <c r="B513" s="13"/>
      <c r="C513" s="29" t="s">
        <v>2451</v>
      </c>
      <c r="D513" s="29" t="s">
        <v>2452</v>
      </c>
      <c r="E513" s="3" t="s">
        <v>383</v>
      </c>
      <c r="F513" s="30">
        <v>55.4</v>
      </c>
      <c r="H513" s="13"/>
    </row>
    <row r="514" spans="2:8" s="1" customFormat="1" x14ac:dyDescent="0.2">
      <c r="B514" s="13"/>
      <c r="C514" s="29" t="s">
        <v>936</v>
      </c>
      <c r="D514" s="29" t="s">
        <v>937</v>
      </c>
      <c r="E514" s="3" t="s">
        <v>340</v>
      </c>
      <c r="F514" s="30">
        <v>2.431</v>
      </c>
      <c r="H514" s="13"/>
    </row>
    <row r="515" spans="2:8" s="1" customFormat="1" ht="16.899999999999999" customHeight="1" x14ac:dyDescent="0.2">
      <c r="B515" s="13"/>
      <c r="C515" s="29" t="s">
        <v>941</v>
      </c>
      <c r="D515" s="29" t="s">
        <v>942</v>
      </c>
      <c r="E515" s="3" t="s">
        <v>347</v>
      </c>
      <c r="F515" s="30">
        <v>0.307</v>
      </c>
      <c r="H515" s="13"/>
    </row>
    <row r="516" spans="2:8" s="1" customFormat="1" ht="16.899999999999999" customHeight="1" x14ac:dyDescent="0.2">
      <c r="B516" s="13"/>
      <c r="C516" s="29" t="s">
        <v>963</v>
      </c>
      <c r="D516" s="29" t="s">
        <v>964</v>
      </c>
      <c r="E516" s="3" t="s">
        <v>383</v>
      </c>
      <c r="F516" s="30">
        <v>2228.1</v>
      </c>
      <c r="H516" s="13"/>
    </row>
    <row r="517" spans="2:8" s="1" customFormat="1" ht="16.899999999999999" customHeight="1" x14ac:dyDescent="0.2">
      <c r="B517" s="13"/>
      <c r="C517" s="29" t="s">
        <v>1224</v>
      </c>
      <c r="D517" s="29" t="s">
        <v>1225</v>
      </c>
      <c r="E517" s="3" t="s">
        <v>383</v>
      </c>
      <c r="F517" s="30">
        <v>2258.1</v>
      </c>
      <c r="H517" s="13"/>
    </row>
    <row r="518" spans="2:8" s="1" customFormat="1" ht="16.899999999999999" customHeight="1" x14ac:dyDescent="0.2">
      <c r="B518" s="13"/>
      <c r="C518" s="29" t="s">
        <v>2388</v>
      </c>
      <c r="D518" s="29" t="s">
        <v>2389</v>
      </c>
      <c r="E518" s="3" t="s">
        <v>383</v>
      </c>
      <c r="F518" s="30">
        <v>1694.643</v>
      </c>
      <c r="H518" s="13"/>
    </row>
    <row r="519" spans="2:8" s="1" customFormat="1" ht="16.899999999999999" customHeight="1" x14ac:dyDescent="0.2">
      <c r="B519" s="13"/>
      <c r="C519" s="29" t="s">
        <v>2456</v>
      </c>
      <c r="D519" s="29" t="s">
        <v>2457</v>
      </c>
      <c r="E519" s="3" t="s">
        <v>383</v>
      </c>
      <c r="F519" s="30">
        <v>38.28</v>
      </c>
      <c r="H519" s="13"/>
    </row>
    <row r="520" spans="2:8" s="1" customFormat="1" ht="16.899999999999999" customHeight="1" x14ac:dyDescent="0.2">
      <c r="B520" s="13"/>
      <c r="C520" s="25" t="s">
        <v>205</v>
      </c>
      <c r="D520" s="26" t="s">
        <v>206</v>
      </c>
      <c r="E520" s="27" t="s">
        <v>1</v>
      </c>
      <c r="F520" s="28">
        <v>67.48</v>
      </c>
      <c r="H520" s="13"/>
    </row>
    <row r="521" spans="2:8" s="1" customFormat="1" ht="16.899999999999999" customHeight="1" x14ac:dyDescent="0.2">
      <c r="B521" s="13"/>
      <c r="C521" s="31" t="s">
        <v>3074</v>
      </c>
      <c r="H521" s="13"/>
    </row>
    <row r="522" spans="2:8" s="1" customFormat="1" ht="16.899999999999999" customHeight="1" x14ac:dyDescent="0.2">
      <c r="B522" s="13"/>
      <c r="C522" s="29" t="s">
        <v>894</v>
      </c>
      <c r="D522" s="29" t="s">
        <v>895</v>
      </c>
      <c r="E522" s="3" t="s">
        <v>323</v>
      </c>
      <c r="F522" s="30">
        <v>133.04</v>
      </c>
      <c r="H522" s="13"/>
    </row>
    <row r="523" spans="2:8" s="1" customFormat="1" ht="16.899999999999999" customHeight="1" x14ac:dyDescent="0.2">
      <c r="B523" s="13"/>
      <c r="C523" s="29" t="s">
        <v>903</v>
      </c>
      <c r="D523" s="29" t="s">
        <v>904</v>
      </c>
      <c r="E523" s="3" t="s">
        <v>323</v>
      </c>
      <c r="F523" s="30">
        <v>67.48</v>
      </c>
      <c r="H523" s="13"/>
    </row>
    <row r="524" spans="2:8" s="1" customFormat="1" ht="16.899999999999999" customHeight="1" x14ac:dyDescent="0.2">
      <c r="B524" s="13"/>
      <c r="C524" s="25" t="s">
        <v>209</v>
      </c>
      <c r="D524" s="26" t="s">
        <v>210</v>
      </c>
      <c r="E524" s="27" t="s">
        <v>1</v>
      </c>
      <c r="F524" s="28">
        <v>161.524</v>
      </c>
      <c r="H524" s="13"/>
    </row>
    <row r="525" spans="2:8" s="1" customFormat="1" ht="16.899999999999999" customHeight="1" x14ac:dyDescent="0.2">
      <c r="B525" s="13"/>
      <c r="C525" s="29" t="s">
        <v>1</v>
      </c>
      <c r="D525" s="29" t="s">
        <v>1432</v>
      </c>
      <c r="E525" s="3" t="s">
        <v>1</v>
      </c>
      <c r="F525" s="30">
        <v>0</v>
      </c>
      <c r="H525" s="13"/>
    </row>
    <row r="526" spans="2:8" s="1" customFormat="1" ht="16.899999999999999" customHeight="1" x14ac:dyDescent="0.2">
      <c r="B526" s="13"/>
      <c r="C526" s="29" t="s">
        <v>1</v>
      </c>
      <c r="D526" s="29" t="s">
        <v>1433</v>
      </c>
      <c r="E526" s="3" t="s">
        <v>1</v>
      </c>
      <c r="F526" s="30">
        <v>98.787000000000006</v>
      </c>
      <c r="H526" s="13"/>
    </row>
    <row r="527" spans="2:8" s="1" customFormat="1" ht="16.899999999999999" customHeight="1" x14ac:dyDescent="0.2">
      <c r="B527" s="13"/>
      <c r="C527" s="29" t="s">
        <v>1</v>
      </c>
      <c r="D527" s="29" t="s">
        <v>1434</v>
      </c>
      <c r="E527" s="3" t="s">
        <v>1</v>
      </c>
      <c r="F527" s="30">
        <v>62.737000000000002</v>
      </c>
      <c r="H527" s="13"/>
    </row>
    <row r="528" spans="2:8" s="1" customFormat="1" ht="16.899999999999999" customHeight="1" x14ac:dyDescent="0.2">
      <c r="B528" s="13"/>
      <c r="C528" s="29" t="s">
        <v>209</v>
      </c>
      <c r="D528" s="29" t="s">
        <v>400</v>
      </c>
      <c r="E528" s="3" t="s">
        <v>1</v>
      </c>
      <c r="F528" s="30">
        <v>161.524</v>
      </c>
      <c r="H528" s="13"/>
    </row>
    <row r="529" spans="2:8" s="1" customFormat="1" ht="16.899999999999999" customHeight="1" x14ac:dyDescent="0.2">
      <c r="B529" s="13"/>
      <c r="C529" s="31" t="s">
        <v>3074</v>
      </c>
      <c r="H529" s="13"/>
    </row>
    <row r="530" spans="2:8" s="1" customFormat="1" ht="16.899999999999999" customHeight="1" x14ac:dyDescent="0.2">
      <c r="B530" s="13"/>
      <c r="C530" s="29" t="s">
        <v>1429</v>
      </c>
      <c r="D530" s="29" t="s">
        <v>1430</v>
      </c>
      <c r="E530" s="3" t="s">
        <v>383</v>
      </c>
      <c r="F530" s="30">
        <v>161.524</v>
      </c>
      <c r="H530" s="13"/>
    </row>
    <row r="531" spans="2:8" s="1" customFormat="1" ht="16.899999999999999" customHeight="1" x14ac:dyDescent="0.2">
      <c r="B531" s="13"/>
      <c r="C531" s="29" t="s">
        <v>968</v>
      </c>
      <c r="D531" s="29" t="s">
        <v>969</v>
      </c>
      <c r="E531" s="3" t="s">
        <v>340</v>
      </c>
      <c r="F531" s="30">
        <v>16.152000000000001</v>
      </c>
      <c r="H531" s="13"/>
    </row>
    <row r="532" spans="2:8" s="1" customFormat="1" ht="16.899999999999999" customHeight="1" x14ac:dyDescent="0.2">
      <c r="B532" s="13"/>
      <c r="C532" s="29" t="s">
        <v>974</v>
      </c>
      <c r="D532" s="29" t="s">
        <v>975</v>
      </c>
      <c r="E532" s="3" t="s">
        <v>340</v>
      </c>
      <c r="F532" s="30">
        <v>32.305</v>
      </c>
      <c r="H532" s="13"/>
    </row>
    <row r="533" spans="2:8" s="1" customFormat="1" ht="16.899999999999999" customHeight="1" x14ac:dyDescent="0.2">
      <c r="B533" s="13"/>
      <c r="C533" s="29" t="s">
        <v>990</v>
      </c>
      <c r="D533" s="29" t="s">
        <v>991</v>
      </c>
      <c r="E533" s="3" t="s">
        <v>383</v>
      </c>
      <c r="F533" s="30">
        <v>161.524</v>
      </c>
      <c r="H533" s="13"/>
    </row>
    <row r="534" spans="2:8" s="1" customFormat="1" ht="16.899999999999999" customHeight="1" x14ac:dyDescent="0.2">
      <c r="B534" s="13"/>
      <c r="C534" s="25" t="s">
        <v>212</v>
      </c>
      <c r="D534" s="26" t="s">
        <v>213</v>
      </c>
      <c r="E534" s="27" t="s">
        <v>1</v>
      </c>
      <c r="F534" s="28">
        <v>23.1</v>
      </c>
      <c r="H534" s="13"/>
    </row>
    <row r="535" spans="2:8" s="1" customFormat="1" ht="16.899999999999999" customHeight="1" x14ac:dyDescent="0.2">
      <c r="B535" s="13"/>
      <c r="C535" s="31" t="s">
        <v>3074</v>
      </c>
      <c r="H535" s="13"/>
    </row>
    <row r="536" spans="2:8" s="1" customFormat="1" ht="20" x14ac:dyDescent="0.2">
      <c r="B536" s="13"/>
      <c r="C536" s="29" t="s">
        <v>707</v>
      </c>
      <c r="D536" s="29" t="s">
        <v>708</v>
      </c>
      <c r="E536" s="3" t="s">
        <v>383</v>
      </c>
      <c r="F536" s="30">
        <v>23.1</v>
      </c>
      <c r="H536" s="13"/>
    </row>
    <row r="537" spans="2:8" s="1" customFormat="1" ht="16.899999999999999" customHeight="1" x14ac:dyDescent="0.2">
      <c r="B537" s="13"/>
      <c r="C537" s="29" t="s">
        <v>985</v>
      </c>
      <c r="D537" s="29" t="s">
        <v>986</v>
      </c>
      <c r="E537" s="3" t="s">
        <v>383</v>
      </c>
      <c r="F537" s="30">
        <v>23.1</v>
      </c>
      <c r="H537" s="13"/>
    </row>
    <row r="538" spans="2:8" s="1" customFormat="1" ht="16.899999999999999" customHeight="1" x14ac:dyDescent="0.2">
      <c r="B538" s="13"/>
      <c r="C538" s="25" t="s">
        <v>215</v>
      </c>
      <c r="D538" s="26" t="s">
        <v>216</v>
      </c>
      <c r="E538" s="27" t="s">
        <v>1</v>
      </c>
      <c r="F538" s="28">
        <v>170</v>
      </c>
      <c r="H538" s="13"/>
    </row>
    <row r="539" spans="2:8" s="1" customFormat="1" ht="16.899999999999999" customHeight="1" x14ac:dyDescent="0.2">
      <c r="B539" s="13"/>
      <c r="C539" s="29" t="s">
        <v>1</v>
      </c>
      <c r="D539" s="29" t="s">
        <v>327</v>
      </c>
      <c r="E539" s="3" t="s">
        <v>1</v>
      </c>
      <c r="F539" s="30">
        <v>0</v>
      </c>
      <c r="H539" s="13"/>
    </row>
    <row r="540" spans="2:8" s="1" customFormat="1" ht="16.899999999999999" customHeight="1" x14ac:dyDescent="0.2">
      <c r="B540" s="13"/>
      <c r="C540" s="29" t="s">
        <v>215</v>
      </c>
      <c r="D540" s="29" t="s">
        <v>328</v>
      </c>
      <c r="E540" s="3" t="s">
        <v>1</v>
      </c>
      <c r="F540" s="30">
        <v>170</v>
      </c>
      <c r="H540" s="13"/>
    </row>
    <row r="541" spans="2:8" s="1" customFormat="1" ht="16.899999999999999" customHeight="1" x14ac:dyDescent="0.2">
      <c r="B541" s="13"/>
      <c r="C541" s="31" t="s">
        <v>3074</v>
      </c>
      <c r="H541" s="13"/>
    </row>
    <row r="542" spans="2:8" s="1" customFormat="1" ht="16.899999999999999" customHeight="1" x14ac:dyDescent="0.2">
      <c r="B542" s="13"/>
      <c r="C542" s="29" t="s">
        <v>321</v>
      </c>
      <c r="D542" s="29" t="s">
        <v>322</v>
      </c>
      <c r="E542" s="3" t="s">
        <v>323</v>
      </c>
      <c r="F542" s="30">
        <v>170</v>
      </c>
      <c r="H542" s="13"/>
    </row>
    <row r="543" spans="2:8" s="1" customFormat="1" ht="20" x14ac:dyDescent="0.2">
      <c r="B543" s="13"/>
      <c r="C543" s="29" t="s">
        <v>333</v>
      </c>
      <c r="D543" s="29" t="s">
        <v>334</v>
      </c>
      <c r="E543" s="3" t="s">
        <v>323</v>
      </c>
      <c r="F543" s="30">
        <v>319.5</v>
      </c>
      <c r="H543" s="13"/>
    </row>
    <row r="544" spans="2:8" s="1" customFormat="1" ht="16.899999999999999" customHeight="1" x14ac:dyDescent="0.2">
      <c r="B544" s="13"/>
      <c r="C544" s="29" t="s">
        <v>338</v>
      </c>
      <c r="D544" s="29" t="s">
        <v>339</v>
      </c>
      <c r="E544" s="3" t="s">
        <v>340</v>
      </c>
      <c r="F544" s="30">
        <v>96.41</v>
      </c>
      <c r="H544" s="13"/>
    </row>
    <row r="545" spans="2:8" s="1" customFormat="1" ht="16.899999999999999" customHeight="1" x14ac:dyDescent="0.2">
      <c r="B545" s="13"/>
      <c r="C545" s="25" t="s">
        <v>218</v>
      </c>
      <c r="D545" s="26" t="s">
        <v>219</v>
      </c>
      <c r="E545" s="27" t="s">
        <v>1</v>
      </c>
      <c r="F545" s="28">
        <v>149.5</v>
      </c>
      <c r="H545" s="13"/>
    </row>
    <row r="546" spans="2:8" s="1" customFormat="1" ht="16.899999999999999" customHeight="1" x14ac:dyDescent="0.2">
      <c r="B546" s="13"/>
      <c r="C546" s="29" t="s">
        <v>1</v>
      </c>
      <c r="D546" s="29" t="s">
        <v>219</v>
      </c>
      <c r="E546" s="3" t="s">
        <v>1</v>
      </c>
      <c r="F546" s="30">
        <v>0</v>
      </c>
      <c r="H546" s="13"/>
    </row>
    <row r="547" spans="2:8" s="1" customFormat="1" ht="16.899999999999999" customHeight="1" x14ac:dyDescent="0.2">
      <c r="B547" s="13"/>
      <c r="C547" s="29" t="s">
        <v>218</v>
      </c>
      <c r="D547" s="29" t="s">
        <v>332</v>
      </c>
      <c r="E547" s="3" t="s">
        <v>1</v>
      </c>
      <c r="F547" s="30">
        <v>149.5</v>
      </c>
      <c r="H547" s="13"/>
    </row>
    <row r="548" spans="2:8" s="1" customFormat="1" ht="16.899999999999999" customHeight="1" x14ac:dyDescent="0.2">
      <c r="B548" s="13"/>
      <c r="C548" s="31" t="s">
        <v>3074</v>
      </c>
      <c r="H548" s="13"/>
    </row>
    <row r="549" spans="2:8" s="1" customFormat="1" ht="16.899999999999999" customHeight="1" x14ac:dyDescent="0.2">
      <c r="B549" s="13"/>
      <c r="C549" s="29" t="s">
        <v>329</v>
      </c>
      <c r="D549" s="29" t="s">
        <v>330</v>
      </c>
      <c r="E549" s="3" t="s">
        <v>323</v>
      </c>
      <c r="F549" s="30">
        <v>149.5</v>
      </c>
      <c r="H549" s="13"/>
    </row>
    <row r="550" spans="2:8" s="1" customFormat="1" ht="20" x14ac:dyDescent="0.2">
      <c r="B550" s="13"/>
      <c r="C550" s="29" t="s">
        <v>333</v>
      </c>
      <c r="D550" s="29" t="s">
        <v>334</v>
      </c>
      <c r="E550" s="3" t="s">
        <v>323</v>
      </c>
      <c r="F550" s="30">
        <v>319.5</v>
      </c>
      <c r="H550" s="13"/>
    </row>
    <row r="551" spans="2:8" s="1" customFormat="1" ht="16.899999999999999" customHeight="1" x14ac:dyDescent="0.2">
      <c r="B551" s="13"/>
      <c r="C551" s="29" t="s">
        <v>338</v>
      </c>
      <c r="D551" s="29" t="s">
        <v>339</v>
      </c>
      <c r="E551" s="3" t="s">
        <v>340</v>
      </c>
      <c r="F551" s="30">
        <v>96.41</v>
      </c>
      <c r="H551" s="13"/>
    </row>
    <row r="552" spans="2:8" s="1" customFormat="1" ht="16.899999999999999" customHeight="1" x14ac:dyDescent="0.2">
      <c r="B552" s="13"/>
      <c r="C552" s="25" t="s">
        <v>221</v>
      </c>
      <c r="D552" s="26" t="s">
        <v>222</v>
      </c>
      <c r="E552" s="27" t="s">
        <v>1</v>
      </c>
      <c r="F552" s="28">
        <v>49.78</v>
      </c>
      <c r="H552" s="13"/>
    </row>
    <row r="553" spans="2:8" s="1" customFormat="1" ht="16.899999999999999" customHeight="1" x14ac:dyDescent="0.2">
      <c r="B553" s="13"/>
      <c r="C553" s="29" t="s">
        <v>1</v>
      </c>
      <c r="D553" s="29" t="s">
        <v>222</v>
      </c>
      <c r="E553" s="3" t="s">
        <v>1</v>
      </c>
      <c r="F553" s="30">
        <v>0</v>
      </c>
      <c r="H553" s="13"/>
    </row>
    <row r="554" spans="2:8" s="1" customFormat="1" ht="16.899999999999999" customHeight="1" x14ac:dyDescent="0.2">
      <c r="B554" s="13"/>
      <c r="C554" s="29" t="s">
        <v>221</v>
      </c>
      <c r="D554" s="29" t="s">
        <v>827</v>
      </c>
      <c r="E554" s="3" t="s">
        <v>1</v>
      </c>
      <c r="F554" s="30">
        <v>49.78</v>
      </c>
      <c r="H554" s="13"/>
    </row>
    <row r="555" spans="2:8" s="1" customFormat="1" ht="16.899999999999999" customHeight="1" x14ac:dyDescent="0.2">
      <c r="B555" s="13"/>
      <c r="C555" s="31" t="s">
        <v>3074</v>
      </c>
      <c r="H555" s="13"/>
    </row>
    <row r="556" spans="2:8" s="1" customFormat="1" ht="16.899999999999999" customHeight="1" x14ac:dyDescent="0.2">
      <c r="B556" s="13"/>
      <c r="C556" s="29" t="s">
        <v>822</v>
      </c>
      <c r="D556" s="29" t="s">
        <v>823</v>
      </c>
      <c r="E556" s="3" t="s">
        <v>323</v>
      </c>
      <c r="F556" s="30">
        <v>239.09</v>
      </c>
      <c r="H556" s="13"/>
    </row>
    <row r="557" spans="2:8" s="1" customFormat="1" ht="16.899999999999999" customHeight="1" x14ac:dyDescent="0.2">
      <c r="B557" s="13"/>
      <c r="C557" s="29" t="s">
        <v>831</v>
      </c>
      <c r="D557" s="29" t="s">
        <v>832</v>
      </c>
      <c r="E557" s="3" t="s">
        <v>323</v>
      </c>
      <c r="F557" s="30">
        <v>116.98</v>
      </c>
      <c r="H557" s="13"/>
    </row>
    <row r="558" spans="2:8" s="1" customFormat="1" ht="16.899999999999999" customHeight="1" x14ac:dyDescent="0.2">
      <c r="B558" s="13"/>
      <c r="C558" s="25" t="s">
        <v>1450</v>
      </c>
      <c r="D558" s="26" t="s">
        <v>1449</v>
      </c>
      <c r="E558" s="27" t="s">
        <v>1</v>
      </c>
      <c r="F558" s="28">
        <v>9.8550000000000004</v>
      </c>
      <c r="H558" s="13"/>
    </row>
    <row r="559" spans="2:8" s="1" customFormat="1" ht="16.899999999999999" customHeight="1" x14ac:dyDescent="0.2">
      <c r="B559" s="13"/>
      <c r="C559" s="29" t="s">
        <v>1</v>
      </c>
      <c r="D559" s="29" t="s">
        <v>1449</v>
      </c>
      <c r="E559" s="3" t="s">
        <v>1</v>
      </c>
      <c r="F559" s="30">
        <v>0</v>
      </c>
      <c r="H559" s="13"/>
    </row>
    <row r="560" spans="2:8" s="1" customFormat="1" ht="16.899999999999999" customHeight="1" x14ac:dyDescent="0.2">
      <c r="B560" s="13"/>
      <c r="C560" s="29" t="s">
        <v>1450</v>
      </c>
      <c r="D560" s="29" t="s">
        <v>1451</v>
      </c>
      <c r="E560" s="3" t="s">
        <v>1</v>
      </c>
      <c r="F560" s="30">
        <v>9.8550000000000004</v>
      </c>
      <c r="H560" s="13"/>
    </row>
    <row r="561" spans="2:8" s="1" customFormat="1" ht="16.899999999999999" customHeight="1" x14ac:dyDescent="0.2">
      <c r="B561" s="13"/>
      <c r="C561" s="25" t="s">
        <v>224</v>
      </c>
      <c r="D561" s="26" t="s">
        <v>225</v>
      </c>
      <c r="E561" s="27" t="s">
        <v>1</v>
      </c>
      <c r="F561" s="28">
        <v>687.62400000000002</v>
      </c>
      <c r="H561" s="13"/>
    </row>
    <row r="562" spans="2:8" s="1" customFormat="1" ht="16.899999999999999" customHeight="1" x14ac:dyDescent="0.2">
      <c r="B562" s="13"/>
      <c r="C562" s="29" t="s">
        <v>1</v>
      </c>
      <c r="D562" s="29" t="s">
        <v>225</v>
      </c>
      <c r="E562" s="3" t="s">
        <v>1</v>
      </c>
      <c r="F562" s="30">
        <v>0</v>
      </c>
      <c r="H562" s="13"/>
    </row>
    <row r="563" spans="2:8" s="1" customFormat="1" ht="20" x14ac:dyDescent="0.2">
      <c r="B563" s="13"/>
      <c r="C563" s="29" t="s">
        <v>1</v>
      </c>
      <c r="D563" s="29" t="s">
        <v>735</v>
      </c>
      <c r="E563" s="3" t="s">
        <v>1</v>
      </c>
      <c r="F563" s="30">
        <v>204.71299999999999</v>
      </c>
      <c r="H563" s="13"/>
    </row>
    <row r="564" spans="2:8" s="1" customFormat="1" ht="20" x14ac:dyDescent="0.2">
      <c r="B564" s="13"/>
      <c r="C564" s="29" t="s">
        <v>1</v>
      </c>
      <c r="D564" s="29" t="s">
        <v>736</v>
      </c>
      <c r="E564" s="3" t="s">
        <v>1</v>
      </c>
      <c r="F564" s="30">
        <v>155.21700000000001</v>
      </c>
      <c r="H564" s="13"/>
    </row>
    <row r="565" spans="2:8" s="1" customFormat="1" ht="20" x14ac:dyDescent="0.2">
      <c r="B565" s="13"/>
      <c r="C565" s="29" t="s">
        <v>1</v>
      </c>
      <c r="D565" s="29" t="s">
        <v>737</v>
      </c>
      <c r="E565" s="3" t="s">
        <v>1</v>
      </c>
      <c r="F565" s="30">
        <v>81.751000000000005</v>
      </c>
      <c r="H565" s="13"/>
    </row>
    <row r="566" spans="2:8" s="1" customFormat="1" ht="16.899999999999999" customHeight="1" x14ac:dyDescent="0.2">
      <c r="B566" s="13"/>
      <c r="C566" s="29" t="s">
        <v>1</v>
      </c>
      <c r="D566" s="29" t="s">
        <v>738</v>
      </c>
      <c r="E566" s="3" t="s">
        <v>1</v>
      </c>
      <c r="F566" s="30">
        <v>47.47</v>
      </c>
      <c r="H566" s="13"/>
    </row>
    <row r="567" spans="2:8" s="1" customFormat="1" ht="20" x14ac:dyDescent="0.2">
      <c r="B567" s="13"/>
      <c r="C567" s="29" t="s">
        <v>1</v>
      </c>
      <c r="D567" s="29" t="s">
        <v>739</v>
      </c>
      <c r="E567" s="3" t="s">
        <v>1</v>
      </c>
      <c r="F567" s="30">
        <v>248.41300000000001</v>
      </c>
      <c r="H567" s="13"/>
    </row>
    <row r="568" spans="2:8" s="1" customFormat="1" ht="16.899999999999999" customHeight="1" x14ac:dyDescent="0.2">
      <c r="B568" s="13"/>
      <c r="C568" s="29" t="s">
        <v>1</v>
      </c>
      <c r="D568" s="29" t="s">
        <v>740</v>
      </c>
      <c r="E568" s="3" t="s">
        <v>1</v>
      </c>
      <c r="F568" s="30">
        <v>-49.94</v>
      </c>
      <c r="H568" s="13"/>
    </row>
    <row r="569" spans="2:8" s="1" customFormat="1" ht="16.899999999999999" customHeight="1" x14ac:dyDescent="0.2">
      <c r="B569" s="13"/>
      <c r="C569" s="29" t="s">
        <v>224</v>
      </c>
      <c r="D569" s="29" t="s">
        <v>617</v>
      </c>
      <c r="E569" s="3" t="s">
        <v>1</v>
      </c>
      <c r="F569" s="30">
        <v>687.62400000000002</v>
      </c>
      <c r="H569" s="13"/>
    </row>
    <row r="570" spans="2:8" s="1" customFormat="1" ht="16.899999999999999" customHeight="1" x14ac:dyDescent="0.2">
      <c r="B570" s="13"/>
      <c r="C570" s="31" t="s">
        <v>3074</v>
      </c>
      <c r="H570" s="13"/>
    </row>
    <row r="571" spans="2:8" s="1" customFormat="1" ht="16.899999999999999" customHeight="1" x14ac:dyDescent="0.2">
      <c r="B571" s="13"/>
      <c r="C571" s="29" t="s">
        <v>731</v>
      </c>
      <c r="D571" s="29" t="s">
        <v>732</v>
      </c>
      <c r="E571" s="3" t="s">
        <v>383</v>
      </c>
      <c r="F571" s="30">
        <v>766.68899999999996</v>
      </c>
      <c r="H571" s="13"/>
    </row>
    <row r="572" spans="2:8" s="1" customFormat="1" ht="16.899999999999999" customHeight="1" x14ac:dyDescent="0.2">
      <c r="B572" s="13"/>
      <c r="C572" s="29" t="s">
        <v>742</v>
      </c>
      <c r="D572" s="29" t="s">
        <v>743</v>
      </c>
      <c r="E572" s="3" t="s">
        <v>383</v>
      </c>
      <c r="F572" s="30">
        <v>4464.4309999999996</v>
      </c>
      <c r="H572" s="13"/>
    </row>
    <row r="573" spans="2:8" s="1" customFormat="1" ht="16.899999999999999" customHeight="1" x14ac:dyDescent="0.2">
      <c r="B573" s="13"/>
      <c r="C573" s="29" t="s">
        <v>747</v>
      </c>
      <c r="D573" s="29" t="s">
        <v>748</v>
      </c>
      <c r="E573" s="3" t="s">
        <v>383</v>
      </c>
      <c r="F573" s="30">
        <v>754.01599999999996</v>
      </c>
      <c r="H573" s="13"/>
    </row>
    <row r="574" spans="2:8" s="1" customFormat="1" ht="16.899999999999999" customHeight="1" x14ac:dyDescent="0.2">
      <c r="B574" s="13"/>
      <c r="C574" s="25" t="s">
        <v>227</v>
      </c>
      <c r="D574" s="26" t="s">
        <v>228</v>
      </c>
      <c r="E574" s="27" t="s">
        <v>1</v>
      </c>
      <c r="F574" s="28">
        <v>13.887</v>
      </c>
      <c r="H574" s="13"/>
    </row>
    <row r="575" spans="2:8" s="1" customFormat="1" ht="16.899999999999999" customHeight="1" x14ac:dyDescent="0.2">
      <c r="B575" s="13"/>
      <c r="C575" s="29" t="s">
        <v>1</v>
      </c>
      <c r="D575" s="29" t="s">
        <v>228</v>
      </c>
      <c r="E575" s="3" t="s">
        <v>1</v>
      </c>
      <c r="F575" s="30">
        <v>0</v>
      </c>
      <c r="H575" s="13"/>
    </row>
    <row r="576" spans="2:8" s="1" customFormat="1" ht="16.899999999999999" customHeight="1" x14ac:dyDescent="0.2">
      <c r="B576" s="13"/>
      <c r="C576" s="29" t="s">
        <v>1</v>
      </c>
      <c r="D576" s="29" t="s">
        <v>434</v>
      </c>
      <c r="E576" s="3" t="s">
        <v>1</v>
      </c>
      <c r="F576" s="30">
        <v>0</v>
      </c>
      <c r="H576" s="13"/>
    </row>
    <row r="577" spans="2:8" s="1" customFormat="1" ht="16.899999999999999" customHeight="1" x14ac:dyDescent="0.2">
      <c r="B577" s="13"/>
      <c r="C577" s="29" t="s">
        <v>1</v>
      </c>
      <c r="D577" s="29" t="s">
        <v>1456</v>
      </c>
      <c r="E577" s="3" t="s">
        <v>1</v>
      </c>
      <c r="F577" s="30">
        <v>3.492</v>
      </c>
      <c r="H577" s="13"/>
    </row>
    <row r="578" spans="2:8" s="1" customFormat="1" ht="16.899999999999999" customHeight="1" x14ac:dyDescent="0.2">
      <c r="B578" s="13"/>
      <c r="C578" s="29" t="s">
        <v>1</v>
      </c>
      <c r="D578" s="29" t="s">
        <v>439</v>
      </c>
      <c r="E578" s="3" t="s">
        <v>1</v>
      </c>
      <c r="F578" s="30">
        <v>0</v>
      </c>
      <c r="H578" s="13"/>
    </row>
    <row r="579" spans="2:8" s="1" customFormat="1" ht="16.899999999999999" customHeight="1" x14ac:dyDescent="0.2">
      <c r="B579" s="13"/>
      <c r="C579" s="29" t="s">
        <v>1</v>
      </c>
      <c r="D579" s="29" t="s">
        <v>1457</v>
      </c>
      <c r="E579" s="3" t="s">
        <v>1</v>
      </c>
      <c r="F579" s="30">
        <v>8.2799999999999994</v>
      </c>
      <c r="H579" s="13"/>
    </row>
    <row r="580" spans="2:8" s="1" customFormat="1" ht="16.899999999999999" customHeight="1" x14ac:dyDescent="0.2">
      <c r="B580" s="13"/>
      <c r="C580" s="29" t="s">
        <v>1</v>
      </c>
      <c r="D580" s="29" t="s">
        <v>1458</v>
      </c>
      <c r="E580" s="3" t="s">
        <v>1</v>
      </c>
      <c r="F580" s="30">
        <v>2.1150000000000002</v>
      </c>
      <c r="H580" s="13"/>
    </row>
    <row r="581" spans="2:8" s="1" customFormat="1" ht="16.899999999999999" customHeight="1" x14ac:dyDescent="0.2">
      <c r="B581" s="13"/>
      <c r="C581" s="29" t="s">
        <v>227</v>
      </c>
      <c r="D581" s="29" t="s">
        <v>400</v>
      </c>
      <c r="E581" s="3" t="s">
        <v>1</v>
      </c>
      <c r="F581" s="30">
        <v>13.887</v>
      </c>
      <c r="H581" s="13"/>
    </row>
    <row r="582" spans="2:8" s="1" customFormat="1" ht="16.899999999999999" customHeight="1" x14ac:dyDescent="0.2">
      <c r="B582" s="13"/>
      <c r="C582" s="31" t="s">
        <v>3074</v>
      </c>
      <c r="H582" s="13"/>
    </row>
    <row r="583" spans="2:8" s="1" customFormat="1" ht="16.899999999999999" customHeight="1" x14ac:dyDescent="0.2">
      <c r="B583" s="13"/>
      <c r="C583" s="29" t="s">
        <v>1453</v>
      </c>
      <c r="D583" s="29" t="s">
        <v>1454</v>
      </c>
      <c r="E583" s="3" t="s">
        <v>383</v>
      </c>
      <c r="F583" s="30">
        <v>13.887</v>
      </c>
      <c r="H583" s="13"/>
    </row>
    <row r="584" spans="2:8" s="1" customFormat="1" ht="16.899999999999999" customHeight="1" x14ac:dyDescent="0.2">
      <c r="B584" s="13"/>
      <c r="C584" s="29" t="s">
        <v>2637</v>
      </c>
      <c r="D584" s="29" t="s">
        <v>2638</v>
      </c>
      <c r="E584" s="3" t="s">
        <v>383</v>
      </c>
      <c r="F584" s="30">
        <v>4476.4210000000003</v>
      </c>
      <c r="H584" s="13"/>
    </row>
    <row r="585" spans="2:8" s="1" customFormat="1" ht="16.899999999999999" customHeight="1" x14ac:dyDescent="0.2">
      <c r="B585" s="13"/>
      <c r="C585" s="25" t="s">
        <v>230</v>
      </c>
      <c r="D585" s="26" t="s">
        <v>231</v>
      </c>
      <c r="E585" s="27" t="s">
        <v>1</v>
      </c>
      <c r="F585" s="28">
        <v>66.391999999999996</v>
      </c>
      <c r="H585" s="13"/>
    </row>
    <row r="586" spans="2:8" s="1" customFormat="1" ht="16.899999999999999" customHeight="1" x14ac:dyDescent="0.2">
      <c r="B586" s="13"/>
      <c r="C586" s="29" t="s">
        <v>1</v>
      </c>
      <c r="D586" s="29" t="s">
        <v>231</v>
      </c>
      <c r="E586" s="3" t="s">
        <v>1</v>
      </c>
      <c r="F586" s="30">
        <v>0</v>
      </c>
      <c r="H586" s="13"/>
    </row>
    <row r="587" spans="2:8" s="1" customFormat="1" ht="30" x14ac:dyDescent="0.2">
      <c r="B587" s="13"/>
      <c r="C587" s="29" t="s">
        <v>230</v>
      </c>
      <c r="D587" s="29" t="s">
        <v>756</v>
      </c>
      <c r="E587" s="3" t="s">
        <v>1</v>
      </c>
      <c r="F587" s="30">
        <v>66.391999999999996</v>
      </c>
      <c r="H587" s="13"/>
    </row>
    <row r="588" spans="2:8" s="1" customFormat="1" ht="16.899999999999999" customHeight="1" x14ac:dyDescent="0.2">
      <c r="B588" s="13"/>
      <c r="C588" s="31" t="s">
        <v>3074</v>
      </c>
      <c r="H588" s="13"/>
    </row>
    <row r="589" spans="2:8" s="1" customFormat="1" ht="16.899999999999999" customHeight="1" x14ac:dyDescent="0.2">
      <c r="B589" s="13"/>
      <c r="C589" s="29" t="s">
        <v>753</v>
      </c>
      <c r="D589" s="29" t="s">
        <v>754</v>
      </c>
      <c r="E589" s="3" t="s">
        <v>383</v>
      </c>
      <c r="F589" s="30">
        <v>66.391999999999996</v>
      </c>
      <c r="H589" s="13"/>
    </row>
    <row r="590" spans="2:8" s="1" customFormat="1" ht="16.899999999999999" customHeight="1" x14ac:dyDescent="0.2">
      <c r="B590" s="13"/>
      <c r="C590" s="29" t="s">
        <v>731</v>
      </c>
      <c r="D590" s="29" t="s">
        <v>732</v>
      </c>
      <c r="E590" s="3" t="s">
        <v>383</v>
      </c>
      <c r="F590" s="30">
        <v>766.68899999999996</v>
      </c>
      <c r="H590" s="13"/>
    </row>
    <row r="591" spans="2:8" s="1" customFormat="1" ht="16.899999999999999" customHeight="1" x14ac:dyDescent="0.2">
      <c r="B591" s="13"/>
      <c r="C591" s="29" t="s">
        <v>747</v>
      </c>
      <c r="D591" s="29" t="s">
        <v>748</v>
      </c>
      <c r="E591" s="3" t="s">
        <v>383</v>
      </c>
      <c r="F591" s="30">
        <v>754.01599999999996</v>
      </c>
      <c r="H591" s="13"/>
    </row>
    <row r="592" spans="2:8" s="1" customFormat="1" ht="16.899999999999999" customHeight="1" x14ac:dyDescent="0.2">
      <c r="B592" s="13"/>
      <c r="C592" s="29" t="s">
        <v>2637</v>
      </c>
      <c r="D592" s="29" t="s">
        <v>2638</v>
      </c>
      <c r="E592" s="3" t="s">
        <v>383</v>
      </c>
      <c r="F592" s="30">
        <v>4476.4210000000003</v>
      </c>
      <c r="H592" s="13"/>
    </row>
    <row r="593" spans="2:8" s="1" customFormat="1" ht="16.899999999999999" customHeight="1" x14ac:dyDescent="0.2">
      <c r="B593" s="13"/>
      <c r="C593" s="29" t="s">
        <v>2649</v>
      </c>
      <c r="D593" s="29" t="s">
        <v>2650</v>
      </c>
      <c r="E593" s="3" t="s">
        <v>383</v>
      </c>
      <c r="F593" s="30">
        <v>66.391999999999996</v>
      </c>
      <c r="H593" s="13"/>
    </row>
    <row r="594" spans="2:8" s="1" customFormat="1" ht="16.899999999999999" customHeight="1" x14ac:dyDescent="0.2">
      <c r="B594" s="13"/>
      <c r="C594" s="25" t="s">
        <v>233</v>
      </c>
      <c r="D594" s="26" t="s">
        <v>234</v>
      </c>
      <c r="E594" s="27" t="s">
        <v>1</v>
      </c>
      <c r="F594" s="28">
        <v>9.6140000000000008</v>
      </c>
      <c r="H594" s="13"/>
    </row>
    <row r="595" spans="2:8" s="1" customFormat="1" ht="16.899999999999999" customHeight="1" x14ac:dyDescent="0.2">
      <c r="B595" s="13"/>
      <c r="C595" s="29" t="s">
        <v>1</v>
      </c>
      <c r="D595" s="29" t="s">
        <v>234</v>
      </c>
      <c r="E595" s="3" t="s">
        <v>1</v>
      </c>
      <c r="F595" s="30">
        <v>0</v>
      </c>
      <c r="H595" s="13"/>
    </row>
    <row r="596" spans="2:8" s="1" customFormat="1" ht="16.899999999999999" customHeight="1" x14ac:dyDescent="0.2">
      <c r="B596" s="13"/>
      <c r="C596" s="29" t="s">
        <v>233</v>
      </c>
      <c r="D596" s="29" t="s">
        <v>2511</v>
      </c>
      <c r="E596" s="3" t="s">
        <v>1</v>
      </c>
      <c r="F596" s="30">
        <v>9.6140000000000008</v>
      </c>
      <c r="H596" s="13"/>
    </row>
    <row r="597" spans="2:8" s="1" customFormat="1" ht="16.899999999999999" customHeight="1" x14ac:dyDescent="0.2">
      <c r="B597" s="13"/>
      <c r="C597" s="31" t="s">
        <v>3074</v>
      </c>
      <c r="H597" s="13"/>
    </row>
    <row r="598" spans="2:8" s="1" customFormat="1" ht="20" x14ac:dyDescent="0.2">
      <c r="B598" s="13"/>
      <c r="C598" s="29" t="s">
        <v>2508</v>
      </c>
      <c r="D598" s="29" t="s">
        <v>2509</v>
      </c>
      <c r="E598" s="3" t="s">
        <v>383</v>
      </c>
      <c r="F598" s="30">
        <v>9.6140000000000008</v>
      </c>
      <c r="H598" s="13"/>
    </row>
    <row r="599" spans="2:8" s="1" customFormat="1" ht="16.899999999999999" customHeight="1" x14ac:dyDescent="0.2">
      <c r="B599" s="13"/>
      <c r="C599" s="29" t="s">
        <v>731</v>
      </c>
      <c r="D599" s="29" t="s">
        <v>732</v>
      </c>
      <c r="E599" s="3" t="s">
        <v>383</v>
      </c>
      <c r="F599" s="30">
        <v>766.68899999999996</v>
      </c>
      <c r="H599" s="13"/>
    </row>
    <row r="600" spans="2:8" s="1" customFormat="1" ht="16.899999999999999" customHeight="1" x14ac:dyDescent="0.2">
      <c r="B600" s="13"/>
      <c r="C600" s="29" t="s">
        <v>758</v>
      </c>
      <c r="D600" s="29" t="s">
        <v>759</v>
      </c>
      <c r="E600" s="3" t="s">
        <v>383</v>
      </c>
      <c r="F600" s="30">
        <v>12.673</v>
      </c>
      <c r="H600" s="13"/>
    </row>
    <row r="601" spans="2:8" s="1" customFormat="1" ht="16.899999999999999" customHeight="1" x14ac:dyDescent="0.2">
      <c r="B601" s="13"/>
      <c r="C601" s="29" t="s">
        <v>763</v>
      </c>
      <c r="D601" s="29" t="s">
        <v>764</v>
      </c>
      <c r="E601" s="3" t="s">
        <v>383</v>
      </c>
      <c r="F601" s="30">
        <v>12.673</v>
      </c>
      <c r="H601" s="13"/>
    </row>
    <row r="602" spans="2:8" s="1" customFormat="1" ht="16.899999999999999" customHeight="1" x14ac:dyDescent="0.2">
      <c r="B602" s="13"/>
      <c r="C602" s="29" t="s">
        <v>2497</v>
      </c>
      <c r="D602" s="29" t="s">
        <v>2498</v>
      </c>
      <c r="E602" s="3" t="s">
        <v>383</v>
      </c>
      <c r="F602" s="30">
        <v>1121.596</v>
      </c>
      <c r="H602" s="13"/>
    </row>
    <row r="603" spans="2:8" s="1" customFormat="1" ht="16.899999999999999" customHeight="1" x14ac:dyDescent="0.2">
      <c r="B603" s="13"/>
      <c r="C603" s="29" t="s">
        <v>2502</v>
      </c>
      <c r="D603" s="29" t="s">
        <v>2503</v>
      </c>
      <c r="E603" s="3" t="s">
        <v>383</v>
      </c>
      <c r="F603" s="30">
        <v>1105.864</v>
      </c>
      <c r="H603" s="13"/>
    </row>
    <row r="604" spans="2:8" s="1" customFormat="1" ht="16.899999999999999" customHeight="1" x14ac:dyDescent="0.2">
      <c r="B604" s="13"/>
      <c r="C604" s="25" t="s">
        <v>236</v>
      </c>
      <c r="D604" s="26" t="s">
        <v>237</v>
      </c>
      <c r="E604" s="27" t="s">
        <v>1</v>
      </c>
      <c r="F604" s="28">
        <v>3.0590000000000002</v>
      </c>
      <c r="H604" s="13"/>
    </row>
    <row r="605" spans="2:8" s="1" customFormat="1" ht="16.899999999999999" customHeight="1" x14ac:dyDescent="0.2">
      <c r="B605" s="13"/>
      <c r="C605" s="29" t="s">
        <v>1</v>
      </c>
      <c r="D605" s="29" t="s">
        <v>237</v>
      </c>
      <c r="E605" s="3" t="s">
        <v>1</v>
      </c>
      <c r="F605" s="30">
        <v>0</v>
      </c>
      <c r="H605" s="13"/>
    </row>
    <row r="606" spans="2:8" s="1" customFormat="1" ht="16.899999999999999" customHeight="1" x14ac:dyDescent="0.2">
      <c r="B606" s="13"/>
      <c r="C606" s="29" t="s">
        <v>236</v>
      </c>
      <c r="D606" s="29" t="s">
        <v>2602</v>
      </c>
      <c r="E606" s="3" t="s">
        <v>1</v>
      </c>
      <c r="F606" s="30">
        <v>3.0590000000000002</v>
      </c>
      <c r="H606" s="13"/>
    </row>
    <row r="607" spans="2:8" s="1" customFormat="1" ht="16.899999999999999" customHeight="1" x14ac:dyDescent="0.2">
      <c r="B607" s="13"/>
      <c r="C607" s="31" t="s">
        <v>3074</v>
      </c>
      <c r="H607" s="13"/>
    </row>
    <row r="608" spans="2:8" s="1" customFormat="1" ht="20" x14ac:dyDescent="0.2">
      <c r="B608" s="13"/>
      <c r="C608" s="29" t="s">
        <v>2599</v>
      </c>
      <c r="D608" s="29" t="s">
        <v>2600</v>
      </c>
      <c r="E608" s="3" t="s">
        <v>383</v>
      </c>
      <c r="F608" s="30">
        <v>3.0590000000000002</v>
      </c>
      <c r="H608" s="13"/>
    </row>
    <row r="609" spans="2:8" s="1" customFormat="1" ht="16.899999999999999" customHeight="1" x14ac:dyDescent="0.2">
      <c r="B609" s="13"/>
      <c r="C609" s="29" t="s">
        <v>731</v>
      </c>
      <c r="D609" s="29" t="s">
        <v>732</v>
      </c>
      <c r="E609" s="3" t="s">
        <v>383</v>
      </c>
      <c r="F609" s="30">
        <v>766.68899999999996</v>
      </c>
      <c r="H609" s="13"/>
    </row>
    <row r="610" spans="2:8" s="1" customFormat="1" ht="16.899999999999999" customHeight="1" x14ac:dyDescent="0.2">
      <c r="B610" s="13"/>
      <c r="C610" s="29" t="s">
        <v>758</v>
      </c>
      <c r="D610" s="29" t="s">
        <v>759</v>
      </c>
      <c r="E610" s="3" t="s">
        <v>383</v>
      </c>
      <c r="F610" s="30">
        <v>12.673</v>
      </c>
      <c r="H610" s="13"/>
    </row>
    <row r="611" spans="2:8" s="1" customFormat="1" ht="16.899999999999999" customHeight="1" x14ac:dyDescent="0.2">
      <c r="B611" s="13"/>
      <c r="C611" s="29" t="s">
        <v>763</v>
      </c>
      <c r="D611" s="29" t="s">
        <v>764</v>
      </c>
      <c r="E611" s="3" t="s">
        <v>383</v>
      </c>
      <c r="F611" s="30">
        <v>12.673</v>
      </c>
      <c r="H611" s="13"/>
    </row>
    <row r="612" spans="2:8" s="1" customFormat="1" ht="16.899999999999999" customHeight="1" x14ac:dyDescent="0.2">
      <c r="B612" s="13"/>
      <c r="C612" s="29" t="s">
        <v>2497</v>
      </c>
      <c r="D612" s="29" t="s">
        <v>2498</v>
      </c>
      <c r="E612" s="3" t="s">
        <v>383</v>
      </c>
      <c r="F612" s="30">
        <v>1121.596</v>
      </c>
      <c r="H612" s="13"/>
    </row>
    <row r="613" spans="2:8" s="1" customFormat="1" ht="16.899999999999999" customHeight="1" x14ac:dyDescent="0.2">
      <c r="B613" s="13"/>
      <c r="C613" s="25" t="s">
        <v>1467</v>
      </c>
      <c r="D613" s="26" t="s">
        <v>1463</v>
      </c>
      <c r="E613" s="27" t="s">
        <v>1</v>
      </c>
      <c r="F613" s="28">
        <v>40.744999999999997</v>
      </c>
      <c r="H613" s="13"/>
    </row>
    <row r="614" spans="2:8" s="1" customFormat="1" ht="16.899999999999999" customHeight="1" x14ac:dyDescent="0.2">
      <c r="B614" s="13"/>
      <c r="C614" s="29" t="s">
        <v>1</v>
      </c>
      <c r="D614" s="29" t="s">
        <v>1463</v>
      </c>
      <c r="E614" s="3" t="s">
        <v>1</v>
      </c>
      <c r="F614" s="30">
        <v>0</v>
      </c>
      <c r="H614" s="13"/>
    </row>
    <row r="615" spans="2:8" s="1" customFormat="1" ht="16.899999999999999" customHeight="1" x14ac:dyDescent="0.2">
      <c r="B615" s="13"/>
      <c r="C615" s="29" t="s">
        <v>1</v>
      </c>
      <c r="D615" s="29" t="s">
        <v>434</v>
      </c>
      <c r="E615" s="3" t="s">
        <v>1</v>
      </c>
      <c r="F615" s="30">
        <v>0</v>
      </c>
      <c r="H615" s="13"/>
    </row>
    <row r="616" spans="2:8" s="1" customFormat="1" ht="16.899999999999999" customHeight="1" x14ac:dyDescent="0.2">
      <c r="B616" s="13"/>
      <c r="C616" s="29" t="s">
        <v>1</v>
      </c>
      <c r="D616" s="29" t="s">
        <v>1464</v>
      </c>
      <c r="E616" s="3" t="s">
        <v>1</v>
      </c>
      <c r="F616" s="30">
        <v>13.605</v>
      </c>
      <c r="H616" s="13"/>
    </row>
    <row r="617" spans="2:8" s="1" customFormat="1" ht="16.899999999999999" customHeight="1" x14ac:dyDescent="0.2">
      <c r="B617" s="13"/>
      <c r="C617" s="29" t="s">
        <v>1</v>
      </c>
      <c r="D617" s="29" t="s">
        <v>439</v>
      </c>
      <c r="E617" s="3" t="s">
        <v>1</v>
      </c>
      <c r="F617" s="30">
        <v>0</v>
      </c>
      <c r="H617" s="13"/>
    </row>
    <row r="618" spans="2:8" s="1" customFormat="1" ht="16.899999999999999" customHeight="1" x14ac:dyDescent="0.2">
      <c r="B618" s="13"/>
      <c r="C618" s="29" t="s">
        <v>1</v>
      </c>
      <c r="D618" s="29" t="s">
        <v>1465</v>
      </c>
      <c r="E618" s="3" t="s">
        <v>1</v>
      </c>
      <c r="F618" s="30">
        <v>17.149999999999999</v>
      </c>
      <c r="H618" s="13"/>
    </row>
    <row r="619" spans="2:8" s="1" customFormat="1" ht="16.899999999999999" customHeight="1" x14ac:dyDescent="0.2">
      <c r="B619" s="13"/>
      <c r="C619" s="29" t="s">
        <v>1</v>
      </c>
      <c r="D619" s="29" t="s">
        <v>1466</v>
      </c>
      <c r="E619" s="3" t="s">
        <v>1</v>
      </c>
      <c r="F619" s="30">
        <v>9.99</v>
      </c>
      <c r="H619" s="13"/>
    </row>
    <row r="620" spans="2:8" s="1" customFormat="1" ht="16.899999999999999" customHeight="1" x14ac:dyDescent="0.2">
      <c r="B620" s="13"/>
      <c r="C620" s="29" t="s">
        <v>1467</v>
      </c>
      <c r="D620" s="29" t="s">
        <v>400</v>
      </c>
      <c r="E620" s="3" t="s">
        <v>1</v>
      </c>
      <c r="F620" s="30">
        <v>40.744999999999997</v>
      </c>
      <c r="H620" s="13"/>
    </row>
    <row r="621" spans="2:8" s="1" customFormat="1" ht="16.899999999999999" customHeight="1" x14ac:dyDescent="0.2">
      <c r="B621" s="13"/>
      <c r="C621" s="25" t="s">
        <v>626</v>
      </c>
      <c r="D621" s="26" t="s">
        <v>3070</v>
      </c>
      <c r="E621" s="27" t="s">
        <v>1</v>
      </c>
      <c r="F621" s="28">
        <v>429.55599999999998</v>
      </c>
      <c r="H621" s="13"/>
    </row>
    <row r="622" spans="2:8" s="1" customFormat="1" ht="16.899999999999999" customHeight="1" x14ac:dyDescent="0.2">
      <c r="B622" s="13"/>
      <c r="C622" s="29" t="s">
        <v>1</v>
      </c>
      <c r="D622" s="29" t="s">
        <v>602</v>
      </c>
      <c r="E622" s="3" t="s">
        <v>1</v>
      </c>
      <c r="F622" s="30">
        <v>0</v>
      </c>
      <c r="H622" s="13"/>
    </row>
    <row r="623" spans="2:8" s="1" customFormat="1" ht="16.899999999999999" customHeight="1" x14ac:dyDescent="0.2">
      <c r="B623" s="13"/>
      <c r="C623" s="29" t="s">
        <v>1</v>
      </c>
      <c r="D623" s="29" t="s">
        <v>603</v>
      </c>
      <c r="E623" s="3" t="s">
        <v>1</v>
      </c>
      <c r="F623" s="30">
        <v>0</v>
      </c>
      <c r="H623" s="13"/>
    </row>
    <row r="624" spans="2:8" s="1" customFormat="1" ht="20" x14ac:dyDescent="0.2">
      <c r="B624" s="13"/>
      <c r="C624" s="29" t="s">
        <v>1</v>
      </c>
      <c r="D624" s="29" t="s">
        <v>604</v>
      </c>
      <c r="E624" s="3" t="s">
        <v>1</v>
      </c>
      <c r="F624" s="30">
        <v>203.06899999999999</v>
      </c>
      <c r="H624" s="13"/>
    </row>
    <row r="625" spans="2:8" s="1" customFormat="1" ht="16.899999999999999" customHeight="1" x14ac:dyDescent="0.2">
      <c r="B625" s="13"/>
      <c r="C625" s="29" t="s">
        <v>1</v>
      </c>
      <c r="D625" s="29" t="s">
        <v>605</v>
      </c>
      <c r="E625" s="3" t="s">
        <v>1</v>
      </c>
      <c r="F625" s="30">
        <v>0</v>
      </c>
      <c r="H625" s="13"/>
    </row>
    <row r="626" spans="2:8" s="1" customFormat="1" ht="16.899999999999999" customHeight="1" x14ac:dyDescent="0.2">
      <c r="B626" s="13"/>
      <c r="C626" s="29" t="s">
        <v>1</v>
      </c>
      <c r="D626" s="29" t="s">
        <v>606</v>
      </c>
      <c r="E626" s="3" t="s">
        <v>1</v>
      </c>
      <c r="F626" s="30">
        <v>1.9670000000000001</v>
      </c>
      <c r="H626" s="13"/>
    </row>
    <row r="627" spans="2:8" s="1" customFormat="1" ht="16.899999999999999" customHeight="1" x14ac:dyDescent="0.2">
      <c r="B627" s="13"/>
      <c r="C627" s="29" t="s">
        <v>1</v>
      </c>
      <c r="D627" s="29" t="s">
        <v>607</v>
      </c>
      <c r="E627" s="3" t="s">
        <v>1</v>
      </c>
      <c r="F627" s="30">
        <v>1.0920000000000001</v>
      </c>
      <c r="H627" s="13"/>
    </row>
    <row r="628" spans="2:8" s="1" customFormat="1" ht="16.899999999999999" customHeight="1" x14ac:dyDescent="0.2">
      <c r="B628" s="13"/>
      <c r="C628" s="29" t="s">
        <v>1</v>
      </c>
      <c r="D628" s="29" t="s">
        <v>608</v>
      </c>
      <c r="E628" s="3" t="s">
        <v>1</v>
      </c>
      <c r="F628" s="30">
        <v>0.752</v>
      </c>
      <c r="H628" s="13"/>
    </row>
    <row r="629" spans="2:8" s="1" customFormat="1" ht="16.899999999999999" customHeight="1" x14ac:dyDescent="0.2">
      <c r="B629" s="13"/>
      <c r="C629" s="29" t="s">
        <v>1</v>
      </c>
      <c r="D629" s="29" t="s">
        <v>609</v>
      </c>
      <c r="E629" s="3" t="s">
        <v>1</v>
      </c>
      <c r="F629" s="30">
        <v>0.13500000000000001</v>
      </c>
      <c r="H629" s="13"/>
    </row>
    <row r="630" spans="2:8" s="1" customFormat="1" ht="16.899999999999999" customHeight="1" x14ac:dyDescent="0.2">
      <c r="B630" s="13"/>
      <c r="C630" s="29" t="s">
        <v>1</v>
      </c>
      <c r="D630" s="29" t="s">
        <v>610</v>
      </c>
      <c r="E630" s="3" t="s">
        <v>1</v>
      </c>
      <c r="F630" s="30">
        <v>1.3560000000000001</v>
      </c>
      <c r="H630" s="13"/>
    </row>
    <row r="631" spans="2:8" s="1" customFormat="1" ht="16.899999999999999" customHeight="1" x14ac:dyDescent="0.2">
      <c r="B631" s="13"/>
      <c r="C631" s="29" t="s">
        <v>1</v>
      </c>
      <c r="D631" s="29" t="s">
        <v>611</v>
      </c>
      <c r="E631" s="3" t="s">
        <v>1</v>
      </c>
      <c r="F631" s="30">
        <v>1.222</v>
      </c>
      <c r="H631" s="13"/>
    </row>
    <row r="632" spans="2:8" s="1" customFormat="1" ht="16.899999999999999" customHeight="1" x14ac:dyDescent="0.2">
      <c r="B632" s="13"/>
      <c r="C632" s="29" t="s">
        <v>1</v>
      </c>
      <c r="D632" s="29" t="s">
        <v>612</v>
      </c>
      <c r="E632" s="3" t="s">
        <v>1</v>
      </c>
      <c r="F632" s="30">
        <v>0.19</v>
      </c>
      <c r="H632" s="13"/>
    </row>
    <row r="633" spans="2:8" s="1" customFormat="1" ht="16.899999999999999" customHeight="1" x14ac:dyDescent="0.2">
      <c r="B633" s="13"/>
      <c r="C633" s="29" t="s">
        <v>1</v>
      </c>
      <c r="D633" s="29" t="s">
        <v>613</v>
      </c>
      <c r="E633" s="3" t="s">
        <v>1</v>
      </c>
      <c r="F633" s="30">
        <v>0</v>
      </c>
      <c r="H633" s="13"/>
    </row>
    <row r="634" spans="2:8" s="1" customFormat="1" ht="16.899999999999999" customHeight="1" x14ac:dyDescent="0.2">
      <c r="B634" s="13"/>
      <c r="C634" s="29" t="s">
        <v>1</v>
      </c>
      <c r="D634" s="29" t="s">
        <v>614</v>
      </c>
      <c r="E634" s="3" t="s">
        <v>1</v>
      </c>
      <c r="F634" s="30">
        <v>2.528</v>
      </c>
      <c r="H634" s="13"/>
    </row>
    <row r="635" spans="2:8" s="1" customFormat="1" ht="16.899999999999999" customHeight="1" x14ac:dyDescent="0.2">
      <c r="B635" s="13"/>
      <c r="C635" s="29" t="s">
        <v>1</v>
      </c>
      <c r="D635" s="29" t="s">
        <v>615</v>
      </c>
      <c r="E635" s="3" t="s">
        <v>1</v>
      </c>
      <c r="F635" s="30">
        <v>0</v>
      </c>
      <c r="H635" s="13"/>
    </row>
    <row r="636" spans="2:8" s="1" customFormat="1" ht="16.899999999999999" customHeight="1" x14ac:dyDescent="0.2">
      <c r="B636" s="13"/>
      <c r="C636" s="29" t="s">
        <v>1</v>
      </c>
      <c r="D636" s="29" t="s">
        <v>616</v>
      </c>
      <c r="E636" s="3" t="s">
        <v>1</v>
      </c>
      <c r="F636" s="30">
        <v>4.2</v>
      </c>
      <c r="H636" s="13"/>
    </row>
    <row r="637" spans="2:8" s="1" customFormat="1" ht="16.899999999999999" customHeight="1" x14ac:dyDescent="0.2">
      <c r="B637" s="13"/>
      <c r="C637" s="29" t="s">
        <v>1</v>
      </c>
      <c r="D637" s="29" t="s">
        <v>618</v>
      </c>
      <c r="E637" s="3" t="s">
        <v>1</v>
      </c>
      <c r="F637" s="30">
        <v>0</v>
      </c>
      <c r="H637" s="13"/>
    </row>
    <row r="638" spans="2:8" s="1" customFormat="1" ht="16.899999999999999" customHeight="1" x14ac:dyDescent="0.2">
      <c r="B638" s="13"/>
      <c r="C638" s="29" t="s">
        <v>1</v>
      </c>
      <c r="D638" s="29" t="s">
        <v>603</v>
      </c>
      <c r="E638" s="3" t="s">
        <v>1</v>
      </c>
      <c r="F638" s="30">
        <v>0</v>
      </c>
      <c r="H638" s="13"/>
    </row>
    <row r="639" spans="2:8" s="1" customFormat="1" ht="16.899999999999999" customHeight="1" x14ac:dyDescent="0.2">
      <c r="B639" s="13"/>
      <c r="C639" s="29" t="s">
        <v>1</v>
      </c>
      <c r="D639" s="29" t="s">
        <v>619</v>
      </c>
      <c r="E639" s="3" t="s">
        <v>1</v>
      </c>
      <c r="F639" s="30">
        <v>186.869</v>
      </c>
      <c r="H639" s="13"/>
    </row>
    <row r="640" spans="2:8" s="1" customFormat="1" ht="16.899999999999999" customHeight="1" x14ac:dyDescent="0.2">
      <c r="B640" s="13"/>
      <c r="C640" s="29" t="s">
        <v>1</v>
      </c>
      <c r="D640" s="29" t="s">
        <v>605</v>
      </c>
      <c r="E640" s="3" t="s">
        <v>1</v>
      </c>
      <c r="F640" s="30">
        <v>0</v>
      </c>
      <c r="H640" s="13"/>
    </row>
    <row r="641" spans="2:8" s="1" customFormat="1" ht="16.899999999999999" customHeight="1" x14ac:dyDescent="0.2">
      <c r="B641" s="13"/>
      <c r="C641" s="29" t="s">
        <v>1</v>
      </c>
      <c r="D641" s="29" t="s">
        <v>620</v>
      </c>
      <c r="E641" s="3" t="s">
        <v>1</v>
      </c>
      <c r="F641" s="30">
        <v>5.7859999999999996</v>
      </c>
      <c r="H641" s="13"/>
    </row>
    <row r="642" spans="2:8" s="1" customFormat="1" ht="16.899999999999999" customHeight="1" x14ac:dyDescent="0.2">
      <c r="B642" s="13"/>
      <c r="C642" s="29" t="s">
        <v>1</v>
      </c>
      <c r="D642" s="29" t="s">
        <v>612</v>
      </c>
      <c r="E642" s="3" t="s">
        <v>1</v>
      </c>
      <c r="F642" s="30">
        <v>0.19</v>
      </c>
      <c r="H642" s="13"/>
    </row>
    <row r="643" spans="2:8" s="1" customFormat="1" ht="16.899999999999999" customHeight="1" x14ac:dyDescent="0.2">
      <c r="B643" s="13"/>
      <c r="C643" s="29" t="s">
        <v>1</v>
      </c>
      <c r="D643" s="29" t="s">
        <v>613</v>
      </c>
      <c r="E643" s="3" t="s">
        <v>1</v>
      </c>
      <c r="F643" s="30">
        <v>0</v>
      </c>
      <c r="H643" s="13"/>
    </row>
    <row r="644" spans="2:8" s="1" customFormat="1" ht="16.899999999999999" customHeight="1" x14ac:dyDescent="0.2">
      <c r="B644" s="13"/>
      <c r="C644" s="29" t="s">
        <v>1</v>
      </c>
      <c r="D644" s="29" t="s">
        <v>621</v>
      </c>
      <c r="E644" s="3" t="s">
        <v>1</v>
      </c>
      <c r="F644" s="30">
        <v>14.849</v>
      </c>
      <c r="H644" s="13"/>
    </row>
    <row r="645" spans="2:8" s="1" customFormat="1" ht="16.899999999999999" customHeight="1" x14ac:dyDescent="0.2">
      <c r="B645" s="13"/>
      <c r="C645" s="29" t="s">
        <v>1</v>
      </c>
      <c r="D645" s="29" t="s">
        <v>622</v>
      </c>
      <c r="E645" s="3" t="s">
        <v>1</v>
      </c>
      <c r="F645" s="30">
        <v>0</v>
      </c>
      <c r="H645" s="13"/>
    </row>
    <row r="646" spans="2:8" s="1" customFormat="1" ht="16.899999999999999" customHeight="1" x14ac:dyDescent="0.2">
      <c r="B646" s="13"/>
      <c r="C646" s="29" t="s">
        <v>1</v>
      </c>
      <c r="D646" s="29" t="s">
        <v>603</v>
      </c>
      <c r="E646" s="3" t="s">
        <v>1</v>
      </c>
      <c r="F646" s="30">
        <v>0</v>
      </c>
      <c r="H646" s="13"/>
    </row>
    <row r="647" spans="2:8" s="1" customFormat="1" ht="16.899999999999999" customHeight="1" x14ac:dyDescent="0.2">
      <c r="B647" s="13"/>
      <c r="C647" s="29" t="s">
        <v>1</v>
      </c>
      <c r="D647" s="29" t="s">
        <v>623</v>
      </c>
      <c r="E647" s="3" t="s">
        <v>1</v>
      </c>
      <c r="F647" s="30">
        <v>5.2169999999999996</v>
      </c>
      <c r="H647" s="13"/>
    </row>
    <row r="648" spans="2:8" s="1" customFormat="1" ht="16.899999999999999" customHeight="1" x14ac:dyDescent="0.2">
      <c r="B648" s="13"/>
      <c r="C648" s="29" t="s">
        <v>1</v>
      </c>
      <c r="D648" s="29" t="s">
        <v>624</v>
      </c>
      <c r="E648" s="3" t="s">
        <v>1</v>
      </c>
      <c r="F648" s="30">
        <v>0</v>
      </c>
      <c r="H648" s="13"/>
    </row>
    <row r="649" spans="2:8" s="1" customFormat="1" ht="16.899999999999999" customHeight="1" x14ac:dyDescent="0.2">
      <c r="B649" s="13"/>
      <c r="C649" s="29" t="s">
        <v>1</v>
      </c>
      <c r="D649" s="29" t="s">
        <v>625</v>
      </c>
      <c r="E649" s="3" t="s">
        <v>1</v>
      </c>
      <c r="F649" s="30">
        <v>0.13400000000000001</v>
      </c>
      <c r="H649" s="13"/>
    </row>
    <row r="650" spans="2:8" s="1" customFormat="1" ht="16.899999999999999" customHeight="1" x14ac:dyDescent="0.2">
      <c r="B650" s="13"/>
      <c r="C650" s="29" t="s">
        <v>626</v>
      </c>
      <c r="D650" s="29" t="s">
        <v>400</v>
      </c>
      <c r="E650" s="3" t="s">
        <v>1</v>
      </c>
      <c r="F650" s="30">
        <v>429.55599999999998</v>
      </c>
      <c r="H650" s="13"/>
    </row>
    <row r="651" spans="2:8" s="1" customFormat="1" ht="16.899999999999999" customHeight="1" x14ac:dyDescent="0.2">
      <c r="B651" s="13"/>
      <c r="C651" s="25" t="s">
        <v>239</v>
      </c>
      <c r="D651" s="26" t="s">
        <v>240</v>
      </c>
      <c r="E651" s="27" t="s">
        <v>1</v>
      </c>
      <c r="F651" s="28">
        <v>120.411</v>
      </c>
      <c r="H651" s="13"/>
    </row>
    <row r="652" spans="2:8" s="1" customFormat="1" ht="16.899999999999999" customHeight="1" x14ac:dyDescent="0.2">
      <c r="B652" s="13"/>
      <c r="C652" s="29" t="s">
        <v>1</v>
      </c>
      <c r="D652" s="29" t="s">
        <v>1271</v>
      </c>
      <c r="E652" s="3" t="s">
        <v>1</v>
      </c>
      <c r="F652" s="30">
        <v>0</v>
      </c>
      <c r="H652" s="13"/>
    </row>
    <row r="653" spans="2:8" s="1" customFormat="1" ht="16.899999999999999" customHeight="1" x14ac:dyDescent="0.2">
      <c r="B653" s="13"/>
      <c r="C653" s="29" t="s">
        <v>1</v>
      </c>
      <c r="D653" s="29" t="s">
        <v>1272</v>
      </c>
      <c r="E653" s="3" t="s">
        <v>1</v>
      </c>
      <c r="F653" s="30">
        <v>50.423999999999999</v>
      </c>
      <c r="H653" s="13"/>
    </row>
    <row r="654" spans="2:8" s="1" customFormat="1" ht="16.899999999999999" customHeight="1" x14ac:dyDescent="0.2">
      <c r="B654" s="13"/>
      <c r="C654" s="29" t="s">
        <v>1</v>
      </c>
      <c r="D654" s="29" t="s">
        <v>1273</v>
      </c>
      <c r="E654" s="3" t="s">
        <v>1</v>
      </c>
      <c r="F654" s="30">
        <v>41.875999999999998</v>
      </c>
      <c r="H654" s="13"/>
    </row>
    <row r="655" spans="2:8" s="1" customFormat="1" ht="16.899999999999999" customHeight="1" x14ac:dyDescent="0.2">
      <c r="B655" s="13"/>
      <c r="C655" s="29" t="s">
        <v>1</v>
      </c>
      <c r="D655" s="29" t="s">
        <v>1274</v>
      </c>
      <c r="E655" s="3" t="s">
        <v>1</v>
      </c>
      <c r="F655" s="30">
        <v>28.111000000000001</v>
      </c>
      <c r="H655" s="13"/>
    </row>
    <row r="656" spans="2:8" s="1" customFormat="1" ht="16.899999999999999" customHeight="1" x14ac:dyDescent="0.2">
      <c r="B656" s="13"/>
      <c r="C656" s="29" t="s">
        <v>239</v>
      </c>
      <c r="D656" s="29" t="s">
        <v>617</v>
      </c>
      <c r="E656" s="3" t="s">
        <v>1</v>
      </c>
      <c r="F656" s="30">
        <v>120.411</v>
      </c>
      <c r="H656" s="13"/>
    </row>
    <row r="657" spans="2:8" s="1" customFormat="1" ht="16.899999999999999" customHeight="1" x14ac:dyDescent="0.2">
      <c r="B657" s="13"/>
      <c r="C657" s="31" t="s">
        <v>3074</v>
      </c>
      <c r="H657" s="13"/>
    </row>
    <row r="658" spans="2:8" s="1" customFormat="1" ht="20" x14ac:dyDescent="0.2">
      <c r="B658" s="13"/>
      <c r="C658" s="29" t="s">
        <v>1268</v>
      </c>
      <c r="D658" s="29" t="s">
        <v>1269</v>
      </c>
      <c r="E658" s="3" t="s">
        <v>383</v>
      </c>
      <c r="F658" s="30">
        <v>154.279</v>
      </c>
      <c r="H658" s="13"/>
    </row>
    <row r="659" spans="2:8" s="1" customFormat="1" ht="16.899999999999999" customHeight="1" x14ac:dyDescent="0.2">
      <c r="B659" s="13"/>
      <c r="C659" s="29" t="s">
        <v>870</v>
      </c>
      <c r="D659" s="29" t="s">
        <v>871</v>
      </c>
      <c r="E659" s="3" t="s">
        <v>383</v>
      </c>
      <c r="F659" s="30">
        <v>126.432</v>
      </c>
      <c r="H659" s="13"/>
    </row>
    <row r="660" spans="2:8" s="1" customFormat="1" ht="16.899999999999999" customHeight="1" x14ac:dyDescent="0.2">
      <c r="B660" s="13"/>
      <c r="C660" s="25" t="s">
        <v>242</v>
      </c>
      <c r="D660" s="26" t="s">
        <v>243</v>
      </c>
      <c r="E660" s="27" t="s">
        <v>1</v>
      </c>
      <c r="F660" s="28">
        <v>813.6</v>
      </c>
      <c r="H660" s="13"/>
    </row>
    <row r="661" spans="2:8" s="1" customFormat="1" ht="16.899999999999999" customHeight="1" x14ac:dyDescent="0.2">
      <c r="B661" s="13"/>
      <c r="C661" s="29" t="s">
        <v>1</v>
      </c>
      <c r="D661" s="29" t="s">
        <v>243</v>
      </c>
      <c r="E661" s="3" t="s">
        <v>1</v>
      </c>
      <c r="F661" s="30">
        <v>0</v>
      </c>
      <c r="H661" s="13"/>
    </row>
    <row r="662" spans="2:8" s="1" customFormat="1" ht="16.899999999999999" customHeight="1" x14ac:dyDescent="0.2">
      <c r="B662" s="13"/>
      <c r="C662" s="29" t="s">
        <v>242</v>
      </c>
      <c r="D662" s="29" t="s">
        <v>244</v>
      </c>
      <c r="E662" s="3" t="s">
        <v>1</v>
      </c>
      <c r="F662" s="30">
        <v>813.6</v>
      </c>
      <c r="H662" s="13"/>
    </row>
    <row r="663" spans="2:8" s="1" customFormat="1" ht="16.899999999999999" customHeight="1" x14ac:dyDescent="0.2">
      <c r="B663" s="13"/>
      <c r="C663" s="31" t="s">
        <v>3074</v>
      </c>
      <c r="H663" s="13"/>
    </row>
    <row r="664" spans="2:8" s="1" customFormat="1" ht="16.899999999999999" customHeight="1" x14ac:dyDescent="0.2">
      <c r="B664" s="13"/>
      <c r="C664" s="29" t="s">
        <v>1153</v>
      </c>
      <c r="D664" s="29" t="s">
        <v>1154</v>
      </c>
      <c r="E664" s="3" t="s">
        <v>383</v>
      </c>
      <c r="F664" s="30">
        <v>1109.1679999999999</v>
      </c>
      <c r="H664" s="13"/>
    </row>
    <row r="665" spans="2:8" s="1" customFormat="1" ht="16.899999999999999" customHeight="1" x14ac:dyDescent="0.2">
      <c r="B665" s="13"/>
      <c r="C665" s="29" t="s">
        <v>1163</v>
      </c>
      <c r="D665" s="29" t="s">
        <v>1164</v>
      </c>
      <c r="E665" s="3" t="s">
        <v>383</v>
      </c>
      <c r="F665" s="30">
        <v>1109.1679999999999</v>
      </c>
      <c r="H665" s="13"/>
    </row>
    <row r="666" spans="2:8" s="1" customFormat="1" ht="20" x14ac:dyDescent="0.2">
      <c r="B666" s="13"/>
      <c r="C666" s="29" t="s">
        <v>1183</v>
      </c>
      <c r="D666" s="29" t="s">
        <v>1184</v>
      </c>
      <c r="E666" s="3" t="s">
        <v>383</v>
      </c>
      <c r="F666" s="30">
        <v>1123.3679999999999</v>
      </c>
      <c r="H666" s="13"/>
    </row>
    <row r="667" spans="2:8" s="1" customFormat="1" ht="16.899999999999999" customHeight="1" x14ac:dyDescent="0.2">
      <c r="B667" s="13"/>
      <c r="C667" s="29" t="s">
        <v>1193</v>
      </c>
      <c r="D667" s="29" t="s">
        <v>1194</v>
      </c>
      <c r="E667" s="3" t="s">
        <v>383</v>
      </c>
      <c r="F667" s="30">
        <v>1224.1679999999999</v>
      </c>
      <c r="H667" s="13"/>
    </row>
    <row r="668" spans="2:8" s="1" customFormat="1" x14ac:dyDescent="0.2">
      <c r="B668" s="13"/>
      <c r="C668" s="29" t="s">
        <v>1292</v>
      </c>
      <c r="D668" s="29" t="s">
        <v>1293</v>
      </c>
      <c r="E668" s="3" t="s">
        <v>383</v>
      </c>
      <c r="F668" s="30">
        <v>1022.063</v>
      </c>
      <c r="H668" s="13"/>
    </row>
    <row r="669" spans="2:8" s="1" customFormat="1" ht="20" x14ac:dyDescent="0.2">
      <c r="B669" s="13"/>
      <c r="C669" s="29" t="s">
        <v>1317</v>
      </c>
      <c r="D669" s="29" t="s">
        <v>1318</v>
      </c>
      <c r="E669" s="3" t="s">
        <v>383</v>
      </c>
      <c r="F669" s="30">
        <v>969.8</v>
      </c>
      <c r="H669" s="13"/>
    </row>
    <row r="670" spans="2:8" s="1" customFormat="1" ht="16.899999999999999" customHeight="1" x14ac:dyDescent="0.2">
      <c r="B670" s="13"/>
      <c r="C670" s="29" t="s">
        <v>1297</v>
      </c>
      <c r="D670" s="29" t="s">
        <v>1298</v>
      </c>
      <c r="E670" s="3" t="s">
        <v>383</v>
      </c>
      <c r="F670" s="30">
        <v>1018.29</v>
      </c>
      <c r="H670" s="13"/>
    </row>
    <row r="671" spans="2:8" s="1" customFormat="1" ht="16.899999999999999" customHeight="1" x14ac:dyDescent="0.2">
      <c r="B671" s="13"/>
      <c r="C671" s="29" t="s">
        <v>1320</v>
      </c>
      <c r="D671" s="29" t="s">
        <v>1321</v>
      </c>
      <c r="E671" s="3" t="s">
        <v>340</v>
      </c>
      <c r="F671" s="30">
        <v>82.075000000000003</v>
      </c>
      <c r="H671" s="13"/>
    </row>
    <row r="672" spans="2:8" s="1" customFormat="1" ht="16.899999999999999" customHeight="1" x14ac:dyDescent="0.2">
      <c r="B672" s="13"/>
      <c r="C672" s="29" t="s">
        <v>1198</v>
      </c>
      <c r="D672" s="29" t="s">
        <v>1199</v>
      </c>
      <c r="E672" s="3" t="s">
        <v>383</v>
      </c>
      <c r="F672" s="30">
        <v>1365.769</v>
      </c>
      <c r="H672" s="13"/>
    </row>
    <row r="673" spans="2:8" s="1" customFormat="1" ht="16.899999999999999" customHeight="1" x14ac:dyDescent="0.2">
      <c r="B673" s="13"/>
      <c r="C673" s="25" t="s">
        <v>245</v>
      </c>
      <c r="D673" s="26" t="s">
        <v>246</v>
      </c>
      <c r="E673" s="27" t="s">
        <v>1</v>
      </c>
      <c r="F673" s="28">
        <v>156.19999999999999</v>
      </c>
      <c r="H673" s="13"/>
    </row>
    <row r="674" spans="2:8" s="1" customFormat="1" ht="16.899999999999999" customHeight="1" x14ac:dyDescent="0.2">
      <c r="B674" s="13"/>
      <c r="C674" s="29" t="s">
        <v>1</v>
      </c>
      <c r="D674" s="29" t="s">
        <v>246</v>
      </c>
      <c r="E674" s="3" t="s">
        <v>1</v>
      </c>
      <c r="F674" s="30">
        <v>0</v>
      </c>
      <c r="H674" s="13"/>
    </row>
    <row r="675" spans="2:8" s="1" customFormat="1" ht="16.899999999999999" customHeight="1" x14ac:dyDescent="0.2">
      <c r="B675" s="13"/>
      <c r="C675" s="29" t="s">
        <v>245</v>
      </c>
      <c r="D675" s="29" t="s">
        <v>247</v>
      </c>
      <c r="E675" s="3" t="s">
        <v>1</v>
      </c>
      <c r="F675" s="30">
        <v>156.19999999999999</v>
      </c>
      <c r="H675" s="13"/>
    </row>
    <row r="676" spans="2:8" s="1" customFormat="1" ht="16.899999999999999" customHeight="1" x14ac:dyDescent="0.2">
      <c r="B676" s="13"/>
      <c r="C676" s="31" t="s">
        <v>3074</v>
      </c>
      <c r="H676" s="13"/>
    </row>
    <row r="677" spans="2:8" s="1" customFormat="1" ht="20" x14ac:dyDescent="0.2">
      <c r="B677" s="13"/>
      <c r="C677" s="29" t="s">
        <v>1436</v>
      </c>
      <c r="D677" s="29" t="s">
        <v>1437</v>
      </c>
      <c r="E677" s="3" t="s">
        <v>383</v>
      </c>
      <c r="F677" s="30">
        <v>156.19999999999999</v>
      </c>
      <c r="H677" s="13"/>
    </row>
    <row r="678" spans="2:8" s="1" customFormat="1" ht="16.899999999999999" customHeight="1" x14ac:dyDescent="0.2">
      <c r="B678" s="13"/>
      <c r="C678" s="29" t="s">
        <v>1153</v>
      </c>
      <c r="D678" s="29" t="s">
        <v>1154</v>
      </c>
      <c r="E678" s="3" t="s">
        <v>383</v>
      </c>
      <c r="F678" s="30">
        <v>1109.1679999999999</v>
      </c>
      <c r="H678" s="13"/>
    </row>
    <row r="679" spans="2:8" s="1" customFormat="1" ht="16.899999999999999" customHeight="1" x14ac:dyDescent="0.2">
      <c r="B679" s="13"/>
      <c r="C679" s="29" t="s">
        <v>1163</v>
      </c>
      <c r="D679" s="29" t="s">
        <v>1164</v>
      </c>
      <c r="E679" s="3" t="s">
        <v>383</v>
      </c>
      <c r="F679" s="30">
        <v>1109.1679999999999</v>
      </c>
      <c r="H679" s="13"/>
    </row>
    <row r="680" spans="2:8" s="1" customFormat="1" ht="20" x14ac:dyDescent="0.2">
      <c r="B680" s="13"/>
      <c r="C680" s="29" t="s">
        <v>1183</v>
      </c>
      <c r="D680" s="29" t="s">
        <v>1184</v>
      </c>
      <c r="E680" s="3" t="s">
        <v>383</v>
      </c>
      <c r="F680" s="30">
        <v>1123.3679999999999</v>
      </c>
      <c r="H680" s="13"/>
    </row>
    <row r="681" spans="2:8" s="1" customFormat="1" ht="16.899999999999999" customHeight="1" x14ac:dyDescent="0.2">
      <c r="B681" s="13"/>
      <c r="C681" s="29" t="s">
        <v>1193</v>
      </c>
      <c r="D681" s="29" t="s">
        <v>1194</v>
      </c>
      <c r="E681" s="3" t="s">
        <v>383</v>
      </c>
      <c r="F681" s="30">
        <v>1224.1679999999999</v>
      </c>
      <c r="H681" s="13"/>
    </row>
    <row r="682" spans="2:8" s="1" customFormat="1" x14ac:dyDescent="0.2">
      <c r="B682" s="13"/>
      <c r="C682" s="29" t="s">
        <v>1292</v>
      </c>
      <c r="D682" s="29" t="s">
        <v>1293</v>
      </c>
      <c r="E682" s="3" t="s">
        <v>383</v>
      </c>
      <c r="F682" s="30">
        <v>1022.063</v>
      </c>
      <c r="H682" s="13"/>
    </row>
    <row r="683" spans="2:8" s="1" customFormat="1" ht="20" x14ac:dyDescent="0.2">
      <c r="B683" s="13"/>
      <c r="C683" s="29" t="s">
        <v>1317</v>
      </c>
      <c r="D683" s="29" t="s">
        <v>1318</v>
      </c>
      <c r="E683" s="3" t="s">
        <v>383</v>
      </c>
      <c r="F683" s="30">
        <v>969.8</v>
      </c>
      <c r="H683" s="13"/>
    </row>
    <row r="684" spans="2:8" s="1" customFormat="1" ht="16.899999999999999" customHeight="1" x14ac:dyDescent="0.2">
      <c r="B684" s="13"/>
      <c r="C684" s="29" t="s">
        <v>1297</v>
      </c>
      <c r="D684" s="29" t="s">
        <v>1298</v>
      </c>
      <c r="E684" s="3" t="s">
        <v>383</v>
      </c>
      <c r="F684" s="30">
        <v>1018.29</v>
      </c>
      <c r="H684" s="13"/>
    </row>
    <row r="685" spans="2:8" s="1" customFormat="1" ht="16.899999999999999" customHeight="1" x14ac:dyDescent="0.2">
      <c r="B685" s="13"/>
      <c r="C685" s="29" t="s">
        <v>1320</v>
      </c>
      <c r="D685" s="29" t="s">
        <v>1321</v>
      </c>
      <c r="E685" s="3" t="s">
        <v>340</v>
      </c>
      <c r="F685" s="30">
        <v>82.075000000000003</v>
      </c>
      <c r="H685" s="13"/>
    </row>
    <row r="686" spans="2:8" s="1" customFormat="1" ht="16.899999999999999" customHeight="1" x14ac:dyDescent="0.2">
      <c r="B686" s="13"/>
      <c r="C686" s="29" t="s">
        <v>1198</v>
      </c>
      <c r="D686" s="29" t="s">
        <v>1199</v>
      </c>
      <c r="E686" s="3" t="s">
        <v>383</v>
      </c>
      <c r="F686" s="30">
        <v>1365.769</v>
      </c>
      <c r="H686" s="13"/>
    </row>
    <row r="687" spans="2:8" s="1" customFormat="1" ht="16.899999999999999" customHeight="1" x14ac:dyDescent="0.2">
      <c r="B687" s="13"/>
      <c r="C687" s="25" t="s">
        <v>248</v>
      </c>
      <c r="D687" s="26" t="s">
        <v>249</v>
      </c>
      <c r="E687" s="27" t="s">
        <v>1</v>
      </c>
      <c r="F687" s="28">
        <v>87.105000000000004</v>
      </c>
      <c r="H687" s="13"/>
    </row>
    <row r="688" spans="2:8" s="1" customFormat="1" ht="16.899999999999999" customHeight="1" x14ac:dyDescent="0.2">
      <c r="B688" s="13"/>
      <c r="C688" s="29" t="s">
        <v>1</v>
      </c>
      <c r="D688" s="29" t="s">
        <v>249</v>
      </c>
      <c r="E688" s="3" t="s">
        <v>1</v>
      </c>
      <c r="F688" s="30">
        <v>0</v>
      </c>
      <c r="H688" s="13"/>
    </row>
    <row r="689" spans="2:8" s="1" customFormat="1" ht="16.899999999999999" customHeight="1" x14ac:dyDescent="0.2">
      <c r="B689" s="13"/>
      <c r="C689" s="29" t="s">
        <v>248</v>
      </c>
      <c r="D689" s="29" t="s">
        <v>1156</v>
      </c>
      <c r="E689" s="3" t="s">
        <v>1</v>
      </c>
      <c r="F689" s="30">
        <v>87.105000000000004</v>
      </c>
      <c r="H689" s="13"/>
    </row>
    <row r="690" spans="2:8" s="1" customFormat="1" ht="16.899999999999999" customHeight="1" x14ac:dyDescent="0.2">
      <c r="B690" s="13"/>
      <c r="C690" s="31" t="s">
        <v>3074</v>
      </c>
      <c r="H690" s="13"/>
    </row>
    <row r="691" spans="2:8" s="1" customFormat="1" ht="16.899999999999999" customHeight="1" x14ac:dyDescent="0.2">
      <c r="B691" s="13"/>
      <c r="C691" s="29" t="s">
        <v>1153</v>
      </c>
      <c r="D691" s="29" t="s">
        <v>1154</v>
      </c>
      <c r="E691" s="3" t="s">
        <v>383</v>
      </c>
      <c r="F691" s="30">
        <v>1109.1679999999999</v>
      </c>
      <c r="H691" s="13"/>
    </row>
    <row r="692" spans="2:8" s="1" customFormat="1" ht="16.899999999999999" customHeight="1" x14ac:dyDescent="0.2">
      <c r="B692" s="13"/>
      <c r="C692" s="29" t="s">
        <v>1163</v>
      </c>
      <c r="D692" s="29" t="s">
        <v>1164</v>
      </c>
      <c r="E692" s="3" t="s">
        <v>383</v>
      </c>
      <c r="F692" s="30">
        <v>1109.1679999999999</v>
      </c>
      <c r="H692" s="13"/>
    </row>
    <row r="693" spans="2:8" s="1" customFormat="1" ht="20" x14ac:dyDescent="0.2">
      <c r="B693" s="13"/>
      <c r="C693" s="29" t="s">
        <v>1183</v>
      </c>
      <c r="D693" s="29" t="s">
        <v>1184</v>
      </c>
      <c r="E693" s="3" t="s">
        <v>383</v>
      </c>
      <c r="F693" s="30">
        <v>1123.3679999999999</v>
      </c>
      <c r="H693" s="13"/>
    </row>
    <row r="694" spans="2:8" s="1" customFormat="1" ht="16.899999999999999" customHeight="1" x14ac:dyDescent="0.2">
      <c r="B694" s="13"/>
      <c r="C694" s="29" t="s">
        <v>1193</v>
      </c>
      <c r="D694" s="29" t="s">
        <v>1194</v>
      </c>
      <c r="E694" s="3" t="s">
        <v>383</v>
      </c>
      <c r="F694" s="30">
        <v>1224.1679999999999</v>
      </c>
      <c r="H694" s="13"/>
    </row>
    <row r="695" spans="2:8" s="1" customFormat="1" ht="16.899999999999999" customHeight="1" x14ac:dyDescent="0.2">
      <c r="B695" s="13"/>
      <c r="C695" s="29" t="s">
        <v>1416</v>
      </c>
      <c r="D695" s="29" t="s">
        <v>1417</v>
      </c>
      <c r="E695" s="3" t="s">
        <v>383</v>
      </c>
      <c r="F695" s="30">
        <v>87.105000000000004</v>
      </c>
      <c r="H695" s="13"/>
    </row>
    <row r="696" spans="2:8" s="1" customFormat="1" ht="16.899999999999999" customHeight="1" x14ac:dyDescent="0.2">
      <c r="B696" s="13"/>
      <c r="C696" s="29" t="s">
        <v>1198</v>
      </c>
      <c r="D696" s="29" t="s">
        <v>1199</v>
      </c>
      <c r="E696" s="3" t="s">
        <v>383</v>
      </c>
      <c r="F696" s="30">
        <v>1365.769</v>
      </c>
      <c r="H696" s="13"/>
    </row>
    <row r="697" spans="2:8" s="1" customFormat="1" ht="16.899999999999999" customHeight="1" x14ac:dyDescent="0.2">
      <c r="B697" s="13"/>
      <c r="C697" s="25" t="s">
        <v>251</v>
      </c>
      <c r="D697" s="26" t="s">
        <v>252</v>
      </c>
      <c r="E697" s="27" t="s">
        <v>1</v>
      </c>
      <c r="F697" s="28">
        <v>88.8</v>
      </c>
      <c r="H697" s="13"/>
    </row>
    <row r="698" spans="2:8" s="1" customFormat="1" ht="16.899999999999999" customHeight="1" x14ac:dyDescent="0.2">
      <c r="B698" s="13"/>
      <c r="C698" s="29" t="s">
        <v>1</v>
      </c>
      <c r="D698" s="29" t="s">
        <v>252</v>
      </c>
      <c r="E698" s="3" t="s">
        <v>1</v>
      </c>
      <c r="F698" s="30">
        <v>0</v>
      </c>
      <c r="H698" s="13"/>
    </row>
    <row r="699" spans="2:8" s="1" customFormat="1" ht="16.899999999999999" customHeight="1" x14ac:dyDescent="0.2">
      <c r="B699" s="13"/>
      <c r="C699" s="29" t="s">
        <v>251</v>
      </c>
      <c r="D699" s="29" t="s">
        <v>1176</v>
      </c>
      <c r="E699" s="3" t="s">
        <v>1</v>
      </c>
      <c r="F699" s="30">
        <v>88.8</v>
      </c>
      <c r="H699" s="13"/>
    </row>
    <row r="700" spans="2:8" s="1" customFormat="1" ht="16.899999999999999" customHeight="1" x14ac:dyDescent="0.2">
      <c r="B700" s="13"/>
      <c r="C700" s="31" t="s">
        <v>3074</v>
      </c>
      <c r="H700" s="13"/>
    </row>
    <row r="701" spans="2:8" s="1" customFormat="1" ht="20" x14ac:dyDescent="0.2">
      <c r="B701" s="13"/>
      <c r="C701" s="29" t="s">
        <v>1173</v>
      </c>
      <c r="D701" s="29" t="s">
        <v>1174</v>
      </c>
      <c r="E701" s="3" t="s">
        <v>383</v>
      </c>
      <c r="F701" s="30">
        <v>100.8</v>
      </c>
      <c r="H701" s="13"/>
    </row>
    <row r="702" spans="2:8" s="1" customFormat="1" ht="16.899999999999999" customHeight="1" x14ac:dyDescent="0.2">
      <c r="B702" s="13"/>
      <c r="C702" s="29" t="s">
        <v>1193</v>
      </c>
      <c r="D702" s="29" t="s">
        <v>1194</v>
      </c>
      <c r="E702" s="3" t="s">
        <v>383</v>
      </c>
      <c r="F702" s="30">
        <v>1224.1679999999999</v>
      </c>
      <c r="H702" s="13"/>
    </row>
    <row r="703" spans="2:8" s="1" customFormat="1" ht="16.899999999999999" customHeight="1" x14ac:dyDescent="0.2">
      <c r="B703" s="13"/>
      <c r="C703" s="29" t="s">
        <v>1401</v>
      </c>
      <c r="D703" s="29" t="s">
        <v>1402</v>
      </c>
      <c r="E703" s="3" t="s">
        <v>383</v>
      </c>
      <c r="F703" s="30">
        <v>201.6</v>
      </c>
      <c r="H703" s="13"/>
    </row>
    <row r="704" spans="2:8" s="1" customFormat="1" ht="16.899999999999999" customHeight="1" x14ac:dyDescent="0.2">
      <c r="B704" s="13"/>
      <c r="C704" s="29" t="s">
        <v>1203</v>
      </c>
      <c r="D704" s="29" t="s">
        <v>1204</v>
      </c>
      <c r="E704" s="3" t="s">
        <v>383</v>
      </c>
      <c r="F704" s="30">
        <v>100.8</v>
      </c>
      <c r="H704" s="13"/>
    </row>
    <row r="705" spans="2:8" s="1" customFormat="1" ht="16.899999999999999" customHeight="1" x14ac:dyDescent="0.2">
      <c r="B705" s="13"/>
      <c r="C705" s="25" t="s">
        <v>254</v>
      </c>
      <c r="D705" s="26" t="s">
        <v>255</v>
      </c>
      <c r="E705" s="27" t="s">
        <v>1</v>
      </c>
      <c r="F705" s="28">
        <v>12</v>
      </c>
      <c r="H705" s="13"/>
    </row>
    <row r="706" spans="2:8" s="1" customFormat="1" ht="16.899999999999999" customHeight="1" x14ac:dyDescent="0.2">
      <c r="B706" s="13"/>
      <c r="C706" s="29" t="s">
        <v>1</v>
      </c>
      <c r="D706" s="29" t="s">
        <v>255</v>
      </c>
      <c r="E706" s="3" t="s">
        <v>1</v>
      </c>
      <c r="F706" s="30">
        <v>0</v>
      </c>
      <c r="H706" s="13"/>
    </row>
    <row r="707" spans="2:8" s="1" customFormat="1" ht="16.899999999999999" customHeight="1" x14ac:dyDescent="0.2">
      <c r="B707" s="13"/>
      <c r="C707" s="29" t="s">
        <v>254</v>
      </c>
      <c r="D707" s="29" t="s">
        <v>256</v>
      </c>
      <c r="E707" s="3" t="s">
        <v>1</v>
      </c>
      <c r="F707" s="30">
        <v>12</v>
      </c>
      <c r="H707" s="13"/>
    </row>
    <row r="708" spans="2:8" s="1" customFormat="1" ht="16.899999999999999" customHeight="1" x14ac:dyDescent="0.2">
      <c r="B708" s="13"/>
      <c r="C708" s="31" t="s">
        <v>3074</v>
      </c>
      <c r="H708" s="13"/>
    </row>
    <row r="709" spans="2:8" s="1" customFormat="1" ht="20" x14ac:dyDescent="0.2">
      <c r="B709" s="13"/>
      <c r="C709" s="29" t="s">
        <v>1173</v>
      </c>
      <c r="D709" s="29" t="s">
        <v>1174</v>
      </c>
      <c r="E709" s="3" t="s">
        <v>383</v>
      </c>
      <c r="F709" s="30">
        <v>100.8</v>
      </c>
      <c r="H709" s="13"/>
    </row>
    <row r="710" spans="2:8" s="1" customFormat="1" ht="16.899999999999999" customHeight="1" x14ac:dyDescent="0.2">
      <c r="B710" s="13"/>
      <c r="C710" s="29" t="s">
        <v>1193</v>
      </c>
      <c r="D710" s="29" t="s">
        <v>1194</v>
      </c>
      <c r="E710" s="3" t="s">
        <v>383</v>
      </c>
      <c r="F710" s="30">
        <v>1224.1679999999999</v>
      </c>
      <c r="H710" s="13"/>
    </row>
    <row r="711" spans="2:8" s="1" customFormat="1" ht="20" x14ac:dyDescent="0.2">
      <c r="B711" s="13"/>
      <c r="C711" s="29" t="s">
        <v>1326</v>
      </c>
      <c r="D711" s="29" t="s">
        <v>1327</v>
      </c>
      <c r="E711" s="3" t="s">
        <v>383</v>
      </c>
      <c r="F711" s="30">
        <v>13.8</v>
      </c>
      <c r="H711" s="13"/>
    </row>
    <row r="712" spans="2:8" s="1" customFormat="1" ht="16.899999999999999" customHeight="1" x14ac:dyDescent="0.2">
      <c r="B712" s="13"/>
      <c r="C712" s="29" t="s">
        <v>1401</v>
      </c>
      <c r="D712" s="29" t="s">
        <v>1402</v>
      </c>
      <c r="E712" s="3" t="s">
        <v>383</v>
      </c>
      <c r="F712" s="30">
        <v>201.6</v>
      </c>
      <c r="H712" s="13"/>
    </row>
    <row r="713" spans="2:8" s="1" customFormat="1" ht="16.899999999999999" customHeight="1" x14ac:dyDescent="0.2">
      <c r="B713" s="13"/>
      <c r="C713" s="29" t="s">
        <v>1203</v>
      </c>
      <c r="D713" s="29" t="s">
        <v>1204</v>
      </c>
      <c r="E713" s="3" t="s">
        <v>383</v>
      </c>
      <c r="F713" s="30">
        <v>100.8</v>
      </c>
      <c r="H713" s="13"/>
    </row>
    <row r="714" spans="2:8" s="1" customFormat="1" ht="16.899999999999999" customHeight="1" x14ac:dyDescent="0.2">
      <c r="B714" s="13"/>
      <c r="C714" s="25" t="s">
        <v>3071</v>
      </c>
      <c r="D714" s="26" t="s">
        <v>3072</v>
      </c>
      <c r="E714" s="27" t="s">
        <v>1</v>
      </c>
      <c r="F714" s="28">
        <v>14</v>
      </c>
      <c r="H714" s="13"/>
    </row>
    <row r="715" spans="2:8" s="1" customFormat="1" ht="16.899999999999999" customHeight="1" x14ac:dyDescent="0.2">
      <c r="B715" s="13"/>
      <c r="C715" s="29" t="s">
        <v>1</v>
      </c>
      <c r="D715" s="29" t="s">
        <v>3075</v>
      </c>
      <c r="E715" s="3" t="s">
        <v>1</v>
      </c>
      <c r="F715" s="30">
        <v>4</v>
      </c>
      <c r="H715" s="13"/>
    </row>
    <row r="716" spans="2:8" s="1" customFormat="1" ht="16.899999999999999" customHeight="1" x14ac:dyDescent="0.2">
      <c r="B716" s="13"/>
      <c r="C716" s="29" t="s">
        <v>1</v>
      </c>
      <c r="D716" s="29" t="s">
        <v>3076</v>
      </c>
      <c r="E716" s="3" t="s">
        <v>1</v>
      </c>
      <c r="F716" s="30">
        <v>8</v>
      </c>
      <c r="H716" s="13"/>
    </row>
    <row r="717" spans="2:8" s="1" customFormat="1" ht="16.899999999999999" customHeight="1" x14ac:dyDescent="0.2">
      <c r="B717" s="13"/>
      <c r="C717" s="29" t="s">
        <v>1</v>
      </c>
      <c r="D717" s="29" t="s">
        <v>3077</v>
      </c>
      <c r="E717" s="3" t="s">
        <v>1</v>
      </c>
      <c r="F717" s="30">
        <v>2</v>
      </c>
      <c r="H717" s="13"/>
    </row>
    <row r="718" spans="2:8" s="1" customFormat="1" ht="16.899999999999999" customHeight="1" x14ac:dyDescent="0.2">
      <c r="B718" s="13"/>
      <c r="C718" s="29" t="s">
        <v>3071</v>
      </c>
      <c r="D718" s="29" t="s">
        <v>400</v>
      </c>
      <c r="E718" s="3" t="s">
        <v>1</v>
      </c>
      <c r="F718" s="30">
        <v>14</v>
      </c>
      <c r="H718" s="13"/>
    </row>
    <row r="719" spans="2:8" s="1" customFormat="1" ht="16.899999999999999" customHeight="1" x14ac:dyDescent="0.2">
      <c r="B719" s="13"/>
      <c r="C719" s="25" t="s">
        <v>2718</v>
      </c>
      <c r="D719" s="26" t="s">
        <v>2719</v>
      </c>
      <c r="E719" s="27" t="s">
        <v>1</v>
      </c>
      <c r="F719" s="28">
        <v>278.10000000000002</v>
      </c>
      <c r="H719" s="13"/>
    </row>
    <row r="720" spans="2:8" s="1" customFormat="1" ht="16.899999999999999" customHeight="1" x14ac:dyDescent="0.2">
      <c r="B720" s="13"/>
      <c r="C720" s="25" t="s">
        <v>257</v>
      </c>
      <c r="D720" s="26" t="s">
        <v>258</v>
      </c>
      <c r="E720" s="27" t="s">
        <v>1</v>
      </c>
      <c r="F720" s="28">
        <v>577.02700000000004</v>
      </c>
      <c r="H720" s="13"/>
    </row>
    <row r="721" spans="2:8" s="1" customFormat="1" ht="20" x14ac:dyDescent="0.2">
      <c r="B721" s="13"/>
      <c r="C721" s="29" t="s">
        <v>1</v>
      </c>
      <c r="D721" s="29" t="s">
        <v>404</v>
      </c>
      <c r="E721" s="3" t="s">
        <v>1</v>
      </c>
      <c r="F721" s="30">
        <v>397.78500000000003</v>
      </c>
      <c r="H721" s="13"/>
    </row>
    <row r="722" spans="2:8" s="1" customFormat="1" ht="20" x14ac:dyDescent="0.2">
      <c r="B722" s="13"/>
      <c r="C722" s="29" t="s">
        <v>1</v>
      </c>
      <c r="D722" s="29" t="s">
        <v>405</v>
      </c>
      <c r="E722" s="3" t="s">
        <v>1</v>
      </c>
      <c r="F722" s="30">
        <v>147.93</v>
      </c>
      <c r="H722" s="13"/>
    </row>
    <row r="723" spans="2:8" s="1" customFormat="1" ht="16.899999999999999" customHeight="1" x14ac:dyDescent="0.2">
      <c r="B723" s="13"/>
      <c r="C723" s="29" t="s">
        <v>1</v>
      </c>
      <c r="D723" s="29" t="s">
        <v>406</v>
      </c>
      <c r="E723" s="3" t="s">
        <v>1</v>
      </c>
      <c r="F723" s="30">
        <v>31.312000000000001</v>
      </c>
      <c r="H723" s="13"/>
    </row>
    <row r="724" spans="2:8" s="1" customFormat="1" ht="16.899999999999999" customHeight="1" x14ac:dyDescent="0.2">
      <c r="B724" s="13"/>
      <c r="C724" s="29" t="s">
        <v>257</v>
      </c>
      <c r="D724" s="29" t="s">
        <v>400</v>
      </c>
      <c r="E724" s="3" t="s">
        <v>1</v>
      </c>
      <c r="F724" s="30">
        <v>577.02700000000004</v>
      </c>
      <c r="H724" s="13"/>
    </row>
    <row r="725" spans="2:8" s="1" customFormat="1" ht="16.899999999999999" customHeight="1" x14ac:dyDescent="0.2">
      <c r="B725" s="13"/>
      <c r="C725" s="31" t="s">
        <v>3074</v>
      </c>
      <c r="H725" s="13"/>
    </row>
    <row r="726" spans="2:8" s="1" customFormat="1" ht="16.899999999999999" customHeight="1" x14ac:dyDescent="0.2">
      <c r="B726" s="13"/>
      <c r="C726" s="29" t="s">
        <v>401</v>
      </c>
      <c r="D726" s="29" t="s">
        <v>402</v>
      </c>
      <c r="E726" s="3" t="s">
        <v>383</v>
      </c>
      <c r="F726" s="30">
        <v>577.02700000000004</v>
      </c>
      <c r="H726" s="13"/>
    </row>
    <row r="727" spans="2:8" s="1" customFormat="1" ht="16.899999999999999" customHeight="1" x14ac:dyDescent="0.2">
      <c r="B727" s="13"/>
      <c r="C727" s="29" t="s">
        <v>408</v>
      </c>
      <c r="D727" s="29" t="s">
        <v>409</v>
      </c>
      <c r="E727" s="3" t="s">
        <v>383</v>
      </c>
      <c r="F727" s="30">
        <v>577.02700000000004</v>
      </c>
      <c r="H727" s="13"/>
    </row>
    <row r="728" spans="2:8" s="1" customFormat="1" ht="16.899999999999999" customHeight="1" x14ac:dyDescent="0.2">
      <c r="B728" s="13"/>
      <c r="C728" s="25" t="s">
        <v>260</v>
      </c>
      <c r="D728" s="26" t="s">
        <v>261</v>
      </c>
      <c r="E728" s="27" t="s">
        <v>1</v>
      </c>
      <c r="F728" s="28">
        <v>198.14099999999999</v>
      </c>
      <c r="H728" s="13"/>
    </row>
    <row r="729" spans="2:8" s="1" customFormat="1" ht="16.899999999999999" customHeight="1" x14ac:dyDescent="0.2">
      <c r="B729" s="13"/>
      <c r="C729" s="29" t="s">
        <v>260</v>
      </c>
      <c r="D729" s="29" t="s">
        <v>379</v>
      </c>
      <c r="E729" s="3" t="s">
        <v>1</v>
      </c>
      <c r="F729" s="30">
        <v>198.14099999999999</v>
      </c>
      <c r="H729" s="13"/>
    </row>
    <row r="730" spans="2:8" s="1" customFormat="1" ht="16.899999999999999" customHeight="1" x14ac:dyDescent="0.2">
      <c r="B730" s="13"/>
      <c r="C730" s="31" t="s">
        <v>3074</v>
      </c>
      <c r="H730" s="13"/>
    </row>
    <row r="731" spans="2:8" s="1" customFormat="1" ht="16.899999999999999" customHeight="1" x14ac:dyDescent="0.2">
      <c r="B731" s="13"/>
      <c r="C731" s="29" t="s">
        <v>376</v>
      </c>
      <c r="D731" s="29" t="s">
        <v>377</v>
      </c>
      <c r="E731" s="3" t="s">
        <v>340</v>
      </c>
      <c r="F731" s="30">
        <v>198.14099999999999</v>
      </c>
      <c r="H731" s="13"/>
    </row>
    <row r="732" spans="2:8" s="1" customFormat="1" ht="16.899999999999999" customHeight="1" x14ac:dyDescent="0.2">
      <c r="B732" s="13"/>
      <c r="C732" s="29" t="s">
        <v>389</v>
      </c>
      <c r="D732" s="29" t="s">
        <v>390</v>
      </c>
      <c r="E732" s="3" t="s">
        <v>347</v>
      </c>
      <c r="F732" s="30">
        <v>19.814</v>
      </c>
      <c r="H732" s="13"/>
    </row>
    <row r="733" spans="2:8" s="1" customFormat="1" ht="26.5" customHeight="1" x14ac:dyDescent="0.2">
      <c r="B733" s="13"/>
      <c r="C733" s="24" t="s">
        <v>3078</v>
      </c>
      <c r="D733" s="24" t="s">
        <v>88</v>
      </c>
      <c r="H733" s="13"/>
    </row>
    <row r="734" spans="2:8" s="1" customFormat="1" ht="16.899999999999999" customHeight="1" x14ac:dyDescent="0.2">
      <c r="B734" s="13"/>
      <c r="C734" s="25" t="s">
        <v>94</v>
      </c>
      <c r="D734" s="26" t="s">
        <v>94</v>
      </c>
      <c r="E734" s="27" t="s">
        <v>1</v>
      </c>
      <c r="F734" s="28">
        <v>693.7</v>
      </c>
      <c r="H734" s="13"/>
    </row>
    <row r="735" spans="2:8" s="1" customFormat="1" ht="16.899999999999999" customHeight="1" x14ac:dyDescent="0.2">
      <c r="B735" s="13"/>
      <c r="C735" s="25" t="s">
        <v>96</v>
      </c>
      <c r="D735" s="26" t="s">
        <v>97</v>
      </c>
      <c r="E735" s="27" t="s">
        <v>1</v>
      </c>
      <c r="F735" s="28">
        <v>96.41</v>
      </c>
      <c r="H735" s="13"/>
    </row>
    <row r="736" spans="2:8" s="1" customFormat="1" ht="16.899999999999999" customHeight="1" x14ac:dyDescent="0.2">
      <c r="B736" s="13"/>
      <c r="C736" s="25" t="s">
        <v>100</v>
      </c>
      <c r="D736" s="26" t="s">
        <v>101</v>
      </c>
      <c r="E736" s="27" t="s">
        <v>1</v>
      </c>
      <c r="F736" s="28">
        <v>786</v>
      </c>
      <c r="H736" s="13"/>
    </row>
    <row r="737" spans="2:8" s="1" customFormat="1" ht="16.899999999999999" customHeight="1" x14ac:dyDescent="0.2">
      <c r="B737" s="13"/>
      <c r="C737" s="25" t="s">
        <v>103</v>
      </c>
      <c r="D737" s="26" t="s">
        <v>104</v>
      </c>
      <c r="E737" s="27" t="s">
        <v>1</v>
      </c>
      <c r="F737" s="28">
        <v>329.4</v>
      </c>
      <c r="H737" s="13"/>
    </row>
    <row r="738" spans="2:8" s="1" customFormat="1" ht="16.899999999999999" customHeight="1" x14ac:dyDescent="0.2">
      <c r="B738" s="13"/>
      <c r="C738" s="25" t="s">
        <v>106</v>
      </c>
      <c r="D738" s="26" t="s">
        <v>107</v>
      </c>
      <c r="E738" s="27" t="s">
        <v>1</v>
      </c>
      <c r="F738" s="28">
        <v>17.62</v>
      </c>
      <c r="H738" s="13"/>
    </row>
    <row r="739" spans="2:8" s="1" customFormat="1" ht="16.899999999999999" customHeight="1" x14ac:dyDescent="0.2">
      <c r="B739" s="13"/>
      <c r="C739" s="25" t="s">
        <v>109</v>
      </c>
      <c r="D739" s="26" t="s">
        <v>110</v>
      </c>
      <c r="E739" s="27" t="s">
        <v>1</v>
      </c>
      <c r="F739" s="28">
        <v>189.2</v>
      </c>
      <c r="H739" s="13"/>
    </row>
    <row r="740" spans="2:8" s="1" customFormat="1" ht="16.899999999999999" customHeight="1" x14ac:dyDescent="0.2">
      <c r="B740" s="13"/>
      <c r="C740" s="25" t="s">
        <v>113</v>
      </c>
      <c r="D740" s="26" t="s">
        <v>114</v>
      </c>
      <c r="E740" s="27" t="s">
        <v>1</v>
      </c>
      <c r="F740" s="28">
        <v>223.8</v>
      </c>
      <c r="H740" s="13"/>
    </row>
    <row r="741" spans="2:8" s="1" customFormat="1" ht="16.899999999999999" customHeight="1" x14ac:dyDescent="0.2">
      <c r="B741" s="13"/>
      <c r="C741" s="25" t="s">
        <v>117</v>
      </c>
      <c r="D741" s="26" t="s">
        <v>118</v>
      </c>
      <c r="E741" s="27" t="s">
        <v>1</v>
      </c>
      <c r="F741" s="28">
        <v>10</v>
      </c>
      <c r="H741" s="13"/>
    </row>
    <row r="742" spans="2:8" s="1" customFormat="1" ht="16.899999999999999" customHeight="1" x14ac:dyDescent="0.2">
      <c r="B742" s="13"/>
      <c r="C742" s="25" t="s">
        <v>120</v>
      </c>
      <c r="D742" s="26" t="s">
        <v>121</v>
      </c>
      <c r="E742" s="27" t="s">
        <v>1</v>
      </c>
      <c r="F742" s="28">
        <v>10.3</v>
      </c>
      <c r="H742" s="13"/>
    </row>
    <row r="743" spans="2:8" s="1" customFormat="1" ht="16.899999999999999" customHeight="1" x14ac:dyDescent="0.2">
      <c r="B743" s="13"/>
      <c r="C743" s="25" t="s">
        <v>123</v>
      </c>
      <c r="D743" s="26" t="s">
        <v>124</v>
      </c>
      <c r="E743" s="27" t="s">
        <v>1</v>
      </c>
      <c r="F743" s="28">
        <v>720.52</v>
      </c>
      <c r="H743" s="13"/>
    </row>
    <row r="744" spans="2:8" s="1" customFormat="1" ht="16.899999999999999" customHeight="1" x14ac:dyDescent="0.2">
      <c r="B744" s="13"/>
      <c r="C744" s="25" t="s">
        <v>126</v>
      </c>
      <c r="D744" s="26" t="s">
        <v>127</v>
      </c>
      <c r="E744" s="27" t="s">
        <v>1</v>
      </c>
      <c r="F744" s="28">
        <v>23.155999999999999</v>
      </c>
      <c r="H744" s="13"/>
    </row>
    <row r="745" spans="2:8" s="1" customFormat="1" ht="16.899999999999999" customHeight="1" x14ac:dyDescent="0.2">
      <c r="B745" s="13"/>
      <c r="C745" s="25" t="s">
        <v>129</v>
      </c>
      <c r="D745" s="26" t="s">
        <v>130</v>
      </c>
      <c r="E745" s="27" t="s">
        <v>1</v>
      </c>
      <c r="F745" s="28">
        <v>52.262999999999998</v>
      </c>
      <c r="H745" s="13"/>
    </row>
    <row r="746" spans="2:8" s="1" customFormat="1" ht="16.899999999999999" customHeight="1" x14ac:dyDescent="0.2">
      <c r="B746" s="13"/>
      <c r="C746" s="25" t="s">
        <v>132</v>
      </c>
      <c r="D746" s="26" t="s">
        <v>133</v>
      </c>
      <c r="E746" s="27" t="s">
        <v>1</v>
      </c>
      <c r="F746" s="28">
        <v>14.2</v>
      </c>
      <c r="H746" s="13"/>
    </row>
    <row r="747" spans="2:8" s="1" customFormat="1" ht="16.899999999999999" customHeight="1" x14ac:dyDescent="0.2">
      <c r="B747" s="13"/>
      <c r="C747" s="25" t="s">
        <v>135</v>
      </c>
      <c r="D747" s="26" t="s">
        <v>135</v>
      </c>
      <c r="E747" s="27" t="s">
        <v>1</v>
      </c>
      <c r="F747" s="28">
        <v>870.7</v>
      </c>
      <c r="H747" s="13"/>
    </row>
    <row r="748" spans="2:8" s="1" customFormat="1" ht="16.899999999999999" customHeight="1" x14ac:dyDescent="0.2">
      <c r="B748" s="13"/>
      <c r="C748" s="25" t="s">
        <v>137</v>
      </c>
      <c r="D748" s="26" t="s">
        <v>137</v>
      </c>
      <c r="E748" s="27" t="s">
        <v>1</v>
      </c>
      <c r="F748" s="28">
        <v>6.5</v>
      </c>
      <c r="H748" s="13"/>
    </row>
    <row r="749" spans="2:8" s="1" customFormat="1" ht="16.899999999999999" customHeight="1" x14ac:dyDescent="0.2">
      <c r="B749" s="13"/>
      <c r="C749" s="25" t="s">
        <v>139</v>
      </c>
      <c r="D749" s="26" t="s">
        <v>139</v>
      </c>
      <c r="E749" s="27" t="s">
        <v>1</v>
      </c>
      <c r="F749" s="28">
        <v>638.29999999999995</v>
      </c>
      <c r="H749" s="13"/>
    </row>
    <row r="750" spans="2:8" s="1" customFormat="1" ht="16.899999999999999" customHeight="1" x14ac:dyDescent="0.2">
      <c r="B750" s="13"/>
      <c r="C750" s="25" t="s">
        <v>141</v>
      </c>
      <c r="D750" s="26" t="s">
        <v>141</v>
      </c>
      <c r="E750" s="27" t="s">
        <v>1</v>
      </c>
      <c r="F750" s="28">
        <v>31.9</v>
      </c>
      <c r="H750" s="13"/>
    </row>
    <row r="751" spans="2:8" s="1" customFormat="1" ht="16.899999999999999" customHeight="1" x14ac:dyDescent="0.2">
      <c r="B751" s="13"/>
      <c r="C751" s="25" t="s">
        <v>143</v>
      </c>
      <c r="D751" s="26" t="s">
        <v>143</v>
      </c>
      <c r="E751" s="27" t="s">
        <v>1</v>
      </c>
      <c r="F751" s="28">
        <v>17</v>
      </c>
      <c r="H751" s="13"/>
    </row>
    <row r="752" spans="2:8" s="1" customFormat="1" ht="16.899999999999999" customHeight="1" x14ac:dyDescent="0.2">
      <c r="B752" s="13"/>
      <c r="C752" s="25" t="s">
        <v>145</v>
      </c>
      <c r="D752" s="26" t="s">
        <v>146</v>
      </c>
      <c r="E752" s="27" t="s">
        <v>1</v>
      </c>
      <c r="F752" s="28">
        <v>19.667999999999999</v>
      </c>
      <c r="H752" s="13"/>
    </row>
    <row r="753" spans="2:8" s="1" customFormat="1" ht="16.899999999999999" customHeight="1" x14ac:dyDescent="0.2">
      <c r="B753" s="13"/>
      <c r="C753" s="25" t="s">
        <v>148</v>
      </c>
      <c r="D753" s="26" t="s">
        <v>149</v>
      </c>
      <c r="E753" s="27" t="s">
        <v>1</v>
      </c>
      <c r="F753" s="28">
        <v>122.11</v>
      </c>
      <c r="H753" s="13"/>
    </row>
    <row r="754" spans="2:8" s="1" customFormat="1" ht="16.899999999999999" customHeight="1" x14ac:dyDescent="0.2">
      <c r="B754" s="13"/>
      <c r="C754" s="25" t="s">
        <v>151</v>
      </c>
      <c r="D754" s="26" t="s">
        <v>152</v>
      </c>
      <c r="E754" s="27" t="s">
        <v>1</v>
      </c>
      <c r="F754" s="28">
        <v>925.6</v>
      </c>
      <c r="H754" s="13"/>
    </row>
    <row r="755" spans="2:8" s="1" customFormat="1" ht="16.899999999999999" customHeight="1" x14ac:dyDescent="0.2">
      <c r="B755" s="13"/>
      <c r="C755" s="25" t="s">
        <v>154</v>
      </c>
      <c r="D755" s="26" t="s">
        <v>155</v>
      </c>
      <c r="E755" s="27" t="s">
        <v>1</v>
      </c>
      <c r="F755" s="28">
        <v>4342.4520000000002</v>
      </c>
      <c r="H755" s="13"/>
    </row>
    <row r="756" spans="2:8" s="1" customFormat="1" ht="16.899999999999999" customHeight="1" x14ac:dyDescent="0.2">
      <c r="B756" s="13"/>
      <c r="C756" s="25" t="s">
        <v>157</v>
      </c>
      <c r="D756" s="26" t="s">
        <v>158</v>
      </c>
      <c r="E756" s="27" t="s">
        <v>1</v>
      </c>
      <c r="F756" s="28">
        <v>65.56</v>
      </c>
      <c r="H756" s="13"/>
    </row>
    <row r="757" spans="2:8" s="1" customFormat="1" ht="16.899999999999999" customHeight="1" x14ac:dyDescent="0.2">
      <c r="B757" s="13"/>
      <c r="C757" s="25" t="s">
        <v>160</v>
      </c>
      <c r="D757" s="26" t="s">
        <v>161</v>
      </c>
      <c r="E757" s="27" t="s">
        <v>1</v>
      </c>
      <c r="F757" s="28">
        <v>1109.0150000000001</v>
      </c>
      <c r="H757" s="13"/>
    </row>
    <row r="758" spans="2:8" s="1" customFormat="1" ht="16.899999999999999" customHeight="1" x14ac:dyDescent="0.2">
      <c r="B758" s="13"/>
      <c r="C758" s="25" t="s">
        <v>2712</v>
      </c>
      <c r="D758" s="26" t="s">
        <v>2713</v>
      </c>
      <c r="E758" s="27" t="s">
        <v>1</v>
      </c>
      <c r="F758" s="28">
        <v>636.04100000000005</v>
      </c>
      <c r="H758" s="13"/>
    </row>
    <row r="759" spans="2:8" s="1" customFormat="1" ht="16.899999999999999" customHeight="1" x14ac:dyDescent="0.2">
      <c r="B759" s="13"/>
      <c r="C759" s="29" t="s">
        <v>2712</v>
      </c>
      <c r="D759" s="29" t="s">
        <v>2795</v>
      </c>
      <c r="E759" s="3" t="s">
        <v>1</v>
      </c>
      <c r="F759" s="30">
        <v>636.04100000000005</v>
      </c>
      <c r="H759" s="13"/>
    </row>
    <row r="760" spans="2:8" s="1" customFormat="1" ht="16.899999999999999" customHeight="1" x14ac:dyDescent="0.2">
      <c r="B760" s="13"/>
      <c r="C760" s="31" t="s">
        <v>3074</v>
      </c>
      <c r="H760" s="13"/>
    </row>
    <row r="761" spans="2:8" s="1" customFormat="1" ht="16.899999999999999" customHeight="1" x14ac:dyDescent="0.2">
      <c r="B761" s="13"/>
      <c r="C761" s="29" t="s">
        <v>2792</v>
      </c>
      <c r="D761" s="29" t="s">
        <v>2793</v>
      </c>
      <c r="E761" s="3" t="s">
        <v>340</v>
      </c>
      <c r="F761" s="30">
        <v>636.04100000000005</v>
      </c>
      <c r="H761" s="13"/>
    </row>
    <row r="762" spans="2:8" s="1" customFormat="1" x14ac:dyDescent="0.2">
      <c r="B762" s="13"/>
      <c r="C762" s="29" t="s">
        <v>2800</v>
      </c>
      <c r="D762" s="29" t="s">
        <v>2801</v>
      </c>
      <c r="E762" s="3" t="s">
        <v>347</v>
      </c>
      <c r="F762" s="30">
        <v>1144.874</v>
      </c>
      <c r="H762" s="13"/>
    </row>
    <row r="763" spans="2:8" s="1" customFormat="1" ht="16.899999999999999" customHeight="1" x14ac:dyDescent="0.2">
      <c r="B763" s="13"/>
      <c r="C763" s="25" t="s">
        <v>163</v>
      </c>
      <c r="D763" s="26" t="s">
        <v>164</v>
      </c>
      <c r="E763" s="27" t="s">
        <v>1</v>
      </c>
      <c r="F763" s="28">
        <v>3089.183</v>
      </c>
      <c r="H763" s="13"/>
    </row>
    <row r="764" spans="2:8" s="1" customFormat="1" ht="16.899999999999999" customHeight="1" x14ac:dyDescent="0.2">
      <c r="B764" s="13"/>
      <c r="C764" s="25" t="s">
        <v>2715</v>
      </c>
      <c r="D764" s="26" t="s">
        <v>2716</v>
      </c>
      <c r="E764" s="27" t="s">
        <v>1</v>
      </c>
      <c r="F764" s="28">
        <v>42.966000000000001</v>
      </c>
      <c r="H764" s="13"/>
    </row>
    <row r="765" spans="2:8" s="1" customFormat="1" ht="16.899999999999999" customHeight="1" x14ac:dyDescent="0.2">
      <c r="B765" s="13"/>
      <c r="C765" s="29" t="s">
        <v>1</v>
      </c>
      <c r="D765" s="29" t="s">
        <v>2877</v>
      </c>
      <c r="E765" s="3" t="s">
        <v>1</v>
      </c>
      <c r="F765" s="30">
        <v>0</v>
      </c>
      <c r="H765" s="13"/>
    </row>
    <row r="766" spans="2:8" s="1" customFormat="1" ht="16.899999999999999" customHeight="1" x14ac:dyDescent="0.2">
      <c r="B766" s="13"/>
      <c r="C766" s="29" t="s">
        <v>1</v>
      </c>
      <c r="D766" s="29" t="s">
        <v>2878</v>
      </c>
      <c r="E766" s="3" t="s">
        <v>1</v>
      </c>
      <c r="F766" s="30">
        <v>13.475</v>
      </c>
      <c r="H766" s="13"/>
    </row>
    <row r="767" spans="2:8" s="1" customFormat="1" ht="20" x14ac:dyDescent="0.2">
      <c r="B767" s="13"/>
      <c r="C767" s="29" t="s">
        <v>1</v>
      </c>
      <c r="D767" s="29" t="s">
        <v>2879</v>
      </c>
      <c r="E767" s="3" t="s">
        <v>1</v>
      </c>
      <c r="F767" s="30">
        <v>29.491</v>
      </c>
      <c r="H767" s="13"/>
    </row>
    <row r="768" spans="2:8" s="1" customFormat="1" ht="16.899999999999999" customHeight="1" x14ac:dyDescent="0.2">
      <c r="B768" s="13"/>
      <c r="C768" s="29" t="s">
        <v>2715</v>
      </c>
      <c r="D768" s="29" t="s">
        <v>400</v>
      </c>
      <c r="E768" s="3" t="s">
        <v>1</v>
      </c>
      <c r="F768" s="30">
        <v>42.966000000000001</v>
      </c>
      <c r="H768" s="13"/>
    </row>
    <row r="769" spans="2:8" s="1" customFormat="1" ht="16.899999999999999" customHeight="1" x14ac:dyDescent="0.2">
      <c r="B769" s="13"/>
      <c r="C769" s="31" t="s">
        <v>3074</v>
      </c>
      <c r="H769" s="13"/>
    </row>
    <row r="770" spans="2:8" s="1" customFormat="1" ht="16.899999999999999" customHeight="1" x14ac:dyDescent="0.2">
      <c r="B770" s="13"/>
      <c r="C770" s="29" t="s">
        <v>2874</v>
      </c>
      <c r="D770" s="29" t="s">
        <v>2875</v>
      </c>
      <c r="E770" s="3" t="s">
        <v>340</v>
      </c>
      <c r="F770" s="30">
        <v>42.966000000000001</v>
      </c>
      <c r="H770" s="13"/>
    </row>
    <row r="771" spans="2:8" s="1" customFormat="1" ht="16.899999999999999" customHeight="1" x14ac:dyDescent="0.2">
      <c r="B771" s="13"/>
      <c r="C771" s="29" t="s">
        <v>425</v>
      </c>
      <c r="D771" s="29" t="s">
        <v>426</v>
      </c>
      <c r="E771" s="3" t="s">
        <v>347</v>
      </c>
      <c r="F771" s="30">
        <v>5.5860000000000003</v>
      </c>
      <c r="H771" s="13"/>
    </row>
    <row r="772" spans="2:8" s="1" customFormat="1" ht="16.899999999999999" customHeight="1" x14ac:dyDescent="0.2">
      <c r="B772" s="13"/>
      <c r="C772" s="25" t="s">
        <v>166</v>
      </c>
      <c r="D772" s="26" t="s">
        <v>167</v>
      </c>
      <c r="E772" s="27" t="s">
        <v>1</v>
      </c>
      <c r="F772" s="28">
        <v>67.2</v>
      </c>
      <c r="H772" s="13"/>
    </row>
    <row r="773" spans="2:8" s="1" customFormat="1" ht="16.899999999999999" customHeight="1" x14ac:dyDescent="0.2">
      <c r="B773" s="13"/>
      <c r="C773" s="25" t="s">
        <v>169</v>
      </c>
      <c r="D773" s="26" t="s">
        <v>170</v>
      </c>
      <c r="E773" s="27" t="s">
        <v>1</v>
      </c>
      <c r="F773" s="28">
        <v>454.7</v>
      </c>
      <c r="H773" s="13"/>
    </row>
    <row r="774" spans="2:8" s="1" customFormat="1" ht="16.899999999999999" customHeight="1" x14ac:dyDescent="0.2">
      <c r="B774" s="13"/>
      <c r="C774" s="25" t="s">
        <v>172</v>
      </c>
      <c r="D774" s="26" t="s">
        <v>173</v>
      </c>
      <c r="E774" s="27" t="s">
        <v>1</v>
      </c>
      <c r="F774" s="28">
        <v>6.5</v>
      </c>
      <c r="H774" s="13"/>
    </row>
    <row r="775" spans="2:8" s="1" customFormat="1" ht="16.899999999999999" customHeight="1" x14ac:dyDescent="0.2">
      <c r="B775" s="13"/>
      <c r="C775" s="25" t="s">
        <v>174</v>
      </c>
      <c r="D775" s="26" t="s">
        <v>175</v>
      </c>
      <c r="E775" s="27" t="s">
        <v>1</v>
      </c>
      <c r="F775" s="28">
        <v>241.3</v>
      </c>
      <c r="H775" s="13"/>
    </row>
    <row r="776" spans="2:8" s="1" customFormat="1" ht="16.899999999999999" customHeight="1" x14ac:dyDescent="0.2">
      <c r="B776" s="13"/>
      <c r="C776" s="25" t="s">
        <v>177</v>
      </c>
      <c r="D776" s="26" t="s">
        <v>178</v>
      </c>
      <c r="E776" s="27" t="s">
        <v>1</v>
      </c>
      <c r="F776" s="28">
        <v>78.7</v>
      </c>
      <c r="H776" s="13"/>
    </row>
    <row r="777" spans="2:8" s="1" customFormat="1" ht="16.899999999999999" customHeight="1" x14ac:dyDescent="0.2">
      <c r="B777" s="13"/>
      <c r="C777" s="25" t="s">
        <v>180</v>
      </c>
      <c r="D777" s="26" t="s">
        <v>181</v>
      </c>
      <c r="E777" s="27" t="s">
        <v>1</v>
      </c>
      <c r="F777" s="28">
        <v>17</v>
      </c>
      <c r="H777" s="13"/>
    </row>
    <row r="778" spans="2:8" s="1" customFormat="1" ht="16.899999999999999" customHeight="1" x14ac:dyDescent="0.2">
      <c r="B778" s="13"/>
      <c r="C778" s="25" t="s">
        <v>182</v>
      </c>
      <c r="D778" s="26" t="s">
        <v>183</v>
      </c>
      <c r="E778" s="27" t="s">
        <v>1</v>
      </c>
      <c r="F778" s="28">
        <v>101.4</v>
      </c>
      <c r="H778" s="13"/>
    </row>
    <row r="779" spans="2:8" s="1" customFormat="1" ht="16.899999999999999" customHeight="1" x14ac:dyDescent="0.2">
      <c r="B779" s="13"/>
      <c r="C779" s="25" t="s">
        <v>185</v>
      </c>
      <c r="D779" s="26" t="s">
        <v>186</v>
      </c>
      <c r="E779" s="27" t="s">
        <v>1</v>
      </c>
      <c r="F779" s="28">
        <v>541.70000000000005</v>
      </c>
      <c r="H779" s="13"/>
    </row>
    <row r="780" spans="2:8" s="1" customFormat="1" ht="16.899999999999999" customHeight="1" x14ac:dyDescent="0.2">
      <c r="B780" s="13"/>
      <c r="C780" s="25" t="s">
        <v>188</v>
      </c>
      <c r="D780" s="26" t="s">
        <v>189</v>
      </c>
      <c r="E780" s="27" t="s">
        <v>1</v>
      </c>
      <c r="F780" s="28">
        <v>96.6</v>
      </c>
      <c r="H780" s="13"/>
    </row>
    <row r="781" spans="2:8" s="1" customFormat="1" ht="16.899999999999999" customHeight="1" x14ac:dyDescent="0.2">
      <c r="B781" s="13"/>
      <c r="C781" s="25" t="s">
        <v>191</v>
      </c>
      <c r="D781" s="26" t="s">
        <v>192</v>
      </c>
      <c r="E781" s="27" t="s">
        <v>1</v>
      </c>
      <c r="F781" s="28">
        <v>7.6859999999999999</v>
      </c>
      <c r="H781" s="13"/>
    </row>
    <row r="782" spans="2:8" s="1" customFormat="1" ht="16.899999999999999" customHeight="1" x14ac:dyDescent="0.2">
      <c r="B782" s="13"/>
      <c r="C782" s="25" t="s">
        <v>194</v>
      </c>
      <c r="D782" s="26" t="s">
        <v>195</v>
      </c>
      <c r="E782" s="27" t="s">
        <v>1</v>
      </c>
      <c r="F782" s="28">
        <v>7.3760000000000003</v>
      </c>
      <c r="H782" s="13"/>
    </row>
    <row r="783" spans="2:8" s="1" customFormat="1" ht="16.899999999999999" customHeight="1" x14ac:dyDescent="0.2">
      <c r="B783" s="13"/>
      <c r="C783" s="25" t="s">
        <v>197</v>
      </c>
      <c r="D783" s="26" t="s">
        <v>198</v>
      </c>
      <c r="E783" s="27" t="s">
        <v>1</v>
      </c>
      <c r="F783" s="28">
        <v>43.3</v>
      </c>
      <c r="H783" s="13"/>
    </row>
    <row r="784" spans="2:8" s="1" customFormat="1" ht="16.899999999999999" customHeight="1" x14ac:dyDescent="0.2">
      <c r="B784" s="13"/>
      <c r="C784" s="25" t="s">
        <v>200</v>
      </c>
      <c r="D784" s="26" t="s">
        <v>201</v>
      </c>
      <c r="E784" s="27" t="s">
        <v>1</v>
      </c>
      <c r="F784" s="28">
        <v>30</v>
      </c>
      <c r="H784" s="13"/>
    </row>
    <row r="785" spans="2:8" s="1" customFormat="1" ht="16.899999999999999" customHeight="1" x14ac:dyDescent="0.2">
      <c r="B785" s="13"/>
      <c r="C785" s="25" t="s">
        <v>203</v>
      </c>
      <c r="D785" s="26" t="s">
        <v>204</v>
      </c>
      <c r="E785" s="27" t="s">
        <v>1</v>
      </c>
      <c r="F785" s="28">
        <v>31.9</v>
      </c>
      <c r="H785" s="13"/>
    </row>
    <row r="786" spans="2:8" s="1" customFormat="1" ht="16.899999999999999" customHeight="1" x14ac:dyDescent="0.2">
      <c r="B786" s="13"/>
      <c r="C786" s="25" t="s">
        <v>205</v>
      </c>
      <c r="D786" s="26" t="s">
        <v>206</v>
      </c>
      <c r="E786" s="27" t="s">
        <v>1</v>
      </c>
      <c r="F786" s="28">
        <v>67.48</v>
      </c>
      <c r="H786" s="13"/>
    </row>
    <row r="787" spans="2:8" s="1" customFormat="1" ht="16.899999999999999" customHeight="1" x14ac:dyDescent="0.2">
      <c r="B787" s="13"/>
      <c r="C787" s="25" t="s">
        <v>209</v>
      </c>
      <c r="D787" s="26" t="s">
        <v>210</v>
      </c>
      <c r="E787" s="27" t="s">
        <v>1</v>
      </c>
      <c r="F787" s="28">
        <v>161.524</v>
      </c>
      <c r="H787" s="13"/>
    </row>
    <row r="788" spans="2:8" s="1" customFormat="1" ht="16.899999999999999" customHeight="1" x14ac:dyDescent="0.2">
      <c r="B788" s="13"/>
      <c r="C788" s="25" t="s">
        <v>212</v>
      </c>
      <c r="D788" s="26" t="s">
        <v>213</v>
      </c>
      <c r="E788" s="27" t="s">
        <v>1</v>
      </c>
      <c r="F788" s="28">
        <v>23.1</v>
      </c>
      <c r="H788" s="13"/>
    </row>
    <row r="789" spans="2:8" s="1" customFormat="1" ht="16.899999999999999" customHeight="1" x14ac:dyDescent="0.2">
      <c r="B789" s="13"/>
      <c r="C789" s="29" t="s">
        <v>1</v>
      </c>
      <c r="D789" s="29" t="s">
        <v>213</v>
      </c>
      <c r="E789" s="3" t="s">
        <v>1</v>
      </c>
      <c r="F789" s="30">
        <v>0</v>
      </c>
      <c r="H789" s="13"/>
    </row>
    <row r="790" spans="2:8" s="1" customFormat="1" ht="16.899999999999999" customHeight="1" x14ac:dyDescent="0.2">
      <c r="B790" s="13"/>
      <c r="C790" s="29" t="s">
        <v>212</v>
      </c>
      <c r="D790" s="29" t="s">
        <v>2896</v>
      </c>
      <c r="E790" s="3" t="s">
        <v>1</v>
      </c>
      <c r="F790" s="30">
        <v>23.1</v>
      </c>
      <c r="H790" s="13"/>
    </row>
    <row r="791" spans="2:8" s="1" customFormat="1" ht="16.899999999999999" customHeight="1" x14ac:dyDescent="0.2">
      <c r="B791" s="13"/>
      <c r="C791" s="25" t="s">
        <v>215</v>
      </c>
      <c r="D791" s="26" t="s">
        <v>216</v>
      </c>
      <c r="E791" s="27" t="s">
        <v>1</v>
      </c>
      <c r="F791" s="28">
        <v>170</v>
      </c>
      <c r="H791" s="13"/>
    </row>
    <row r="792" spans="2:8" s="1" customFormat="1" ht="16.899999999999999" customHeight="1" x14ac:dyDescent="0.2">
      <c r="B792" s="13"/>
      <c r="C792" s="25" t="s">
        <v>218</v>
      </c>
      <c r="D792" s="26" t="s">
        <v>219</v>
      </c>
      <c r="E792" s="27" t="s">
        <v>1</v>
      </c>
      <c r="F792" s="28">
        <v>149.5</v>
      </c>
      <c r="H792" s="13"/>
    </row>
    <row r="793" spans="2:8" s="1" customFormat="1" ht="16.899999999999999" customHeight="1" x14ac:dyDescent="0.2">
      <c r="B793" s="13"/>
      <c r="C793" s="25" t="s">
        <v>221</v>
      </c>
      <c r="D793" s="26" t="s">
        <v>222</v>
      </c>
      <c r="E793" s="27" t="s">
        <v>1</v>
      </c>
      <c r="F793" s="28">
        <v>49.78</v>
      </c>
      <c r="H793" s="13"/>
    </row>
    <row r="794" spans="2:8" s="1" customFormat="1" ht="16.899999999999999" customHeight="1" x14ac:dyDescent="0.2">
      <c r="B794" s="13"/>
      <c r="C794" s="25" t="s">
        <v>1450</v>
      </c>
      <c r="D794" s="26" t="s">
        <v>1449</v>
      </c>
      <c r="E794" s="27" t="s">
        <v>1</v>
      </c>
      <c r="F794" s="28">
        <v>9.8550000000000004</v>
      </c>
      <c r="H794" s="13"/>
    </row>
    <row r="795" spans="2:8" s="1" customFormat="1" ht="16.899999999999999" customHeight="1" x14ac:dyDescent="0.2">
      <c r="B795" s="13"/>
      <c r="C795" s="25" t="s">
        <v>227</v>
      </c>
      <c r="D795" s="26" t="s">
        <v>228</v>
      </c>
      <c r="E795" s="27" t="s">
        <v>1</v>
      </c>
      <c r="F795" s="28">
        <v>6.5069999999999997</v>
      </c>
      <c r="H795" s="13"/>
    </row>
    <row r="796" spans="2:8" s="1" customFormat="1" ht="16.899999999999999" customHeight="1" x14ac:dyDescent="0.2">
      <c r="B796" s="13"/>
      <c r="C796" s="25" t="s">
        <v>230</v>
      </c>
      <c r="D796" s="26" t="s">
        <v>231</v>
      </c>
      <c r="E796" s="27" t="s">
        <v>1</v>
      </c>
      <c r="F796" s="28">
        <v>66.391999999999996</v>
      </c>
      <c r="H796" s="13"/>
    </row>
    <row r="797" spans="2:8" s="1" customFormat="1" ht="16.899999999999999" customHeight="1" x14ac:dyDescent="0.2">
      <c r="B797" s="13"/>
      <c r="C797" s="25" t="s">
        <v>233</v>
      </c>
      <c r="D797" s="26" t="s">
        <v>234</v>
      </c>
      <c r="E797" s="27" t="s">
        <v>1</v>
      </c>
      <c r="F797" s="28">
        <v>9.6140000000000008</v>
      </c>
      <c r="H797" s="13"/>
    </row>
    <row r="798" spans="2:8" s="1" customFormat="1" ht="16.899999999999999" customHeight="1" x14ac:dyDescent="0.2">
      <c r="B798" s="13"/>
      <c r="C798" s="25" t="s">
        <v>236</v>
      </c>
      <c r="D798" s="26" t="s">
        <v>237</v>
      </c>
      <c r="E798" s="27" t="s">
        <v>1</v>
      </c>
      <c r="F798" s="28">
        <v>3.0590000000000002</v>
      </c>
      <c r="H798" s="13"/>
    </row>
    <row r="799" spans="2:8" s="1" customFormat="1" ht="16.899999999999999" customHeight="1" x14ac:dyDescent="0.2">
      <c r="B799" s="13"/>
      <c r="C799" s="25" t="s">
        <v>1467</v>
      </c>
      <c r="D799" s="26" t="s">
        <v>1463</v>
      </c>
      <c r="E799" s="27" t="s">
        <v>1</v>
      </c>
      <c r="F799" s="28">
        <v>16.649999999999999</v>
      </c>
      <c r="H799" s="13"/>
    </row>
    <row r="800" spans="2:8" s="1" customFormat="1" ht="16.899999999999999" customHeight="1" x14ac:dyDescent="0.2">
      <c r="B800" s="13"/>
      <c r="C800" s="25" t="s">
        <v>626</v>
      </c>
      <c r="D800" s="26" t="s">
        <v>3070</v>
      </c>
      <c r="E800" s="27" t="s">
        <v>1</v>
      </c>
      <c r="F800" s="28">
        <v>429.55599999999998</v>
      </c>
      <c r="H800" s="13"/>
    </row>
    <row r="801" spans="2:8" s="1" customFormat="1" ht="16.899999999999999" customHeight="1" x14ac:dyDescent="0.2">
      <c r="B801" s="13"/>
      <c r="C801" s="25" t="s">
        <v>239</v>
      </c>
      <c r="D801" s="26" t="s">
        <v>240</v>
      </c>
      <c r="E801" s="27" t="s">
        <v>1</v>
      </c>
      <c r="F801" s="28">
        <v>120.411</v>
      </c>
      <c r="H801" s="13"/>
    </row>
    <row r="802" spans="2:8" s="1" customFormat="1" ht="16.899999999999999" customHeight="1" x14ac:dyDescent="0.2">
      <c r="B802" s="13"/>
      <c r="C802" s="25" t="s">
        <v>242</v>
      </c>
      <c r="D802" s="26" t="s">
        <v>243</v>
      </c>
      <c r="E802" s="27" t="s">
        <v>1</v>
      </c>
      <c r="F802" s="28">
        <v>813.6</v>
      </c>
      <c r="H802" s="13"/>
    </row>
    <row r="803" spans="2:8" s="1" customFormat="1" ht="16.899999999999999" customHeight="1" x14ac:dyDescent="0.2">
      <c r="B803" s="13"/>
      <c r="C803" s="25" t="s">
        <v>245</v>
      </c>
      <c r="D803" s="26" t="s">
        <v>246</v>
      </c>
      <c r="E803" s="27" t="s">
        <v>1</v>
      </c>
      <c r="F803" s="28">
        <v>156.19999999999999</v>
      </c>
      <c r="H803" s="13"/>
    </row>
    <row r="804" spans="2:8" s="1" customFormat="1" ht="16.899999999999999" customHeight="1" x14ac:dyDescent="0.2">
      <c r="B804" s="13"/>
      <c r="C804" s="25" t="s">
        <v>248</v>
      </c>
      <c r="D804" s="26" t="s">
        <v>249</v>
      </c>
      <c r="E804" s="27" t="s">
        <v>1</v>
      </c>
      <c r="F804" s="28">
        <v>87.105000000000004</v>
      </c>
      <c r="H804" s="13"/>
    </row>
    <row r="805" spans="2:8" s="1" customFormat="1" ht="16.899999999999999" customHeight="1" x14ac:dyDescent="0.2">
      <c r="B805" s="13"/>
      <c r="C805" s="25" t="s">
        <v>251</v>
      </c>
      <c r="D805" s="26" t="s">
        <v>252</v>
      </c>
      <c r="E805" s="27" t="s">
        <v>1</v>
      </c>
      <c r="F805" s="28">
        <v>27.6</v>
      </c>
      <c r="H805" s="13"/>
    </row>
    <row r="806" spans="2:8" s="1" customFormat="1" ht="16.899999999999999" customHeight="1" x14ac:dyDescent="0.2">
      <c r="B806" s="13"/>
      <c r="C806" s="25" t="s">
        <v>254</v>
      </c>
      <c r="D806" s="26" t="s">
        <v>255</v>
      </c>
      <c r="E806" s="27" t="s">
        <v>1</v>
      </c>
      <c r="F806" s="28">
        <v>12</v>
      </c>
      <c r="H806" s="13"/>
    </row>
    <row r="807" spans="2:8" s="1" customFormat="1" ht="16.899999999999999" customHeight="1" x14ac:dyDescent="0.2">
      <c r="B807" s="13"/>
      <c r="C807" s="25" t="s">
        <v>3071</v>
      </c>
      <c r="D807" s="26" t="s">
        <v>3072</v>
      </c>
      <c r="E807" s="27" t="s">
        <v>1</v>
      </c>
      <c r="F807" s="28">
        <v>14</v>
      </c>
      <c r="H807" s="13"/>
    </row>
    <row r="808" spans="2:8" s="1" customFormat="1" ht="16.899999999999999" customHeight="1" x14ac:dyDescent="0.2">
      <c r="B808" s="13"/>
      <c r="C808" s="25" t="s">
        <v>2718</v>
      </c>
      <c r="D808" s="26" t="s">
        <v>2719</v>
      </c>
      <c r="E808" s="27" t="s">
        <v>1</v>
      </c>
      <c r="F808" s="28">
        <v>278.10000000000002</v>
      </c>
      <c r="H808" s="13"/>
    </row>
    <row r="809" spans="2:8" s="1" customFormat="1" ht="16.899999999999999" customHeight="1" x14ac:dyDescent="0.2">
      <c r="B809" s="13"/>
      <c r="C809" s="29" t="s">
        <v>2718</v>
      </c>
      <c r="D809" s="29" t="s">
        <v>2720</v>
      </c>
      <c r="E809" s="3" t="s">
        <v>1</v>
      </c>
      <c r="F809" s="30">
        <v>278.10000000000002</v>
      </c>
      <c r="H809" s="13"/>
    </row>
    <row r="810" spans="2:8" s="1" customFormat="1" ht="16.899999999999999" customHeight="1" x14ac:dyDescent="0.2">
      <c r="B810" s="13"/>
      <c r="C810" s="31" t="s">
        <v>3074</v>
      </c>
      <c r="H810" s="13"/>
    </row>
    <row r="811" spans="2:8" s="1" customFormat="1" ht="16.899999999999999" customHeight="1" x14ac:dyDescent="0.2">
      <c r="B811" s="13"/>
      <c r="C811" s="29" t="s">
        <v>2804</v>
      </c>
      <c r="D811" s="29" t="s">
        <v>2805</v>
      </c>
      <c r="E811" s="3" t="s">
        <v>340</v>
      </c>
      <c r="F811" s="30">
        <v>278.10000000000002</v>
      </c>
      <c r="H811" s="13"/>
    </row>
    <row r="812" spans="2:8" s="1" customFormat="1" ht="20" x14ac:dyDescent="0.2">
      <c r="B812" s="13"/>
      <c r="C812" s="29" t="s">
        <v>2782</v>
      </c>
      <c r="D812" s="29" t="s">
        <v>2783</v>
      </c>
      <c r="E812" s="3" t="s">
        <v>340</v>
      </c>
      <c r="F812" s="30">
        <v>1198.0329999999999</v>
      </c>
      <c r="H812" s="13"/>
    </row>
    <row r="813" spans="2:8" s="1" customFormat="1" ht="16.899999999999999" customHeight="1" x14ac:dyDescent="0.2">
      <c r="B813" s="13"/>
      <c r="C813" s="29" t="s">
        <v>2792</v>
      </c>
      <c r="D813" s="29" t="s">
        <v>2793</v>
      </c>
      <c r="E813" s="3" t="s">
        <v>340</v>
      </c>
      <c r="F813" s="30">
        <v>636.04100000000005</v>
      </c>
      <c r="H813" s="13"/>
    </row>
    <row r="814" spans="2:8" s="1" customFormat="1" ht="16.899999999999999" customHeight="1" x14ac:dyDescent="0.2">
      <c r="B814" s="13"/>
      <c r="C814" s="29" t="s">
        <v>2796</v>
      </c>
      <c r="D814" s="29" t="s">
        <v>2797</v>
      </c>
      <c r="E814" s="3" t="s">
        <v>340</v>
      </c>
      <c r="F814" s="30">
        <v>278.10000000000002</v>
      </c>
      <c r="H814" s="13"/>
    </row>
    <row r="815" spans="2:8" s="1" customFormat="1" ht="16.899999999999999" customHeight="1" x14ac:dyDescent="0.2">
      <c r="B815" s="13"/>
      <c r="C815" s="25" t="s">
        <v>257</v>
      </c>
      <c r="D815" s="26" t="s">
        <v>258</v>
      </c>
      <c r="E815" s="27" t="s">
        <v>1</v>
      </c>
      <c r="F815" s="28">
        <v>576.90700000000004</v>
      </c>
      <c r="H815" s="13"/>
    </row>
    <row r="816" spans="2:8" s="1" customFormat="1" ht="16.899999999999999" customHeight="1" x14ac:dyDescent="0.2">
      <c r="B816" s="13"/>
      <c r="C816" s="25" t="s">
        <v>260</v>
      </c>
      <c r="D816" s="26" t="s">
        <v>261</v>
      </c>
      <c r="E816" s="27" t="s">
        <v>1</v>
      </c>
      <c r="F816" s="28">
        <v>198.14099999999999</v>
      </c>
      <c r="H816" s="13"/>
    </row>
    <row r="817" spans="2:8" s="1" customFormat="1" ht="26.5" customHeight="1" x14ac:dyDescent="0.2">
      <c r="B817" s="13"/>
      <c r="C817" s="24" t="s">
        <v>3079</v>
      </c>
      <c r="D817" s="24" t="s">
        <v>92</v>
      </c>
      <c r="H817" s="13"/>
    </row>
    <row r="818" spans="2:8" s="1" customFormat="1" ht="16.899999999999999" customHeight="1" x14ac:dyDescent="0.2">
      <c r="B818" s="13"/>
      <c r="C818" s="25" t="s">
        <v>169</v>
      </c>
      <c r="D818" s="26" t="s">
        <v>170</v>
      </c>
      <c r="E818" s="27" t="s">
        <v>1</v>
      </c>
      <c r="F818" s="28">
        <v>454.7</v>
      </c>
      <c r="H818" s="13"/>
    </row>
    <row r="819" spans="2:8" s="1" customFormat="1" ht="16.899999999999999" customHeight="1" x14ac:dyDescent="0.2">
      <c r="B819" s="13"/>
      <c r="C819" s="25" t="s">
        <v>172</v>
      </c>
      <c r="D819" s="26" t="s">
        <v>173</v>
      </c>
      <c r="E819" s="27" t="s">
        <v>1</v>
      </c>
      <c r="F819" s="28">
        <v>6.5</v>
      </c>
      <c r="H819" s="13"/>
    </row>
    <row r="820" spans="2:8" s="1" customFormat="1" ht="16.899999999999999" customHeight="1" x14ac:dyDescent="0.2">
      <c r="B820" s="13"/>
      <c r="C820" s="25" t="s">
        <v>177</v>
      </c>
      <c r="D820" s="26" t="s">
        <v>178</v>
      </c>
      <c r="E820" s="27" t="s">
        <v>1</v>
      </c>
      <c r="F820" s="28">
        <v>78.7</v>
      </c>
      <c r="H820" s="13"/>
    </row>
    <row r="821" spans="2:8" s="1" customFormat="1" ht="16.899999999999999" customHeight="1" x14ac:dyDescent="0.2">
      <c r="B821" s="13"/>
      <c r="C821" s="25" t="s">
        <v>180</v>
      </c>
      <c r="D821" s="26" t="s">
        <v>181</v>
      </c>
      <c r="E821" s="27" t="s">
        <v>1</v>
      </c>
      <c r="F821" s="28">
        <v>17</v>
      </c>
      <c r="H821" s="13"/>
    </row>
    <row r="822" spans="2:8" s="1" customFormat="1" ht="16.899999999999999" customHeight="1" x14ac:dyDescent="0.2">
      <c r="B822" s="13"/>
      <c r="C822" s="25" t="s">
        <v>182</v>
      </c>
      <c r="D822" s="26" t="s">
        <v>183</v>
      </c>
      <c r="E822" s="27" t="s">
        <v>1</v>
      </c>
      <c r="F822" s="28">
        <v>101.4</v>
      </c>
      <c r="H822" s="13"/>
    </row>
    <row r="823" spans="2:8" s="1" customFormat="1" ht="16.899999999999999" customHeight="1" x14ac:dyDescent="0.2">
      <c r="B823" s="13"/>
      <c r="C823" s="25" t="s">
        <v>185</v>
      </c>
      <c r="D823" s="26" t="s">
        <v>186</v>
      </c>
      <c r="E823" s="27" t="s">
        <v>1</v>
      </c>
      <c r="F823" s="28">
        <v>541.70000000000005</v>
      </c>
      <c r="H823" s="13"/>
    </row>
    <row r="824" spans="2:8" s="1" customFormat="1" ht="16.899999999999999" customHeight="1" x14ac:dyDescent="0.2">
      <c r="B824" s="13"/>
      <c r="C824" s="25" t="s">
        <v>188</v>
      </c>
      <c r="D824" s="26" t="s">
        <v>189</v>
      </c>
      <c r="E824" s="27" t="s">
        <v>1</v>
      </c>
      <c r="F824" s="28">
        <v>96.6</v>
      </c>
      <c r="H824" s="13"/>
    </row>
    <row r="825" spans="2:8" s="1" customFormat="1" ht="16.899999999999999" customHeight="1" x14ac:dyDescent="0.2">
      <c r="B825" s="13"/>
      <c r="C825" s="25" t="s">
        <v>194</v>
      </c>
      <c r="D825" s="26" t="s">
        <v>195</v>
      </c>
      <c r="E825" s="27" t="s">
        <v>1</v>
      </c>
      <c r="F825" s="28">
        <v>7.3760000000000003</v>
      </c>
      <c r="H825" s="13"/>
    </row>
    <row r="826" spans="2:8" s="1" customFormat="1" ht="16.899999999999999" customHeight="1" x14ac:dyDescent="0.2">
      <c r="B826" s="13"/>
      <c r="C826" s="25" t="s">
        <v>200</v>
      </c>
      <c r="D826" s="26" t="s">
        <v>201</v>
      </c>
      <c r="E826" s="27" t="s">
        <v>1</v>
      </c>
      <c r="F826" s="28">
        <v>30</v>
      </c>
      <c r="H826" s="13"/>
    </row>
    <row r="827" spans="2:8" s="1" customFormat="1" ht="16.899999999999999" customHeight="1" x14ac:dyDescent="0.2">
      <c r="B827" s="13"/>
      <c r="C827" s="25" t="s">
        <v>203</v>
      </c>
      <c r="D827" s="26" t="s">
        <v>204</v>
      </c>
      <c r="E827" s="27" t="s">
        <v>1</v>
      </c>
      <c r="F827" s="28">
        <v>31.9</v>
      </c>
      <c r="H827" s="13"/>
    </row>
    <row r="828" spans="2:8" s="1" customFormat="1" ht="7.4" customHeight="1" x14ac:dyDescent="0.2">
      <c r="B828" s="14"/>
      <c r="C828" s="15"/>
      <c r="D828" s="15"/>
      <c r="E828" s="15"/>
      <c r="F828" s="15"/>
      <c r="G828" s="15"/>
      <c r="H828" s="13"/>
    </row>
    <row r="829" spans="2:8" s="1" customFormat="1" x14ac:dyDescent="0.2"/>
  </sheetData>
  <sheetProtection algorithmName="SHA-512" hashValue="B+NjHSTybw5hB5MF5BOwnzjxQUAIv0ZffJBiH4y2v6u7OOCpjyIFOIy318X7GQXVw/lLcP6Sg8yQyhksxWHITw==" saltValue="6BcvNEK2PE+pgkIs4D4ebg==" spinCount="100000" sheet="1" objects="1" scenarios="1" selectLockedCell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13d0bcbd46360023c3171e2d949fb74b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6522b435b505594a1e8431b370c21b4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640856-62da-4895-b3fe-7459e5292a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4BFB45-4B79-48E2-BFF2-3BBB12A2BFD1}"/>
</file>

<file path=customXml/itemProps2.xml><?xml version="1.0" encoding="utf-8"?>
<ds:datastoreItem xmlns:ds="http://schemas.openxmlformats.org/officeDocument/2006/customXml" ds:itemID="{2B1D275E-5894-4750-9765-DAF4AA5C1516}"/>
</file>

<file path=customXml/itemProps3.xml><?xml version="1.0" encoding="utf-8"?>
<ds:datastoreItem xmlns:ds="http://schemas.openxmlformats.org/officeDocument/2006/customXml" ds:itemID="{35DD2570-AAFF-4004-BDE5-6535564F6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21</vt:i4>
      </vt:variant>
    </vt:vector>
  </HeadingPairs>
  <TitlesOfParts>
    <vt:vector size="38" baseType="lpstr">
      <vt:lpstr>Rekapitulace stavby</vt:lpstr>
      <vt:lpstr>SO1A - Domov u Anežky Luš...</vt:lpstr>
      <vt:lpstr>SO2A - Venkovní úpravy</vt:lpstr>
      <vt:lpstr>SO3A - Doplnění chybějící...</vt:lpstr>
      <vt:lpstr>KOM</vt:lpstr>
      <vt:lpstr>VZT Gastro</vt:lpstr>
      <vt:lpstr>ZTI</vt:lpstr>
      <vt:lpstr>PŘ. Kan</vt:lpstr>
      <vt:lpstr>VYT</vt:lpstr>
      <vt:lpstr>Rekap  EL </vt:lpstr>
      <vt:lpstr>EL</vt:lpstr>
      <vt:lpstr>Rekap EPS</vt:lpstr>
      <vt:lpstr>EPS</vt:lpstr>
      <vt:lpstr>Rekap AO</vt:lpstr>
      <vt:lpstr>AO</vt:lpstr>
      <vt:lpstr>VZT ostatní </vt:lpstr>
      <vt:lpstr>Seznam figur</vt:lpstr>
      <vt:lpstr>AO!Názvy_tisku</vt:lpstr>
      <vt:lpstr>EL!Názvy_tisku</vt:lpstr>
      <vt:lpstr>EPS!Názvy_tisku</vt:lpstr>
      <vt:lpstr>KOM!Názvy_tisku</vt:lpstr>
      <vt:lpstr>'Rekap  EL '!Názvy_tisku</vt:lpstr>
      <vt:lpstr>'Rekap AO'!Názvy_tisku</vt:lpstr>
      <vt:lpstr>'Rekap EPS'!Názvy_tisku</vt:lpstr>
      <vt:lpstr>'Rekapitulace stavby'!Názvy_tisku</vt:lpstr>
      <vt:lpstr>'Seznam figur'!Názvy_tisku</vt:lpstr>
      <vt:lpstr>'SO1A - Domov u Anežky Luš...'!Názvy_tisku</vt:lpstr>
      <vt:lpstr>'SO2A - Venkovní úpravy'!Názvy_tisku</vt:lpstr>
      <vt:lpstr>'SO3A - Doplnění chybějící...'!Názvy_tisku</vt:lpstr>
      <vt:lpstr>KOM!Oblast_tisku</vt:lpstr>
      <vt:lpstr>'Rekapitulace stavby'!Oblast_tisku</vt:lpstr>
      <vt:lpstr>'Seznam figur'!Oblast_tisku</vt:lpstr>
      <vt:lpstr>'SO1A - Domov u Anežky Luš...'!Oblast_tisku</vt:lpstr>
      <vt:lpstr>'SO2A - Venkovní úpravy'!Oblast_tisku</vt:lpstr>
      <vt:lpstr>'SO3A - Doplnění chybějící...'!Oblast_tisku</vt:lpstr>
      <vt:lpstr>VYT!Oblast_tisku</vt:lpstr>
      <vt:lpstr>'VZT Gastro'!Oblast_tisku</vt:lpstr>
      <vt:lpstr>'VZT ostatní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Locihová</dc:creator>
  <cp:lastModifiedBy>admin</cp:lastModifiedBy>
  <dcterms:created xsi:type="dcterms:W3CDTF">2023-06-16T08:00:36Z</dcterms:created>
  <dcterms:modified xsi:type="dcterms:W3CDTF">2024-05-28T13:13:18Z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0x0101006A21A2CC0A60474E8ED0A5A7A5EF8BDF</vt:lpwstr>
  </property>
</Properties>
</file>